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0" yWindow="0" windowWidth="19440" windowHeight="11610" activeTab="1"/>
  </bookViews>
  <sheets>
    <sheet name="Rekapitulace stavby" sheetId="1" r:id="rId1"/>
    <sheet name="20150252 - Závodová komun..." sheetId="2" r:id="rId2"/>
  </sheets>
  <definedNames>
    <definedName name="_xlnm.Print_Titles" localSheetId="1">'20150252 - Závodová komun...'!$119:$119</definedName>
    <definedName name="_xlnm.Print_Titles" localSheetId="0">'Rekapitulace stavby'!$85:$85</definedName>
    <definedName name="_xlnm.Print_Area" localSheetId="1">'20150252 - Závodová komun...'!$C$4:$Q$70,'20150252 - Závodová komun...'!$C$76:$Q$104,'20150252 - Závodová komun...'!$C$110:$Q$242</definedName>
    <definedName name="_xlnm.Print_Area" localSheetId="0">'Rekapitulace stavby'!$C$4:$AP$70,'Rekapitulace stavby'!$C$76:$AP$92</definedName>
  </definedNames>
  <calcPr calcId="125725"/>
</workbook>
</file>

<file path=xl/calcChain.xml><?xml version="1.0" encoding="utf-8"?>
<calcChain xmlns="http://schemas.openxmlformats.org/spreadsheetml/2006/main">
  <c r="K134" i="2"/>
  <c r="K125"/>
  <c r="K132"/>
  <c r="K127"/>
  <c r="K128"/>
  <c r="K123"/>
  <c r="K166" l="1"/>
  <c r="K157" l="1"/>
  <c r="K156"/>
  <c r="K155"/>
  <c r="N185" l="1"/>
  <c r="N184"/>
  <c r="N183"/>
  <c r="N182"/>
  <c r="N179" l="1"/>
  <c r="N177"/>
  <c r="N176"/>
  <c r="O10" l="1"/>
  <c r="F82"/>
  <c r="O11"/>
  <c r="O13"/>
  <c r="O14"/>
  <c r="O16"/>
  <c r="O17"/>
  <c r="M27"/>
  <c r="F78"/>
  <c r="F80"/>
  <c r="M80"/>
  <c r="M82"/>
  <c r="F83"/>
  <c r="M83"/>
  <c r="F112"/>
  <c r="F114"/>
  <c r="M114"/>
  <c r="F116"/>
  <c r="M116"/>
  <c r="F117"/>
  <c r="M117"/>
  <c r="AA123"/>
  <c r="AA125"/>
  <c r="AA126"/>
  <c r="AA127"/>
  <c r="AA129"/>
  <c r="AA130"/>
  <c r="AA131"/>
  <c r="AA132"/>
  <c r="AA133"/>
  <c r="AA134"/>
  <c r="N123"/>
  <c r="W123"/>
  <c r="W125"/>
  <c r="W126"/>
  <c r="W127"/>
  <c r="W129"/>
  <c r="W130"/>
  <c r="W131"/>
  <c r="W132"/>
  <c r="W133"/>
  <c r="W134"/>
  <c r="Y123"/>
  <c r="Y125"/>
  <c r="Y126"/>
  <c r="Y127"/>
  <c r="Y129"/>
  <c r="Y130"/>
  <c r="Y131"/>
  <c r="Y132"/>
  <c r="Y133"/>
  <c r="Y134"/>
  <c r="BE123"/>
  <c r="N125"/>
  <c r="BE125" s="1"/>
  <c r="N126"/>
  <c r="BE126"/>
  <c r="N127"/>
  <c r="BE127" s="1"/>
  <c r="N129"/>
  <c r="BE129" s="1"/>
  <c r="N130"/>
  <c r="BE130" s="1"/>
  <c r="N131"/>
  <c r="BE131" s="1"/>
  <c r="N132"/>
  <c r="BE132" s="1"/>
  <c r="N133"/>
  <c r="BE133"/>
  <c r="N134"/>
  <c r="BE134" s="1"/>
  <c r="N136"/>
  <c r="BE136" s="1"/>
  <c r="N137"/>
  <c r="BE137" s="1"/>
  <c r="N138"/>
  <c r="BE138" s="1"/>
  <c r="N144"/>
  <c r="BE144" s="1"/>
  <c r="N146"/>
  <c r="BE146" s="1"/>
  <c r="N147"/>
  <c r="BE147"/>
  <c r="N148"/>
  <c r="BE148"/>
  <c r="N149"/>
  <c r="BE149"/>
  <c r="N151"/>
  <c r="BE151" s="1"/>
  <c r="N153"/>
  <c r="BE153" s="1"/>
  <c r="N155"/>
  <c r="BE155"/>
  <c r="N156"/>
  <c r="BE156"/>
  <c r="N157"/>
  <c r="BE157" s="1"/>
  <c r="N158"/>
  <c r="BE158" s="1"/>
  <c r="N159"/>
  <c r="BE159" s="1"/>
  <c r="N160"/>
  <c r="BE160" s="1"/>
  <c r="N161"/>
  <c r="BE161"/>
  <c r="N162"/>
  <c r="BE162" s="1"/>
  <c r="N163"/>
  <c r="BE163" s="1"/>
  <c r="N165"/>
  <c r="BE165"/>
  <c r="N166"/>
  <c r="BE166"/>
  <c r="N167"/>
  <c r="BE167"/>
  <c r="N168"/>
  <c r="BE168" s="1"/>
  <c r="N170"/>
  <c r="BE170" s="1"/>
  <c r="N171"/>
  <c r="BE171" s="1"/>
  <c r="BE172"/>
  <c r="BE173"/>
  <c r="N174"/>
  <c r="BE174" s="1"/>
  <c r="BE176"/>
  <c r="BE177"/>
  <c r="BE179"/>
  <c r="BE180"/>
  <c r="BE182"/>
  <c r="BE184"/>
  <c r="BE185"/>
  <c r="BE186"/>
  <c r="BE187"/>
  <c r="BE189"/>
  <c r="BE190"/>
  <c r="BE191"/>
  <c r="BE192"/>
  <c r="BE193"/>
  <c r="BE195"/>
  <c r="BE196"/>
  <c r="BE197"/>
  <c r="BE198"/>
  <c r="BE199"/>
  <c r="BE200"/>
  <c r="BE201"/>
  <c r="BE203"/>
  <c r="BE204"/>
  <c r="BE205"/>
  <c r="BE206"/>
  <c r="BE207"/>
  <c r="BE208"/>
  <c r="BE209"/>
  <c r="BE210"/>
  <c r="BE211"/>
  <c r="BE212"/>
  <c r="BE213"/>
  <c r="N215"/>
  <c r="BE215" s="1"/>
  <c r="N217"/>
  <c r="BE217"/>
  <c r="N218"/>
  <c r="BE218" s="1"/>
  <c r="N219"/>
  <c r="BE219" s="1"/>
  <c r="N220"/>
  <c r="BE220" s="1"/>
  <c r="N221"/>
  <c r="BE221" s="1"/>
  <c r="N222"/>
  <c r="BE222" s="1"/>
  <c r="N226"/>
  <c r="BE226"/>
  <c r="N228"/>
  <c r="BE228"/>
  <c r="N229"/>
  <c r="BE229"/>
  <c r="N230"/>
  <c r="BE230"/>
  <c r="N231"/>
  <c r="BE231"/>
  <c r="N233"/>
  <c r="BE233"/>
  <c r="N234"/>
  <c r="BE234"/>
  <c r="N235"/>
  <c r="BE235"/>
  <c r="N236"/>
  <c r="BE236"/>
  <c r="N238"/>
  <c r="BE238"/>
  <c r="N239"/>
  <c r="BE239"/>
  <c r="N240"/>
  <c r="BE240"/>
  <c r="N241"/>
  <c r="BE241"/>
  <c r="N242"/>
  <c r="BE242"/>
  <c r="BF123"/>
  <c r="BF125"/>
  <c r="BF126"/>
  <c r="BF127"/>
  <c r="BF129"/>
  <c r="BF130"/>
  <c r="BF131"/>
  <c r="BF132"/>
  <c r="BF133"/>
  <c r="BF134"/>
  <c r="BF136"/>
  <c r="BF137"/>
  <c r="BF138"/>
  <c r="BF144"/>
  <c r="BF146"/>
  <c r="BF147"/>
  <c r="BF148"/>
  <c r="BF149"/>
  <c r="BF151"/>
  <c r="BF153"/>
  <c r="BF155"/>
  <c r="BF156"/>
  <c r="BF157"/>
  <c r="BF158"/>
  <c r="BF159"/>
  <c r="BF160"/>
  <c r="BF161"/>
  <c r="BF162"/>
  <c r="BF163"/>
  <c r="BF165"/>
  <c r="BF166"/>
  <c r="BF167"/>
  <c r="BF168"/>
  <c r="BF170"/>
  <c r="BF171"/>
  <c r="BF172"/>
  <c r="BF173"/>
  <c r="BF174"/>
  <c r="BF176"/>
  <c r="BF177"/>
  <c r="BF179"/>
  <c r="BF180"/>
  <c r="BF182"/>
  <c r="BF184"/>
  <c r="BF185"/>
  <c r="BF186"/>
  <c r="BF187"/>
  <c r="BF189"/>
  <c r="BF190"/>
  <c r="BF191"/>
  <c r="BF192"/>
  <c r="BF193"/>
  <c r="BF195"/>
  <c r="BF196"/>
  <c r="BF197"/>
  <c r="BF198"/>
  <c r="BF199"/>
  <c r="BF200"/>
  <c r="BF201"/>
  <c r="BF203"/>
  <c r="BF204"/>
  <c r="BF205"/>
  <c r="BF206"/>
  <c r="BF207"/>
  <c r="BF208"/>
  <c r="BF209"/>
  <c r="BF210"/>
  <c r="BF211"/>
  <c r="BF212"/>
  <c r="BF213"/>
  <c r="BF215"/>
  <c r="BF217"/>
  <c r="BF218"/>
  <c r="BF219"/>
  <c r="BF220"/>
  <c r="BF221"/>
  <c r="BF222"/>
  <c r="BF226"/>
  <c r="BF228"/>
  <c r="BF229"/>
  <c r="BF230"/>
  <c r="BF231"/>
  <c r="BF233"/>
  <c r="BF234"/>
  <c r="BF235"/>
  <c r="BF236"/>
  <c r="BF238"/>
  <c r="BF239"/>
  <c r="BF240"/>
  <c r="BF241"/>
  <c r="BF242"/>
  <c r="BG123"/>
  <c r="BG125"/>
  <c r="BG126"/>
  <c r="BG127"/>
  <c r="BG129"/>
  <c r="BG130"/>
  <c r="BG131"/>
  <c r="BG132"/>
  <c r="BG133"/>
  <c r="BG134"/>
  <c r="BG136"/>
  <c r="BG137"/>
  <c r="BG138"/>
  <c r="BG144"/>
  <c r="BG146"/>
  <c r="BG147"/>
  <c r="BG148"/>
  <c r="BG149"/>
  <c r="BG151"/>
  <c r="BG153"/>
  <c r="BG155"/>
  <c r="BG156"/>
  <c r="BG157"/>
  <c r="BG158"/>
  <c r="BG159"/>
  <c r="BG160"/>
  <c r="BG161"/>
  <c r="BG162"/>
  <c r="BG163"/>
  <c r="BG165"/>
  <c r="BG166"/>
  <c r="BG167"/>
  <c r="BG168"/>
  <c r="BG170"/>
  <c r="BG171"/>
  <c r="BG172"/>
  <c r="BG173"/>
  <c r="BG174"/>
  <c r="BG176"/>
  <c r="BG177"/>
  <c r="BG179"/>
  <c r="BG180"/>
  <c r="BG182"/>
  <c r="BG184"/>
  <c r="BG185"/>
  <c r="BG186"/>
  <c r="BG187"/>
  <c r="BG189"/>
  <c r="BG190"/>
  <c r="BG191"/>
  <c r="BG192"/>
  <c r="BG193"/>
  <c r="BG195"/>
  <c r="BG196"/>
  <c r="BG197"/>
  <c r="BG198"/>
  <c r="BG199"/>
  <c r="BG200"/>
  <c r="BG201"/>
  <c r="BG203"/>
  <c r="BG204"/>
  <c r="BG205"/>
  <c r="BG206"/>
  <c r="BG207"/>
  <c r="BG208"/>
  <c r="BG209"/>
  <c r="BG210"/>
  <c r="BG211"/>
  <c r="BG212"/>
  <c r="BG213"/>
  <c r="BG215"/>
  <c r="BG217"/>
  <c r="BG218"/>
  <c r="BG219"/>
  <c r="BG220"/>
  <c r="BG221"/>
  <c r="BG222"/>
  <c r="BG226"/>
  <c r="BG228"/>
  <c r="BG229"/>
  <c r="BG230"/>
  <c r="BG231"/>
  <c r="BG233"/>
  <c r="BG234"/>
  <c r="BG235"/>
  <c r="BG236"/>
  <c r="BG238"/>
  <c r="BG239"/>
  <c r="BG240"/>
  <c r="BG241"/>
  <c r="BG242"/>
  <c r="BH123"/>
  <c r="BI123"/>
  <c r="BK123"/>
  <c r="BK125"/>
  <c r="BK126"/>
  <c r="BK127"/>
  <c r="BK129"/>
  <c r="BK130"/>
  <c r="BK131"/>
  <c r="BK132"/>
  <c r="BK133"/>
  <c r="BK134"/>
  <c r="BH125"/>
  <c r="BH126"/>
  <c r="BH127"/>
  <c r="BH129"/>
  <c r="BH130"/>
  <c r="BH131"/>
  <c r="BH132"/>
  <c r="BH133"/>
  <c r="BH134"/>
  <c r="BH136"/>
  <c r="BH137"/>
  <c r="BH138"/>
  <c r="BH144"/>
  <c r="BH146"/>
  <c r="BH147"/>
  <c r="BH148"/>
  <c r="BH149"/>
  <c r="BH151"/>
  <c r="BH153"/>
  <c r="BH155"/>
  <c r="BH156"/>
  <c r="BH157"/>
  <c r="BH158"/>
  <c r="BH159"/>
  <c r="BH160"/>
  <c r="BH161"/>
  <c r="BH162"/>
  <c r="BH163"/>
  <c r="BH165"/>
  <c r="BH166"/>
  <c r="BH167"/>
  <c r="BH168"/>
  <c r="BH170"/>
  <c r="BH171"/>
  <c r="BH172"/>
  <c r="BH173"/>
  <c r="BH174"/>
  <c r="BH176"/>
  <c r="BH177"/>
  <c r="BH179"/>
  <c r="BH180"/>
  <c r="BH182"/>
  <c r="BH184"/>
  <c r="BH185"/>
  <c r="BH186"/>
  <c r="BH187"/>
  <c r="BH189"/>
  <c r="BH190"/>
  <c r="BH191"/>
  <c r="BH192"/>
  <c r="BH193"/>
  <c r="BH195"/>
  <c r="BH196"/>
  <c r="BH197"/>
  <c r="BH198"/>
  <c r="BH199"/>
  <c r="BH200"/>
  <c r="BH201"/>
  <c r="BH203"/>
  <c r="BH204"/>
  <c r="BH205"/>
  <c r="BH206"/>
  <c r="BH207"/>
  <c r="BH208"/>
  <c r="BH209"/>
  <c r="BH210"/>
  <c r="BH211"/>
  <c r="BH212"/>
  <c r="BH213"/>
  <c r="BH215"/>
  <c r="BH217"/>
  <c r="BH218"/>
  <c r="BH219"/>
  <c r="BH220"/>
  <c r="BH221"/>
  <c r="BH222"/>
  <c r="BH226"/>
  <c r="BH228"/>
  <c r="BH229"/>
  <c r="BH230"/>
  <c r="BH231"/>
  <c r="BH233"/>
  <c r="BH234"/>
  <c r="BH235"/>
  <c r="BH236"/>
  <c r="BH238"/>
  <c r="BH239"/>
  <c r="BH240"/>
  <c r="BH241"/>
  <c r="BH242"/>
  <c r="BI125"/>
  <c r="BI126"/>
  <c r="BI127"/>
  <c r="BI129"/>
  <c r="BI130"/>
  <c r="BI131"/>
  <c r="BI132"/>
  <c r="BI133"/>
  <c r="BI134"/>
  <c r="BI136"/>
  <c r="BI137"/>
  <c r="BI138"/>
  <c r="BI144"/>
  <c r="BI146"/>
  <c r="BI147"/>
  <c r="BI148"/>
  <c r="BI149"/>
  <c r="BI151"/>
  <c r="BI153"/>
  <c r="BI155"/>
  <c r="BI156"/>
  <c r="BI157"/>
  <c r="BI158"/>
  <c r="BI159"/>
  <c r="BI160"/>
  <c r="BI161"/>
  <c r="BI162"/>
  <c r="BI163"/>
  <c r="BI165"/>
  <c r="BI166"/>
  <c r="BI167"/>
  <c r="BI168"/>
  <c r="BI170"/>
  <c r="BI171"/>
  <c r="BI172"/>
  <c r="BI173"/>
  <c r="BI174"/>
  <c r="BI176"/>
  <c r="BI177"/>
  <c r="BI179"/>
  <c r="BI180"/>
  <c r="BI182"/>
  <c r="BI184"/>
  <c r="BI185"/>
  <c r="BI186"/>
  <c r="BI187"/>
  <c r="BI189"/>
  <c r="BI190"/>
  <c r="BI191"/>
  <c r="BI192"/>
  <c r="BI193"/>
  <c r="BI195"/>
  <c r="BI196"/>
  <c r="BI197"/>
  <c r="BI198"/>
  <c r="BI199"/>
  <c r="BI200"/>
  <c r="BI201"/>
  <c r="BI203"/>
  <c r="BI204"/>
  <c r="BI205"/>
  <c r="BI206"/>
  <c r="BI207"/>
  <c r="BI208"/>
  <c r="BI209"/>
  <c r="BI210"/>
  <c r="BI211"/>
  <c r="BI212"/>
  <c r="BI213"/>
  <c r="BI215"/>
  <c r="BI217"/>
  <c r="BI218"/>
  <c r="BI219"/>
  <c r="BI220"/>
  <c r="BI221"/>
  <c r="BI222"/>
  <c r="BI226"/>
  <c r="BI228"/>
  <c r="BI229"/>
  <c r="BI230"/>
  <c r="BI231"/>
  <c r="BI233"/>
  <c r="BI234"/>
  <c r="BI235"/>
  <c r="BI236"/>
  <c r="BI238"/>
  <c r="BI239"/>
  <c r="BI240"/>
  <c r="BI241"/>
  <c r="BI242"/>
  <c r="Y136"/>
  <c r="Y137"/>
  <c r="Y138"/>
  <c r="Y144"/>
  <c r="W136"/>
  <c r="W137"/>
  <c r="W138"/>
  <c r="W144"/>
  <c r="AA136"/>
  <c r="AA137"/>
  <c r="AA138"/>
  <c r="AA144"/>
  <c r="BK136"/>
  <c r="BK137"/>
  <c r="BK138"/>
  <c r="BK144"/>
  <c r="W146"/>
  <c r="W147"/>
  <c r="W148"/>
  <c r="W149"/>
  <c r="W151"/>
  <c r="Y146"/>
  <c r="Y147"/>
  <c r="Y148"/>
  <c r="Y149"/>
  <c r="Y151"/>
  <c r="AA146"/>
  <c r="AA147"/>
  <c r="AA148"/>
  <c r="AA149"/>
  <c r="AA151"/>
  <c r="BK146"/>
  <c r="BK147"/>
  <c r="BK148"/>
  <c r="BK149"/>
  <c r="BK151"/>
  <c r="Y153"/>
  <c r="Y155"/>
  <c r="Y156"/>
  <c r="Y157"/>
  <c r="Y158"/>
  <c r="Y159"/>
  <c r="Y160"/>
  <c r="Y161"/>
  <c r="Y162"/>
  <c r="Y163"/>
  <c r="W153"/>
  <c r="W155"/>
  <c r="W156"/>
  <c r="W157"/>
  <c r="W158"/>
  <c r="W159"/>
  <c r="W160"/>
  <c r="W161"/>
  <c r="W162"/>
  <c r="W163"/>
  <c r="AA153"/>
  <c r="AA155"/>
  <c r="AA156"/>
  <c r="AA157"/>
  <c r="AA158"/>
  <c r="AA159"/>
  <c r="AA160"/>
  <c r="AA161"/>
  <c r="AA162"/>
  <c r="AA163"/>
  <c r="BK153"/>
  <c r="BK155"/>
  <c r="BK156"/>
  <c r="BK157"/>
  <c r="BK158"/>
  <c r="BK159"/>
  <c r="BK160"/>
  <c r="BK161"/>
  <c r="BK162"/>
  <c r="BK163"/>
  <c r="W165"/>
  <c r="W166"/>
  <c r="W167"/>
  <c r="W168"/>
  <c r="Y165"/>
  <c r="AA165"/>
  <c r="AA166"/>
  <c r="AA167"/>
  <c r="AA168"/>
  <c r="BK165"/>
  <c r="Y166"/>
  <c r="Y167"/>
  <c r="Y168"/>
  <c r="BK166"/>
  <c r="BK167"/>
  <c r="BK168"/>
  <c r="W170"/>
  <c r="W171"/>
  <c r="W172"/>
  <c r="W173"/>
  <c r="W174"/>
  <c r="Y170"/>
  <c r="Y171"/>
  <c r="Y172"/>
  <c r="Y173"/>
  <c r="Y174"/>
  <c r="AA170"/>
  <c r="AA171"/>
  <c r="AA172"/>
  <c r="AA173"/>
  <c r="AA174"/>
  <c r="BK170"/>
  <c r="BK171"/>
  <c r="BK172"/>
  <c r="BK173"/>
  <c r="BK174"/>
  <c r="AA176"/>
  <c r="AA177"/>
  <c r="AA179"/>
  <c r="AA180"/>
  <c r="W176"/>
  <c r="W177"/>
  <c r="W179"/>
  <c r="W180"/>
  <c r="Y176"/>
  <c r="Y177"/>
  <c r="Y179"/>
  <c r="Y180"/>
  <c r="BK176"/>
  <c r="BK177"/>
  <c r="BK179"/>
  <c r="BK180"/>
  <c r="Y182"/>
  <c r="Y184"/>
  <c r="Y185"/>
  <c r="Y186"/>
  <c r="Y187"/>
  <c r="Y189"/>
  <c r="Y190"/>
  <c r="Y191"/>
  <c r="Y192"/>
  <c r="Y193"/>
  <c r="Y195"/>
  <c r="Y196"/>
  <c r="Y197"/>
  <c r="Y198"/>
  <c r="Y199"/>
  <c r="Y200"/>
  <c r="Y201"/>
  <c r="W182"/>
  <c r="W184"/>
  <c r="W185"/>
  <c r="W186"/>
  <c r="W187"/>
  <c r="W189"/>
  <c r="W190"/>
  <c r="W191"/>
  <c r="W192"/>
  <c r="W193"/>
  <c r="W195"/>
  <c r="W196"/>
  <c r="W197"/>
  <c r="W198"/>
  <c r="W199"/>
  <c r="W200"/>
  <c r="W201"/>
  <c r="AA182"/>
  <c r="BK182"/>
  <c r="BK184"/>
  <c r="BK185"/>
  <c r="BK186"/>
  <c r="BK187"/>
  <c r="BK189"/>
  <c r="BK190"/>
  <c r="BK191"/>
  <c r="BK192"/>
  <c r="BK193"/>
  <c r="BK195"/>
  <c r="BK196"/>
  <c r="BK197"/>
  <c r="BK198"/>
  <c r="BK199"/>
  <c r="BK200"/>
  <c r="BK201"/>
  <c r="AA184"/>
  <c r="AA185"/>
  <c r="AA186"/>
  <c r="AA187"/>
  <c r="AA189"/>
  <c r="AA190"/>
  <c r="AA191"/>
  <c r="AA192"/>
  <c r="AA193"/>
  <c r="AA195"/>
  <c r="AA196"/>
  <c r="AA197"/>
  <c r="AA198"/>
  <c r="AA199"/>
  <c r="AA200"/>
  <c r="AA201"/>
  <c r="AA203"/>
  <c r="AA204"/>
  <c r="AA205"/>
  <c r="AA206"/>
  <c r="AA207"/>
  <c r="AA208"/>
  <c r="AA209"/>
  <c r="AA210"/>
  <c r="AA211"/>
  <c r="AA212"/>
  <c r="AA213"/>
  <c r="W203"/>
  <c r="W204"/>
  <c r="W205"/>
  <c r="W206"/>
  <c r="W207"/>
  <c r="W208"/>
  <c r="W209"/>
  <c r="W210"/>
  <c r="W211"/>
  <c r="W212"/>
  <c r="W213"/>
  <c r="Y203"/>
  <c r="Y204"/>
  <c r="Y205"/>
  <c r="Y206"/>
  <c r="Y207"/>
  <c r="Y208"/>
  <c r="Y209"/>
  <c r="Y210"/>
  <c r="Y211"/>
  <c r="Y212"/>
  <c r="Y213"/>
  <c r="BK203"/>
  <c r="BK204"/>
  <c r="BK205"/>
  <c r="BK206"/>
  <c r="BK207"/>
  <c r="BK208"/>
  <c r="BK209"/>
  <c r="BK210"/>
  <c r="BK211"/>
  <c r="BK212"/>
  <c r="BK213"/>
  <c r="N97"/>
  <c r="W215"/>
  <c r="Y215"/>
  <c r="Y217"/>
  <c r="Y218"/>
  <c r="Y219"/>
  <c r="Y220"/>
  <c r="Y221"/>
  <c r="Y222"/>
  <c r="Y226"/>
  <c r="Y228"/>
  <c r="Y229"/>
  <c r="Y230"/>
  <c r="Y231"/>
  <c r="AA215"/>
  <c r="AA217"/>
  <c r="AA218"/>
  <c r="AA219"/>
  <c r="AA220"/>
  <c r="AA221"/>
  <c r="AA222"/>
  <c r="AA226"/>
  <c r="AA228"/>
  <c r="AA229"/>
  <c r="AA230"/>
  <c r="AA231"/>
  <c r="BK215"/>
  <c r="W217"/>
  <c r="W218"/>
  <c r="W219"/>
  <c r="W220"/>
  <c r="W221"/>
  <c r="W222"/>
  <c r="W226"/>
  <c r="W228"/>
  <c r="W229"/>
  <c r="W230"/>
  <c r="W231"/>
  <c r="BK217"/>
  <c r="BK218"/>
  <c r="BK219"/>
  <c r="BK220"/>
  <c r="BK221"/>
  <c r="BK222"/>
  <c r="BK226"/>
  <c r="BK228"/>
  <c r="BK229"/>
  <c r="BK230"/>
  <c r="BK231"/>
  <c r="AA233"/>
  <c r="AA234"/>
  <c r="AA232" s="1"/>
  <c r="AA235"/>
  <c r="AA236"/>
  <c r="W233"/>
  <c r="W234"/>
  <c r="W235"/>
  <c r="W236"/>
  <c r="W232"/>
  <c r="Y233"/>
  <c r="Y234"/>
  <c r="Y232" s="1"/>
  <c r="Y235"/>
  <c r="Y236"/>
  <c r="BK233"/>
  <c r="BK234"/>
  <c r="BK235"/>
  <c r="BK236"/>
  <c r="Y238"/>
  <c r="Y239"/>
  <c r="Y240"/>
  <c r="Y241"/>
  <c r="Y242"/>
  <c r="Y237" s="1"/>
  <c r="W238"/>
  <c r="W239"/>
  <c r="W240"/>
  <c r="W241"/>
  <c r="W242"/>
  <c r="AA238"/>
  <c r="BK238"/>
  <c r="BK239"/>
  <c r="BK240"/>
  <c r="BK241"/>
  <c r="BK242"/>
  <c r="AA239"/>
  <c r="AA240"/>
  <c r="AA241"/>
  <c r="AA242"/>
  <c r="AK27" i="1"/>
  <c r="L77"/>
  <c r="L78"/>
  <c r="L80"/>
  <c r="AM80"/>
  <c r="L82"/>
  <c r="AM82"/>
  <c r="L83"/>
  <c r="AM83"/>
  <c r="AS88"/>
  <c r="AS87"/>
  <c r="AX88"/>
  <c r="AY88"/>
  <c r="BK232" i="2" l="1"/>
  <c r="N232" s="1"/>
  <c r="N99" s="1"/>
  <c r="AA237"/>
  <c r="W237"/>
  <c r="Y214"/>
  <c r="W169"/>
  <c r="Y164"/>
  <c r="BK145"/>
  <c r="N145" s="1"/>
  <c r="N91" s="1"/>
  <c r="Y145"/>
  <c r="AA145"/>
  <c r="W145"/>
  <c r="W135"/>
  <c r="BK135"/>
  <c r="N135" s="1"/>
  <c r="N90" s="1"/>
  <c r="Y122"/>
  <c r="BK175"/>
  <c r="N175" s="1"/>
  <c r="N95" s="1"/>
  <c r="W175"/>
  <c r="AA175"/>
  <c r="BK202"/>
  <c r="W202"/>
  <c r="Y202"/>
  <c r="AA202"/>
  <c r="BK181"/>
  <c r="N181" s="1"/>
  <c r="N96" s="1"/>
  <c r="W181"/>
  <c r="AA181"/>
  <c r="Y181"/>
  <c r="Y175"/>
  <c r="BK237"/>
  <c r="N237" s="1"/>
  <c r="N100" s="1"/>
  <c r="AA214"/>
  <c r="W214"/>
  <c r="BK214"/>
  <c r="N214" s="1"/>
  <c r="N98" s="1"/>
  <c r="BK169"/>
  <c r="N169" s="1"/>
  <c r="N94" s="1"/>
  <c r="AA169"/>
  <c r="Y169"/>
  <c r="BK164"/>
  <c r="N164" s="1"/>
  <c r="N93" s="1"/>
  <c r="AA164"/>
  <c r="W164"/>
  <c r="H32"/>
  <c r="BA88" i="1" s="1"/>
  <c r="BA87" s="1"/>
  <c r="AW87" s="1"/>
  <c r="AK32" s="1"/>
  <c r="BK152" i="2"/>
  <c r="N152" s="1"/>
  <c r="N92" s="1"/>
  <c r="AA152"/>
  <c r="W152"/>
  <c r="Y152"/>
  <c r="Y135"/>
  <c r="H34"/>
  <c r="BC88" i="1" s="1"/>
  <c r="BC87" s="1"/>
  <c r="AY87" s="1"/>
  <c r="AA122" i="2"/>
  <c r="H35"/>
  <c r="BD88" i="1" s="1"/>
  <c r="BD87" s="1"/>
  <c r="W35" s="1"/>
  <c r="BK122" i="2"/>
  <c r="W122"/>
  <c r="N122"/>
  <c r="N89" s="1"/>
  <c r="H33"/>
  <c r="BB88" i="1" s="1"/>
  <c r="BB87" s="1"/>
  <c r="W33" s="1"/>
  <c r="M32" i="2"/>
  <c r="AW88" i="1" s="1"/>
  <c r="AA135" i="2"/>
  <c r="H31"/>
  <c r="AZ88" i="1" s="1"/>
  <c r="AZ87" s="1"/>
  <c r="M31" i="2"/>
  <c r="AV88" i="1" s="1"/>
  <c r="W121" i="2" l="1"/>
  <c r="W120" s="1"/>
  <c r="AU88" i="1" s="1"/>
  <c r="AU87" s="1"/>
  <c r="W34"/>
  <c r="BK121" i="2"/>
  <c r="N121" s="1"/>
  <c r="N88" s="1"/>
  <c r="W32" i="1"/>
  <c r="AA121" i="2"/>
  <c r="AA120" s="1"/>
  <c r="Y121"/>
  <c r="Y120" s="1"/>
  <c r="AX87" i="1"/>
  <c r="AT88"/>
  <c r="AV87"/>
  <c r="W31"/>
  <c r="BK120" i="2" l="1"/>
  <c r="N120" s="1"/>
  <c r="N87" s="1"/>
  <c r="M26" s="1"/>
  <c r="M29" s="1"/>
  <c r="AK31" i="1"/>
  <c r="AT87"/>
  <c r="L104" i="2" l="1"/>
  <c r="AG88" i="1"/>
  <c r="L37" i="2"/>
  <c r="AN88" i="1" l="1"/>
  <c r="AG87"/>
  <c r="AK26" l="1"/>
  <c r="AK29" s="1"/>
  <c r="AK37" s="1"/>
  <c r="AG92"/>
  <c r="AN87"/>
  <c r="AN92" s="1"/>
</calcChain>
</file>

<file path=xl/sharedStrings.xml><?xml version="1.0" encoding="utf-8"?>
<sst xmlns="http://schemas.openxmlformats.org/spreadsheetml/2006/main" count="1468" uniqueCount="413">
  <si>
    <t>2012</t>
  </si>
  <si>
    <t>List obsahuje:</t>
  </si>
  <si>
    <t>1) Souhrnný list stavby</t>
  </si>
  <si>
    <t>2) Rekapitulace objektů</t>
  </si>
  <si>
    <t>2.0</t>
  </si>
  <si>
    <t>False</t>
  </si>
  <si>
    <t>optimalizováno pro tisk sestav ve formátu A4 - na výšku</t>
  </si>
  <si>
    <t>&gt;&gt;  skryté sloupce  &lt;&lt;</t>
  </si>
  <si>
    <t>0,001</t>
  </si>
  <si>
    <t>21</t>
  </si>
  <si>
    <t>15</t>
  </si>
  <si>
    <t>SOUHRNNÝ LIST STAVBY</t>
  </si>
  <si>
    <t>v ---  níže se nacházejí doplnkové a pomocné údaje k sestavám  --- v</t>
  </si>
  <si>
    <t>Kód:</t>
  </si>
  <si>
    <t>20150252</t>
  </si>
  <si>
    <t>0,01</t>
  </si>
  <si>
    <t>Stavba:</t>
  </si>
  <si>
    <t>0,1</t>
  </si>
  <si>
    <t>JKSO:</t>
  </si>
  <si>
    <t>CC-CZ:</t>
  </si>
  <si>
    <t>1</t>
  </si>
  <si>
    <t>Místo:</t>
  </si>
  <si>
    <t>Datum:</t>
  </si>
  <si>
    <t>10</t>
  </si>
  <si>
    <t>100</t>
  </si>
  <si>
    <t>Objednavatel: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</si>
  <si>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</si>
  <si>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</si>
  <si>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</si>
  <si>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</si>
  <si>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</si>
  <si>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</si>
  <si>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</si>
  <si>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Ing.Hynek Seiner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</si>
  <si>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</si>
  <si>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</si>
  <si>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</si>
  <si>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</si>
  <si>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</si>
  <si>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</si>
  <si>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</si>
  <si>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</si>
  <si>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</si>
  <si>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</si>
  <si>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</si>
  <si>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</si>
  <si>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</si>
  <si>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</si>
  <si>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</si>
  <si>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</si>
  <si>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</si>
  <si>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</si>
  <si>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</si>
  <si>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</si>
  <si>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</si>
  <si>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</si>
  <si>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</si>
  <si>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</si>
  <si>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</si>
  <si>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</si>
  <si>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</si>
  <si>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</si>
  <si>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</si>
  <si>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</si>
  <si>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</si>
  <si>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</si>
  <si>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</si>
  <si>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</si>
  <si>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</si>
  <si>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</si>
  <si>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</si>
  <si>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</si>
  <si>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1) Náklady z rozpočtů</t>
  </si>
  <si>
    <t>D</t>
  </si>
  <si>
    <t>0</t>
  </si>
  <si>
    <t>IMPORT</t>
  </si>
  <si>
    <t>{7419FB81-9EBF-4598-AD38-1395AE64FF39}</t>
  </si>
  <si>
    <t>{00000000-0000-0000-0000-000000000000}</t>
  </si>
  <si>
    <t>/</t>
  </si>
  <si>
    <t>###NOINSERT###</t>
  </si>
  <si>
    <t>2) Ostatní náklady ze souhrnného listu</t>
  </si>
  <si>
    <t>Procent. zadání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</si>
  <si>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</si>
  <si>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</si>
  <si>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</si>
  <si>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</si>
  <si>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</si>
  <si>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</si>
  <si>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</si>
  <si>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</si>
  <si>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Náklady z rozpočtu</t>
  </si>
  <si>
    <t>Ostatní náklady</t>
  </si>
  <si>
    <t>Kód - Popis</t>
  </si>
  <si>
    <t>Cena celkem [CZK]</t>
  </si>
  <si>
    <t>1) Náklady z rozpočtu</t>
  </si>
  <si>
    <t>-1</t>
  </si>
  <si>
    <t>HSV - HSV</t>
  </si>
  <si>
    <t xml:space="preserve">    1 - Zemní práce pro komunikace</t>
  </si>
  <si>
    <t xml:space="preserve">    96 - Bourání konstrukcí</t>
  </si>
  <si>
    <t xml:space="preserve">    997 - Přesun sutě</t>
  </si>
  <si>
    <t xml:space="preserve">    505 - Komunikace asfaltová </t>
  </si>
  <si>
    <t xml:space="preserve">    910 - Chodníková obruba</t>
  </si>
  <si>
    <t xml:space="preserve">    914 - Nová betonová vodící přídlažba bílá</t>
  </si>
  <si>
    <t xml:space="preserve">    915 - Přídlažba z bílých krajníku š.50 cm</t>
  </si>
  <si>
    <t xml:space="preserve">    89 - Ostatní konstrukce na potrubních rozvodech</t>
  </si>
  <si>
    <t xml:space="preserve">    460 - Kabelová chránička</t>
  </si>
  <si>
    <t xml:space="preserve">    91 - Dopravní značení</t>
  </si>
  <si>
    <t>VRN - Vedlejší rozpočtové náklady</t>
  </si>
  <si>
    <t>2) Ostatní náklady</t>
  </si>
  <si>
    <t>PČ</t>
  </si>
  <si>
    <t>Typ</t>
  </si>
  <si>
    <t>Popis</t>
  </si>
  <si>
    <t>MJ</t>
  </si>
  <si>
    <t>Množství</t>
  </si>
  <si>
    <t>J.cena [CZK]</t>
  </si>
  <si>
    <t>Cena celkem
[CZK]</t>
  </si>
  <si>
    <t>Poznámka</t>
  </si>
  <si>
    <t>J. Nh [h]</t>
  </si>
  <si>
    <t>Nh celkem [h]</t>
  </si>
  <si>
    <t>J. hmotnost
[t]</t>
  </si>
  <si>
    <t>Hmotnost
celkem [t]</t>
  </si>
  <si>
    <t>J. suť [t]</t>
  </si>
  <si>
    <t>Suť Celkem [t]</t>
  </si>
  <si>
    <t>ROZPOCET</t>
  </si>
  <si>
    <t>K</t>
  </si>
  <si>
    <t>122201102</t>
  </si>
  <si>
    <t>Odkopávky a prokopávky nezapažené v hornině tř. 3 objem do 1000 m3</t>
  </si>
  <si>
    <t>m3</t>
  </si>
  <si>
    <t>4</t>
  </si>
  <si>
    <t>-1710543233</t>
  </si>
  <si>
    <t>VV</t>
  </si>
  <si>
    <t>122201109</t>
  </si>
  <si>
    <t>Příplatek za lepivost u odkopávek v hornině tř. 1 až 3</t>
  </si>
  <si>
    <t>-1294110164</t>
  </si>
  <si>
    <t>3</t>
  </si>
  <si>
    <t>162701105</t>
  </si>
  <si>
    <t>Vodorovné přemístění do 10000 m výkopku/sypaniny z horniny tř. 1 až 4</t>
  </si>
  <si>
    <t>1750365509</t>
  </si>
  <si>
    <t>162701109</t>
  </si>
  <si>
    <t>Příplatek k vodorovnému přemístění výkopku/sypaniny z horniny tř. 1 až 4 ZKD 1000 m přes 10000 m</t>
  </si>
  <si>
    <t>1723655725</t>
  </si>
  <si>
    <t>5</t>
  </si>
  <si>
    <t>167101102</t>
  </si>
  <si>
    <t>Nakládání výkopku z hornin tř. 1 až 4 přes 100 m3</t>
  </si>
  <si>
    <t>517744850</t>
  </si>
  <si>
    <t>6</t>
  </si>
  <si>
    <t>171201201</t>
  </si>
  <si>
    <t>Uložení sypaniny na skládky</t>
  </si>
  <si>
    <t>-2108084642</t>
  </si>
  <si>
    <t>7</t>
  </si>
  <si>
    <t>171201212</t>
  </si>
  <si>
    <t>Poplatek za uložení odpadu ze sypaniny na skládce (skládkovné)</t>
  </si>
  <si>
    <t>2024166069</t>
  </si>
  <si>
    <t>8</t>
  </si>
  <si>
    <t>181951102</t>
  </si>
  <si>
    <t>Úprava pláně v hornině tř. 1 až 4 se zhutněním</t>
  </si>
  <si>
    <t>m2</t>
  </si>
  <si>
    <t>-319833895</t>
  </si>
  <si>
    <t>9</t>
  </si>
  <si>
    <t>635312112</t>
  </si>
  <si>
    <t>Násyp ze zeminy upravené vápnem se zhutněním v tl.do 5 cm</t>
  </si>
  <si>
    <t>1569056038</t>
  </si>
  <si>
    <t>998225111</t>
  </si>
  <si>
    <t>Přesun hmot pro pozemní komunikace s krytem z kamene, monolitickým betonovým nebo živičným</t>
  </si>
  <si>
    <t>t</t>
  </si>
  <si>
    <t>713963963</t>
  </si>
  <si>
    <t>11</t>
  </si>
  <si>
    <t>113154332</t>
  </si>
  <si>
    <t>Frézování živičného krytu tl 40 mm pruh š 2 m pl do 10000 m2 bez překážek v trase</t>
  </si>
  <si>
    <t>-6638000</t>
  </si>
  <si>
    <t>12</t>
  </si>
  <si>
    <t>113107232</t>
  </si>
  <si>
    <t>Odstranění podkladu pl přes 200 m2 z betonu prostého tl 300 mm</t>
  </si>
  <si>
    <t>-1433266866</t>
  </si>
  <si>
    <t>13</t>
  </si>
  <si>
    <t>113202111</t>
  </si>
  <si>
    <t>Vytrhání obrub krajníků</t>
  </si>
  <si>
    <t>m</t>
  </si>
  <si>
    <t>65126848</t>
  </si>
  <si>
    <t>29</t>
  </si>
  <si>
    <t>14</t>
  </si>
  <si>
    <t>113201112</t>
  </si>
  <si>
    <t>Vytrhání obrub silničních ležatých</t>
  </si>
  <si>
    <t>-724184807</t>
  </si>
  <si>
    <t>997002511</t>
  </si>
  <si>
    <t>Vodorovné přemístění suti a vybouraných hmot bez naložení ale se složením a urovnáním do 1 km</t>
  </si>
  <si>
    <t>-1022682925</t>
  </si>
  <si>
    <t>16</t>
  </si>
  <si>
    <t>997002519</t>
  </si>
  <si>
    <t>Příplatek ZKD 1 km přemístění suti a vybouraných hmot</t>
  </si>
  <si>
    <t>782441911</t>
  </si>
  <si>
    <t>17</t>
  </si>
  <si>
    <t>997002611</t>
  </si>
  <si>
    <t>Nakládání suti a vybouraných hmot</t>
  </si>
  <si>
    <t>709433553</t>
  </si>
  <si>
    <t>18</t>
  </si>
  <si>
    <t>997013801</t>
  </si>
  <si>
    <t>Poplatek za uložení stavebního betonového odpadu na skládce (skládkovné)</t>
  </si>
  <si>
    <t>-1831203131</t>
  </si>
  <si>
    <t>19</t>
  </si>
  <si>
    <t>997221845</t>
  </si>
  <si>
    <t>Poplatek za uložení odpadu z asfaltových povrchů na skládce (skládkovné)</t>
  </si>
  <si>
    <t>1347241494</t>
  </si>
  <si>
    <t>20</t>
  </si>
  <si>
    <t>5771341311</t>
  </si>
  <si>
    <t>Asfaltový beton vrstva obrusná ACO 11 (ABS) tř. I tl 40 mm š do 3 m z modifikovaného asfaltu</t>
  </si>
  <si>
    <t>-342612609</t>
  </si>
  <si>
    <t>573211111</t>
  </si>
  <si>
    <t>Postřik živičný spojovací z asfaltu v množství do 0,70 kg/m2</t>
  </si>
  <si>
    <t>203257058</t>
  </si>
  <si>
    <t>22</t>
  </si>
  <si>
    <t>565145111</t>
  </si>
  <si>
    <t>Asfaltový beton vrstva podkladní ACP 16 (obalované kamenivo OKS) tl 60 mm š do 3 m</t>
  </si>
  <si>
    <t>-72689752</t>
  </si>
  <si>
    <t>23</t>
  </si>
  <si>
    <t>573111112</t>
  </si>
  <si>
    <t>Postřik živičný infiltrační s posypem z asfaltu množství 1 kg/m2</t>
  </si>
  <si>
    <t>1862237148</t>
  </si>
  <si>
    <t>24</t>
  </si>
  <si>
    <t>564952111</t>
  </si>
  <si>
    <t>Podklad z mechanicky zpevněného kameniva MZK tl 150 mm</t>
  </si>
  <si>
    <t>958254719</t>
  </si>
  <si>
    <t>25</t>
  </si>
  <si>
    <t>564861111</t>
  </si>
  <si>
    <t>Podklad ze štěrkodrtě ŠD tl 200 mm</t>
  </si>
  <si>
    <t>-687972783</t>
  </si>
  <si>
    <t>26</t>
  </si>
  <si>
    <t>181202305</t>
  </si>
  <si>
    <t>Úprava pláně  se zhutněním</t>
  </si>
  <si>
    <t>1118662602</t>
  </si>
  <si>
    <t>27</t>
  </si>
  <si>
    <t>213141111</t>
  </si>
  <si>
    <t>Zřízení vrstvy z geotextilie v rovině nebo ve sklonu do 1:5 š do 3 m</t>
  </si>
  <si>
    <t>121314985</t>
  </si>
  <si>
    <t>28</t>
  </si>
  <si>
    <t>M</t>
  </si>
  <si>
    <t>693110010</t>
  </si>
  <si>
    <t>geotextilie tkaná (polypropylen) PK-TEX PP 15 100 g/m2</t>
  </si>
  <si>
    <t>-36846351</t>
  </si>
  <si>
    <t>-283466009</t>
  </si>
  <si>
    <t>30</t>
  </si>
  <si>
    <t>916231113</t>
  </si>
  <si>
    <t>-1162727073</t>
  </si>
  <si>
    <t>31</t>
  </si>
  <si>
    <t>592174100</t>
  </si>
  <si>
    <t>kus</t>
  </si>
  <si>
    <t>-553603790</t>
  </si>
  <si>
    <t>32</t>
  </si>
  <si>
    <t>919731121</t>
  </si>
  <si>
    <t>Zarovnání styčné plochy podkladu nebo krytu živičného tl do 50 mm</t>
  </si>
  <si>
    <t>-556439434</t>
  </si>
  <si>
    <t>33</t>
  </si>
  <si>
    <t>998223011</t>
  </si>
  <si>
    <t>Přesun hmot pro pozemní komunikace s krytem dlážděným</t>
  </si>
  <si>
    <t>1053426086</t>
  </si>
  <si>
    <t>34</t>
  </si>
  <si>
    <t>915491211</t>
  </si>
  <si>
    <t>233767012</t>
  </si>
  <si>
    <t>35</t>
  </si>
  <si>
    <t>592185610</t>
  </si>
  <si>
    <t>-111519712</t>
  </si>
  <si>
    <t>-1857620766</t>
  </si>
  <si>
    <t>912292654</t>
  </si>
  <si>
    <t>998223011.2</t>
  </si>
  <si>
    <t>1736878696</t>
  </si>
  <si>
    <t>390090043</t>
  </si>
  <si>
    <t>226990387</t>
  </si>
  <si>
    <t>-1057935245</t>
  </si>
  <si>
    <t>-77055549</t>
  </si>
  <si>
    <t>132201101</t>
  </si>
  <si>
    <t>Hloubení rýh š do 600 mm v hornině tř. 3 objemu do 100 m3</t>
  </si>
  <si>
    <t>-1869967270</t>
  </si>
  <si>
    <t>132201109</t>
  </si>
  <si>
    <t>Příplatek za lepivost k hloubení rýh š do 600 mm v hornině tř. 3</t>
  </si>
  <si>
    <t>-1657043013</t>
  </si>
  <si>
    <t>1738258991</t>
  </si>
  <si>
    <t>1703200710</t>
  </si>
  <si>
    <t>719929945</t>
  </si>
  <si>
    <t>167101101</t>
  </si>
  <si>
    <t>Nakládání výkopku z hornin tř. 1 až 4 do 100 m3</t>
  </si>
  <si>
    <t>-1680872107</t>
  </si>
  <si>
    <t>1874957846</t>
  </si>
  <si>
    <t>1955784009</t>
  </si>
  <si>
    <t>502277882</t>
  </si>
  <si>
    <t>679219985</t>
  </si>
  <si>
    <t>48190750</t>
  </si>
  <si>
    <t>-1246301451</t>
  </si>
  <si>
    <t>755311360</t>
  </si>
  <si>
    <t>-231493199</t>
  </si>
  <si>
    <t>755320287</t>
  </si>
  <si>
    <t>20261469</t>
  </si>
  <si>
    <t>998274101</t>
  </si>
  <si>
    <t>Přesun hmot pro trubní vedení z trub betonových otevřený výkop</t>
  </si>
  <si>
    <t>-939124109</t>
  </si>
  <si>
    <t>1852008130</t>
  </si>
  <si>
    <t>1167039251</t>
  </si>
  <si>
    <t>-2022977655</t>
  </si>
  <si>
    <t>-1560086994</t>
  </si>
  <si>
    <t>899231111</t>
  </si>
  <si>
    <t>-731655290</t>
  </si>
  <si>
    <t>-1344662936</t>
  </si>
  <si>
    <t>602740391</t>
  </si>
  <si>
    <t>160408044</t>
  </si>
  <si>
    <t>-802630033</t>
  </si>
  <si>
    <t>-1664800067</t>
  </si>
  <si>
    <t>-343658551</t>
  </si>
  <si>
    <t>72</t>
  </si>
  <si>
    <t>10961809</t>
  </si>
  <si>
    <t>73</t>
  </si>
  <si>
    <t>-234895441</t>
  </si>
  <si>
    <t>74</t>
  </si>
  <si>
    <t>-1741353184</t>
  </si>
  <si>
    <t>75</t>
  </si>
  <si>
    <t>1767163605</t>
  </si>
  <si>
    <t>76</t>
  </si>
  <si>
    <t>1678338451</t>
  </si>
  <si>
    <t>77</t>
  </si>
  <si>
    <t>-642011921</t>
  </si>
  <si>
    <t>78</t>
  </si>
  <si>
    <t>175101101</t>
  </si>
  <si>
    <t>Obsypání potrubí bez prohození sypaniny z hornin tř. 1 až 4 uloženým do 3 m od kraje výkopu</t>
  </si>
  <si>
    <t>-952419476</t>
  </si>
  <si>
    <t>79</t>
  </si>
  <si>
    <t>583373680</t>
  </si>
  <si>
    <t>štěrkopísek frakce netříděná</t>
  </si>
  <si>
    <t>1532530528</t>
  </si>
  <si>
    <t>80</t>
  </si>
  <si>
    <t>460520133</t>
  </si>
  <si>
    <t>Osazení tvárnic kabelových betonových do rýhy s obsypem bez výkopových prací 4-otvorových</t>
  </si>
  <si>
    <t>2070875377</t>
  </si>
  <si>
    <t>81</t>
  </si>
  <si>
    <t>592131020</t>
  </si>
  <si>
    <t>žlab kabelový betonový KZ3 50 x 33/20 x 22 cm</t>
  </si>
  <si>
    <t>128</t>
  </si>
  <si>
    <t>914289141</t>
  </si>
  <si>
    <t>82</t>
  </si>
  <si>
    <t>592131050</t>
  </si>
  <si>
    <t>deska krycí KD3 50 x 31/21 x 5,5 cm</t>
  </si>
  <si>
    <t>-351158249</t>
  </si>
  <si>
    <t>83</t>
  </si>
  <si>
    <t>1444566721</t>
  </si>
  <si>
    <t>84</t>
  </si>
  <si>
    <t>913111-0</t>
  </si>
  <si>
    <t xml:space="preserve">Pronájem dopravních značek </t>
  </si>
  <si>
    <t>1613340114</t>
  </si>
  <si>
    <t>85</t>
  </si>
  <si>
    <t>913111215</t>
  </si>
  <si>
    <t>Příplatek k dočasné dopravní značce samostatné základní za první a ZKD den použití</t>
  </si>
  <si>
    <t>573700370</t>
  </si>
  <si>
    <t>86</t>
  </si>
  <si>
    <t>913121111</t>
  </si>
  <si>
    <t>Montáž a demontáž dočasné dopravní značky kompletní základní</t>
  </si>
  <si>
    <t>-850033409</t>
  </si>
  <si>
    <t>87</t>
  </si>
  <si>
    <t>913211113</t>
  </si>
  <si>
    <t>Montáž a demontáž dočasné dopravní zábrany Z2 reflexní šířky 3 m</t>
  </si>
  <si>
    <t>-695999256</t>
  </si>
  <si>
    <t>88</t>
  </si>
  <si>
    <t>012103000</t>
  </si>
  <si>
    <t>Geodetické práce před výstavbou</t>
  </si>
  <si>
    <t>1024</t>
  </si>
  <si>
    <t>-1281600129</t>
  </si>
  <si>
    <t>89</t>
  </si>
  <si>
    <t>012303000</t>
  </si>
  <si>
    <t>Geodetické práce po výstavbě</t>
  </si>
  <si>
    <t>279279041</t>
  </si>
  <si>
    <t>90</t>
  </si>
  <si>
    <t>013254000</t>
  </si>
  <si>
    <t>kč</t>
  </si>
  <si>
    <t>-981592501</t>
  </si>
  <si>
    <t>91</t>
  </si>
  <si>
    <t>030001000</t>
  </si>
  <si>
    <t>%</t>
  </si>
  <si>
    <t>-33367151</t>
  </si>
  <si>
    <t>92</t>
  </si>
  <si>
    <t>070001000</t>
  </si>
  <si>
    <t>provozní vlivy</t>
  </si>
  <si>
    <t>2034671356</t>
  </si>
  <si>
    <t>elektroncky</t>
  </si>
  <si>
    <t>krajník silniční betonový 50x25x8 cm - bílá vodící přídlažba</t>
  </si>
  <si>
    <t xml:space="preserve">    460 - Kabelová chránička - dle finálních požadavků správců IS</t>
  </si>
  <si>
    <t xml:space="preserve">    91 - Dopravní značení - označení staveniště</t>
  </si>
  <si>
    <t>Projektové dokumentace - realizační a skutečné provedení</t>
  </si>
  <si>
    <t xml:space="preserve">    915 - Úprava povrchových znaků IS</t>
  </si>
  <si>
    <t>Výšková úprava povrchového znaku IS nebo vpusti do 200 mm zvýšením mříže nebo poklopu - vodovod</t>
  </si>
  <si>
    <t>Výšková úprava povrchového znaku IS nebo vpusti do 200 mm zvýšením mříže nebo poklopu - kanalizace</t>
  </si>
  <si>
    <t>Výšková úprava povrchového znaku IS nebo vpusti do 200 mm zvýšením mříže nebo poklopu - ostatní (plyn a nezjištěné)</t>
  </si>
  <si>
    <t xml:space="preserve">   </t>
  </si>
  <si>
    <t>919111233</t>
  </si>
  <si>
    <t>Řezání spár pro vytvoření komůrky š 20 mm hl 40 mm pro těsnící zálivku v CB krytu</t>
  </si>
  <si>
    <t>919121132</t>
  </si>
  <si>
    <t>Těsnění spár zálivkou za studena pro komůrky š 20 mm hl 40 mm s těsnicím profilem</t>
  </si>
  <si>
    <t>919731122</t>
  </si>
  <si>
    <t>Zarovnání styčné plochy podkladu nebo krytu živičného tl do 100 mm</t>
  </si>
  <si>
    <t>998225111.1</t>
  </si>
  <si>
    <t xml:space="preserve">    913 - Řezaná spára</t>
  </si>
  <si>
    <t>Bobnice, okres Nymburk</t>
  </si>
  <si>
    <t>Ing.Hynek Seiner, konzultace Dana Horáková</t>
  </si>
  <si>
    <t>Ing. Hynek Seiner</t>
  </si>
  <si>
    <t>Bude určen výběrovým řízením</t>
  </si>
  <si>
    <t>Obec Bobnice</t>
  </si>
  <si>
    <t xml:space="preserve">Oprava komunikace </t>
  </si>
  <si>
    <t>OPRAVA MÍSTNÍ KOMUNIKACE - ULICE KRÁTKÁ, KOVANSKO</t>
  </si>
  <si>
    <t xml:space="preserve">    910 - Betonová žlabovka nahrazující vodící pásek</t>
  </si>
  <si>
    <t>Osazení betonové žlabovky  do lože z betonu prostého</t>
  </si>
  <si>
    <t>betonová žlabovka š. 0,2 - 0,25 m dl. 0,25 ,</t>
  </si>
  <si>
    <t>125x0,5x0,6x2</t>
  </si>
  <si>
    <t>75x20</t>
  </si>
  <si>
    <t>Zařízení staveniště včetně informační tabule o údajích stavby (Stavebník, zhotovitel, projektant, dotační titul termín náklady)</t>
  </si>
  <si>
    <t>SOUPIS STAVEBNÍCH PRACÍ, DODÁVEK A SLUŽEB</t>
  </si>
  <si>
    <t>REKAPITULACE SOUPISU</t>
  </si>
  <si>
    <t>KRYCÍ LIST SOUPISU STAVEBNÍCH PRACÍ</t>
  </si>
  <si>
    <t>Osazení vodícího proužku z betonových desek do betonového lože z betonu prostého</t>
  </si>
</sst>
</file>

<file path=xl/styles.xml><?xml version="1.0" encoding="utf-8"?>
<styleSheet xmlns="http://schemas.openxmlformats.org/spreadsheetml/2006/main">
  <numFmts count="6">
    <numFmt numFmtId="164" formatCode="#,##0.00;\-#,##0.00"/>
    <numFmt numFmtId="165" formatCode="0.00%;\-0.00%"/>
    <numFmt numFmtId="166" formatCode="dd\.mm\.yyyy"/>
    <numFmt numFmtId="167" formatCode="#,##0.00000;\-#,##0.00000"/>
    <numFmt numFmtId="168" formatCode="#,##0.000;\-#,##0.000"/>
    <numFmt numFmtId="169" formatCode="#,##0.000"/>
  </numFmts>
  <fonts count="37">
    <font>
      <sz val="8"/>
      <name val="Trebuchet MS"/>
      <charset val="238"/>
    </font>
    <font>
      <sz val="8"/>
      <color indexed="43"/>
      <name val="Trebuchet MS"/>
      <family val="2"/>
      <charset val="238"/>
    </font>
    <font>
      <sz val="8"/>
      <color indexed="48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indexed="55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0"/>
      <color indexed="63"/>
      <name val="Trebuchet MS"/>
      <family val="2"/>
      <charset val="238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sz val="8"/>
      <color indexed="55"/>
      <name val="Trebuchet MS"/>
      <family val="2"/>
      <charset val="238"/>
    </font>
    <font>
      <b/>
      <sz val="8"/>
      <color indexed="55"/>
      <name val="Trebuchet MS"/>
      <family val="2"/>
      <charset val="238"/>
    </font>
    <font>
      <b/>
      <sz val="10"/>
      <color indexed="63"/>
      <name val="Trebuchet MS"/>
      <family val="2"/>
      <charset val="238"/>
    </font>
    <font>
      <sz val="10"/>
      <color indexed="55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indexed="55"/>
      <name val="Trebuchet MS"/>
      <family val="2"/>
      <charset val="238"/>
    </font>
    <font>
      <b/>
      <sz val="12"/>
      <color indexed="16"/>
      <name val="Trebuchet MS"/>
      <family val="2"/>
      <charset val="238"/>
    </font>
    <font>
      <sz val="11"/>
      <name val="Trebuchet MS"/>
      <family val="2"/>
      <charset val="238"/>
    </font>
    <font>
      <b/>
      <sz val="11"/>
      <color indexed="56"/>
      <name val="Trebuchet MS"/>
      <family val="2"/>
      <charset val="238"/>
    </font>
    <font>
      <sz val="11"/>
      <color indexed="56"/>
      <name val="Trebuchet MS"/>
      <family val="2"/>
      <charset val="238"/>
    </font>
    <font>
      <sz val="11"/>
      <color indexed="55"/>
      <name val="Trebuchet MS"/>
      <family val="2"/>
      <charset val="238"/>
    </font>
    <font>
      <sz val="12"/>
      <name val="Trebuchet MS"/>
      <family val="2"/>
      <charset val="238"/>
    </font>
    <font>
      <sz val="12"/>
      <color indexed="56"/>
      <name val="Trebuchet MS"/>
      <family val="2"/>
      <charset val="238"/>
    </font>
    <font>
      <sz val="8"/>
      <color indexed="56"/>
      <name val="Trebuchet MS"/>
      <family val="2"/>
      <charset val="238"/>
    </font>
    <font>
      <sz val="10"/>
      <color indexed="56"/>
      <name val="Trebuchet MS"/>
      <family val="2"/>
      <charset val="238"/>
    </font>
    <font>
      <sz val="8"/>
      <color indexed="16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indexed="63"/>
      <name val="Trebuchet MS"/>
      <family val="2"/>
      <charset val="238"/>
    </font>
    <font>
      <sz val="8"/>
      <color indexed="18"/>
      <name val="Trebuchet MS"/>
      <family val="2"/>
      <charset val="238"/>
    </font>
    <font>
      <sz val="8"/>
      <color indexed="10"/>
      <name val="Trebuchet MS"/>
      <family val="2"/>
      <charset val="238"/>
    </font>
    <font>
      <i/>
      <sz val="8"/>
      <color indexed="12"/>
      <name val="Trebuchet MS"/>
      <family val="2"/>
      <charset val="238"/>
    </font>
    <font>
      <sz val="10"/>
      <name val="Trebuchet MS"/>
      <family val="2"/>
      <charset val="238"/>
    </font>
    <font>
      <sz val="10"/>
      <color indexed="16"/>
      <name val="Trebuchet MS"/>
      <family val="2"/>
      <charset val="238"/>
    </font>
    <font>
      <u/>
      <sz val="8"/>
      <color theme="10"/>
      <name val="Trebuchet MS"/>
      <family val="2"/>
      <charset val="238"/>
    </font>
    <font>
      <sz val="18"/>
      <color theme="10"/>
      <name val="Wingdings 2"/>
      <family val="1"/>
      <charset val="2"/>
    </font>
    <font>
      <u/>
      <sz val="10"/>
      <color theme="10"/>
      <name val="Trebuchet MS"/>
      <family val="2"/>
      <charset val="238"/>
    </font>
    <font>
      <sz val="8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33" fillId="0" borderId="0" applyNumberFormat="0" applyFill="0" applyBorder="0" applyAlignment="0" applyProtection="0">
      <alignment vertical="top" wrapText="1"/>
      <protection locked="0"/>
    </xf>
  </cellStyleXfs>
  <cellXfs count="223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2" borderId="0" xfId="0" applyFill="1" applyAlignment="1">
      <alignment horizontal="left" vertical="top"/>
      <protection locked="0"/>
    </xf>
    <xf numFmtId="0" fontId="1" fillId="2" borderId="0" xfId="0" applyFont="1" applyFill="1" applyAlignment="1">
      <alignment horizontal="left" vertical="center"/>
      <protection locked="0"/>
    </xf>
    <xf numFmtId="0" fontId="0" fillId="2" borderId="0" xfId="0" applyFont="1" applyFill="1" applyAlignment="1">
      <alignment horizontal="left" vertical="top"/>
      <protection locked="0"/>
    </xf>
    <xf numFmtId="0" fontId="0" fillId="0" borderId="0" xfId="0" applyFont="1" applyAlignment="1">
      <alignment horizontal="left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Border="1" applyAlignment="1">
      <alignment horizontal="lef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2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top"/>
      <protection locked="0"/>
    </xf>
    <xf numFmtId="0" fontId="5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4" fillId="0" borderId="0" xfId="0" applyFont="1" applyAlignment="1">
      <alignment horizontal="left" vertical="center"/>
      <protection locked="0"/>
    </xf>
    <xf numFmtId="0" fontId="0" fillId="0" borderId="6" xfId="0" applyBorder="1" applyAlignment="1">
      <alignment horizontal="left" vertical="top"/>
      <protection locked="0"/>
    </xf>
    <xf numFmtId="0" fontId="7" fillId="0" borderId="0" xfId="0" applyFont="1" applyAlignment="1">
      <alignment horizontal="left" vertical="center"/>
      <protection locked="0"/>
    </xf>
    <xf numFmtId="0" fontId="0" fillId="0" borderId="4" xfId="0" applyBorder="1" applyAlignment="1">
      <alignment horizontal="left" vertical="center"/>
      <protection locked="0"/>
    </xf>
    <xf numFmtId="0" fontId="0" fillId="0" borderId="5" xfId="0" applyBorder="1" applyAlignment="1">
      <alignment horizontal="left" vertical="center"/>
      <protection locked="0"/>
    </xf>
    <xf numFmtId="0" fontId="9" fillId="0" borderId="7" xfId="0" applyFont="1" applyBorder="1" applyAlignment="1">
      <alignment horizontal="left" vertical="center"/>
      <protection locked="0"/>
    </xf>
    <xf numFmtId="0" fontId="10" fillId="0" borderId="4" xfId="0" applyFont="1" applyBorder="1" applyAlignment="1">
      <alignment horizontal="left" vertical="center"/>
      <protection locked="0"/>
    </xf>
    <xf numFmtId="0" fontId="10" fillId="0" borderId="0" xfId="0" applyFont="1" applyAlignment="1">
      <alignment horizontal="center" vertical="center"/>
      <protection locked="0"/>
    </xf>
    <xf numFmtId="0" fontId="10" fillId="0" borderId="5" xfId="0" applyFont="1" applyBorder="1" applyAlignment="1">
      <alignment horizontal="left" vertical="center"/>
      <protection locked="0"/>
    </xf>
    <xf numFmtId="0" fontId="6" fillId="3" borderId="8" xfId="0" applyFont="1" applyFill="1" applyBorder="1" applyAlignment="1">
      <alignment horizontal="left" vertical="center"/>
      <protection locked="0"/>
    </xf>
    <xf numFmtId="0" fontId="6" fillId="3" borderId="9" xfId="0" applyFont="1" applyFill="1" applyBorder="1" applyAlignment="1">
      <alignment horizontal="center" vertical="center"/>
      <protection locked="0"/>
    </xf>
    <xf numFmtId="0" fontId="12" fillId="0" borderId="10" xfId="0" applyFont="1" applyBorder="1" applyAlignment="1">
      <alignment horizontal="left" vertical="center"/>
      <protection locked="0"/>
    </xf>
    <xf numFmtId="0" fontId="0" fillId="0" borderId="12" xfId="0" applyBorder="1" applyAlignment="1">
      <alignment horizontal="left" vertical="center"/>
      <protection locked="0"/>
    </xf>
    <xf numFmtId="0" fontId="0" fillId="0" borderId="13" xfId="0" applyBorder="1" applyAlignment="1">
      <alignment horizontal="left" vertical="top"/>
      <protection locked="0"/>
    </xf>
    <xf numFmtId="0" fontId="0" fillId="0" borderId="14" xfId="0" applyBorder="1" applyAlignment="1">
      <alignment horizontal="left" vertical="top"/>
      <protection locked="0"/>
    </xf>
    <xf numFmtId="0" fontId="13" fillId="0" borderId="15" xfId="0" applyFont="1" applyBorder="1" applyAlignment="1">
      <alignment horizontal="left" vertical="center"/>
      <protection locked="0"/>
    </xf>
    <xf numFmtId="0" fontId="0" fillId="0" borderId="16" xfId="0" applyBorder="1" applyAlignment="1">
      <alignment horizontal="left" vertical="center"/>
      <protection locked="0"/>
    </xf>
    <xf numFmtId="0" fontId="13" fillId="0" borderId="16" xfId="0" applyFont="1" applyBorder="1" applyAlignment="1">
      <alignment horizontal="left" vertical="center"/>
      <protection locked="0"/>
    </xf>
    <xf numFmtId="0" fontId="0" fillId="0" borderId="17" xfId="0" applyBorder="1" applyAlignment="1">
      <alignment horizontal="left" vertical="center"/>
      <protection locked="0"/>
    </xf>
    <xf numFmtId="0" fontId="0" fillId="0" borderId="18" xfId="0" applyBorder="1" applyAlignment="1">
      <alignment horizontal="left" vertical="center"/>
      <protection locked="0"/>
    </xf>
    <xf numFmtId="0" fontId="0" fillId="0" borderId="19" xfId="0" applyBorder="1" applyAlignment="1">
      <alignment horizontal="left" vertical="center"/>
      <protection locked="0"/>
    </xf>
    <xf numFmtId="0" fontId="0" fillId="0" borderId="20" xfId="0" applyBorder="1" applyAlignment="1">
      <alignment horizontal="left" vertical="center"/>
      <protection locked="0"/>
    </xf>
    <xf numFmtId="0" fontId="0" fillId="0" borderId="1" xfId="0" applyBorder="1" applyAlignment="1">
      <alignment horizontal="left" vertical="center"/>
      <protection locked="0"/>
    </xf>
    <xf numFmtId="0" fontId="0" fillId="0" borderId="2" xfId="0" applyBorder="1" applyAlignment="1">
      <alignment horizontal="left" vertical="center"/>
      <protection locked="0"/>
    </xf>
    <xf numFmtId="0" fontId="0" fillId="0" borderId="3" xfId="0" applyBorder="1" applyAlignment="1">
      <alignment horizontal="left" vertical="center"/>
      <protection locked="0"/>
    </xf>
    <xf numFmtId="0" fontId="5" fillId="0" borderId="4" xfId="0" applyFont="1" applyBorder="1" applyAlignment="1">
      <alignment horizontal="left" vertical="center"/>
      <protection locked="0"/>
    </xf>
    <xf numFmtId="0" fontId="5" fillId="0" borderId="5" xfId="0" applyFont="1" applyBorder="1" applyAlignment="1">
      <alignment horizontal="left" vertical="center"/>
      <protection locked="0"/>
    </xf>
    <xf numFmtId="0" fontId="6" fillId="0" borderId="0" xfId="0" applyFont="1" applyAlignment="1">
      <alignment horizontal="left" vertical="center"/>
      <protection locked="0"/>
    </xf>
    <xf numFmtId="0" fontId="6" fillId="0" borderId="4" xfId="0" applyFont="1" applyBorder="1" applyAlignment="1">
      <alignment horizontal="left" vertical="center"/>
      <protection locked="0"/>
    </xf>
    <xf numFmtId="0" fontId="6" fillId="0" borderId="5" xfId="0" applyFont="1" applyBorder="1" applyAlignment="1">
      <alignment horizontal="left" vertical="center"/>
      <protection locked="0"/>
    </xf>
    <xf numFmtId="0" fontId="14" fillId="0" borderId="0" xfId="0" applyFont="1" applyAlignment="1">
      <alignment horizontal="left" vertical="center"/>
      <protection locked="0"/>
    </xf>
    <xf numFmtId="0" fontId="0" fillId="0" borderId="14" xfId="0" applyBorder="1" applyAlignment="1">
      <alignment horizontal="left" vertical="center"/>
      <protection locked="0"/>
    </xf>
    <xf numFmtId="0" fontId="4" fillId="0" borderId="21" xfId="0" applyFont="1" applyBorder="1" applyAlignment="1">
      <alignment horizontal="center" vertical="center" wrapText="1"/>
      <protection locked="0"/>
    </xf>
    <xf numFmtId="0" fontId="4" fillId="0" borderId="22" xfId="0" applyFont="1" applyBorder="1" applyAlignment="1">
      <alignment horizontal="center" vertical="center" wrapText="1"/>
      <protection locked="0"/>
    </xf>
    <xf numFmtId="0" fontId="4" fillId="0" borderId="23" xfId="0" applyFont="1" applyBorder="1" applyAlignment="1">
      <alignment horizontal="center" vertical="center" wrapText="1"/>
      <protection locked="0"/>
    </xf>
    <xf numFmtId="0" fontId="0" fillId="0" borderId="0" xfId="0" applyAlignment="1">
      <alignment horizontal="left" vertical="center"/>
      <protection locked="0"/>
    </xf>
    <xf numFmtId="0" fontId="0" fillId="0" borderId="10" xfId="0" applyBorder="1" applyAlignment="1">
      <alignment horizontal="left" vertical="center"/>
      <protection locked="0"/>
    </xf>
    <xf numFmtId="164" fontId="15" fillId="0" borderId="13" xfId="0" applyNumberFormat="1" applyFont="1" applyBorder="1" applyAlignment="1">
      <alignment horizontal="right" vertical="center"/>
      <protection locked="0"/>
    </xf>
    <xf numFmtId="164" fontId="15" fillId="0" borderId="0" xfId="0" applyNumberFormat="1" applyFont="1" applyAlignment="1">
      <alignment horizontal="right" vertical="center"/>
      <protection locked="0"/>
    </xf>
    <xf numFmtId="167" fontId="15" fillId="0" borderId="0" xfId="0" applyNumberFormat="1" applyFont="1" applyAlignment="1">
      <alignment horizontal="right" vertical="center"/>
      <protection locked="0"/>
    </xf>
    <xf numFmtId="164" fontId="15" fillId="0" borderId="14" xfId="0" applyNumberFormat="1" applyFont="1" applyBorder="1" applyAlignment="1">
      <alignment horizontal="right" vertical="center"/>
      <protection locked="0"/>
    </xf>
    <xf numFmtId="0" fontId="17" fillId="0" borderId="0" xfId="0" applyFont="1" applyAlignment="1">
      <alignment horizontal="left" vertical="center"/>
      <protection locked="0"/>
    </xf>
    <xf numFmtId="0" fontId="17" fillId="0" borderId="4" xfId="0" applyFont="1" applyBorder="1" applyAlignment="1">
      <alignment horizontal="left" vertical="center"/>
      <protection locked="0"/>
    </xf>
    <xf numFmtId="0" fontId="17" fillId="0" borderId="5" xfId="0" applyFont="1" applyBorder="1" applyAlignment="1">
      <alignment horizontal="left" vertical="center"/>
      <protection locked="0"/>
    </xf>
    <xf numFmtId="164" fontId="20" fillId="0" borderId="15" xfId="0" applyNumberFormat="1" applyFont="1" applyBorder="1" applyAlignment="1">
      <alignment horizontal="right" vertical="center"/>
      <protection locked="0"/>
    </xf>
    <xf numFmtId="164" fontId="20" fillId="0" borderId="16" xfId="0" applyNumberFormat="1" applyFont="1" applyBorder="1" applyAlignment="1">
      <alignment horizontal="right" vertical="center"/>
      <protection locked="0"/>
    </xf>
    <xf numFmtId="167" fontId="20" fillId="0" borderId="16" xfId="0" applyNumberFormat="1" applyFont="1" applyBorder="1" applyAlignment="1">
      <alignment horizontal="right" vertical="center"/>
      <protection locked="0"/>
    </xf>
    <xf numFmtId="164" fontId="20" fillId="0" borderId="17" xfId="0" applyNumberFormat="1" applyFont="1" applyBorder="1" applyAlignment="1">
      <alignment horizontal="right" vertical="center"/>
      <protection locked="0"/>
    </xf>
    <xf numFmtId="0" fontId="16" fillId="3" borderId="0" xfId="0" applyFont="1" applyFill="1" applyAlignment="1">
      <alignment horizontal="left" vertical="center"/>
      <protection locked="0"/>
    </xf>
    <xf numFmtId="0" fontId="0" fillId="0" borderId="0" xfId="0" applyFont="1" applyAlignment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  <protection locked="0"/>
    </xf>
    <xf numFmtId="0" fontId="8" fillId="0" borderId="0" xfId="0" applyFont="1" applyAlignment="1">
      <alignment horizontal="left" vertical="center"/>
      <protection locked="0"/>
    </xf>
    <xf numFmtId="0" fontId="9" fillId="0" borderId="0" xfId="0" applyFont="1" applyAlignment="1">
      <alignment horizontal="left" vertical="center"/>
      <protection locked="0"/>
    </xf>
    <xf numFmtId="0" fontId="10" fillId="0" borderId="0" xfId="0" applyFont="1" applyAlignment="1">
      <alignment horizontal="right" vertical="center"/>
      <protection locked="0"/>
    </xf>
    <xf numFmtId="0" fontId="6" fillId="3" borderId="9" xfId="0" applyFont="1" applyFill="1" applyBorder="1" applyAlignment="1">
      <alignment horizontal="right" vertical="center"/>
      <protection locked="0"/>
    </xf>
    <xf numFmtId="0" fontId="21" fillId="0" borderId="0" xfId="0" applyFont="1" applyAlignment="1">
      <alignment horizontal="left" vertical="center"/>
      <protection locked="0"/>
    </xf>
    <xf numFmtId="0" fontId="22" fillId="0" borderId="4" xfId="0" applyFont="1" applyBorder="1" applyAlignment="1">
      <alignment horizontal="left" vertical="center"/>
      <protection locked="0"/>
    </xf>
    <xf numFmtId="0" fontId="22" fillId="0" borderId="0" xfId="0" applyFont="1" applyAlignment="1">
      <alignment horizontal="left" vertical="center"/>
      <protection locked="0"/>
    </xf>
    <xf numFmtId="0" fontId="22" fillId="0" borderId="5" xfId="0" applyFont="1" applyBorder="1" applyAlignment="1">
      <alignment horizontal="left" vertical="center"/>
      <protection locked="0"/>
    </xf>
    <xf numFmtId="0" fontId="24" fillId="0" borderId="4" xfId="0" applyFont="1" applyBorder="1" applyAlignment="1">
      <alignment horizontal="left" vertical="center"/>
      <protection locked="0"/>
    </xf>
    <xf numFmtId="0" fontId="24" fillId="0" borderId="0" xfId="0" applyFont="1" applyAlignment="1">
      <alignment horizontal="left" vertical="center"/>
      <protection locked="0"/>
    </xf>
    <xf numFmtId="0" fontId="24" fillId="0" borderId="5" xfId="0" applyFont="1" applyBorder="1" applyAlignment="1">
      <alignment horizontal="left" vertical="center"/>
      <protection locked="0"/>
    </xf>
    <xf numFmtId="0" fontId="4" fillId="0" borderId="24" xfId="0" applyFont="1" applyBorder="1" applyAlignment="1">
      <alignment horizontal="center" vertical="center"/>
      <protection locked="0"/>
    </xf>
    <xf numFmtId="0" fontId="0" fillId="0" borderId="0" xfId="0" applyFont="1" applyAlignment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  <protection locked="0"/>
    </xf>
    <xf numFmtId="0" fontId="5" fillId="3" borderId="21" xfId="0" applyFont="1" applyFill="1" applyBorder="1" applyAlignment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  <protection locked="0"/>
    </xf>
    <xf numFmtId="167" fontId="25" fillId="0" borderId="11" xfId="0" applyNumberFormat="1" applyFont="1" applyBorder="1" applyAlignment="1">
      <alignment horizontal="right"/>
      <protection locked="0"/>
    </xf>
    <xf numFmtId="167" fontId="25" fillId="0" borderId="12" xfId="0" applyNumberFormat="1" applyFont="1" applyBorder="1" applyAlignment="1">
      <alignment horizontal="right"/>
      <protection locked="0"/>
    </xf>
    <xf numFmtId="168" fontId="26" fillId="0" borderId="0" xfId="0" applyNumberFormat="1" applyFont="1" applyAlignment="1">
      <alignment horizontal="right" vertical="center"/>
      <protection locked="0"/>
    </xf>
    <xf numFmtId="0" fontId="0" fillId="0" borderId="0" xfId="0" applyFont="1" applyAlignment="1">
      <alignment horizontal="left"/>
      <protection locked="0"/>
    </xf>
    <xf numFmtId="0" fontId="23" fillId="0" borderId="4" xfId="0" applyFont="1" applyBorder="1" applyAlignment="1">
      <alignment horizontal="left"/>
      <protection locked="0"/>
    </xf>
    <xf numFmtId="0" fontId="22" fillId="0" borderId="0" xfId="0" applyFont="1" applyAlignment="1">
      <alignment horizontal="left"/>
      <protection locked="0"/>
    </xf>
    <xf numFmtId="0" fontId="23" fillId="0" borderId="5" xfId="0" applyFont="1" applyBorder="1" applyAlignment="1">
      <alignment horizontal="left"/>
      <protection locked="0"/>
    </xf>
    <xf numFmtId="0" fontId="23" fillId="0" borderId="13" xfId="0" applyFont="1" applyBorder="1" applyAlignment="1">
      <alignment horizontal="left"/>
      <protection locked="0"/>
    </xf>
    <xf numFmtId="167" fontId="23" fillId="0" borderId="0" xfId="0" applyNumberFormat="1" applyFont="1" applyAlignment="1">
      <alignment horizontal="right"/>
      <protection locked="0"/>
    </xf>
    <xf numFmtId="167" fontId="23" fillId="0" borderId="14" xfId="0" applyNumberFormat="1" applyFont="1" applyBorder="1" applyAlignment="1">
      <alignment horizontal="right"/>
      <protection locked="0"/>
    </xf>
    <xf numFmtId="168" fontId="23" fillId="0" borderId="0" xfId="0" applyNumberFormat="1" applyFont="1" applyAlignment="1">
      <alignment horizontal="right" vertical="center"/>
      <protection locked="0"/>
    </xf>
    <xf numFmtId="0" fontId="24" fillId="0" borderId="0" xfId="0" applyFont="1" applyAlignment="1">
      <alignment horizontal="left"/>
      <protection locked="0"/>
    </xf>
    <xf numFmtId="0" fontId="0" fillId="0" borderId="24" xfId="0" applyFont="1" applyBorder="1" applyAlignment="1">
      <alignment horizontal="center" vertical="center"/>
      <protection locked="0"/>
    </xf>
    <xf numFmtId="49" fontId="0" fillId="0" borderId="24" xfId="0" applyNumberFormat="1" applyFont="1" applyBorder="1" applyAlignment="1">
      <alignment horizontal="left" vertical="center" wrapText="1"/>
      <protection locked="0"/>
    </xf>
    <xf numFmtId="0" fontId="0" fillId="0" borderId="24" xfId="0" applyFont="1" applyBorder="1" applyAlignment="1">
      <alignment horizontal="center" vertical="center" wrapText="1"/>
      <protection locked="0"/>
    </xf>
    <xf numFmtId="0" fontId="10" fillId="0" borderId="24" xfId="0" applyFont="1" applyBorder="1" applyAlignment="1">
      <alignment horizontal="left" vertical="center"/>
      <protection locked="0"/>
    </xf>
    <xf numFmtId="167" fontId="10" fillId="0" borderId="0" xfId="0" applyNumberFormat="1" applyFont="1" applyAlignment="1">
      <alignment horizontal="right" vertical="center"/>
      <protection locked="0"/>
    </xf>
    <xf numFmtId="167" fontId="10" fillId="0" borderId="14" xfId="0" applyNumberFormat="1" applyFont="1" applyBorder="1" applyAlignment="1">
      <alignment horizontal="right" vertical="center"/>
      <protection locked="0"/>
    </xf>
    <xf numFmtId="164" fontId="0" fillId="0" borderId="0" xfId="0" applyNumberFormat="1" applyFont="1" applyAlignment="1">
      <alignment horizontal="right" vertical="center"/>
      <protection locked="0"/>
    </xf>
    <xf numFmtId="168" fontId="0" fillId="0" borderId="0" xfId="0" applyNumberFormat="1" applyFont="1" applyAlignment="1">
      <alignment horizontal="right" vertical="center"/>
      <protection locked="0"/>
    </xf>
    <xf numFmtId="0" fontId="27" fillId="0" borderId="4" xfId="0" applyFont="1" applyBorder="1" applyAlignment="1">
      <alignment horizontal="left" vertical="center"/>
      <protection locked="0"/>
    </xf>
    <xf numFmtId="168" fontId="27" fillId="0" borderId="0" xfId="0" applyNumberFormat="1" applyFont="1" applyAlignment="1">
      <alignment horizontal="right" vertical="center"/>
      <protection locked="0"/>
    </xf>
    <xf numFmtId="0" fontId="27" fillId="0" borderId="5" xfId="0" applyFont="1" applyBorder="1" applyAlignment="1">
      <alignment horizontal="left" vertical="center"/>
      <protection locked="0"/>
    </xf>
    <xf numFmtId="0" fontId="27" fillId="0" borderId="13" xfId="0" applyFont="1" applyBorder="1" applyAlignment="1">
      <alignment horizontal="left" vertical="center"/>
      <protection locked="0"/>
    </xf>
    <xf numFmtId="0" fontId="27" fillId="0" borderId="14" xfId="0" applyFont="1" applyBorder="1" applyAlignment="1">
      <alignment horizontal="left" vertical="center"/>
      <protection locked="0"/>
    </xf>
    <xf numFmtId="0" fontId="28" fillId="0" borderId="4" xfId="0" applyFont="1" applyBorder="1" applyAlignment="1">
      <alignment horizontal="left" vertical="center"/>
      <protection locked="0"/>
    </xf>
    <xf numFmtId="168" fontId="28" fillId="0" borderId="0" xfId="0" applyNumberFormat="1" applyFont="1" applyAlignment="1">
      <alignment horizontal="right" vertical="center"/>
      <protection locked="0"/>
    </xf>
    <xf numFmtId="0" fontId="28" fillId="0" borderId="5" xfId="0" applyFont="1" applyBorder="1" applyAlignment="1">
      <alignment horizontal="left" vertical="center"/>
      <protection locked="0"/>
    </xf>
    <xf numFmtId="0" fontId="28" fillId="0" borderId="13" xfId="0" applyFont="1" applyBorder="1" applyAlignment="1">
      <alignment horizontal="left" vertical="center"/>
      <protection locked="0"/>
    </xf>
    <xf numFmtId="0" fontId="28" fillId="0" borderId="14" xfId="0" applyFont="1" applyBorder="1" applyAlignment="1">
      <alignment horizontal="left" vertical="center"/>
      <protection locked="0"/>
    </xf>
    <xf numFmtId="0" fontId="29" fillId="0" borderId="4" xfId="0" applyFont="1" applyBorder="1" applyAlignment="1">
      <alignment horizontal="left" vertical="center"/>
      <protection locked="0"/>
    </xf>
    <xf numFmtId="168" fontId="29" fillId="0" borderId="0" xfId="0" applyNumberFormat="1" applyFont="1" applyAlignment="1">
      <alignment horizontal="right" vertical="center"/>
      <protection locked="0"/>
    </xf>
    <xf numFmtId="0" fontId="29" fillId="0" borderId="5" xfId="0" applyFont="1" applyBorder="1" applyAlignment="1">
      <alignment horizontal="left" vertical="center"/>
      <protection locked="0"/>
    </xf>
    <xf numFmtId="0" fontId="29" fillId="0" borderId="13" xfId="0" applyFont="1" applyBorder="1" applyAlignment="1">
      <alignment horizontal="left" vertical="center"/>
      <protection locked="0"/>
    </xf>
    <xf numFmtId="0" fontId="29" fillId="0" borderId="14" xfId="0" applyFont="1" applyBorder="1" applyAlignment="1">
      <alignment horizontal="left" vertical="center"/>
      <protection locked="0"/>
    </xf>
    <xf numFmtId="0" fontId="30" fillId="0" borderId="24" xfId="0" applyFont="1" applyBorder="1" applyAlignment="1">
      <alignment horizontal="center" vertical="center"/>
      <protection locked="0"/>
    </xf>
    <xf numFmtId="49" fontId="30" fillId="0" borderId="24" xfId="0" applyNumberFormat="1" applyFont="1" applyBorder="1" applyAlignment="1">
      <alignment horizontal="left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/>
      <protection locked="0"/>
    </xf>
    <xf numFmtId="167" fontId="10" fillId="0" borderId="16" xfId="0" applyNumberFormat="1" applyFont="1" applyBorder="1" applyAlignment="1">
      <alignment horizontal="right" vertical="center"/>
      <protection locked="0"/>
    </xf>
    <xf numFmtId="167" fontId="10" fillId="0" borderId="17" xfId="0" applyNumberFormat="1" applyFont="1" applyBorder="1" applyAlignment="1">
      <alignment horizontal="right" vertical="center"/>
      <protection locked="0"/>
    </xf>
    <xf numFmtId="0" fontId="34" fillId="0" borderId="0" xfId="1" applyFont="1" applyAlignment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horizontal="left" vertical="center"/>
    </xf>
    <xf numFmtId="0" fontId="32" fillId="2" borderId="0" xfId="0" applyFont="1" applyFill="1" applyAlignment="1" applyProtection="1">
      <alignment horizontal="left" vertical="center"/>
    </xf>
    <xf numFmtId="0" fontId="35" fillId="2" borderId="0" xfId="1" applyFont="1" applyFill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top"/>
    </xf>
    <xf numFmtId="0" fontId="0" fillId="0" borderId="0" xfId="0" applyFont="1" applyAlignment="1">
      <alignment horizontal="left" vertical="center"/>
      <protection locked="0"/>
    </xf>
    <xf numFmtId="0" fontId="0" fillId="3" borderId="0" xfId="0" applyFill="1" applyAlignment="1">
      <alignment horizontal="left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6" fillId="0" borderId="0" xfId="0" applyFont="1" applyAlignment="1">
      <alignment horizontal="left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0" fillId="0" borderId="11" xfId="0" applyBorder="1" applyAlignment="1">
      <alignment horizontal="left" vertical="center"/>
      <protection locked="0"/>
    </xf>
    <xf numFmtId="0" fontId="0" fillId="3" borderId="9" xfId="0" applyFill="1" applyBorder="1" applyAlignment="1">
      <alignment horizontal="left" vertical="center"/>
      <protection locked="0"/>
    </xf>
    <xf numFmtId="165" fontId="10" fillId="0" borderId="0" xfId="0" applyNumberFormat="1" applyFont="1" applyAlignment="1">
      <alignment horizontal="right"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0" fillId="0" borderId="7" xfId="0" applyBorder="1" applyAlignment="1">
      <alignment horizontal="left" vertical="center"/>
      <protection locked="0"/>
    </xf>
    <xf numFmtId="0" fontId="23" fillId="0" borderId="0" xfId="0" applyFont="1" applyAlignment="1">
      <alignment horizontal="left"/>
      <protection locked="0"/>
    </xf>
    <xf numFmtId="0" fontId="0" fillId="0" borderId="24" xfId="0" applyBorder="1" applyAlignment="1">
      <alignment horizontal="left" vertical="center"/>
      <protection locked="0"/>
    </xf>
    <xf numFmtId="168" fontId="0" fillId="0" borderId="24" xfId="0" applyNumberFormat="1" applyFont="1" applyBorder="1" applyAlignment="1">
      <alignment horizontal="right" vertical="center"/>
      <protection locked="0"/>
    </xf>
    <xf numFmtId="168" fontId="30" fillId="0" borderId="24" xfId="0" applyNumberFormat="1" applyFont="1" applyBorder="1" applyAlignment="1">
      <alignment horizontal="right" vertical="center"/>
      <protection locked="0"/>
    </xf>
    <xf numFmtId="0" fontId="27" fillId="0" borderId="0" xfId="0" applyFont="1" applyAlignment="1">
      <alignment horizontal="left" vertical="center"/>
      <protection locked="0"/>
    </xf>
    <xf numFmtId="0" fontId="29" fillId="0" borderId="0" xfId="0" applyFont="1" applyAlignment="1">
      <alignment horizontal="left" vertical="center"/>
      <protection locked="0"/>
    </xf>
    <xf numFmtId="0" fontId="28" fillId="0" borderId="0" xfId="0" applyFont="1" applyAlignment="1">
      <alignment horizontal="left" vertical="center"/>
      <protection locked="0"/>
    </xf>
    <xf numFmtId="0" fontId="5" fillId="3" borderId="22" xfId="0" applyFont="1" applyFill="1" applyBorder="1" applyAlignment="1">
      <alignment horizontal="center" vertical="center" wrapText="1"/>
      <protection locked="0"/>
    </xf>
    <xf numFmtId="166" fontId="5" fillId="0" borderId="0" xfId="0" applyNumberFormat="1" applyFont="1" applyAlignment="1">
      <alignment horizontal="left" vertical="top"/>
      <protection locked="0"/>
    </xf>
    <xf numFmtId="0" fontId="0" fillId="0" borderId="0" xfId="0" applyFont="1" applyAlignment="1">
      <alignment horizontal="left" vertical="center" wrapText="1"/>
      <protection locked="0"/>
    </xf>
    <xf numFmtId="168" fontId="0" fillId="0" borderId="24" xfId="0" applyNumberFormat="1" applyFont="1" applyBorder="1" applyAlignment="1">
      <alignment horizontal="right" vertical="center"/>
      <protection locked="0"/>
    </xf>
    <xf numFmtId="168" fontId="36" fillId="0" borderId="24" xfId="0" applyNumberFormat="1" applyFont="1" applyBorder="1" applyAlignment="1">
      <alignment horizontal="right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49" fontId="0" fillId="0" borderId="26" xfId="0" applyNumberFormat="1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169" fontId="0" fillId="0" borderId="26" xfId="0" applyNumberFormat="1" applyFont="1" applyBorder="1" applyAlignment="1" applyProtection="1">
      <alignment vertical="center"/>
      <protection locked="0"/>
    </xf>
    <xf numFmtId="14" fontId="5" fillId="0" borderId="0" xfId="0" applyNumberFormat="1" applyFont="1" applyAlignment="1">
      <alignment horizontal="left" vertical="center"/>
      <protection locked="0"/>
    </xf>
    <xf numFmtId="165" fontId="10" fillId="0" borderId="0" xfId="0" applyNumberFormat="1" applyFont="1" applyAlignment="1">
      <alignment horizontal="right" vertical="center"/>
      <protection locked="0"/>
    </xf>
    <xf numFmtId="0" fontId="10" fillId="0" borderId="0" xfId="0" applyFont="1" applyAlignment="1">
      <alignment horizontal="left" vertical="center"/>
      <protection locked="0"/>
    </xf>
    <xf numFmtId="164" fontId="11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0" fillId="0" borderId="0" xfId="0" applyFont="1" applyAlignment="1">
      <alignment horizontal="left" vertical="top"/>
      <protection locked="0"/>
    </xf>
    <xf numFmtId="0" fontId="3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horizontal="left" vertical="top" wrapText="1"/>
      <protection locked="0"/>
    </xf>
    <xf numFmtId="0" fontId="5" fillId="0" borderId="0" xfId="0" applyFont="1" applyAlignment="1">
      <alignment horizontal="left" vertical="center" wrapText="1"/>
      <protection locked="0"/>
    </xf>
    <xf numFmtId="0" fontId="6" fillId="3" borderId="9" xfId="0" applyFont="1" applyFill="1" applyBorder="1" applyAlignment="1">
      <alignment horizontal="left" vertical="center"/>
      <protection locked="0"/>
    </xf>
    <xf numFmtId="0" fontId="0" fillId="3" borderId="9" xfId="0" applyFill="1" applyBorder="1" applyAlignment="1">
      <alignment horizontal="left" vertical="center"/>
      <protection locked="0"/>
    </xf>
    <xf numFmtId="164" fontId="6" fillId="3" borderId="9" xfId="0" applyNumberFormat="1" applyFont="1" applyFill="1" applyBorder="1" applyAlignment="1">
      <alignment horizontal="right" vertical="center"/>
      <protection locked="0"/>
    </xf>
    <xf numFmtId="0" fontId="0" fillId="3" borderId="25" xfId="0" applyFill="1" applyBorder="1" applyAlignment="1">
      <alignment horizontal="left" vertical="center"/>
      <protection locked="0"/>
    </xf>
    <xf numFmtId="0" fontId="0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left" vertical="center" wrapText="1"/>
      <protection locked="0"/>
    </xf>
    <xf numFmtId="0" fontId="18" fillId="0" borderId="0" xfId="0" applyFont="1" applyAlignment="1">
      <alignment horizontal="left" vertical="center"/>
      <protection locked="0"/>
    </xf>
    <xf numFmtId="164" fontId="16" fillId="0" borderId="0" xfId="0" applyNumberFormat="1" applyFont="1" applyAlignment="1">
      <alignment horizontal="right" vertical="center"/>
      <protection locked="0"/>
    </xf>
    <xf numFmtId="0" fontId="16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horizontal="left" vertical="center" wrapText="1"/>
      <protection locked="0"/>
    </xf>
    <xf numFmtId="0" fontId="5" fillId="3" borderId="8" xfId="0" applyFont="1" applyFill="1" applyBorder="1" applyAlignment="1">
      <alignment horizontal="center" vertical="center"/>
      <protection locked="0"/>
    </xf>
    <xf numFmtId="0" fontId="5" fillId="3" borderId="9" xfId="0" applyFont="1" applyFill="1" applyBorder="1" applyAlignment="1">
      <alignment horizontal="center" vertical="center"/>
      <protection locked="0"/>
    </xf>
    <xf numFmtId="164" fontId="16" fillId="3" borderId="0" xfId="0" applyNumberFormat="1" applyFont="1" applyFill="1" applyAlignment="1">
      <alignment horizontal="right" vertical="center"/>
      <protection locked="0"/>
    </xf>
    <xf numFmtId="0" fontId="0" fillId="3" borderId="0" xfId="0" applyFill="1" applyAlignment="1">
      <alignment horizontal="left" vertical="center"/>
      <protection locked="0"/>
    </xf>
    <xf numFmtId="0" fontId="2" fillId="3" borderId="0" xfId="0" applyFont="1" applyFill="1" applyAlignment="1">
      <alignment horizontal="center" vertical="center"/>
      <protection locked="0"/>
    </xf>
    <xf numFmtId="164" fontId="19" fillId="0" borderId="0" xfId="0" applyNumberFormat="1" applyFont="1" applyAlignment="1">
      <alignment horizontal="right" vertical="center"/>
      <protection locked="0"/>
    </xf>
    <xf numFmtId="0" fontId="19" fillId="0" borderId="0" xfId="0" applyFont="1" applyAlignment="1">
      <alignment horizontal="left" vertical="center"/>
      <protection locked="0"/>
    </xf>
    <xf numFmtId="0" fontId="15" fillId="0" borderId="10" xfId="0" applyFont="1" applyBorder="1" applyAlignment="1">
      <alignment horizontal="center" vertical="center"/>
      <protection locked="0"/>
    </xf>
    <xf numFmtId="0" fontId="0" fillId="0" borderId="11" xfId="0" applyBorder="1" applyAlignment="1">
      <alignment horizontal="left" vertical="center"/>
      <protection locked="0"/>
    </xf>
    <xf numFmtId="0" fontId="0" fillId="0" borderId="13" xfId="0" applyBorder="1" applyAlignment="1">
      <alignment horizontal="left" vertical="center"/>
      <protection locked="0"/>
    </xf>
    <xf numFmtId="164" fontId="8" fillId="0" borderId="0" xfId="0" applyNumberFormat="1" applyFont="1" applyAlignment="1">
      <alignment horizontal="right" vertical="center"/>
      <protection locked="0"/>
    </xf>
    <xf numFmtId="164" fontId="9" fillId="0" borderId="7" xfId="0" applyNumberFormat="1" applyFont="1" applyBorder="1" applyAlignment="1">
      <alignment horizontal="right" vertical="center"/>
      <protection locked="0"/>
    </xf>
    <xf numFmtId="0" fontId="0" fillId="0" borderId="7" xfId="0" applyBorder="1" applyAlignment="1">
      <alignment horizontal="left" vertical="center"/>
      <protection locked="0"/>
    </xf>
    <xf numFmtId="166" fontId="5" fillId="0" borderId="0" xfId="0" applyNumberFormat="1" applyFont="1" applyAlignment="1">
      <alignment horizontal="left" vertical="top"/>
      <protection locked="0"/>
    </xf>
    <xf numFmtId="0" fontId="0" fillId="0" borderId="0" xfId="0" applyFont="1" applyAlignment="1">
      <alignment horizontal="left" vertical="center" wrapText="1"/>
      <protection locked="0"/>
    </xf>
    <xf numFmtId="164" fontId="9" fillId="0" borderId="0" xfId="0" applyNumberFormat="1" applyFont="1" applyAlignment="1">
      <alignment horizontal="right" vertical="center"/>
      <protection locked="0"/>
    </xf>
    <xf numFmtId="164" fontId="10" fillId="0" borderId="0" xfId="0" applyNumberFormat="1" applyFont="1" applyAlignment="1">
      <alignment horizontal="right" vertical="center"/>
      <protection locked="0"/>
    </xf>
    <xf numFmtId="0" fontId="5" fillId="3" borderId="0" xfId="0" applyFont="1" applyFill="1" applyAlignment="1">
      <alignment horizontal="center" vertical="center"/>
      <protection locked="0"/>
    </xf>
    <xf numFmtId="164" fontId="22" fillId="0" borderId="0" xfId="0" applyNumberFormat="1" applyFont="1" applyAlignment="1">
      <alignment horizontal="right" vertical="center"/>
      <protection locked="0"/>
    </xf>
    <xf numFmtId="0" fontId="23" fillId="0" borderId="0" xfId="0" applyFont="1" applyAlignment="1">
      <alignment horizontal="left" vertical="center"/>
      <protection locked="0"/>
    </xf>
    <xf numFmtId="164" fontId="24" fillId="0" borderId="0" xfId="0" applyNumberFormat="1" applyFont="1" applyAlignment="1">
      <alignment horizontal="right" vertical="center"/>
      <protection locked="0"/>
    </xf>
    <xf numFmtId="0" fontId="5" fillId="3" borderId="22" xfId="0" applyFont="1" applyFill="1" applyBorder="1" applyAlignment="1">
      <alignment horizontal="center" vertical="center" wrapText="1"/>
      <protection locked="0"/>
    </xf>
    <xf numFmtId="0" fontId="0" fillId="3" borderId="22" xfId="0" applyFill="1" applyBorder="1" applyAlignment="1">
      <alignment horizontal="center" vertical="center" wrapText="1"/>
      <protection locked="0"/>
    </xf>
    <xf numFmtId="0" fontId="0" fillId="3" borderId="23" xfId="0" applyFill="1" applyBorder="1" applyAlignment="1">
      <alignment horizontal="center" vertical="center" wrapText="1"/>
      <protection locked="0"/>
    </xf>
    <xf numFmtId="0" fontId="0" fillId="0" borderId="24" xfId="0" applyFont="1" applyBorder="1" applyAlignment="1">
      <alignment horizontal="left" vertical="center" wrapText="1"/>
      <protection locked="0"/>
    </xf>
    <xf numFmtId="0" fontId="0" fillId="0" borderId="24" xfId="0" applyBorder="1" applyAlignment="1">
      <alignment horizontal="left" vertical="center"/>
      <protection locked="0"/>
    </xf>
    <xf numFmtId="168" fontId="0" fillId="0" borderId="24" xfId="0" applyNumberFormat="1" applyFont="1" applyBorder="1" applyAlignment="1">
      <alignment horizontal="right" vertical="center"/>
      <protection locked="0"/>
    </xf>
    <xf numFmtId="0" fontId="27" fillId="0" borderId="0" xfId="0" applyFont="1" applyAlignment="1">
      <alignment horizontal="left" vertical="center" wrapText="1"/>
      <protection locked="0"/>
    </xf>
    <xf numFmtId="0" fontId="27" fillId="0" borderId="0" xfId="0" applyFont="1" applyAlignment="1">
      <alignment horizontal="left" vertical="center"/>
      <protection locked="0"/>
    </xf>
    <xf numFmtId="0" fontId="28" fillId="0" borderId="0" xfId="0" applyFont="1" applyAlignment="1">
      <alignment horizontal="left" vertical="center" wrapText="1"/>
      <protection locked="0"/>
    </xf>
    <xf numFmtId="0" fontId="28" fillId="0" borderId="0" xfId="0" applyFont="1" applyAlignment="1">
      <alignment horizontal="left" vertical="center"/>
      <protection locked="0"/>
    </xf>
    <xf numFmtId="0" fontId="29" fillId="0" borderId="0" xfId="0" applyFont="1" applyAlignment="1">
      <alignment horizontal="left" vertical="center" wrapText="1"/>
      <protection locked="0"/>
    </xf>
    <xf numFmtId="0" fontId="29" fillId="0" borderId="0" xfId="0" applyFont="1" applyAlignment="1">
      <alignment horizontal="left" vertical="center"/>
      <protection locked="0"/>
    </xf>
    <xf numFmtId="0" fontId="30" fillId="0" borderId="24" xfId="0" applyFont="1" applyBorder="1" applyAlignment="1">
      <alignment horizontal="left" vertical="center" wrapText="1"/>
      <protection locked="0"/>
    </xf>
    <xf numFmtId="0" fontId="30" fillId="0" borderId="24" xfId="0" applyFont="1" applyBorder="1" applyAlignment="1">
      <alignment horizontal="left" vertical="center"/>
      <protection locked="0"/>
    </xf>
    <xf numFmtId="168" fontId="30" fillId="0" borderId="24" xfId="0" applyNumberFormat="1" applyFont="1" applyBorder="1" applyAlignment="1">
      <alignment horizontal="right" vertical="center"/>
      <protection locked="0"/>
    </xf>
    <xf numFmtId="0" fontId="36" fillId="0" borderId="24" xfId="0" applyFont="1" applyBorder="1" applyAlignment="1">
      <alignment horizontal="left" vertical="center" wrapText="1"/>
      <protection locked="0"/>
    </xf>
    <xf numFmtId="168" fontId="24" fillId="0" borderId="0" xfId="0" applyNumberFormat="1" applyFont="1" applyAlignment="1">
      <alignment horizontal="right"/>
      <protection locked="0"/>
    </xf>
    <xf numFmtId="0" fontId="23" fillId="0" borderId="0" xfId="0" applyFont="1" applyAlignment="1">
      <alignment horizontal="left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vertical="center"/>
      <protection locked="0"/>
    </xf>
    <xf numFmtId="169" fontId="0" fillId="0" borderId="26" xfId="0" applyNumberFormat="1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168" fontId="16" fillId="0" borderId="0" xfId="0" applyNumberFormat="1" applyFont="1" applyAlignment="1">
      <alignment horizontal="right"/>
      <protection locked="0"/>
    </xf>
    <xf numFmtId="168" fontId="22" fillId="0" borderId="0" xfId="0" applyNumberFormat="1" applyFont="1" applyAlignment="1">
      <alignment horizontal="right"/>
      <protection locked="0"/>
    </xf>
    <xf numFmtId="0" fontId="35" fillId="2" borderId="0" xfId="1" applyFont="1" applyFill="1" applyAlignment="1" applyProtection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8CB15.tmp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pro-rozpocty.cz/cs/software-a-data/kros-plus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FE657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1</xdr:row>
      <xdr:rowOff>0</xdr:rowOff>
    </xdr:to>
    <xdr:pic>
      <xdr:nvPicPr>
        <xdr:cNvPr id="1025" name="Obrázek 1" descr="C:\KROSplusData\System\Temp\rad8CB15.tmp">
          <a:hlinkClick xmlns:r="http://schemas.openxmlformats.org/officeDocument/2006/relationships" r:id="rId1" tooltip="http://pro-rozpocty.cz/cs/software-a-data/kros-plus/"/>
          <a:extLst>
            <a:ext uri="{FF2B5EF4-FFF2-40B4-BE49-F238E27FC236}">
              <a16:creationId xmlns:a16="http://schemas.microsoft.com/office/drawing/2014/main" xmlns="" id="{7C3FD412-35EE-45F7-8E54-E66F95F09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1</xdr:row>
      <xdr:rowOff>0</xdr:rowOff>
    </xdr:to>
    <xdr:pic>
      <xdr:nvPicPr>
        <xdr:cNvPr id="2049" name="Obrázek 1" descr="C:\KROSplusData\System\Temp\radFE657.tmp">
          <a:hlinkClick xmlns:r="http://schemas.openxmlformats.org/officeDocument/2006/relationships" r:id="rId1" tooltip="http://pro-rozpocty.cz/cs/software-a-data/kros-plus/"/>
          <a:extLst>
            <a:ext uri="{FF2B5EF4-FFF2-40B4-BE49-F238E27FC236}">
              <a16:creationId xmlns:a16="http://schemas.microsoft.com/office/drawing/2014/main" xmlns="" id="{089B4CA5-2B0F-4221-B111-E0F6912C6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93"/>
  <sheetViews>
    <sheetView showGridLines="0" workbookViewId="0">
      <pane ySplit="1" topLeftCell="A2" activePane="bottomLeft" state="frozenSplit"/>
      <selection pane="bottomLeft" activeCell="W11" sqref="W11"/>
    </sheetView>
  </sheetViews>
  <sheetFormatPr defaultColWidth="10.6640625" defaultRowHeight="14.25" customHeight="1"/>
  <cols>
    <col min="1" max="1" width="8.33203125" style="2" customWidth="1"/>
    <col min="2" max="2" width="1.6640625" style="2" customWidth="1"/>
    <col min="3" max="3" width="4.1640625" style="2" customWidth="1"/>
    <col min="4" max="33" width="2.5" style="2" customWidth="1"/>
    <col min="34" max="34" width="3.33203125" style="2" customWidth="1"/>
    <col min="35" max="37" width="2.5" style="2" customWidth="1"/>
    <col min="38" max="38" width="8.33203125" style="2" customWidth="1"/>
    <col min="39" max="39" width="3.33203125" style="2" customWidth="1"/>
    <col min="40" max="40" width="13.33203125" style="2" customWidth="1"/>
    <col min="41" max="41" width="7.5" style="2" customWidth="1"/>
    <col min="42" max="42" width="4.1640625" style="2" customWidth="1"/>
    <col min="43" max="43" width="1.6640625" style="2" customWidth="1"/>
    <col min="44" max="44" width="10.6640625" style="1" customWidth="1"/>
    <col min="45" max="46" width="25.83203125" style="2" hidden="1" customWidth="1"/>
    <col min="47" max="47" width="25" style="2" hidden="1" customWidth="1"/>
    <col min="48" max="52" width="21.6640625" style="2" hidden="1" customWidth="1"/>
    <col min="53" max="53" width="19.1640625" style="2" hidden="1" customWidth="1"/>
    <col min="54" max="54" width="25" style="2" hidden="1" customWidth="1"/>
    <col min="55" max="56" width="19.1640625" style="2" hidden="1" customWidth="1"/>
    <col min="57" max="57" width="66.5" style="2" customWidth="1"/>
    <col min="58" max="70" width="10.6640625" style="1" customWidth="1"/>
    <col min="71" max="89" width="10.6640625" style="2" hidden="1" customWidth="1"/>
    <col min="90" max="16384" width="10.6640625" style="1"/>
  </cols>
  <sheetData>
    <row r="1" spans="1:256" s="3" customFormat="1" ht="22.5" customHeight="1">
      <c r="A1" s="126" t="s">
        <v>0</v>
      </c>
      <c r="B1" s="127"/>
      <c r="C1" s="127"/>
      <c r="D1" s="128" t="s">
        <v>1</v>
      </c>
      <c r="E1" s="127"/>
      <c r="F1" s="127"/>
      <c r="G1" s="127"/>
      <c r="H1" s="127"/>
      <c r="I1" s="127"/>
      <c r="J1" s="127"/>
      <c r="K1" s="129" t="s">
        <v>2</v>
      </c>
      <c r="L1" s="129"/>
      <c r="M1" s="129"/>
      <c r="N1" s="129"/>
      <c r="O1" s="129"/>
      <c r="P1" s="129"/>
      <c r="Q1" s="129"/>
      <c r="R1" s="129"/>
      <c r="S1" s="129"/>
      <c r="T1" s="127"/>
      <c r="U1" s="127"/>
      <c r="V1" s="127"/>
      <c r="W1" s="129" t="s">
        <v>3</v>
      </c>
      <c r="X1" s="129"/>
      <c r="Y1" s="129"/>
      <c r="Z1" s="129"/>
      <c r="AA1" s="129"/>
      <c r="AB1" s="129"/>
      <c r="AC1" s="129"/>
      <c r="AD1" s="129"/>
      <c r="AE1" s="129"/>
      <c r="AF1" s="129"/>
      <c r="AG1" s="127"/>
      <c r="AH1" s="127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4" t="s">
        <v>4</v>
      </c>
      <c r="BB1" s="4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4" t="s">
        <v>5</v>
      </c>
      <c r="BU1" s="4" t="s">
        <v>5</v>
      </c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>
      <c r="C2" s="161" t="s">
        <v>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R2" s="181" t="s">
        <v>7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31" t="s">
        <v>8</v>
      </c>
      <c r="BT2" s="131" t="s">
        <v>9</v>
      </c>
    </row>
    <row r="3" spans="1:256" s="2" customFormat="1" ht="7.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9"/>
      <c r="BS3" s="131" t="s">
        <v>8</v>
      </c>
      <c r="BT3" s="131" t="s">
        <v>10</v>
      </c>
    </row>
    <row r="4" spans="1:256" s="2" customFormat="1" ht="37.5" customHeight="1">
      <c r="B4" s="10"/>
      <c r="C4" s="163" t="s">
        <v>11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1"/>
      <c r="AS4" s="12" t="s">
        <v>12</v>
      </c>
      <c r="BS4" s="131" t="s">
        <v>8</v>
      </c>
    </row>
    <row r="5" spans="1:256" s="2" customFormat="1" ht="15" customHeight="1">
      <c r="B5" s="10"/>
      <c r="D5" s="13" t="s">
        <v>13</v>
      </c>
      <c r="K5" s="164" t="s">
        <v>14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Q5" s="11"/>
      <c r="BS5" s="131" t="s">
        <v>15</v>
      </c>
    </row>
    <row r="6" spans="1:256" s="2" customFormat="1" ht="37.5" customHeight="1">
      <c r="B6" s="10"/>
      <c r="D6" s="15" t="s">
        <v>16</v>
      </c>
      <c r="K6" s="165" t="s">
        <v>402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Q6" s="11"/>
      <c r="BS6" s="131" t="s">
        <v>17</v>
      </c>
    </row>
    <row r="7" spans="1:256" s="2" customFormat="1" ht="15" customHeight="1">
      <c r="B7" s="10"/>
      <c r="D7" s="16" t="s">
        <v>18</v>
      </c>
      <c r="K7" s="135"/>
      <c r="AK7" s="16" t="s">
        <v>19</v>
      </c>
      <c r="AN7" s="135"/>
      <c r="AQ7" s="11"/>
      <c r="BS7" s="131" t="s">
        <v>20</v>
      </c>
    </row>
    <row r="8" spans="1:256" s="2" customFormat="1" ht="15" customHeight="1">
      <c r="B8" s="10"/>
      <c r="D8" s="16" t="s">
        <v>21</v>
      </c>
      <c r="K8" s="135" t="s">
        <v>396</v>
      </c>
      <c r="AK8" s="16" t="s">
        <v>22</v>
      </c>
      <c r="AN8" s="157">
        <v>42683</v>
      </c>
      <c r="AQ8" s="11"/>
      <c r="BS8" s="131" t="s">
        <v>23</v>
      </c>
    </row>
    <row r="9" spans="1:256" s="2" customFormat="1" ht="15" customHeight="1">
      <c r="B9" s="10"/>
      <c r="AQ9" s="11"/>
      <c r="BS9" s="131" t="s">
        <v>24</v>
      </c>
    </row>
    <row r="10" spans="1:256" s="2" customFormat="1" ht="15" customHeight="1">
      <c r="B10" s="10"/>
      <c r="D10" s="16" t="s">
        <v>25</v>
      </c>
      <c r="AK10" s="16" t="s">
        <v>26</v>
      </c>
      <c r="AN10" s="135"/>
      <c r="AQ10" s="11"/>
      <c r="BS10" s="131" t="s">
        <v>17</v>
      </c>
    </row>
    <row r="11" spans="1:256" s="2" customFormat="1" ht="19.5" customHeight="1">
      <c r="B11" s="10"/>
      <c r="E11" s="135" t="s">
        <v>27</v>
      </c>
      <c r="AK11" s="16" t="s">
        <v>28</v>
      </c>
      <c r="AN11" s="135"/>
      <c r="AQ11" s="11"/>
      <c r="BS11" s="131" t="s">
        <v>17</v>
      </c>
    </row>
    <row r="12" spans="1:256" s="2" customFormat="1" ht="7.5" customHeight="1">
      <c r="B12" s="10"/>
      <c r="AQ12" s="11"/>
      <c r="BS12" s="131" t="s">
        <v>17</v>
      </c>
    </row>
    <row r="13" spans="1:256" s="2" customFormat="1" ht="15" customHeight="1">
      <c r="B13" s="10"/>
      <c r="D13" s="16" t="s">
        <v>29</v>
      </c>
      <c r="AK13" s="16" t="s">
        <v>26</v>
      </c>
      <c r="AN13" s="135"/>
      <c r="AQ13" s="11"/>
      <c r="BS13" s="131" t="s">
        <v>17</v>
      </c>
    </row>
    <row r="14" spans="1:256" s="2" customFormat="1" ht="15.75" customHeight="1">
      <c r="B14" s="10"/>
      <c r="E14" s="135" t="s">
        <v>27</v>
      </c>
      <c r="AK14" s="16" t="s">
        <v>28</v>
      </c>
      <c r="AN14" s="135"/>
      <c r="AQ14" s="11"/>
      <c r="BS14" s="131" t="s">
        <v>17</v>
      </c>
    </row>
    <row r="15" spans="1:256" s="2" customFormat="1" ht="7.5" customHeight="1">
      <c r="B15" s="10"/>
      <c r="AQ15" s="11"/>
      <c r="BS15" s="131" t="s">
        <v>5</v>
      </c>
    </row>
    <row r="16" spans="1:256" s="2" customFormat="1" ht="15" customHeight="1">
      <c r="B16" s="10"/>
      <c r="D16" s="16" t="s">
        <v>30</v>
      </c>
      <c r="AK16" s="16" t="s">
        <v>26</v>
      </c>
      <c r="AN16" s="135"/>
      <c r="AQ16" s="11"/>
      <c r="BS16" s="131" t="s">
        <v>5</v>
      </c>
    </row>
    <row r="17" spans="2:71" s="2" customFormat="1" ht="19.5" customHeight="1">
      <c r="B17" s="10"/>
      <c r="E17" s="135" t="s">
        <v>27</v>
      </c>
      <c r="AK17" s="16" t="s">
        <v>28</v>
      </c>
      <c r="AN17" s="135"/>
      <c r="AQ17" s="11"/>
      <c r="BS17" s="131" t="s">
        <v>31</v>
      </c>
    </row>
    <row r="18" spans="2:71" s="2" customFormat="1" ht="7.5" customHeight="1">
      <c r="B18" s="10"/>
      <c r="AQ18" s="11"/>
      <c r="BS18" s="131" t="s">
        <v>15</v>
      </c>
    </row>
    <row r="19" spans="2:71" s="2" customFormat="1" ht="15" customHeight="1">
      <c r="B19" s="10"/>
      <c r="D19" s="16" t="s">
        <v>32</v>
      </c>
      <c r="AK19" s="16" t="s">
        <v>26</v>
      </c>
      <c r="AN19" s="135"/>
      <c r="AQ19" s="11"/>
      <c r="BS19" s="131" t="s">
        <v>15</v>
      </c>
    </row>
    <row r="20" spans="2:71" s="2" customFormat="1" ht="15.75" customHeight="1">
      <c r="B20" s="10"/>
      <c r="E20" s="135" t="s">
        <v>33</v>
      </c>
      <c r="AK20" s="16" t="s">
        <v>28</v>
      </c>
      <c r="AN20" s="135"/>
      <c r="AQ20" s="11"/>
    </row>
    <row r="21" spans="2:71" s="2" customFormat="1" ht="7.5" customHeight="1">
      <c r="B21" s="10"/>
      <c r="AQ21" s="11"/>
    </row>
    <row r="22" spans="2:71" s="2" customFormat="1" ht="15.75" customHeight="1">
      <c r="B22" s="10"/>
      <c r="D22" s="16" t="s">
        <v>34</v>
      </c>
      <c r="AQ22" s="11"/>
    </row>
    <row r="23" spans="2:71" s="2" customFormat="1" ht="15.75" customHeight="1">
      <c r="B23" s="10"/>
      <c r="E23" s="166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Q23" s="11"/>
    </row>
    <row r="24" spans="2:71" s="2" customFormat="1" ht="7.5" customHeight="1">
      <c r="B24" s="10"/>
      <c r="AQ24" s="11"/>
    </row>
    <row r="25" spans="2:71" s="2" customFormat="1" ht="7.5" customHeight="1">
      <c r="B25" s="1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Q25" s="11"/>
    </row>
    <row r="26" spans="2:71" s="2" customFormat="1" ht="15" customHeight="1">
      <c r="B26" s="10"/>
      <c r="D26" s="18" t="s">
        <v>35</v>
      </c>
      <c r="AK26" s="187">
        <f>ROUND($AG$87,2)</f>
        <v>0</v>
      </c>
      <c r="AL26" s="162"/>
      <c r="AM26" s="162"/>
      <c r="AN26" s="162"/>
      <c r="AO26" s="162"/>
      <c r="AQ26" s="11"/>
    </row>
    <row r="27" spans="2:71" s="2" customFormat="1" ht="15" customHeight="1">
      <c r="B27" s="10"/>
      <c r="D27" s="18" t="s">
        <v>36</v>
      </c>
      <c r="AK27" s="187">
        <f>ROUND($AG$90,2)</f>
        <v>0</v>
      </c>
      <c r="AL27" s="162"/>
      <c r="AM27" s="162"/>
      <c r="AN27" s="162"/>
      <c r="AO27" s="162"/>
      <c r="AQ27" s="11"/>
    </row>
    <row r="28" spans="2:71" s="6" customFormat="1" ht="7.5" customHeight="1">
      <c r="B28" s="19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20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</row>
    <row r="29" spans="2:71" s="6" customFormat="1" ht="27" customHeight="1">
      <c r="B29" s="19"/>
      <c r="C29" s="131"/>
      <c r="D29" s="21" t="s">
        <v>37</v>
      </c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88">
        <f>ROUND($AK$26+$AK$27,2)</f>
        <v>0</v>
      </c>
      <c r="AL29" s="189"/>
      <c r="AM29" s="189"/>
      <c r="AN29" s="189"/>
      <c r="AO29" s="189"/>
      <c r="AP29" s="131"/>
      <c r="AQ29" s="20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</row>
    <row r="30" spans="2:71" s="6" customFormat="1" ht="7.5" customHeight="1">
      <c r="B30" s="19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20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</row>
    <row r="31" spans="2:71" s="6" customFormat="1" ht="15" customHeight="1">
      <c r="B31" s="22"/>
      <c r="C31" s="131"/>
      <c r="D31" s="139" t="s">
        <v>38</v>
      </c>
      <c r="E31" s="131"/>
      <c r="F31" s="139" t="s">
        <v>39</v>
      </c>
      <c r="G31" s="131"/>
      <c r="H31" s="131"/>
      <c r="I31" s="131"/>
      <c r="J31" s="131"/>
      <c r="K31" s="131"/>
      <c r="L31" s="158">
        <v>0.21</v>
      </c>
      <c r="M31" s="159"/>
      <c r="N31" s="159"/>
      <c r="O31" s="159"/>
      <c r="P31" s="131"/>
      <c r="Q31" s="131"/>
      <c r="R31" s="131"/>
      <c r="S31" s="131"/>
      <c r="T31" s="23" t="s">
        <v>40</v>
      </c>
      <c r="U31" s="131"/>
      <c r="V31" s="131"/>
      <c r="W31" s="160">
        <f>ROUND($AZ$87+SUM($CD$91:$CD$91),2)</f>
        <v>0</v>
      </c>
      <c r="X31" s="159"/>
      <c r="Y31" s="159"/>
      <c r="Z31" s="159"/>
      <c r="AA31" s="159"/>
      <c r="AB31" s="159"/>
      <c r="AC31" s="159"/>
      <c r="AD31" s="159"/>
      <c r="AE31" s="159"/>
      <c r="AF31" s="131"/>
      <c r="AG31" s="131"/>
      <c r="AH31" s="131"/>
      <c r="AI31" s="131"/>
      <c r="AJ31" s="131"/>
      <c r="AK31" s="160">
        <f>ROUND($AV$87+SUM($BY$91:$BY$91),2)</f>
        <v>0</v>
      </c>
      <c r="AL31" s="159"/>
      <c r="AM31" s="159"/>
      <c r="AN31" s="159"/>
      <c r="AO31" s="159"/>
      <c r="AP31" s="131"/>
      <c r="AQ31" s="24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</row>
    <row r="32" spans="2:71" s="6" customFormat="1" ht="15" customHeight="1">
      <c r="B32" s="22"/>
      <c r="C32" s="131"/>
      <c r="D32" s="131"/>
      <c r="E32" s="131"/>
      <c r="F32" s="139" t="s">
        <v>41</v>
      </c>
      <c r="G32" s="131"/>
      <c r="H32" s="131"/>
      <c r="I32" s="131"/>
      <c r="J32" s="131"/>
      <c r="K32" s="131"/>
      <c r="L32" s="158">
        <v>0.15</v>
      </c>
      <c r="M32" s="159"/>
      <c r="N32" s="159"/>
      <c r="O32" s="159"/>
      <c r="P32" s="131"/>
      <c r="Q32" s="131"/>
      <c r="R32" s="131"/>
      <c r="S32" s="131"/>
      <c r="T32" s="23" t="s">
        <v>40</v>
      </c>
      <c r="U32" s="131"/>
      <c r="V32" s="131"/>
      <c r="W32" s="160">
        <f>ROUND($BA$87+SUM($CE$91:$CE$91),2)</f>
        <v>0</v>
      </c>
      <c r="X32" s="159"/>
      <c r="Y32" s="159"/>
      <c r="Z32" s="159"/>
      <c r="AA32" s="159"/>
      <c r="AB32" s="159"/>
      <c r="AC32" s="159"/>
      <c r="AD32" s="159"/>
      <c r="AE32" s="159"/>
      <c r="AF32" s="131"/>
      <c r="AG32" s="131"/>
      <c r="AH32" s="131"/>
      <c r="AI32" s="131"/>
      <c r="AJ32" s="131"/>
      <c r="AK32" s="160">
        <f>ROUND($AW$87+SUM($BZ$91:$BZ$91),2)</f>
        <v>0</v>
      </c>
      <c r="AL32" s="159"/>
      <c r="AM32" s="159"/>
      <c r="AN32" s="159"/>
      <c r="AO32" s="159"/>
      <c r="AP32" s="131"/>
      <c r="AQ32" s="24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</row>
    <row r="33" spans="2:43" s="6" customFormat="1" ht="15" hidden="1" customHeight="1">
      <c r="B33" s="22"/>
      <c r="C33" s="131"/>
      <c r="D33" s="131"/>
      <c r="E33" s="131"/>
      <c r="F33" s="139" t="s">
        <v>42</v>
      </c>
      <c r="G33" s="131"/>
      <c r="H33" s="131"/>
      <c r="I33" s="131"/>
      <c r="J33" s="131"/>
      <c r="K33" s="131"/>
      <c r="L33" s="158">
        <v>0.21</v>
      </c>
      <c r="M33" s="159"/>
      <c r="N33" s="159"/>
      <c r="O33" s="159"/>
      <c r="P33" s="131"/>
      <c r="Q33" s="131"/>
      <c r="R33" s="131"/>
      <c r="S33" s="131"/>
      <c r="T33" s="23" t="s">
        <v>40</v>
      </c>
      <c r="U33" s="131"/>
      <c r="V33" s="131"/>
      <c r="W33" s="160">
        <f>ROUND($BB$87+SUM($CF$91:$CF$91),2)</f>
        <v>0</v>
      </c>
      <c r="X33" s="159"/>
      <c r="Y33" s="159"/>
      <c r="Z33" s="159"/>
      <c r="AA33" s="159"/>
      <c r="AB33" s="159"/>
      <c r="AC33" s="159"/>
      <c r="AD33" s="159"/>
      <c r="AE33" s="159"/>
      <c r="AF33" s="131"/>
      <c r="AG33" s="131"/>
      <c r="AH33" s="131"/>
      <c r="AI33" s="131"/>
      <c r="AJ33" s="131"/>
      <c r="AK33" s="160">
        <v>0</v>
      </c>
      <c r="AL33" s="159"/>
      <c r="AM33" s="159"/>
      <c r="AN33" s="159"/>
      <c r="AO33" s="159"/>
      <c r="AP33" s="131"/>
      <c r="AQ33" s="24"/>
    </row>
    <row r="34" spans="2:43" s="6" customFormat="1" ht="15" hidden="1" customHeight="1">
      <c r="B34" s="22"/>
      <c r="C34" s="131"/>
      <c r="D34" s="131"/>
      <c r="E34" s="131"/>
      <c r="F34" s="139" t="s">
        <v>43</v>
      </c>
      <c r="G34" s="131"/>
      <c r="H34" s="131"/>
      <c r="I34" s="131"/>
      <c r="J34" s="131"/>
      <c r="K34" s="131"/>
      <c r="L34" s="158">
        <v>0.15</v>
      </c>
      <c r="M34" s="159"/>
      <c r="N34" s="159"/>
      <c r="O34" s="159"/>
      <c r="P34" s="131"/>
      <c r="Q34" s="131"/>
      <c r="R34" s="131"/>
      <c r="S34" s="131"/>
      <c r="T34" s="23" t="s">
        <v>40</v>
      </c>
      <c r="U34" s="131"/>
      <c r="V34" s="131"/>
      <c r="W34" s="160">
        <f>ROUND($BC$87+SUM($CG$91:$CG$91),2)</f>
        <v>0</v>
      </c>
      <c r="X34" s="159"/>
      <c r="Y34" s="159"/>
      <c r="Z34" s="159"/>
      <c r="AA34" s="159"/>
      <c r="AB34" s="159"/>
      <c r="AC34" s="159"/>
      <c r="AD34" s="159"/>
      <c r="AE34" s="159"/>
      <c r="AF34" s="131"/>
      <c r="AG34" s="131"/>
      <c r="AH34" s="131"/>
      <c r="AI34" s="131"/>
      <c r="AJ34" s="131"/>
      <c r="AK34" s="160">
        <v>0</v>
      </c>
      <c r="AL34" s="159"/>
      <c r="AM34" s="159"/>
      <c r="AN34" s="159"/>
      <c r="AO34" s="159"/>
      <c r="AP34" s="131"/>
      <c r="AQ34" s="24"/>
    </row>
    <row r="35" spans="2:43" s="6" customFormat="1" ht="15" hidden="1" customHeight="1">
      <c r="B35" s="22"/>
      <c r="C35" s="131"/>
      <c r="D35" s="131"/>
      <c r="E35" s="131"/>
      <c r="F35" s="139" t="s">
        <v>44</v>
      </c>
      <c r="G35" s="131"/>
      <c r="H35" s="131"/>
      <c r="I35" s="131"/>
      <c r="J35" s="131"/>
      <c r="K35" s="131"/>
      <c r="L35" s="158">
        <v>0</v>
      </c>
      <c r="M35" s="159"/>
      <c r="N35" s="159"/>
      <c r="O35" s="159"/>
      <c r="P35" s="131"/>
      <c r="Q35" s="131"/>
      <c r="R35" s="131"/>
      <c r="S35" s="131"/>
      <c r="T35" s="23" t="s">
        <v>40</v>
      </c>
      <c r="U35" s="131"/>
      <c r="V35" s="131"/>
      <c r="W35" s="160">
        <f>ROUND($BD$87+SUM($CH$91:$CH$91),2)</f>
        <v>0</v>
      </c>
      <c r="X35" s="159"/>
      <c r="Y35" s="159"/>
      <c r="Z35" s="159"/>
      <c r="AA35" s="159"/>
      <c r="AB35" s="159"/>
      <c r="AC35" s="159"/>
      <c r="AD35" s="159"/>
      <c r="AE35" s="159"/>
      <c r="AF35" s="131"/>
      <c r="AG35" s="131"/>
      <c r="AH35" s="131"/>
      <c r="AI35" s="131"/>
      <c r="AJ35" s="131"/>
      <c r="AK35" s="160">
        <v>0</v>
      </c>
      <c r="AL35" s="159"/>
      <c r="AM35" s="159"/>
      <c r="AN35" s="159"/>
      <c r="AO35" s="159"/>
      <c r="AP35" s="131"/>
      <c r="AQ35" s="24"/>
    </row>
    <row r="36" spans="2:43" s="6" customFormat="1" ht="7.5" customHeight="1">
      <c r="B36" s="19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20"/>
    </row>
    <row r="37" spans="2:43" s="6" customFormat="1" ht="27" customHeight="1">
      <c r="B37" s="19"/>
      <c r="C37" s="132"/>
      <c r="D37" s="25" t="s">
        <v>45</v>
      </c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26" t="s">
        <v>46</v>
      </c>
      <c r="U37" s="137"/>
      <c r="V37" s="137"/>
      <c r="W37" s="137"/>
      <c r="X37" s="167" t="s">
        <v>47</v>
      </c>
      <c r="Y37" s="168"/>
      <c r="Z37" s="168"/>
      <c r="AA37" s="168"/>
      <c r="AB37" s="168"/>
      <c r="AC37" s="137"/>
      <c r="AD37" s="137"/>
      <c r="AE37" s="137"/>
      <c r="AF37" s="137"/>
      <c r="AG37" s="137"/>
      <c r="AH37" s="137"/>
      <c r="AI37" s="137"/>
      <c r="AJ37" s="137"/>
      <c r="AK37" s="169">
        <f>SUM($AK$29:$AK$35)</f>
        <v>0</v>
      </c>
      <c r="AL37" s="168"/>
      <c r="AM37" s="168"/>
      <c r="AN37" s="168"/>
      <c r="AO37" s="170"/>
      <c r="AP37" s="132"/>
      <c r="AQ37" s="20"/>
    </row>
    <row r="38" spans="2:43" s="6" customFormat="1" ht="15" customHeight="1">
      <c r="B38" s="19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20"/>
    </row>
    <row r="39" spans="2:43" s="2" customFormat="1" ht="14.25" customHeight="1">
      <c r="B39" s="10"/>
      <c r="AQ39" s="11"/>
    </row>
    <row r="40" spans="2:43" s="2" customFormat="1" ht="14.25" customHeight="1">
      <c r="B40" s="10"/>
      <c r="AQ40" s="11"/>
    </row>
    <row r="41" spans="2:43" s="2" customFormat="1" ht="14.25" customHeight="1">
      <c r="B41" s="10"/>
      <c r="AQ41" s="11"/>
    </row>
    <row r="42" spans="2:43" s="2" customFormat="1" ht="14.25" customHeight="1">
      <c r="B42" s="10"/>
      <c r="AQ42" s="11"/>
    </row>
    <row r="43" spans="2:43" s="2" customFormat="1" ht="14.25" customHeight="1">
      <c r="B43" s="10"/>
      <c r="AQ43" s="11"/>
    </row>
    <row r="44" spans="2:43" s="2" customFormat="1" ht="14.25" customHeight="1">
      <c r="B44" s="10"/>
      <c r="AQ44" s="11"/>
    </row>
    <row r="45" spans="2:43" s="2" customFormat="1" ht="14.25" customHeight="1">
      <c r="B45" s="10"/>
      <c r="AQ45" s="11"/>
    </row>
    <row r="46" spans="2:43" s="2" customFormat="1" ht="14.25" customHeight="1">
      <c r="B46" s="10"/>
      <c r="AQ46" s="11"/>
    </row>
    <row r="47" spans="2:43" s="2" customFormat="1" ht="14.25" customHeight="1">
      <c r="B47" s="10"/>
      <c r="AQ47" s="11"/>
    </row>
    <row r="48" spans="2:43" s="2" customFormat="1" ht="14.25" customHeight="1">
      <c r="B48" s="10"/>
      <c r="AQ48" s="11"/>
    </row>
    <row r="49" spans="2:43" s="6" customFormat="1" ht="15.75" customHeight="1">
      <c r="B49" s="19"/>
      <c r="C49" s="131"/>
      <c r="D49" s="27" t="s">
        <v>48</v>
      </c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28"/>
      <c r="AA49" s="131"/>
      <c r="AB49" s="131"/>
      <c r="AC49" s="27" t="s">
        <v>49</v>
      </c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28"/>
      <c r="AP49" s="131"/>
      <c r="AQ49" s="20"/>
    </row>
    <row r="50" spans="2:43" s="2" customFormat="1" ht="14.25" customHeight="1">
      <c r="B50" s="10"/>
      <c r="D50" s="29"/>
      <c r="Z50" s="30"/>
      <c r="AC50" s="29"/>
      <c r="AO50" s="30"/>
      <c r="AQ50" s="11"/>
    </row>
    <row r="51" spans="2:43" s="2" customFormat="1" ht="14.25" customHeight="1">
      <c r="B51" s="10"/>
      <c r="D51" s="29"/>
      <c r="Z51" s="30"/>
      <c r="AC51" s="29"/>
      <c r="AO51" s="30"/>
      <c r="AQ51" s="11"/>
    </row>
    <row r="52" spans="2:43" s="2" customFormat="1" ht="14.25" customHeight="1">
      <c r="B52" s="10"/>
      <c r="D52" s="29"/>
      <c r="Z52" s="30"/>
      <c r="AC52" s="29"/>
      <c r="AO52" s="30"/>
      <c r="AQ52" s="11"/>
    </row>
    <row r="53" spans="2:43" s="2" customFormat="1" ht="14.25" customHeight="1">
      <c r="B53" s="10"/>
      <c r="D53" s="29"/>
      <c r="Z53" s="30"/>
      <c r="AC53" s="29"/>
      <c r="AO53" s="30"/>
      <c r="AQ53" s="11"/>
    </row>
    <row r="54" spans="2:43" s="2" customFormat="1" ht="14.25" customHeight="1">
      <c r="B54" s="10"/>
      <c r="D54" s="29"/>
      <c r="Z54" s="30"/>
      <c r="AC54" s="29"/>
      <c r="AO54" s="30"/>
      <c r="AQ54" s="11"/>
    </row>
    <row r="55" spans="2:43" s="2" customFormat="1" ht="14.25" customHeight="1">
      <c r="B55" s="10"/>
      <c r="D55" s="29"/>
      <c r="Z55" s="30"/>
      <c r="AC55" s="29"/>
      <c r="AO55" s="30"/>
      <c r="AQ55" s="11"/>
    </row>
    <row r="56" spans="2:43" s="2" customFormat="1" ht="14.25" customHeight="1">
      <c r="B56" s="10"/>
      <c r="D56" s="29"/>
      <c r="Z56" s="30"/>
      <c r="AC56" s="29"/>
      <c r="AO56" s="30"/>
      <c r="AQ56" s="11"/>
    </row>
    <row r="57" spans="2:43" s="2" customFormat="1" ht="14.25" customHeight="1">
      <c r="B57" s="10"/>
      <c r="D57" s="29"/>
      <c r="Z57" s="30"/>
      <c r="AC57" s="29"/>
      <c r="AO57" s="30"/>
      <c r="AQ57" s="11"/>
    </row>
    <row r="58" spans="2:43" s="6" customFormat="1" ht="15.75" customHeight="1">
      <c r="B58" s="19"/>
      <c r="C58" s="131"/>
      <c r="D58" s="31" t="s">
        <v>50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 t="s">
        <v>51</v>
      </c>
      <c r="S58" s="32"/>
      <c r="T58" s="32"/>
      <c r="U58" s="32"/>
      <c r="V58" s="32"/>
      <c r="W58" s="32"/>
      <c r="X58" s="32"/>
      <c r="Y58" s="32"/>
      <c r="Z58" s="34"/>
      <c r="AA58" s="131"/>
      <c r="AB58" s="131"/>
      <c r="AC58" s="31" t="s">
        <v>50</v>
      </c>
      <c r="AD58" s="32"/>
      <c r="AE58" s="32"/>
      <c r="AF58" s="32"/>
      <c r="AG58" s="32"/>
      <c r="AH58" s="32"/>
      <c r="AI58" s="32"/>
      <c r="AJ58" s="32"/>
      <c r="AK58" s="32"/>
      <c r="AL58" s="32"/>
      <c r="AM58" s="33" t="s">
        <v>51</v>
      </c>
      <c r="AN58" s="32"/>
      <c r="AO58" s="34"/>
      <c r="AP58" s="131"/>
      <c r="AQ58" s="20"/>
    </row>
    <row r="59" spans="2:43" s="2" customFormat="1" ht="14.25" customHeight="1">
      <c r="B59" s="10"/>
      <c r="AQ59" s="11"/>
    </row>
    <row r="60" spans="2:43" s="6" customFormat="1" ht="15.75" customHeight="1">
      <c r="B60" s="19"/>
      <c r="C60" s="131"/>
      <c r="D60" s="27" t="s">
        <v>52</v>
      </c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28"/>
      <c r="AA60" s="131"/>
      <c r="AB60" s="131"/>
      <c r="AC60" s="27" t="s">
        <v>53</v>
      </c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28"/>
      <c r="AP60" s="131"/>
      <c r="AQ60" s="20"/>
    </row>
    <row r="61" spans="2:43" s="2" customFormat="1" ht="14.25" customHeight="1">
      <c r="B61" s="10"/>
      <c r="D61" s="29"/>
      <c r="Z61" s="30"/>
      <c r="AC61" s="29"/>
      <c r="AO61" s="30"/>
      <c r="AQ61" s="11"/>
    </row>
    <row r="62" spans="2:43" s="2" customFormat="1" ht="14.25" customHeight="1">
      <c r="B62" s="10"/>
      <c r="D62" s="29"/>
      <c r="Z62" s="30"/>
      <c r="AC62" s="29"/>
      <c r="AO62" s="30"/>
      <c r="AQ62" s="11"/>
    </row>
    <row r="63" spans="2:43" s="2" customFormat="1" ht="14.25" customHeight="1">
      <c r="B63" s="10"/>
      <c r="D63" s="29"/>
      <c r="Z63" s="30"/>
      <c r="AC63" s="29"/>
      <c r="AO63" s="30"/>
      <c r="AQ63" s="11"/>
    </row>
    <row r="64" spans="2:43" s="2" customFormat="1" ht="14.25" customHeight="1">
      <c r="B64" s="10"/>
      <c r="D64" s="29"/>
      <c r="Z64" s="30"/>
      <c r="AC64" s="29"/>
      <c r="AO64" s="30"/>
      <c r="AQ64" s="11"/>
    </row>
    <row r="65" spans="2:43" s="2" customFormat="1" ht="14.25" customHeight="1">
      <c r="B65" s="10"/>
      <c r="D65" s="29"/>
      <c r="Z65" s="30"/>
      <c r="AC65" s="29"/>
      <c r="AO65" s="30"/>
      <c r="AQ65" s="11"/>
    </row>
    <row r="66" spans="2:43" s="2" customFormat="1" ht="14.25" customHeight="1">
      <c r="B66" s="10"/>
      <c r="D66" s="29"/>
      <c r="Z66" s="30"/>
      <c r="AC66" s="29"/>
      <c r="AO66" s="30"/>
      <c r="AQ66" s="11"/>
    </row>
    <row r="67" spans="2:43" s="2" customFormat="1" ht="14.25" customHeight="1">
      <c r="B67" s="10"/>
      <c r="D67" s="29"/>
      <c r="Z67" s="30"/>
      <c r="AC67" s="29"/>
      <c r="AO67" s="30"/>
      <c r="AQ67" s="11"/>
    </row>
    <row r="68" spans="2:43" s="2" customFormat="1" ht="14.25" customHeight="1">
      <c r="B68" s="10"/>
      <c r="D68" s="29"/>
      <c r="Z68" s="30"/>
      <c r="AC68" s="29"/>
      <c r="AO68" s="30"/>
      <c r="AQ68" s="11"/>
    </row>
    <row r="69" spans="2:43" s="6" customFormat="1" ht="15.75" customHeight="1">
      <c r="B69" s="19"/>
      <c r="C69" s="131"/>
      <c r="D69" s="31" t="s">
        <v>50</v>
      </c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3" t="s">
        <v>51</v>
      </c>
      <c r="S69" s="32"/>
      <c r="T69" s="32"/>
      <c r="U69" s="32"/>
      <c r="V69" s="32"/>
      <c r="W69" s="32"/>
      <c r="X69" s="32"/>
      <c r="Y69" s="32"/>
      <c r="Z69" s="34"/>
      <c r="AA69" s="131"/>
      <c r="AB69" s="131"/>
      <c r="AC69" s="31" t="s">
        <v>50</v>
      </c>
      <c r="AD69" s="32"/>
      <c r="AE69" s="32"/>
      <c r="AF69" s="32"/>
      <c r="AG69" s="32"/>
      <c r="AH69" s="32"/>
      <c r="AI69" s="32"/>
      <c r="AJ69" s="32"/>
      <c r="AK69" s="32"/>
      <c r="AL69" s="32"/>
      <c r="AM69" s="33" t="s">
        <v>51</v>
      </c>
      <c r="AN69" s="32"/>
      <c r="AO69" s="34"/>
      <c r="AP69" s="131"/>
      <c r="AQ69" s="20"/>
    </row>
    <row r="70" spans="2:43" s="6" customFormat="1" ht="7.5" customHeight="1">
      <c r="B70" s="19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20"/>
    </row>
    <row r="71" spans="2:43" s="6" customFormat="1" ht="7.5" customHeight="1"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7"/>
    </row>
    <row r="75" spans="2:43" s="6" customFormat="1" ht="7.5" customHeight="1"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40"/>
    </row>
    <row r="76" spans="2:43" s="6" customFormat="1" ht="37.5" customHeight="1">
      <c r="B76" s="19"/>
      <c r="C76" s="163" t="s">
        <v>54</v>
      </c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  <c r="AQ76" s="20"/>
    </row>
    <row r="77" spans="2:43" s="14" customFormat="1" ht="15" customHeight="1">
      <c r="B77" s="41"/>
      <c r="C77" s="16" t="s">
        <v>13</v>
      </c>
      <c r="D77" s="135"/>
      <c r="E77" s="135"/>
      <c r="F77" s="135"/>
      <c r="G77" s="135"/>
      <c r="H77" s="135"/>
      <c r="I77" s="135"/>
      <c r="J77" s="135"/>
      <c r="K77" s="135"/>
      <c r="L77" s="135" t="str">
        <f>$K$5</f>
        <v>20150252</v>
      </c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42"/>
    </row>
    <row r="78" spans="2:43" s="43" customFormat="1" ht="37.5" customHeight="1">
      <c r="B78" s="44"/>
      <c r="C78" s="43" t="s">
        <v>16</v>
      </c>
      <c r="L78" s="176" t="str">
        <f>$K$6</f>
        <v>OPRAVA MÍSTNÍ KOMUNIKACE - ULICE KRÁTKÁ, KOVANSKO</v>
      </c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Q78" s="45"/>
    </row>
    <row r="79" spans="2:43" s="6" customFormat="1" ht="7.5" customHeight="1">
      <c r="B79" s="19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20"/>
    </row>
    <row r="80" spans="2:43" s="6" customFormat="1" ht="15.75" customHeight="1">
      <c r="B80" s="19"/>
      <c r="C80" s="16" t="s">
        <v>21</v>
      </c>
      <c r="D80" s="131"/>
      <c r="E80" s="131"/>
      <c r="F80" s="131"/>
      <c r="G80" s="131"/>
      <c r="H80" s="131"/>
      <c r="I80" s="131"/>
      <c r="J80" s="131"/>
      <c r="K80" s="131"/>
      <c r="L80" s="46" t="str">
        <f>IF($K$8="","",$K$8)</f>
        <v>Bobnice, okres Nymburk</v>
      </c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6" t="s">
        <v>22</v>
      </c>
      <c r="AJ80" s="131"/>
      <c r="AK80" s="131"/>
      <c r="AL80" s="131"/>
      <c r="AM80" s="149">
        <f>IF($AN$8="","",$AN$8)</f>
        <v>42683</v>
      </c>
      <c r="AN80" s="131"/>
      <c r="AO80" s="131"/>
      <c r="AP80" s="131"/>
      <c r="AQ80" s="20"/>
    </row>
    <row r="81" spans="1:76" s="6" customFormat="1" ht="7.5" customHeight="1">
      <c r="A81" s="131"/>
      <c r="B81" s="19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20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131"/>
      <c r="BH81" s="131"/>
      <c r="BI81" s="131"/>
      <c r="BJ81" s="131"/>
      <c r="BK81" s="131"/>
      <c r="BL81" s="131"/>
      <c r="BM81" s="131"/>
      <c r="BN81" s="131"/>
      <c r="BO81" s="131"/>
      <c r="BP81" s="131"/>
      <c r="BQ81" s="131"/>
      <c r="BR81" s="131"/>
      <c r="BS81" s="131"/>
      <c r="BT81" s="131"/>
      <c r="BU81" s="131"/>
      <c r="BV81" s="131"/>
      <c r="BW81" s="131"/>
      <c r="BX81" s="131"/>
    </row>
    <row r="82" spans="1:76" s="6" customFormat="1" ht="18.75" customHeight="1">
      <c r="A82" s="131"/>
      <c r="B82" s="19"/>
      <c r="C82" s="16" t="s">
        <v>25</v>
      </c>
      <c r="D82" s="131"/>
      <c r="E82" s="131"/>
      <c r="F82" s="131"/>
      <c r="G82" s="131"/>
      <c r="H82" s="131"/>
      <c r="I82" s="131"/>
      <c r="J82" s="131"/>
      <c r="K82" s="131"/>
      <c r="L82" s="135" t="str">
        <f>IF($E$11="","",$E$11)</f>
        <v xml:space="preserve"> </v>
      </c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6" t="s">
        <v>30</v>
      </c>
      <c r="AJ82" s="131"/>
      <c r="AK82" s="131"/>
      <c r="AL82" s="131"/>
      <c r="AM82" s="164" t="str">
        <f>IF($E$17="","",$E$17)</f>
        <v xml:space="preserve"> </v>
      </c>
      <c r="AN82" s="171"/>
      <c r="AO82" s="171"/>
      <c r="AP82" s="171"/>
      <c r="AQ82" s="20"/>
      <c r="AR82" s="131"/>
      <c r="AS82" s="184" t="s">
        <v>55</v>
      </c>
      <c r="AT82" s="185"/>
      <c r="AU82" s="136"/>
      <c r="AV82" s="136"/>
      <c r="AW82" s="136"/>
      <c r="AX82" s="136"/>
      <c r="AY82" s="136"/>
      <c r="AZ82" s="136"/>
      <c r="BA82" s="136"/>
      <c r="BB82" s="136"/>
      <c r="BC82" s="136"/>
      <c r="BD82" s="28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  <c r="BR82" s="131"/>
      <c r="BS82" s="131"/>
      <c r="BT82" s="131"/>
      <c r="BU82" s="131"/>
      <c r="BV82" s="131"/>
      <c r="BW82" s="131"/>
      <c r="BX82" s="131"/>
    </row>
    <row r="83" spans="1:76" s="6" customFormat="1" ht="15.75" customHeight="1">
      <c r="A83" s="131"/>
      <c r="B83" s="19"/>
      <c r="C83" s="16" t="s">
        <v>29</v>
      </c>
      <c r="D83" s="131"/>
      <c r="E83" s="131"/>
      <c r="F83" s="131"/>
      <c r="G83" s="131"/>
      <c r="H83" s="131"/>
      <c r="I83" s="131"/>
      <c r="J83" s="131"/>
      <c r="K83" s="131"/>
      <c r="L83" s="135" t="str">
        <f>IF($E$14="","",$E$14)</f>
        <v xml:space="preserve"> </v>
      </c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6" t="s">
        <v>32</v>
      </c>
      <c r="AJ83" s="131"/>
      <c r="AK83" s="131"/>
      <c r="AL83" s="131"/>
      <c r="AM83" s="164" t="str">
        <f>IF($E$20="","",$E$20)</f>
        <v>Ing.Hynek Seiner</v>
      </c>
      <c r="AN83" s="171"/>
      <c r="AO83" s="171"/>
      <c r="AP83" s="171"/>
      <c r="AQ83" s="20"/>
      <c r="AR83" s="131"/>
      <c r="AS83" s="186"/>
      <c r="AT83" s="171"/>
      <c r="AU83" s="131"/>
      <c r="AV83" s="131"/>
      <c r="AW83" s="131"/>
      <c r="AX83" s="131"/>
      <c r="AY83" s="131"/>
      <c r="AZ83" s="131"/>
      <c r="BA83" s="131"/>
      <c r="BB83" s="131"/>
      <c r="BC83" s="131"/>
      <c r="BD83" s="47"/>
      <c r="BE83" s="131"/>
      <c r="BF83" s="131"/>
      <c r="BG83" s="131"/>
      <c r="BH83" s="131"/>
      <c r="BI83" s="131"/>
      <c r="BJ83" s="131"/>
      <c r="BK83" s="131"/>
      <c r="BL83" s="131"/>
      <c r="BM83" s="131"/>
      <c r="BN83" s="131"/>
      <c r="BO83" s="131"/>
      <c r="BP83" s="131"/>
      <c r="BQ83" s="131"/>
      <c r="BR83" s="131"/>
      <c r="BS83" s="131"/>
      <c r="BT83" s="131"/>
      <c r="BU83" s="131"/>
      <c r="BV83" s="131"/>
      <c r="BW83" s="131"/>
      <c r="BX83" s="131"/>
    </row>
    <row r="84" spans="1:76" s="6" customFormat="1" ht="12" customHeight="1">
      <c r="A84" s="131"/>
      <c r="B84" s="19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20"/>
      <c r="AR84" s="131"/>
      <c r="AS84" s="186"/>
      <c r="AT84" s="171"/>
      <c r="AU84" s="131"/>
      <c r="AV84" s="131"/>
      <c r="AW84" s="131"/>
      <c r="AX84" s="131"/>
      <c r="AY84" s="131"/>
      <c r="AZ84" s="131"/>
      <c r="BA84" s="131"/>
      <c r="BB84" s="131"/>
      <c r="BC84" s="131"/>
      <c r="BD84" s="47"/>
      <c r="BE84" s="131"/>
      <c r="BF84" s="131"/>
      <c r="BG84" s="131"/>
      <c r="BH84" s="131"/>
      <c r="BI84" s="131"/>
      <c r="BJ84" s="131"/>
      <c r="BK84" s="131"/>
      <c r="BL84" s="131"/>
      <c r="BM84" s="131"/>
      <c r="BN84" s="131"/>
      <c r="BO84" s="131"/>
      <c r="BP84" s="131"/>
      <c r="BQ84" s="131"/>
      <c r="BR84" s="131"/>
      <c r="BS84" s="131"/>
      <c r="BT84" s="131"/>
      <c r="BU84" s="131"/>
      <c r="BV84" s="131"/>
      <c r="BW84" s="131"/>
      <c r="BX84" s="131"/>
    </row>
    <row r="85" spans="1:76" s="6" customFormat="1" ht="30" customHeight="1">
      <c r="A85" s="131"/>
      <c r="B85" s="19"/>
      <c r="C85" s="177" t="s">
        <v>56</v>
      </c>
      <c r="D85" s="168"/>
      <c r="E85" s="168"/>
      <c r="F85" s="168"/>
      <c r="G85" s="168"/>
      <c r="H85" s="137"/>
      <c r="I85" s="178" t="s">
        <v>57</v>
      </c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78" t="s">
        <v>58</v>
      </c>
      <c r="AH85" s="168"/>
      <c r="AI85" s="168"/>
      <c r="AJ85" s="168"/>
      <c r="AK85" s="168"/>
      <c r="AL85" s="168"/>
      <c r="AM85" s="168"/>
      <c r="AN85" s="178" t="s">
        <v>59</v>
      </c>
      <c r="AO85" s="168"/>
      <c r="AP85" s="170"/>
      <c r="AQ85" s="20"/>
      <c r="AR85" s="131"/>
      <c r="AS85" s="48" t="s">
        <v>60</v>
      </c>
      <c r="AT85" s="49" t="s">
        <v>61</v>
      </c>
      <c r="AU85" s="49" t="s">
        <v>62</v>
      </c>
      <c r="AV85" s="49" t="s">
        <v>63</v>
      </c>
      <c r="AW85" s="49" t="s">
        <v>64</v>
      </c>
      <c r="AX85" s="49" t="s">
        <v>65</v>
      </c>
      <c r="AY85" s="49" t="s">
        <v>66</v>
      </c>
      <c r="AZ85" s="49" t="s">
        <v>67</v>
      </c>
      <c r="BA85" s="49" t="s">
        <v>68</v>
      </c>
      <c r="BB85" s="49" t="s">
        <v>69</v>
      </c>
      <c r="BC85" s="49" t="s">
        <v>70</v>
      </c>
      <c r="BD85" s="50" t="s">
        <v>71</v>
      </c>
      <c r="BE85" s="5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1"/>
      <c r="BV85" s="131"/>
      <c r="BW85" s="131"/>
      <c r="BX85" s="131"/>
    </row>
    <row r="86" spans="1:76" s="6" customFormat="1" ht="12" customHeight="1">
      <c r="A86" s="131"/>
      <c r="B86" s="19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20"/>
      <c r="AR86" s="131"/>
      <c r="AS86" s="52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28"/>
      <c r="BE86" s="131"/>
      <c r="BF86" s="131"/>
      <c r="BG86" s="131"/>
      <c r="BH86" s="131"/>
      <c r="BI86" s="131"/>
      <c r="BJ86" s="131"/>
      <c r="BK86" s="131"/>
      <c r="BL86" s="131"/>
      <c r="BM86" s="131"/>
      <c r="BN86" s="131"/>
      <c r="BO86" s="131"/>
      <c r="BP86" s="131"/>
      <c r="BQ86" s="131"/>
      <c r="BR86" s="131"/>
      <c r="BS86" s="131"/>
      <c r="BT86" s="131"/>
      <c r="BU86" s="131"/>
      <c r="BV86" s="131"/>
      <c r="BW86" s="131"/>
      <c r="BX86" s="131"/>
    </row>
    <row r="87" spans="1:76" s="43" customFormat="1" ht="33" customHeight="1">
      <c r="B87" s="44"/>
      <c r="C87" s="134" t="s">
        <v>72</v>
      </c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74">
        <f>ROUND($AG$88,2)</f>
        <v>0</v>
      </c>
      <c r="AH87" s="175"/>
      <c r="AI87" s="175"/>
      <c r="AJ87" s="175"/>
      <c r="AK87" s="175"/>
      <c r="AL87" s="175"/>
      <c r="AM87" s="175"/>
      <c r="AN87" s="174">
        <f>SUM($AG$87,$AT$87)</f>
        <v>0</v>
      </c>
      <c r="AO87" s="175"/>
      <c r="AP87" s="175"/>
      <c r="AQ87" s="45"/>
      <c r="AS87" s="53">
        <f>ROUND($AS$88,2)</f>
        <v>0</v>
      </c>
      <c r="AT87" s="54">
        <f>ROUND(SUM($AV$87:$AW$87),2)</f>
        <v>0</v>
      </c>
      <c r="AU87" s="55">
        <f>ROUND($AU$88,5)</f>
        <v>305.87443999999999</v>
      </c>
      <c r="AV87" s="54">
        <f>ROUND($AZ$87*$L$31,2)</f>
        <v>0</v>
      </c>
      <c r="AW87" s="54">
        <f>ROUND($BA$87*$L$32,2)</f>
        <v>0</v>
      </c>
      <c r="AX87" s="54">
        <f>ROUND($BB$87*$L$31,2)</f>
        <v>0</v>
      </c>
      <c r="AY87" s="54">
        <f>ROUND($BC$87*$L$32,2)</f>
        <v>0</v>
      </c>
      <c r="AZ87" s="54">
        <f>ROUND($AZ$88,2)</f>
        <v>0</v>
      </c>
      <c r="BA87" s="54">
        <f>ROUND($BA$88,2)</f>
        <v>0</v>
      </c>
      <c r="BB87" s="54">
        <f>ROUND($BB$88,2)</f>
        <v>0</v>
      </c>
      <c r="BC87" s="54">
        <f>ROUND($BC$88,2)</f>
        <v>0</v>
      </c>
      <c r="BD87" s="56">
        <f>ROUND($BD$88,2)</f>
        <v>0</v>
      </c>
      <c r="BS87" s="43" t="s">
        <v>73</v>
      </c>
      <c r="BT87" s="43" t="s">
        <v>74</v>
      </c>
      <c r="BV87" s="43" t="s">
        <v>75</v>
      </c>
      <c r="BW87" s="43" t="s">
        <v>76</v>
      </c>
      <c r="BX87" s="43" t="s">
        <v>77</v>
      </c>
    </row>
    <row r="88" spans="1:76" s="57" customFormat="1" ht="28.5" customHeight="1">
      <c r="A88" s="125" t="s">
        <v>78</v>
      </c>
      <c r="B88" s="58"/>
      <c r="C88" s="133"/>
      <c r="D88" s="172" t="s">
        <v>14</v>
      </c>
      <c r="E88" s="173"/>
      <c r="F88" s="173"/>
      <c r="G88" s="173"/>
      <c r="H88" s="173"/>
      <c r="I88" s="133"/>
      <c r="J88" s="172" t="s">
        <v>401</v>
      </c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82">
        <f>'20150252 - Závodová komun...'!$M$29</f>
        <v>0</v>
      </c>
      <c r="AH88" s="183"/>
      <c r="AI88" s="183"/>
      <c r="AJ88" s="183"/>
      <c r="AK88" s="183"/>
      <c r="AL88" s="183"/>
      <c r="AM88" s="183"/>
      <c r="AN88" s="182">
        <f>SUM($AG$88,$AT$88)</f>
        <v>0</v>
      </c>
      <c r="AO88" s="183"/>
      <c r="AP88" s="183"/>
      <c r="AQ88" s="59"/>
      <c r="AS88" s="60">
        <f>'20150252 - Závodová komun...'!$M$27</f>
        <v>0</v>
      </c>
      <c r="AT88" s="61">
        <f>ROUND(SUM($AV$88:$AW$88),2)</f>
        <v>0</v>
      </c>
      <c r="AU88" s="62">
        <f>'20150252 - Závodová komun...'!$W$120</f>
        <v>305.87443906474817</v>
      </c>
      <c r="AV88" s="61">
        <f>'20150252 - Závodová komun...'!$M$31</f>
        <v>0</v>
      </c>
      <c r="AW88" s="61">
        <f>'20150252 - Závodová komun...'!$M$32</f>
        <v>0</v>
      </c>
      <c r="AX88" s="61">
        <f>'20150252 - Závodová komun...'!$M$33</f>
        <v>0</v>
      </c>
      <c r="AY88" s="61">
        <f>'20150252 - Závodová komun...'!$M$34</f>
        <v>0</v>
      </c>
      <c r="AZ88" s="61">
        <f>'20150252 - Závodová komun...'!$H$31</f>
        <v>0</v>
      </c>
      <c r="BA88" s="61">
        <f>'20150252 - Závodová komun...'!$H$32</f>
        <v>0</v>
      </c>
      <c r="BB88" s="61">
        <f>'20150252 - Závodová komun...'!$H$33</f>
        <v>0</v>
      </c>
      <c r="BC88" s="61">
        <f>'20150252 - Závodová komun...'!$H$34</f>
        <v>0</v>
      </c>
      <c r="BD88" s="63">
        <f>'20150252 - Závodová komun...'!$H$35</f>
        <v>0</v>
      </c>
      <c r="BT88" s="57" t="s">
        <v>20</v>
      </c>
      <c r="BU88" s="57" t="s">
        <v>79</v>
      </c>
      <c r="BV88" s="57" t="s">
        <v>75</v>
      </c>
      <c r="BW88" s="57" t="s">
        <v>76</v>
      </c>
      <c r="BX88" s="57" t="s">
        <v>77</v>
      </c>
    </row>
    <row r="89" spans="1:76" s="2" customFormat="1" ht="14.25" customHeight="1">
      <c r="B89" s="10"/>
      <c r="AQ89" s="11"/>
    </row>
    <row r="90" spans="1:76" s="6" customFormat="1" ht="30.75" customHeight="1">
      <c r="A90" s="131"/>
      <c r="B90" s="19"/>
      <c r="C90" s="134" t="s">
        <v>80</v>
      </c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74">
        <v>0</v>
      </c>
      <c r="AH90" s="171"/>
      <c r="AI90" s="171"/>
      <c r="AJ90" s="171"/>
      <c r="AK90" s="171"/>
      <c r="AL90" s="171"/>
      <c r="AM90" s="171"/>
      <c r="AN90" s="174">
        <v>0</v>
      </c>
      <c r="AO90" s="171"/>
      <c r="AP90" s="171"/>
      <c r="AQ90" s="20"/>
      <c r="AR90" s="131"/>
      <c r="AS90" s="48" t="s">
        <v>81</v>
      </c>
      <c r="AT90" s="49" t="s">
        <v>82</v>
      </c>
      <c r="AU90" s="49" t="s">
        <v>38</v>
      </c>
      <c r="AV90" s="50" t="s">
        <v>61</v>
      </c>
      <c r="AW90" s="5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1"/>
      <c r="BO90" s="131"/>
      <c r="BP90" s="131"/>
      <c r="BQ90" s="131"/>
      <c r="BR90" s="131"/>
      <c r="BS90" s="131"/>
      <c r="BT90" s="131"/>
      <c r="BU90" s="131"/>
      <c r="BV90" s="131"/>
      <c r="BW90" s="131"/>
      <c r="BX90" s="131"/>
    </row>
    <row r="91" spans="1:76" s="6" customFormat="1" ht="12" customHeight="1">
      <c r="A91" s="131"/>
      <c r="B91" s="19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20"/>
      <c r="AR91" s="131"/>
      <c r="AS91" s="136"/>
      <c r="AT91" s="136"/>
      <c r="AU91" s="136"/>
      <c r="AV91" s="136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  <c r="BH91" s="131"/>
      <c r="BI91" s="131"/>
      <c r="BJ91" s="131"/>
      <c r="BK91" s="131"/>
      <c r="BL91" s="131"/>
      <c r="BM91" s="131"/>
      <c r="BN91" s="131"/>
      <c r="BO91" s="131"/>
      <c r="BP91" s="131"/>
      <c r="BQ91" s="131"/>
      <c r="BR91" s="131"/>
      <c r="BS91" s="131"/>
      <c r="BT91" s="131"/>
      <c r="BU91" s="131"/>
      <c r="BV91" s="131"/>
      <c r="BW91" s="131"/>
      <c r="BX91" s="131"/>
    </row>
    <row r="92" spans="1:76" s="6" customFormat="1" ht="30.75" customHeight="1">
      <c r="A92" s="131"/>
      <c r="B92" s="19"/>
      <c r="C92" s="64" t="s">
        <v>83</v>
      </c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79">
        <f>ROUND($AG$87+$AG$90,2)</f>
        <v>0</v>
      </c>
      <c r="AH92" s="180"/>
      <c r="AI92" s="180"/>
      <c r="AJ92" s="180"/>
      <c r="AK92" s="180"/>
      <c r="AL92" s="180"/>
      <c r="AM92" s="180"/>
      <c r="AN92" s="179">
        <f>$AN$87+$AN$90</f>
        <v>0</v>
      </c>
      <c r="AO92" s="180"/>
      <c r="AP92" s="180"/>
      <c r="AQ92" s="20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  <c r="BI92" s="131"/>
      <c r="BJ92" s="131"/>
      <c r="BK92" s="131"/>
      <c r="BL92" s="131"/>
      <c r="BM92" s="131"/>
      <c r="BN92" s="131"/>
      <c r="BO92" s="131"/>
      <c r="BP92" s="131"/>
      <c r="BQ92" s="131"/>
      <c r="BR92" s="131"/>
      <c r="BS92" s="131"/>
      <c r="BT92" s="131"/>
      <c r="BU92" s="131"/>
      <c r="BV92" s="131"/>
      <c r="BW92" s="131"/>
      <c r="BX92" s="131"/>
    </row>
    <row r="93" spans="1:76" s="6" customFormat="1" ht="7.5" customHeight="1">
      <c r="A93" s="131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7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  <c r="BI93" s="131"/>
      <c r="BJ93" s="131"/>
      <c r="BK93" s="131"/>
      <c r="BL93" s="131"/>
      <c r="BM93" s="131"/>
      <c r="BN93" s="131"/>
      <c r="BO93" s="131"/>
      <c r="BP93" s="131"/>
      <c r="BQ93" s="131"/>
      <c r="BR93" s="131"/>
      <c r="BS93" s="131"/>
      <c r="BT93" s="131"/>
      <c r="BU93" s="131"/>
      <c r="BV93" s="131"/>
      <c r="BW93" s="131"/>
      <c r="BX93" s="131"/>
    </row>
  </sheetData>
  <mergeCells count="45">
    <mergeCell ref="AG90:AM90"/>
    <mergeCell ref="AN90:AP90"/>
    <mergeCell ref="AG92:AM92"/>
    <mergeCell ref="AN92:AP92"/>
    <mergeCell ref="AR2:BE2"/>
    <mergeCell ref="AN88:AP88"/>
    <mergeCell ref="AG88:AM88"/>
    <mergeCell ref="AS82:AT84"/>
    <mergeCell ref="AN85:AP85"/>
    <mergeCell ref="AK27:AO27"/>
    <mergeCell ref="AK26:AO26"/>
    <mergeCell ref="AK29:AO29"/>
    <mergeCell ref="X37:AB37"/>
    <mergeCell ref="AK37:AO37"/>
    <mergeCell ref="C76:AP76"/>
    <mergeCell ref="D88:H88"/>
    <mergeCell ref="J88:AF88"/>
    <mergeCell ref="AG87:AM87"/>
    <mergeCell ref="AN87:AP87"/>
    <mergeCell ref="L78:AO78"/>
    <mergeCell ref="AM82:AP82"/>
    <mergeCell ref="AM83:AP83"/>
    <mergeCell ref="C85:G85"/>
    <mergeCell ref="I85:AF85"/>
    <mergeCell ref="AG85:AM85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tooltip="Souhrnný list stavby" display="1) Souhrnný list stavby"/>
    <hyperlink ref="W1:AF1" location="C87" tooltip="Rekapitulace objektů" display="2) Rekapitulace objektů"/>
    <hyperlink ref="A88" location="'20150252 - Závodová komun...'!C2" tooltip="20150252 - Závodová komun..." display="/"/>
  </hyperlinks>
  <pageMargins left="0.59027779102325439" right="0.59027779102325439" top="0.52083337306976318" bottom="0.48611113429069519" header="0" footer="0"/>
  <pageSetup paperSize="9" scale="95" fitToHeight="100" orientation="portrait" blackAndWhite="1" r:id="rId1"/>
  <headerFooter alignWithMargins="0"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44"/>
  <sheetViews>
    <sheetView showGridLines="0" tabSelected="1" workbookViewId="0">
      <pane ySplit="1" topLeftCell="A220" activePane="bottomLeft" state="frozenSplit"/>
      <selection pane="bottomLeft" activeCell="H175" sqref="H175"/>
    </sheetView>
  </sheetViews>
  <sheetFormatPr defaultColWidth="10.5" defaultRowHeight="14.25" customHeight="1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2.5" style="2" customWidth="1"/>
    <col min="9" max="9" width="7" style="2" customWidth="1"/>
    <col min="10" max="10" width="5.164062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4" width="10.5" style="2" hidden="1" customWidth="1"/>
    <col min="65" max="16384" width="10.5" style="1"/>
  </cols>
  <sheetData>
    <row r="1" spans="1:256" s="3" customFormat="1" ht="22.5" customHeight="1">
      <c r="A1" s="130"/>
      <c r="B1" s="127"/>
      <c r="C1" s="127"/>
      <c r="D1" s="128" t="s">
        <v>1</v>
      </c>
      <c r="E1" s="127"/>
      <c r="F1" s="129" t="s">
        <v>84</v>
      </c>
      <c r="G1" s="129"/>
      <c r="H1" s="222" t="s">
        <v>85</v>
      </c>
      <c r="I1" s="222"/>
      <c r="J1" s="222"/>
      <c r="K1" s="222"/>
      <c r="L1" s="129" t="s">
        <v>86</v>
      </c>
      <c r="M1" s="127"/>
      <c r="N1" s="127"/>
      <c r="O1" s="128" t="s">
        <v>87</v>
      </c>
      <c r="P1" s="127"/>
      <c r="Q1" s="127"/>
      <c r="R1" s="127"/>
      <c r="S1" s="129" t="s">
        <v>88</v>
      </c>
      <c r="T1" s="129"/>
      <c r="U1" s="130"/>
      <c r="V1" s="130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>
      <c r="C2" s="161" t="s">
        <v>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S2" s="181" t="s">
        <v>7</v>
      </c>
      <c r="T2" s="162"/>
      <c r="U2" s="162"/>
      <c r="V2" s="162"/>
      <c r="W2" s="162"/>
      <c r="X2" s="162"/>
      <c r="Y2" s="162"/>
      <c r="Z2" s="162"/>
      <c r="AA2" s="162"/>
      <c r="AB2" s="162"/>
      <c r="AC2" s="162"/>
      <c r="AT2" s="2" t="s">
        <v>76</v>
      </c>
    </row>
    <row r="3" spans="1:256" s="2" customFormat="1" ht="7.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89</v>
      </c>
    </row>
    <row r="4" spans="1:256" s="2" customFormat="1" ht="37.5" customHeight="1">
      <c r="B4" s="10"/>
      <c r="C4" s="163" t="s">
        <v>411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"/>
      <c r="T4" s="12" t="s">
        <v>12</v>
      </c>
      <c r="AT4" s="2" t="s">
        <v>5</v>
      </c>
    </row>
    <row r="5" spans="1:256" s="2" customFormat="1" ht="7.5" customHeight="1">
      <c r="B5" s="10"/>
      <c r="R5" s="11"/>
    </row>
    <row r="6" spans="1:256" s="6" customFormat="1" ht="33.75" customHeight="1">
      <c r="A6" s="131"/>
      <c r="B6" s="19"/>
      <c r="C6" s="131"/>
      <c r="D6" s="15" t="s">
        <v>16</v>
      </c>
      <c r="E6" s="131"/>
      <c r="F6" s="165" t="s">
        <v>402</v>
      </c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31"/>
      <c r="R6" s="20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</row>
    <row r="7" spans="1:256" s="6" customFormat="1" ht="15" customHeight="1">
      <c r="A7" s="131"/>
      <c r="B7" s="19"/>
      <c r="C7" s="131"/>
      <c r="D7" s="16" t="s">
        <v>18</v>
      </c>
      <c r="E7" s="131"/>
      <c r="F7" s="135"/>
      <c r="G7" s="131"/>
      <c r="H7" s="131"/>
      <c r="I7" s="131"/>
      <c r="J7" s="131"/>
      <c r="K7" s="131"/>
      <c r="L7" s="131"/>
      <c r="M7" s="16" t="s">
        <v>19</v>
      </c>
      <c r="N7" s="131"/>
      <c r="O7" s="135"/>
      <c r="P7" s="131"/>
      <c r="Q7" s="131"/>
      <c r="R7" s="20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spans="1:256" s="6" customFormat="1" ht="15" customHeight="1">
      <c r="A8" s="131"/>
      <c r="B8" s="19"/>
      <c r="C8" s="131"/>
      <c r="D8" s="16" t="s">
        <v>21</v>
      </c>
      <c r="E8" s="131"/>
      <c r="F8" s="135" t="s">
        <v>396</v>
      </c>
      <c r="G8" s="131"/>
      <c r="H8" s="131"/>
      <c r="I8" s="131"/>
      <c r="J8" s="131"/>
      <c r="K8" s="131"/>
      <c r="L8" s="131"/>
      <c r="M8" s="16" t="s">
        <v>22</v>
      </c>
      <c r="N8" s="131"/>
      <c r="O8" s="190">
        <v>42684</v>
      </c>
      <c r="P8" s="171"/>
      <c r="Q8" s="131"/>
      <c r="R8" s="20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</row>
    <row r="9" spans="1:256" s="6" customFormat="1" ht="12" customHeight="1">
      <c r="A9" s="131"/>
      <c r="B9" s="19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20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</row>
    <row r="10" spans="1:256" s="6" customFormat="1" ht="15" customHeight="1">
      <c r="A10" s="131"/>
      <c r="B10" s="19"/>
      <c r="C10" s="131"/>
      <c r="D10" s="16" t="s">
        <v>25</v>
      </c>
      <c r="E10" s="131"/>
      <c r="F10" s="131"/>
      <c r="G10" s="131"/>
      <c r="H10" s="131"/>
      <c r="I10" s="131"/>
      <c r="J10" s="131"/>
      <c r="K10" s="131"/>
      <c r="L10" s="131"/>
      <c r="M10" s="16" t="s">
        <v>26</v>
      </c>
      <c r="N10" s="131"/>
      <c r="O10" s="164" t="str">
        <f>IF('Rekapitulace stavby'!$AN$10="","",'Rekapitulace stavby'!$AN$10)</f>
        <v/>
      </c>
      <c r="P10" s="171"/>
      <c r="Q10" s="131"/>
      <c r="R10" s="20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</row>
    <row r="11" spans="1:256" s="6" customFormat="1" ht="18.75" customHeight="1">
      <c r="A11" s="131"/>
      <c r="B11" s="19"/>
      <c r="C11" s="131"/>
      <c r="D11" s="131"/>
      <c r="E11" s="135" t="s">
        <v>400</v>
      </c>
      <c r="F11" s="131"/>
      <c r="G11" s="131"/>
      <c r="H11" s="131"/>
      <c r="I11" s="131"/>
      <c r="J11" s="131"/>
      <c r="K11" s="131"/>
      <c r="L11" s="131"/>
      <c r="M11" s="16" t="s">
        <v>28</v>
      </c>
      <c r="N11" s="131"/>
      <c r="O11" s="164" t="str">
        <f>IF('Rekapitulace stavby'!$AN$11="","",'Rekapitulace stavby'!$AN$11)</f>
        <v/>
      </c>
      <c r="P11" s="171"/>
      <c r="Q11" s="131"/>
      <c r="R11" s="20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</row>
    <row r="12" spans="1:256" s="6" customFormat="1" ht="7.5" customHeight="1">
      <c r="A12" s="131"/>
      <c r="B12" s="19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20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</row>
    <row r="13" spans="1:256" s="6" customFormat="1" ht="15" customHeight="1">
      <c r="A13" s="131"/>
      <c r="B13" s="19"/>
      <c r="C13" s="131"/>
      <c r="D13" s="16" t="s">
        <v>29</v>
      </c>
      <c r="E13" s="131"/>
      <c r="F13" s="131"/>
      <c r="G13" s="131"/>
      <c r="H13" s="131"/>
      <c r="I13" s="131"/>
      <c r="J13" s="131"/>
      <c r="K13" s="131"/>
      <c r="L13" s="131"/>
      <c r="M13" s="16" t="s">
        <v>26</v>
      </c>
      <c r="N13" s="131"/>
      <c r="O13" s="164" t="str">
        <f>IF('Rekapitulace stavby'!$AN$13="","",'Rekapitulace stavby'!$AN$13)</f>
        <v/>
      </c>
      <c r="P13" s="171"/>
      <c r="Q13" s="131"/>
      <c r="R13" s="20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  <c r="IV13" s="131"/>
    </row>
    <row r="14" spans="1:256" s="6" customFormat="1" ht="18.75" customHeight="1">
      <c r="A14" s="131"/>
      <c r="B14" s="19"/>
      <c r="C14" s="131"/>
      <c r="D14" s="131"/>
      <c r="E14" s="135" t="s">
        <v>399</v>
      </c>
      <c r="F14" s="131"/>
      <c r="G14" s="131"/>
      <c r="H14" s="131"/>
      <c r="I14" s="131"/>
      <c r="J14" s="131"/>
      <c r="K14" s="131"/>
      <c r="L14" s="131"/>
      <c r="M14" s="16" t="s">
        <v>28</v>
      </c>
      <c r="N14" s="131"/>
      <c r="O14" s="164" t="str">
        <f>IF('Rekapitulace stavby'!$AN$14="","",'Rekapitulace stavby'!$AN$14)</f>
        <v/>
      </c>
      <c r="P14" s="171"/>
      <c r="Q14" s="131"/>
      <c r="R14" s="20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</row>
    <row r="15" spans="1:256" s="6" customFormat="1" ht="7.5" customHeight="1">
      <c r="A15" s="131"/>
      <c r="B15" s="19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20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</row>
    <row r="16" spans="1:256" s="6" customFormat="1" ht="15" customHeight="1">
      <c r="A16" s="131"/>
      <c r="B16" s="19"/>
      <c r="C16" s="131"/>
      <c r="D16" s="16" t="s">
        <v>30</v>
      </c>
      <c r="E16" s="131"/>
      <c r="F16" s="131"/>
      <c r="G16" s="131"/>
      <c r="H16" s="131"/>
      <c r="I16" s="131"/>
      <c r="J16" s="131"/>
      <c r="K16" s="131"/>
      <c r="L16" s="131"/>
      <c r="M16" s="16" t="s">
        <v>26</v>
      </c>
      <c r="N16" s="131"/>
      <c r="O16" s="164" t="str">
        <f>IF('Rekapitulace stavby'!$AN$16="","",'Rekapitulace stavby'!$AN$16)</f>
        <v/>
      </c>
      <c r="P16" s="171"/>
      <c r="Q16" s="131"/>
      <c r="R16" s="20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  <c r="IU16" s="131"/>
      <c r="IV16" s="131"/>
    </row>
    <row r="17" spans="2:18" s="6" customFormat="1" ht="18.75" customHeight="1">
      <c r="B17" s="19"/>
      <c r="C17" s="131"/>
      <c r="D17" s="131"/>
      <c r="E17" s="135" t="s">
        <v>398</v>
      </c>
      <c r="F17" s="131"/>
      <c r="G17" s="131"/>
      <c r="H17" s="131"/>
      <c r="I17" s="131"/>
      <c r="J17" s="131"/>
      <c r="K17" s="131"/>
      <c r="L17" s="131"/>
      <c r="M17" s="16" t="s">
        <v>28</v>
      </c>
      <c r="N17" s="131"/>
      <c r="O17" s="164" t="str">
        <f>IF('Rekapitulace stavby'!$AN$17="","",'Rekapitulace stavby'!$AN$17)</f>
        <v/>
      </c>
      <c r="P17" s="171"/>
      <c r="Q17" s="131"/>
      <c r="R17" s="20"/>
    </row>
    <row r="18" spans="2:18" s="6" customFormat="1" ht="7.5" customHeight="1">
      <c r="B18" s="19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20"/>
    </row>
    <row r="19" spans="2:18" s="6" customFormat="1" ht="15" customHeight="1">
      <c r="B19" s="19"/>
      <c r="C19" s="131"/>
      <c r="D19" s="16" t="s">
        <v>32</v>
      </c>
      <c r="E19" s="131"/>
      <c r="F19" s="131"/>
      <c r="G19" s="131"/>
      <c r="H19" s="131"/>
      <c r="I19" s="131"/>
      <c r="J19" s="131"/>
      <c r="K19" s="131"/>
      <c r="L19" s="131"/>
      <c r="M19" s="16" t="s">
        <v>26</v>
      </c>
      <c r="N19" s="131"/>
      <c r="O19" s="164"/>
      <c r="P19" s="171"/>
      <c r="Q19" s="131"/>
      <c r="R19" s="20"/>
    </row>
    <row r="20" spans="2:18" s="6" customFormat="1" ht="18.75" customHeight="1">
      <c r="B20" s="19"/>
      <c r="C20" s="131"/>
      <c r="D20" s="131"/>
      <c r="E20" s="135" t="s">
        <v>397</v>
      </c>
      <c r="F20" s="131"/>
      <c r="G20" s="131"/>
      <c r="H20" s="131"/>
      <c r="I20" s="131"/>
      <c r="J20" s="131"/>
      <c r="K20" s="131"/>
      <c r="L20" s="131"/>
      <c r="M20" s="16" t="s">
        <v>28</v>
      </c>
      <c r="N20" s="131"/>
      <c r="O20" s="164"/>
      <c r="P20" s="171"/>
      <c r="Q20" s="131"/>
      <c r="R20" s="20"/>
    </row>
    <row r="21" spans="2:18" s="6" customFormat="1" ht="7.5" customHeight="1">
      <c r="B21" s="19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20"/>
    </row>
    <row r="22" spans="2:18" s="6" customFormat="1" ht="15" customHeight="1">
      <c r="B22" s="19"/>
      <c r="C22" s="131"/>
      <c r="D22" s="16" t="s">
        <v>34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20"/>
    </row>
    <row r="23" spans="2:18" s="65" customFormat="1" ht="15.75" customHeight="1">
      <c r="B23" s="66"/>
      <c r="C23" s="150"/>
      <c r="D23" s="150"/>
      <c r="E23" s="166"/>
      <c r="F23" s="191"/>
      <c r="G23" s="191"/>
      <c r="H23" s="191"/>
      <c r="I23" s="191"/>
      <c r="J23" s="191"/>
      <c r="K23" s="191"/>
      <c r="L23" s="191"/>
      <c r="M23" s="150"/>
      <c r="N23" s="150"/>
      <c r="O23" s="150"/>
      <c r="P23" s="150"/>
      <c r="Q23" s="150"/>
      <c r="R23" s="67"/>
    </row>
    <row r="24" spans="2:18" s="6" customFormat="1" ht="7.5" customHeight="1">
      <c r="B24" s="19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20"/>
    </row>
    <row r="25" spans="2:18" s="6" customFormat="1" ht="7.5" customHeight="1">
      <c r="B25" s="19"/>
      <c r="C25" s="131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1"/>
      <c r="R25" s="20"/>
    </row>
    <row r="26" spans="2:18" s="6" customFormat="1" ht="15" customHeight="1">
      <c r="B26" s="19"/>
      <c r="C26" s="131"/>
      <c r="D26" s="68" t="s">
        <v>90</v>
      </c>
      <c r="E26" s="131"/>
      <c r="F26" s="131"/>
      <c r="G26" s="131"/>
      <c r="H26" s="131"/>
      <c r="I26" s="131"/>
      <c r="J26" s="131"/>
      <c r="K26" s="131"/>
      <c r="L26" s="131"/>
      <c r="M26" s="187">
        <f>$N$87</f>
        <v>0</v>
      </c>
      <c r="N26" s="171"/>
      <c r="O26" s="171"/>
      <c r="P26" s="171"/>
      <c r="Q26" s="131"/>
      <c r="R26" s="20"/>
    </row>
    <row r="27" spans="2:18" s="6" customFormat="1" ht="15" customHeight="1">
      <c r="B27" s="19"/>
      <c r="C27" s="131"/>
      <c r="D27" s="18" t="s">
        <v>91</v>
      </c>
      <c r="E27" s="131"/>
      <c r="F27" s="131"/>
      <c r="G27" s="131"/>
      <c r="H27" s="131"/>
      <c r="I27" s="131"/>
      <c r="J27" s="131"/>
      <c r="K27" s="131"/>
      <c r="L27" s="131"/>
      <c r="M27" s="187">
        <f>$N$102</f>
        <v>0</v>
      </c>
      <c r="N27" s="171"/>
      <c r="O27" s="171"/>
      <c r="P27" s="171"/>
      <c r="Q27" s="131"/>
      <c r="R27" s="20"/>
    </row>
    <row r="28" spans="2:18" s="6" customFormat="1" ht="7.5" customHeight="1">
      <c r="B28" s="19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20"/>
    </row>
    <row r="29" spans="2:18" s="6" customFormat="1" ht="26.25" customHeight="1">
      <c r="B29" s="19"/>
      <c r="C29" s="131"/>
      <c r="D29" s="69" t="s">
        <v>37</v>
      </c>
      <c r="E29" s="131"/>
      <c r="F29" s="131"/>
      <c r="G29" s="131"/>
      <c r="H29" s="131"/>
      <c r="I29" s="131"/>
      <c r="J29" s="131"/>
      <c r="K29" s="131"/>
      <c r="L29" s="131"/>
      <c r="M29" s="192">
        <f>ROUND($M$26+$M$27,2)</f>
        <v>0</v>
      </c>
      <c r="N29" s="171"/>
      <c r="O29" s="171"/>
      <c r="P29" s="171"/>
      <c r="Q29" s="131"/>
      <c r="R29" s="20"/>
    </row>
    <row r="30" spans="2:18" s="6" customFormat="1" ht="7.5" customHeight="1">
      <c r="B30" s="19"/>
      <c r="C30" s="131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1"/>
      <c r="R30" s="20"/>
    </row>
    <row r="31" spans="2:18" s="6" customFormat="1" ht="15" customHeight="1">
      <c r="B31" s="19"/>
      <c r="C31" s="131"/>
      <c r="D31" s="139" t="s">
        <v>38</v>
      </c>
      <c r="E31" s="139" t="s">
        <v>39</v>
      </c>
      <c r="F31" s="138">
        <v>0.21</v>
      </c>
      <c r="G31" s="70" t="s">
        <v>40</v>
      </c>
      <c r="H31" s="193">
        <f>ROUND((SUM($BE$102:$BE$103)+SUM($BE$120:$BE$242)),2)</f>
        <v>0</v>
      </c>
      <c r="I31" s="171"/>
      <c r="J31" s="171"/>
      <c r="K31" s="131"/>
      <c r="L31" s="131"/>
      <c r="M31" s="193">
        <f>ROUND(ROUND((SUM($BE$102:$BE$103)+SUM($BE$120:$BE$242)),2)*$F$31,2)</f>
        <v>0</v>
      </c>
      <c r="N31" s="171"/>
      <c r="O31" s="171"/>
      <c r="P31" s="171"/>
      <c r="Q31" s="131"/>
      <c r="R31" s="20"/>
    </row>
    <row r="32" spans="2:18" s="6" customFormat="1" ht="15" customHeight="1">
      <c r="B32" s="19"/>
      <c r="C32" s="131"/>
      <c r="D32" s="131"/>
      <c r="E32" s="139" t="s">
        <v>41</v>
      </c>
      <c r="F32" s="138">
        <v>0.15</v>
      </c>
      <c r="G32" s="70" t="s">
        <v>40</v>
      </c>
      <c r="H32" s="193">
        <f>ROUND((SUM($BF$102:$BF$103)+SUM($BF$120:$BF$242)),2)</f>
        <v>0</v>
      </c>
      <c r="I32" s="171"/>
      <c r="J32" s="171"/>
      <c r="K32" s="131"/>
      <c r="L32" s="131"/>
      <c r="M32" s="193">
        <f>ROUND(ROUND((SUM($BF$102:$BF$103)+SUM($BF$120:$BF$242)),2)*$F$32,2)</f>
        <v>0</v>
      </c>
      <c r="N32" s="171"/>
      <c r="O32" s="171"/>
      <c r="P32" s="171"/>
      <c r="Q32" s="131"/>
      <c r="R32" s="20"/>
    </row>
    <row r="33" spans="2:18" s="6" customFormat="1" ht="15" hidden="1" customHeight="1">
      <c r="B33" s="19"/>
      <c r="C33" s="131"/>
      <c r="D33" s="131"/>
      <c r="E33" s="139" t="s">
        <v>42</v>
      </c>
      <c r="F33" s="138">
        <v>0.21</v>
      </c>
      <c r="G33" s="70" t="s">
        <v>40</v>
      </c>
      <c r="H33" s="193">
        <f>ROUND((SUM($BG$102:$BG$103)+SUM($BG$120:$BG$242)),2)</f>
        <v>0</v>
      </c>
      <c r="I33" s="171"/>
      <c r="J33" s="171"/>
      <c r="K33" s="131"/>
      <c r="L33" s="131"/>
      <c r="M33" s="193">
        <v>0</v>
      </c>
      <c r="N33" s="171"/>
      <c r="O33" s="171"/>
      <c r="P33" s="171"/>
      <c r="Q33" s="131"/>
      <c r="R33" s="20"/>
    </row>
    <row r="34" spans="2:18" s="6" customFormat="1" ht="15" hidden="1" customHeight="1">
      <c r="B34" s="19"/>
      <c r="C34" s="131"/>
      <c r="D34" s="131"/>
      <c r="E34" s="139" t="s">
        <v>43</v>
      </c>
      <c r="F34" s="138">
        <v>0.15</v>
      </c>
      <c r="G34" s="70" t="s">
        <v>40</v>
      </c>
      <c r="H34" s="193">
        <f>ROUND((SUM($BH$102:$BH$103)+SUM($BH$120:$BH$242)),2)</f>
        <v>0</v>
      </c>
      <c r="I34" s="171"/>
      <c r="J34" s="171"/>
      <c r="K34" s="131"/>
      <c r="L34" s="131"/>
      <c r="M34" s="193">
        <v>0</v>
      </c>
      <c r="N34" s="171"/>
      <c r="O34" s="171"/>
      <c r="P34" s="171"/>
      <c r="Q34" s="131"/>
      <c r="R34" s="20"/>
    </row>
    <row r="35" spans="2:18" s="6" customFormat="1" ht="15" hidden="1" customHeight="1">
      <c r="B35" s="19"/>
      <c r="C35" s="131"/>
      <c r="D35" s="131"/>
      <c r="E35" s="139" t="s">
        <v>44</v>
      </c>
      <c r="F35" s="138">
        <v>0</v>
      </c>
      <c r="G35" s="70" t="s">
        <v>40</v>
      </c>
      <c r="H35" s="193">
        <f>ROUND((SUM($BI$102:$BI$103)+SUM($BI$120:$BI$242)),2)</f>
        <v>0</v>
      </c>
      <c r="I35" s="171"/>
      <c r="J35" s="171"/>
      <c r="K35" s="131"/>
      <c r="L35" s="131"/>
      <c r="M35" s="193">
        <v>0</v>
      </c>
      <c r="N35" s="171"/>
      <c r="O35" s="171"/>
      <c r="P35" s="171"/>
      <c r="Q35" s="131"/>
      <c r="R35" s="20"/>
    </row>
    <row r="36" spans="2:18" s="6" customFormat="1" ht="7.5" customHeight="1">
      <c r="B36" s="19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20"/>
    </row>
    <row r="37" spans="2:18" s="6" customFormat="1" ht="26.25" customHeight="1">
      <c r="B37" s="19"/>
      <c r="C37" s="132"/>
      <c r="D37" s="25" t="s">
        <v>45</v>
      </c>
      <c r="E37" s="137"/>
      <c r="F37" s="137"/>
      <c r="G37" s="71" t="s">
        <v>46</v>
      </c>
      <c r="H37" s="26" t="s">
        <v>47</v>
      </c>
      <c r="I37" s="137"/>
      <c r="J37" s="137"/>
      <c r="K37" s="137"/>
      <c r="L37" s="169">
        <f>SUM($M$29:$M$35)</f>
        <v>0</v>
      </c>
      <c r="M37" s="168"/>
      <c r="N37" s="168"/>
      <c r="O37" s="168"/>
      <c r="P37" s="170"/>
      <c r="Q37" s="132"/>
      <c r="R37" s="20"/>
    </row>
    <row r="38" spans="2:18" s="6" customFormat="1" ht="15" customHeight="1">
      <c r="B38" s="19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20"/>
    </row>
    <row r="39" spans="2:18" s="6" customFormat="1" ht="15" customHeight="1">
      <c r="B39" s="19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20"/>
    </row>
    <row r="40" spans="2:18" s="2" customFormat="1" ht="14.25" customHeight="1">
      <c r="B40" s="10"/>
      <c r="R40" s="11"/>
    </row>
    <row r="41" spans="2:18" s="2" customFormat="1" ht="14.25" customHeight="1">
      <c r="B41" s="10"/>
      <c r="R41" s="11"/>
    </row>
    <row r="42" spans="2:18" s="2" customFormat="1" ht="14.25" customHeight="1">
      <c r="B42" s="10"/>
      <c r="R42" s="11"/>
    </row>
    <row r="43" spans="2:18" s="2" customFormat="1" ht="14.25" customHeight="1">
      <c r="B43" s="10"/>
      <c r="R43" s="11"/>
    </row>
    <row r="44" spans="2:18" s="2" customFormat="1" ht="14.25" customHeight="1">
      <c r="B44" s="10"/>
      <c r="R44" s="11"/>
    </row>
    <row r="45" spans="2:18" s="2" customFormat="1" ht="14.25" customHeight="1">
      <c r="B45" s="10"/>
      <c r="R45" s="11"/>
    </row>
    <row r="46" spans="2:18" s="2" customFormat="1" ht="14.25" customHeight="1">
      <c r="B46" s="10"/>
      <c r="R46" s="11"/>
    </row>
    <row r="47" spans="2:18" s="2" customFormat="1" ht="14.25" customHeight="1">
      <c r="B47" s="10"/>
      <c r="R47" s="11"/>
    </row>
    <row r="48" spans="2:18" s="2" customFormat="1" ht="14.25" customHeight="1">
      <c r="B48" s="10"/>
      <c r="R48" s="11"/>
    </row>
    <row r="49" spans="2:18" s="2" customFormat="1" ht="14.25" customHeight="1">
      <c r="B49" s="10"/>
      <c r="R49" s="11"/>
    </row>
    <row r="50" spans="2:18" s="6" customFormat="1" ht="15.75" customHeight="1">
      <c r="B50" s="19"/>
      <c r="C50" s="131"/>
      <c r="D50" s="27" t="s">
        <v>48</v>
      </c>
      <c r="E50" s="136"/>
      <c r="F50" s="136"/>
      <c r="G50" s="136"/>
      <c r="H50" s="28"/>
      <c r="I50" s="131"/>
      <c r="J50" s="27" t="s">
        <v>49</v>
      </c>
      <c r="K50" s="136"/>
      <c r="L50" s="136"/>
      <c r="M50" s="136"/>
      <c r="N50" s="136"/>
      <c r="O50" s="136"/>
      <c r="P50" s="28"/>
      <c r="Q50" s="131"/>
      <c r="R50" s="20"/>
    </row>
    <row r="51" spans="2:18" s="2" customFormat="1" ht="14.25" customHeight="1">
      <c r="B51" s="10"/>
      <c r="D51" s="29"/>
      <c r="H51" s="30"/>
      <c r="J51" s="29"/>
      <c r="P51" s="30"/>
      <c r="R51" s="11"/>
    </row>
    <row r="52" spans="2:18" s="2" customFormat="1" ht="14.25" customHeight="1">
      <c r="B52" s="10"/>
      <c r="D52" s="29"/>
      <c r="H52" s="30"/>
      <c r="J52" s="29"/>
      <c r="P52" s="30"/>
      <c r="R52" s="11"/>
    </row>
    <row r="53" spans="2:18" s="2" customFormat="1" ht="14.25" customHeight="1">
      <c r="B53" s="10"/>
      <c r="D53" s="29"/>
      <c r="H53" s="30"/>
      <c r="J53" s="29"/>
      <c r="P53" s="30"/>
      <c r="R53" s="11"/>
    </row>
    <row r="54" spans="2:18" s="2" customFormat="1" ht="14.25" customHeight="1">
      <c r="B54" s="10"/>
      <c r="D54" s="29"/>
      <c r="H54" s="30"/>
      <c r="J54" s="29"/>
      <c r="P54" s="30"/>
      <c r="R54" s="11"/>
    </row>
    <row r="55" spans="2:18" s="2" customFormat="1" ht="14.25" customHeight="1">
      <c r="B55" s="10"/>
      <c r="D55" s="29"/>
      <c r="H55" s="30"/>
      <c r="J55" s="29"/>
      <c r="P55" s="30"/>
      <c r="R55" s="11"/>
    </row>
    <row r="56" spans="2:18" s="2" customFormat="1" ht="14.25" customHeight="1">
      <c r="B56" s="10"/>
      <c r="D56" s="29"/>
      <c r="H56" s="30"/>
      <c r="J56" s="29"/>
      <c r="P56" s="30"/>
      <c r="R56" s="11"/>
    </row>
    <row r="57" spans="2:18" s="2" customFormat="1" ht="14.25" customHeight="1">
      <c r="B57" s="10"/>
      <c r="D57" s="29"/>
      <c r="H57" s="30"/>
      <c r="J57" s="29"/>
      <c r="P57" s="30"/>
      <c r="R57" s="11"/>
    </row>
    <row r="58" spans="2:18" s="2" customFormat="1" ht="14.25" customHeight="1">
      <c r="B58" s="10"/>
      <c r="D58" s="29"/>
      <c r="H58" s="30"/>
      <c r="J58" s="29"/>
      <c r="P58" s="30"/>
      <c r="R58" s="11"/>
    </row>
    <row r="59" spans="2:18" s="6" customFormat="1" ht="15.75" customHeight="1">
      <c r="B59" s="19"/>
      <c r="C59" s="131"/>
      <c r="D59" s="31" t="s">
        <v>50</v>
      </c>
      <c r="E59" s="32"/>
      <c r="F59" s="32"/>
      <c r="G59" s="33" t="s">
        <v>51</v>
      </c>
      <c r="H59" s="34"/>
      <c r="I59" s="131"/>
      <c r="J59" s="31" t="s">
        <v>50</v>
      </c>
      <c r="K59" s="32"/>
      <c r="L59" s="32"/>
      <c r="M59" s="32"/>
      <c r="N59" s="33" t="s">
        <v>51</v>
      </c>
      <c r="O59" s="32"/>
      <c r="P59" s="34"/>
      <c r="Q59" s="131"/>
      <c r="R59" s="20"/>
    </row>
    <row r="60" spans="2:18" s="2" customFormat="1" ht="14.25" customHeight="1">
      <c r="B60" s="10"/>
      <c r="R60" s="11"/>
    </row>
    <row r="61" spans="2:18" s="6" customFormat="1" ht="15.75" customHeight="1">
      <c r="B61" s="19"/>
      <c r="C61" s="131"/>
      <c r="D61" s="27" t="s">
        <v>52</v>
      </c>
      <c r="E61" s="136"/>
      <c r="F61" s="136"/>
      <c r="G61" s="136"/>
      <c r="H61" s="28"/>
      <c r="I61" s="131"/>
      <c r="J61" s="27" t="s">
        <v>53</v>
      </c>
      <c r="K61" s="136"/>
      <c r="L61" s="136"/>
      <c r="M61" s="136"/>
      <c r="N61" s="136"/>
      <c r="O61" s="136"/>
      <c r="P61" s="28"/>
      <c r="Q61" s="131"/>
      <c r="R61" s="20"/>
    </row>
    <row r="62" spans="2:18" s="2" customFormat="1" ht="14.25" customHeight="1">
      <c r="B62" s="10"/>
      <c r="D62" s="29"/>
      <c r="H62" s="30"/>
      <c r="J62" s="29"/>
      <c r="P62" s="30"/>
      <c r="R62" s="11"/>
    </row>
    <row r="63" spans="2:18" s="2" customFormat="1" ht="14.25" customHeight="1">
      <c r="B63" s="10"/>
      <c r="D63" s="29"/>
      <c r="H63" s="30"/>
      <c r="J63" s="29"/>
      <c r="P63" s="30"/>
      <c r="R63" s="11"/>
    </row>
    <row r="64" spans="2:18" s="2" customFormat="1" ht="14.25" customHeight="1">
      <c r="B64" s="10"/>
      <c r="D64" s="29"/>
      <c r="H64" s="30"/>
      <c r="J64" s="29"/>
      <c r="P64" s="30"/>
      <c r="R64" s="11"/>
    </row>
    <row r="65" spans="2:18" s="2" customFormat="1" ht="14.25" customHeight="1">
      <c r="B65" s="10"/>
      <c r="D65" s="29"/>
      <c r="H65" s="30"/>
      <c r="J65" s="29"/>
      <c r="P65" s="30"/>
      <c r="R65" s="11"/>
    </row>
    <row r="66" spans="2:18" s="2" customFormat="1" ht="14.25" customHeight="1">
      <c r="B66" s="10"/>
      <c r="D66" s="29"/>
      <c r="H66" s="30"/>
      <c r="J66" s="29"/>
      <c r="P66" s="30"/>
      <c r="R66" s="11"/>
    </row>
    <row r="67" spans="2:18" s="2" customFormat="1" ht="14.25" customHeight="1">
      <c r="B67" s="10"/>
      <c r="D67" s="29"/>
      <c r="H67" s="30"/>
      <c r="J67" s="29"/>
      <c r="P67" s="30"/>
      <c r="R67" s="11"/>
    </row>
    <row r="68" spans="2:18" s="2" customFormat="1" ht="14.25" customHeight="1">
      <c r="B68" s="10"/>
      <c r="D68" s="29"/>
      <c r="H68" s="30"/>
      <c r="J68" s="29"/>
      <c r="P68" s="30"/>
      <c r="R68" s="11"/>
    </row>
    <row r="69" spans="2:18" s="2" customFormat="1" ht="14.25" customHeight="1">
      <c r="B69" s="10"/>
      <c r="D69" s="29"/>
      <c r="H69" s="30"/>
      <c r="J69" s="29"/>
      <c r="P69" s="30"/>
      <c r="R69" s="11"/>
    </row>
    <row r="70" spans="2:18" s="6" customFormat="1" ht="15.75" customHeight="1">
      <c r="B70" s="19"/>
      <c r="C70" s="131"/>
      <c r="D70" s="31" t="s">
        <v>50</v>
      </c>
      <c r="E70" s="32"/>
      <c r="F70" s="32"/>
      <c r="G70" s="33" t="s">
        <v>51</v>
      </c>
      <c r="H70" s="34"/>
      <c r="I70" s="131"/>
      <c r="J70" s="31" t="s">
        <v>50</v>
      </c>
      <c r="K70" s="32"/>
      <c r="L70" s="32"/>
      <c r="M70" s="32"/>
      <c r="N70" s="33" t="s">
        <v>51</v>
      </c>
      <c r="O70" s="32"/>
      <c r="P70" s="34"/>
      <c r="Q70" s="131"/>
      <c r="R70" s="20"/>
    </row>
    <row r="71" spans="2:18" s="6" customFormat="1" ht="15" customHeight="1"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7"/>
    </row>
    <row r="75" spans="2:18" s="6" customFormat="1" ht="7.5" customHeight="1"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40"/>
    </row>
    <row r="76" spans="2:18" s="6" customFormat="1" ht="37.5" customHeight="1">
      <c r="B76" s="19"/>
      <c r="C76" s="163" t="s">
        <v>410</v>
      </c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20"/>
    </row>
    <row r="77" spans="2:18" s="6" customFormat="1" ht="7.5" customHeight="1">
      <c r="B77" s="19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20"/>
    </row>
    <row r="78" spans="2:18" s="6" customFormat="1" ht="37.5" customHeight="1">
      <c r="B78" s="19"/>
      <c r="C78" s="43" t="s">
        <v>16</v>
      </c>
      <c r="D78" s="131"/>
      <c r="E78" s="131"/>
      <c r="F78" s="176" t="str">
        <f>$F$6</f>
        <v>OPRAVA MÍSTNÍ KOMUNIKACE - ULICE KRÁTKÁ, KOVANSKO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31"/>
      <c r="R78" s="20"/>
    </row>
    <row r="79" spans="2:18" s="6" customFormat="1" ht="7.5" customHeight="1">
      <c r="B79" s="19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20"/>
    </row>
    <row r="80" spans="2:18" s="6" customFormat="1" ht="18.75" customHeight="1">
      <c r="B80" s="19"/>
      <c r="C80" s="16" t="s">
        <v>21</v>
      </c>
      <c r="D80" s="131"/>
      <c r="E80" s="131"/>
      <c r="F80" s="135" t="str">
        <f>$F$8</f>
        <v>Bobnice, okres Nymburk</v>
      </c>
      <c r="G80" s="131"/>
      <c r="H80" s="131"/>
      <c r="I80" s="131"/>
      <c r="J80" s="131"/>
      <c r="K80" s="16" t="s">
        <v>22</v>
      </c>
      <c r="L80" s="131"/>
      <c r="M80" s="190">
        <f>IF($O$8="","",$O$8)</f>
        <v>42684</v>
      </c>
      <c r="N80" s="171"/>
      <c r="O80" s="171"/>
      <c r="P80" s="171"/>
      <c r="Q80" s="131"/>
      <c r="R80" s="20"/>
    </row>
    <row r="81" spans="2:47" s="6" customFormat="1" ht="7.5" customHeight="1">
      <c r="B81" s="19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20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</row>
    <row r="82" spans="2:47" s="6" customFormat="1" ht="15.75" customHeight="1">
      <c r="B82" s="19"/>
      <c r="C82" s="16" t="s">
        <v>25</v>
      </c>
      <c r="D82" s="131"/>
      <c r="E82" s="131"/>
      <c r="F82" s="135" t="str">
        <f>$E$11</f>
        <v>Obec Bobnice</v>
      </c>
      <c r="G82" s="131"/>
      <c r="H82" s="131"/>
      <c r="I82" s="131"/>
      <c r="J82" s="131"/>
      <c r="K82" s="16" t="s">
        <v>30</v>
      </c>
      <c r="L82" s="131"/>
      <c r="M82" s="164" t="str">
        <f>$E$17</f>
        <v>Ing. Hynek Seiner</v>
      </c>
      <c r="N82" s="171"/>
      <c r="O82" s="171"/>
      <c r="P82" s="171"/>
      <c r="Q82" s="171"/>
      <c r="R82" s="20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</row>
    <row r="83" spans="2:47" s="6" customFormat="1" ht="15" customHeight="1">
      <c r="B83" s="19"/>
      <c r="C83" s="16" t="s">
        <v>29</v>
      </c>
      <c r="D83" s="131"/>
      <c r="E83" s="131"/>
      <c r="F83" s="135" t="str">
        <f>IF($E$14="","",$E$14)</f>
        <v>Bude určen výběrovým řízením</v>
      </c>
      <c r="G83" s="131"/>
      <c r="H83" s="131"/>
      <c r="I83" s="131"/>
      <c r="J83" s="131"/>
      <c r="K83" s="16" t="s">
        <v>32</v>
      </c>
      <c r="L83" s="131"/>
      <c r="M83" s="164" t="str">
        <f>$E$20</f>
        <v>Ing.Hynek Seiner, konzultace Dana Horáková</v>
      </c>
      <c r="N83" s="171"/>
      <c r="O83" s="171"/>
      <c r="P83" s="171"/>
      <c r="Q83" s="171"/>
      <c r="R83" s="20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</row>
    <row r="84" spans="2:47" s="6" customFormat="1" ht="11.25" customHeight="1">
      <c r="B84" s="19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20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</row>
    <row r="85" spans="2:47" s="6" customFormat="1" ht="30" customHeight="1">
      <c r="B85" s="19"/>
      <c r="C85" s="194" t="s">
        <v>92</v>
      </c>
      <c r="D85" s="180"/>
      <c r="E85" s="180"/>
      <c r="F85" s="180"/>
      <c r="G85" s="180"/>
      <c r="H85" s="132"/>
      <c r="I85" s="132"/>
      <c r="J85" s="132"/>
      <c r="K85" s="132"/>
      <c r="L85" s="132"/>
      <c r="M85" s="132"/>
      <c r="N85" s="194" t="s">
        <v>93</v>
      </c>
      <c r="O85" s="171"/>
      <c r="P85" s="171"/>
      <c r="Q85" s="171"/>
      <c r="R85" s="20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</row>
    <row r="86" spans="2:47" s="6" customFormat="1" ht="11.25" customHeight="1">
      <c r="B86" s="19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20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</row>
    <row r="87" spans="2:47" s="6" customFormat="1" ht="30" customHeight="1">
      <c r="B87" s="19"/>
      <c r="C87" s="134" t="s">
        <v>94</v>
      </c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74">
        <f>$N$120</f>
        <v>0</v>
      </c>
      <c r="O87" s="171"/>
      <c r="P87" s="171"/>
      <c r="Q87" s="171"/>
      <c r="R87" s="20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 t="s">
        <v>95</v>
      </c>
    </row>
    <row r="88" spans="2:47" s="72" customFormat="1" ht="25.5" customHeight="1">
      <c r="B88" s="73"/>
      <c r="D88" s="74" t="s">
        <v>96</v>
      </c>
      <c r="N88" s="195">
        <f>$N$121</f>
        <v>0</v>
      </c>
      <c r="O88" s="196"/>
      <c r="P88" s="196"/>
      <c r="Q88" s="196"/>
      <c r="R88" s="75"/>
    </row>
    <row r="89" spans="2:47" s="68" customFormat="1" ht="21" customHeight="1">
      <c r="B89" s="76"/>
      <c r="D89" s="77" t="s">
        <v>97</v>
      </c>
      <c r="N89" s="197">
        <f>$N$122</f>
        <v>0</v>
      </c>
      <c r="O89" s="196"/>
      <c r="P89" s="196"/>
      <c r="Q89" s="196"/>
      <c r="R89" s="78"/>
    </row>
    <row r="90" spans="2:47" s="68" customFormat="1" ht="21" customHeight="1">
      <c r="B90" s="76"/>
      <c r="D90" s="77" t="s">
        <v>98</v>
      </c>
      <c r="N90" s="197">
        <f>$N$135</f>
        <v>0</v>
      </c>
      <c r="O90" s="196"/>
      <c r="P90" s="196"/>
      <c r="Q90" s="196"/>
      <c r="R90" s="78"/>
    </row>
    <row r="91" spans="2:47" s="68" customFormat="1" ht="21" customHeight="1">
      <c r="B91" s="76"/>
      <c r="D91" s="77" t="s">
        <v>99</v>
      </c>
      <c r="N91" s="197">
        <f>$N$145</f>
        <v>0</v>
      </c>
      <c r="O91" s="196"/>
      <c r="P91" s="196"/>
      <c r="Q91" s="196"/>
      <c r="R91" s="78"/>
    </row>
    <row r="92" spans="2:47" s="68" customFormat="1" ht="21" customHeight="1">
      <c r="B92" s="76"/>
      <c r="D92" s="77" t="s">
        <v>100</v>
      </c>
      <c r="N92" s="197">
        <f>$N$152</f>
        <v>0</v>
      </c>
      <c r="O92" s="196"/>
      <c r="P92" s="196"/>
      <c r="Q92" s="196"/>
      <c r="R92" s="78"/>
    </row>
    <row r="93" spans="2:47" s="68" customFormat="1" ht="21" customHeight="1">
      <c r="B93" s="76"/>
      <c r="D93" s="77" t="s">
        <v>101</v>
      </c>
      <c r="N93" s="197">
        <f>$N$164</f>
        <v>0</v>
      </c>
      <c r="O93" s="196"/>
      <c r="P93" s="196"/>
      <c r="Q93" s="196"/>
      <c r="R93" s="78"/>
    </row>
    <row r="94" spans="2:47" s="68" customFormat="1" ht="21" customHeight="1">
      <c r="B94" s="76"/>
      <c r="D94" s="77" t="s">
        <v>102</v>
      </c>
      <c r="N94" s="197">
        <f>$N$169</f>
        <v>0</v>
      </c>
      <c r="O94" s="196"/>
      <c r="P94" s="196"/>
      <c r="Q94" s="196"/>
      <c r="R94" s="78"/>
    </row>
    <row r="95" spans="2:47" s="68" customFormat="1" ht="21" customHeight="1">
      <c r="B95" s="76"/>
      <c r="D95" s="77" t="s">
        <v>103</v>
      </c>
      <c r="N95" s="197">
        <f>$N$175</f>
        <v>0</v>
      </c>
      <c r="O95" s="196"/>
      <c r="P95" s="196"/>
      <c r="Q95" s="196"/>
      <c r="R95" s="78"/>
    </row>
    <row r="96" spans="2:47" s="68" customFormat="1" ht="21" customHeight="1">
      <c r="B96" s="76"/>
      <c r="D96" s="77" t="s">
        <v>395</v>
      </c>
      <c r="N96" s="197">
        <f>$N$181</f>
        <v>0</v>
      </c>
      <c r="O96" s="196"/>
      <c r="P96" s="196"/>
      <c r="Q96" s="196"/>
      <c r="R96" s="78"/>
    </row>
    <row r="97" spans="2:21" s="68" customFormat="1" ht="21" customHeight="1">
      <c r="B97" s="76"/>
      <c r="D97" s="77" t="s">
        <v>104</v>
      </c>
      <c r="N97" s="197">
        <f>$N$202</f>
        <v>0</v>
      </c>
      <c r="O97" s="196"/>
      <c r="P97" s="196"/>
      <c r="Q97" s="196"/>
      <c r="R97" s="78"/>
    </row>
    <row r="98" spans="2:21" s="68" customFormat="1" ht="21" customHeight="1">
      <c r="B98" s="76"/>
      <c r="D98" s="77" t="s">
        <v>105</v>
      </c>
      <c r="N98" s="197">
        <f>$N$214</f>
        <v>0</v>
      </c>
      <c r="O98" s="196"/>
      <c r="P98" s="196"/>
      <c r="Q98" s="196"/>
      <c r="R98" s="78"/>
    </row>
    <row r="99" spans="2:21" s="68" customFormat="1" ht="21" customHeight="1">
      <c r="B99" s="76"/>
      <c r="D99" s="77" t="s">
        <v>106</v>
      </c>
      <c r="N99" s="197">
        <f>$N$232</f>
        <v>0</v>
      </c>
      <c r="O99" s="196"/>
      <c r="P99" s="196"/>
      <c r="Q99" s="196"/>
      <c r="R99" s="78"/>
    </row>
    <row r="100" spans="2:21" s="72" customFormat="1" ht="25.5" customHeight="1">
      <c r="B100" s="73"/>
      <c r="D100" s="74" t="s">
        <v>107</v>
      </c>
      <c r="N100" s="195">
        <f>$N$237</f>
        <v>0</v>
      </c>
      <c r="O100" s="196"/>
      <c r="P100" s="196"/>
      <c r="Q100" s="196"/>
      <c r="R100" s="75"/>
    </row>
    <row r="101" spans="2:21" s="6" customFormat="1" ht="22.5" customHeight="1">
      <c r="B101" s="19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20"/>
      <c r="S101" s="131"/>
      <c r="T101" s="131"/>
      <c r="U101" s="131"/>
    </row>
    <row r="102" spans="2:21" s="6" customFormat="1" ht="30" customHeight="1">
      <c r="B102" s="19"/>
      <c r="C102" s="134" t="s">
        <v>108</v>
      </c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74">
        <v>0</v>
      </c>
      <c r="O102" s="171"/>
      <c r="P102" s="171"/>
      <c r="Q102" s="171"/>
      <c r="R102" s="20"/>
      <c r="S102" s="131"/>
      <c r="T102" s="142"/>
      <c r="U102" s="79" t="s">
        <v>38</v>
      </c>
    </row>
    <row r="103" spans="2:21" s="6" customFormat="1" ht="18.75" customHeight="1">
      <c r="B103" s="19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20"/>
      <c r="S103" s="131"/>
      <c r="T103" s="131"/>
      <c r="U103" s="131"/>
    </row>
    <row r="104" spans="2:21" s="6" customFormat="1" ht="30" customHeight="1">
      <c r="B104" s="19"/>
      <c r="C104" s="64" t="s">
        <v>83</v>
      </c>
      <c r="D104" s="132"/>
      <c r="E104" s="132"/>
      <c r="F104" s="132"/>
      <c r="G104" s="132"/>
      <c r="H104" s="132"/>
      <c r="I104" s="132"/>
      <c r="J104" s="132"/>
      <c r="K104" s="132"/>
      <c r="L104" s="179">
        <f>ROUND(SUM($N$87+$N$102),2)</f>
        <v>0</v>
      </c>
      <c r="M104" s="180"/>
      <c r="N104" s="180"/>
      <c r="O104" s="180"/>
      <c r="P104" s="180"/>
      <c r="Q104" s="180"/>
      <c r="R104" s="20"/>
      <c r="S104" s="131"/>
      <c r="T104" s="131"/>
      <c r="U104" s="131"/>
    </row>
    <row r="105" spans="2:21" s="6" customFormat="1" ht="7.5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  <c r="S105" s="131"/>
      <c r="T105" s="131"/>
      <c r="U105" s="131"/>
    </row>
    <row r="109" spans="2:21" s="6" customFormat="1" ht="7.5" customHeigh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/>
      <c r="S109" s="131"/>
      <c r="T109" s="131"/>
      <c r="U109" s="131"/>
    </row>
    <row r="110" spans="2:21" s="6" customFormat="1" ht="37.5" customHeight="1">
      <c r="B110" s="19"/>
      <c r="C110" s="163" t="s">
        <v>409</v>
      </c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20"/>
      <c r="S110" s="131"/>
      <c r="T110" s="131"/>
      <c r="U110" s="131"/>
    </row>
    <row r="111" spans="2:21" s="6" customFormat="1" ht="7.5" customHeight="1">
      <c r="B111" s="19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20"/>
      <c r="S111" s="131"/>
      <c r="T111" s="131"/>
      <c r="U111" s="131"/>
    </row>
    <row r="112" spans="2:21" s="6" customFormat="1" ht="37.5" customHeight="1">
      <c r="B112" s="19"/>
      <c r="C112" s="43" t="s">
        <v>16</v>
      </c>
      <c r="D112" s="131"/>
      <c r="E112" s="131"/>
      <c r="F112" s="176" t="str">
        <f>$F$6</f>
        <v>OPRAVA MÍSTNÍ KOMUNIKACE - ULICE KRÁTKÁ, KOVANSKO</v>
      </c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31"/>
      <c r="R112" s="20"/>
      <c r="S112" s="131"/>
      <c r="T112" s="131"/>
      <c r="U112" s="131"/>
    </row>
    <row r="113" spans="2:65" s="6" customFormat="1" ht="7.5" customHeight="1">
      <c r="B113" s="19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20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  <c r="BH113" s="131"/>
      <c r="BI113" s="131"/>
      <c r="BJ113" s="131"/>
      <c r="BK113" s="131"/>
      <c r="BL113" s="131"/>
      <c r="BM113" s="131"/>
    </row>
    <row r="114" spans="2:65" s="6" customFormat="1" ht="18.75" customHeight="1">
      <c r="B114" s="19"/>
      <c r="C114" s="16" t="s">
        <v>21</v>
      </c>
      <c r="D114" s="131"/>
      <c r="E114" s="131"/>
      <c r="F114" s="135" t="str">
        <f>$F$8</f>
        <v>Bobnice, okres Nymburk</v>
      </c>
      <c r="G114" s="131"/>
      <c r="H114" s="131"/>
      <c r="I114" s="131"/>
      <c r="J114" s="131"/>
      <c r="K114" s="16" t="s">
        <v>22</v>
      </c>
      <c r="L114" s="131"/>
      <c r="M114" s="190">
        <f>IF($O$8="","",$O$8)</f>
        <v>42684</v>
      </c>
      <c r="N114" s="171"/>
      <c r="O114" s="171"/>
      <c r="P114" s="171"/>
      <c r="Q114" s="131"/>
      <c r="R114" s="20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  <c r="BG114" s="131"/>
      <c r="BH114" s="131"/>
      <c r="BI114" s="131"/>
      <c r="BJ114" s="131"/>
      <c r="BK114" s="131"/>
      <c r="BL114" s="131"/>
      <c r="BM114" s="131"/>
    </row>
    <row r="115" spans="2:65" s="6" customFormat="1" ht="7.5" customHeight="1">
      <c r="B115" s="19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20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B115" s="131"/>
      <c r="BC115" s="131"/>
      <c r="BD115" s="131"/>
      <c r="BE115" s="131"/>
      <c r="BF115" s="131"/>
      <c r="BG115" s="131"/>
      <c r="BH115" s="131"/>
      <c r="BI115" s="131"/>
      <c r="BJ115" s="131"/>
      <c r="BK115" s="131"/>
      <c r="BL115" s="131"/>
      <c r="BM115" s="131"/>
    </row>
    <row r="116" spans="2:65" s="6" customFormat="1" ht="15.75" customHeight="1">
      <c r="B116" s="19"/>
      <c r="C116" s="16" t="s">
        <v>25</v>
      </c>
      <c r="D116" s="131"/>
      <c r="E116" s="131"/>
      <c r="F116" s="135" t="str">
        <f>$E$11</f>
        <v>Obec Bobnice</v>
      </c>
      <c r="G116" s="131"/>
      <c r="H116" s="131"/>
      <c r="I116" s="131"/>
      <c r="J116" s="131"/>
      <c r="K116" s="16" t="s">
        <v>30</v>
      </c>
      <c r="L116" s="131"/>
      <c r="M116" s="164" t="str">
        <f>$E$17</f>
        <v>Ing. Hynek Seiner</v>
      </c>
      <c r="N116" s="171"/>
      <c r="O116" s="171"/>
      <c r="P116" s="171"/>
      <c r="Q116" s="171"/>
      <c r="R116" s="20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1"/>
      <c r="AZ116" s="131"/>
      <c r="BA116" s="131"/>
      <c r="BB116" s="131"/>
      <c r="BC116" s="131"/>
      <c r="BD116" s="131"/>
      <c r="BE116" s="131"/>
      <c r="BF116" s="131"/>
      <c r="BG116" s="131"/>
      <c r="BH116" s="131"/>
      <c r="BI116" s="131"/>
      <c r="BJ116" s="131"/>
      <c r="BK116" s="131"/>
      <c r="BL116" s="131"/>
      <c r="BM116" s="131"/>
    </row>
    <row r="117" spans="2:65" s="6" customFormat="1" ht="15" customHeight="1">
      <c r="B117" s="19"/>
      <c r="C117" s="16" t="s">
        <v>29</v>
      </c>
      <c r="D117" s="131"/>
      <c r="E117" s="131"/>
      <c r="F117" s="135" t="str">
        <f>IF($E$14="","",$E$14)</f>
        <v>Bude určen výběrovým řízením</v>
      </c>
      <c r="G117" s="131"/>
      <c r="H117" s="131"/>
      <c r="I117" s="131"/>
      <c r="J117" s="131"/>
      <c r="K117" s="16" t="s">
        <v>32</v>
      </c>
      <c r="L117" s="131"/>
      <c r="M117" s="164" t="str">
        <f>$E$20</f>
        <v>Ing.Hynek Seiner, konzultace Dana Horáková</v>
      </c>
      <c r="N117" s="171"/>
      <c r="O117" s="171"/>
      <c r="P117" s="171"/>
      <c r="Q117" s="171"/>
      <c r="R117" s="20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1"/>
      <c r="BC117" s="131"/>
      <c r="BD117" s="131"/>
      <c r="BE117" s="131"/>
      <c r="BF117" s="131"/>
      <c r="BG117" s="131"/>
      <c r="BH117" s="131"/>
      <c r="BI117" s="131"/>
      <c r="BJ117" s="131"/>
      <c r="BK117" s="131"/>
      <c r="BL117" s="131"/>
      <c r="BM117" s="131"/>
    </row>
    <row r="118" spans="2:65" s="6" customFormat="1" ht="11.25" customHeight="1">
      <c r="B118" s="19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20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31"/>
      <c r="BB118" s="131"/>
      <c r="BC118" s="131"/>
      <c r="BD118" s="131"/>
      <c r="BE118" s="131"/>
      <c r="BF118" s="131"/>
      <c r="BG118" s="131"/>
      <c r="BH118" s="131"/>
      <c r="BI118" s="131"/>
      <c r="BJ118" s="131"/>
      <c r="BK118" s="131"/>
      <c r="BL118" s="131"/>
      <c r="BM118" s="131"/>
    </row>
    <row r="119" spans="2:65" s="80" customFormat="1" ht="30" customHeight="1">
      <c r="B119" s="81"/>
      <c r="C119" s="82" t="s">
        <v>109</v>
      </c>
      <c r="D119" s="148" t="s">
        <v>110</v>
      </c>
      <c r="E119" s="148" t="s">
        <v>56</v>
      </c>
      <c r="F119" s="198" t="s">
        <v>111</v>
      </c>
      <c r="G119" s="199"/>
      <c r="H119" s="199"/>
      <c r="I119" s="199"/>
      <c r="J119" s="148" t="s">
        <v>112</v>
      </c>
      <c r="K119" s="148" t="s">
        <v>113</v>
      </c>
      <c r="L119" s="198" t="s">
        <v>114</v>
      </c>
      <c r="M119" s="199"/>
      <c r="N119" s="198" t="s">
        <v>115</v>
      </c>
      <c r="O119" s="199"/>
      <c r="P119" s="199"/>
      <c r="Q119" s="200"/>
      <c r="R119" s="83"/>
      <c r="T119" s="48" t="s">
        <v>116</v>
      </c>
      <c r="U119" s="49" t="s">
        <v>38</v>
      </c>
      <c r="V119" s="49" t="s">
        <v>117</v>
      </c>
      <c r="W119" s="49" t="s">
        <v>118</v>
      </c>
      <c r="X119" s="49" t="s">
        <v>119</v>
      </c>
      <c r="Y119" s="49" t="s">
        <v>120</v>
      </c>
      <c r="Z119" s="49" t="s">
        <v>121</v>
      </c>
      <c r="AA119" s="50" t="s">
        <v>122</v>
      </c>
    </row>
    <row r="120" spans="2:65" s="6" customFormat="1" ht="30" customHeight="1">
      <c r="B120" s="19"/>
      <c r="C120" s="134" t="s">
        <v>90</v>
      </c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220">
        <f>$BK$120</f>
        <v>0</v>
      </c>
      <c r="O120" s="171"/>
      <c r="P120" s="171"/>
      <c r="Q120" s="171"/>
      <c r="R120" s="20"/>
      <c r="S120" s="131"/>
      <c r="T120" s="52"/>
      <c r="U120" s="136"/>
      <c r="V120" s="136"/>
      <c r="W120" s="84">
        <f>$W$121+$W$237</f>
        <v>305.87443906474817</v>
      </c>
      <c r="X120" s="136"/>
      <c r="Y120" s="84">
        <f>$Y$121+$Y$237</f>
        <v>193.45079669999998</v>
      </c>
      <c r="Z120" s="136"/>
      <c r="AA120" s="85">
        <f>$AA$121+$AA$237</f>
        <v>20.055199999999999</v>
      </c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 t="s">
        <v>73</v>
      </c>
      <c r="AU120" s="131" t="s">
        <v>95</v>
      </c>
      <c r="AV120" s="131"/>
      <c r="AW120" s="131"/>
      <c r="AX120" s="131"/>
      <c r="AY120" s="131"/>
      <c r="AZ120" s="131"/>
      <c r="BA120" s="131"/>
      <c r="BB120" s="131"/>
      <c r="BC120" s="131"/>
      <c r="BD120" s="131"/>
      <c r="BE120" s="131"/>
      <c r="BF120" s="131"/>
      <c r="BG120" s="131"/>
      <c r="BH120" s="131"/>
      <c r="BI120" s="131"/>
      <c r="BJ120" s="131"/>
      <c r="BK120" s="86">
        <f>$BK$121+$BK$237</f>
        <v>0</v>
      </c>
      <c r="BL120" s="131"/>
      <c r="BM120" s="131"/>
    </row>
    <row r="121" spans="2:65" s="87" customFormat="1" ht="37.5" customHeight="1">
      <c r="B121" s="88"/>
      <c r="D121" s="89" t="s">
        <v>96</v>
      </c>
      <c r="E121" s="89"/>
      <c r="F121" s="89"/>
      <c r="G121" s="89"/>
      <c r="H121" s="89"/>
      <c r="I121" s="89"/>
      <c r="J121" s="89"/>
      <c r="K121" s="89"/>
      <c r="L121" s="89"/>
      <c r="M121" s="89"/>
      <c r="N121" s="221">
        <f>$BK$121</f>
        <v>0</v>
      </c>
      <c r="O121" s="215"/>
      <c r="P121" s="215"/>
      <c r="Q121" s="215"/>
      <c r="R121" s="90"/>
      <c r="T121" s="91"/>
      <c r="W121" s="92">
        <f>$W$122+$W$135+$W$145+$W$152+$W$164+$W$169+$W$175+$W$181+$W$202+$W$214+$W$232</f>
        <v>305.87443906474817</v>
      </c>
      <c r="Y121" s="92">
        <f>$Y$122+$Y$135+$Y$145+$Y$152+$Y$164+$Y$169+$Y$175+$Y$181+$Y$202+$Y$214+$Y$232</f>
        <v>193.45079669999998</v>
      </c>
      <c r="AA121" s="93">
        <f>$AA$122+$AA$135+$AA$145+$AA$152+$AA$164+$AA$169+$AA$175+$AA$181+$AA$202+$AA$214+$AA$232</f>
        <v>20.055199999999999</v>
      </c>
      <c r="AR121" s="141" t="s">
        <v>20</v>
      </c>
      <c r="AT121" s="141" t="s">
        <v>73</v>
      </c>
      <c r="AU121" s="141" t="s">
        <v>74</v>
      </c>
      <c r="AY121" s="141" t="s">
        <v>123</v>
      </c>
      <c r="BK121" s="94">
        <f>$BK$122+$BK$135+$BK$145+$BK$152+$BK$164+$BK$169+$BK$175+$BK$181+$BK$202+$BK$214+$BK$232</f>
        <v>0</v>
      </c>
    </row>
    <row r="122" spans="2:65" s="87" customFormat="1" ht="21" customHeight="1">
      <c r="B122" s="88"/>
      <c r="D122" s="95" t="s">
        <v>97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214">
        <f>$BK$122</f>
        <v>0</v>
      </c>
      <c r="O122" s="215"/>
      <c r="P122" s="215"/>
      <c r="Q122" s="215"/>
      <c r="R122" s="90"/>
      <c r="T122" s="91"/>
      <c r="W122" s="92">
        <f>SUM($W$123:$W$134)</f>
        <v>66.777669064748196</v>
      </c>
      <c r="Y122" s="92">
        <f>SUM($Y$123:$Y$134)</f>
        <v>0.25488</v>
      </c>
      <c r="AA122" s="93">
        <f>SUM($AA$123:$AA$134)</f>
        <v>0</v>
      </c>
      <c r="AR122" s="141" t="s">
        <v>20</v>
      </c>
      <c r="AT122" s="141" t="s">
        <v>73</v>
      </c>
      <c r="AU122" s="141" t="s">
        <v>20</v>
      </c>
      <c r="AY122" s="141" t="s">
        <v>123</v>
      </c>
      <c r="BK122" s="94">
        <f>SUM($BK$123:$BK$134)</f>
        <v>0</v>
      </c>
    </row>
    <row r="123" spans="2:65" s="6" customFormat="1" ht="27" customHeight="1">
      <c r="B123" s="19"/>
      <c r="C123" s="96" t="s">
        <v>20</v>
      </c>
      <c r="D123" s="96" t="s">
        <v>124</v>
      </c>
      <c r="E123" s="97" t="s">
        <v>125</v>
      </c>
      <c r="F123" s="201" t="s">
        <v>126</v>
      </c>
      <c r="G123" s="202"/>
      <c r="H123" s="202"/>
      <c r="I123" s="202"/>
      <c r="J123" s="98" t="s">
        <v>127</v>
      </c>
      <c r="K123" s="143">
        <f>125*0.5*0.6*2</f>
        <v>75</v>
      </c>
      <c r="L123" s="203"/>
      <c r="M123" s="202"/>
      <c r="N123" s="203">
        <f>ROUND($L$123*$K$123,3)</f>
        <v>0</v>
      </c>
      <c r="O123" s="202"/>
      <c r="P123" s="202"/>
      <c r="Q123" s="202"/>
      <c r="R123" s="20"/>
      <c r="S123" s="131"/>
      <c r="T123" s="99"/>
      <c r="U123" s="23" t="s">
        <v>39</v>
      </c>
      <c r="V123" s="100">
        <v>0.187</v>
      </c>
      <c r="W123" s="100">
        <f>$V$123*$K$123</f>
        <v>14.025</v>
      </c>
      <c r="X123" s="100">
        <v>0</v>
      </c>
      <c r="Y123" s="100">
        <f>$X$123*$K$123</f>
        <v>0</v>
      </c>
      <c r="Z123" s="100">
        <v>0</v>
      </c>
      <c r="AA123" s="101">
        <f>$Z$123*$K$123</f>
        <v>0</v>
      </c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 t="s">
        <v>128</v>
      </c>
      <c r="AS123" s="131"/>
      <c r="AT123" s="131" t="s">
        <v>124</v>
      </c>
      <c r="AU123" s="131" t="s">
        <v>89</v>
      </c>
      <c r="AV123" s="131"/>
      <c r="AW123" s="131"/>
      <c r="AX123" s="131"/>
      <c r="AY123" s="131" t="s">
        <v>123</v>
      </c>
      <c r="AZ123" s="131"/>
      <c r="BA123" s="131"/>
      <c r="BB123" s="131"/>
      <c r="BC123" s="131"/>
      <c r="BD123" s="131"/>
      <c r="BE123" s="102">
        <f>IF($U$123="základní",$N$123,0)</f>
        <v>0</v>
      </c>
      <c r="BF123" s="102">
        <f>IF($U$123="snížená",$N$123,0)</f>
        <v>0</v>
      </c>
      <c r="BG123" s="102">
        <f>IF($U$123="zákl. přenesená",$N$123,0)</f>
        <v>0</v>
      </c>
      <c r="BH123" s="102">
        <f>IF($U$123="sníž. přenesená",$N$123,0)</f>
        <v>0</v>
      </c>
      <c r="BI123" s="102">
        <f>IF($U$123="nulová",$N$123,0)</f>
        <v>0</v>
      </c>
      <c r="BJ123" s="131" t="s">
        <v>20</v>
      </c>
      <c r="BK123" s="103">
        <f>ROUND($L$123*$K$123,3)</f>
        <v>0</v>
      </c>
      <c r="BL123" s="131" t="s">
        <v>128</v>
      </c>
      <c r="BM123" s="131" t="s">
        <v>129</v>
      </c>
    </row>
    <row r="124" spans="2:65" s="6" customFormat="1" ht="18.75" customHeight="1">
      <c r="B124" s="104"/>
      <c r="C124" s="131"/>
      <c r="D124" s="131"/>
      <c r="E124" s="145"/>
      <c r="F124" s="204" t="s">
        <v>406</v>
      </c>
      <c r="G124" s="205"/>
      <c r="H124" s="205"/>
      <c r="I124" s="205"/>
      <c r="J124" s="131"/>
      <c r="K124" s="105">
        <v>75</v>
      </c>
      <c r="L124" s="131"/>
      <c r="M124" s="131"/>
      <c r="N124" s="131"/>
      <c r="O124" s="131"/>
      <c r="P124" s="131"/>
      <c r="Q124" s="131"/>
      <c r="R124" s="106"/>
      <c r="S124" s="131"/>
      <c r="T124" s="107"/>
      <c r="U124" s="131"/>
      <c r="V124" s="131"/>
      <c r="W124" s="131"/>
      <c r="X124" s="131"/>
      <c r="Y124" s="131"/>
      <c r="Z124" s="131"/>
      <c r="AA124" s="108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45" t="s">
        <v>130</v>
      </c>
      <c r="AU124" s="145" t="s">
        <v>89</v>
      </c>
      <c r="AV124" s="145" t="s">
        <v>89</v>
      </c>
      <c r="AW124" s="145" t="s">
        <v>95</v>
      </c>
      <c r="AX124" s="145" t="s">
        <v>20</v>
      </c>
      <c r="AY124" s="145" t="s">
        <v>123</v>
      </c>
      <c r="AZ124" s="131"/>
      <c r="BA124" s="131"/>
      <c r="BB124" s="131"/>
      <c r="BC124" s="131"/>
      <c r="BD124" s="131"/>
      <c r="BE124" s="131"/>
      <c r="BF124" s="131"/>
      <c r="BG124" s="131"/>
      <c r="BH124" s="131"/>
      <c r="BI124" s="131"/>
      <c r="BJ124" s="131"/>
      <c r="BK124" s="131"/>
      <c r="BL124" s="131"/>
      <c r="BM124" s="131"/>
    </row>
    <row r="125" spans="2:65" s="6" customFormat="1" ht="27" customHeight="1">
      <c r="B125" s="19"/>
      <c r="C125" s="96" t="s">
        <v>89</v>
      </c>
      <c r="D125" s="96" t="s">
        <v>124</v>
      </c>
      <c r="E125" s="97" t="s">
        <v>131</v>
      </c>
      <c r="F125" s="201" t="s">
        <v>132</v>
      </c>
      <c r="G125" s="202"/>
      <c r="H125" s="202"/>
      <c r="I125" s="202"/>
      <c r="J125" s="98" t="s">
        <v>127</v>
      </c>
      <c r="K125" s="151">
        <f>75/18.75*7</f>
        <v>28</v>
      </c>
      <c r="L125" s="203"/>
      <c r="M125" s="202"/>
      <c r="N125" s="203">
        <f>ROUND($L$125*$K$125,3)</f>
        <v>0</v>
      </c>
      <c r="O125" s="202"/>
      <c r="P125" s="202"/>
      <c r="Q125" s="202"/>
      <c r="R125" s="20"/>
      <c r="S125" s="131"/>
      <c r="T125" s="99"/>
      <c r="U125" s="23" t="s">
        <v>39</v>
      </c>
      <c r="V125" s="100">
        <v>5.8000000000000003E-2</v>
      </c>
      <c r="W125" s="100">
        <f>$V$125*$K$125</f>
        <v>1.6240000000000001</v>
      </c>
      <c r="X125" s="100">
        <v>0</v>
      </c>
      <c r="Y125" s="100">
        <f>$X$125*$K$125</f>
        <v>0</v>
      </c>
      <c r="Z125" s="100">
        <v>0</v>
      </c>
      <c r="AA125" s="101">
        <f>$Z$125*$K$125</f>
        <v>0</v>
      </c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 t="s">
        <v>128</v>
      </c>
      <c r="AS125" s="131"/>
      <c r="AT125" s="131" t="s">
        <v>124</v>
      </c>
      <c r="AU125" s="131" t="s">
        <v>89</v>
      </c>
      <c r="AV125" s="131"/>
      <c r="AW125" s="131"/>
      <c r="AX125" s="131"/>
      <c r="AY125" s="131" t="s">
        <v>123</v>
      </c>
      <c r="AZ125" s="131"/>
      <c r="BA125" s="131"/>
      <c r="BB125" s="131"/>
      <c r="BC125" s="131"/>
      <c r="BD125" s="131"/>
      <c r="BE125" s="102">
        <f>IF($U$125="základní",$N$125,0)</f>
        <v>0</v>
      </c>
      <c r="BF125" s="102">
        <f>IF($U$125="snížená",$N$125,0)</f>
        <v>0</v>
      </c>
      <c r="BG125" s="102">
        <f>IF($U$125="zákl. přenesená",$N$125,0)</f>
        <v>0</v>
      </c>
      <c r="BH125" s="102">
        <f>IF($U$125="sníž. přenesená",$N$125,0)</f>
        <v>0</v>
      </c>
      <c r="BI125" s="102">
        <f>IF($U$125="nulová",$N$125,0)</f>
        <v>0</v>
      </c>
      <c r="BJ125" s="131" t="s">
        <v>20</v>
      </c>
      <c r="BK125" s="103">
        <f>ROUND($L$125*$K$125,3)</f>
        <v>0</v>
      </c>
      <c r="BL125" s="131" t="s">
        <v>128</v>
      </c>
      <c r="BM125" s="131" t="s">
        <v>133</v>
      </c>
    </row>
    <row r="126" spans="2:65" s="6" customFormat="1" ht="27" customHeight="1">
      <c r="B126" s="19"/>
      <c r="C126" s="96" t="s">
        <v>134</v>
      </c>
      <c r="D126" s="96" t="s">
        <v>124</v>
      </c>
      <c r="E126" s="97" t="s">
        <v>135</v>
      </c>
      <c r="F126" s="201" t="s">
        <v>136</v>
      </c>
      <c r="G126" s="202"/>
      <c r="H126" s="202"/>
      <c r="I126" s="202"/>
      <c r="J126" s="98" t="s">
        <v>127</v>
      </c>
      <c r="K126" s="151">
        <v>75</v>
      </c>
      <c r="L126" s="203"/>
      <c r="M126" s="202"/>
      <c r="N126" s="203">
        <f>ROUND($L$126*$K$126,3)</f>
        <v>0</v>
      </c>
      <c r="O126" s="202"/>
      <c r="P126" s="202"/>
      <c r="Q126" s="202"/>
      <c r="R126" s="20"/>
      <c r="S126" s="131"/>
      <c r="T126" s="99"/>
      <c r="U126" s="23" t="s">
        <v>39</v>
      </c>
      <c r="V126" s="100">
        <v>8.3000000000000004E-2</v>
      </c>
      <c r="W126" s="100">
        <f>$V$126*$K$126</f>
        <v>6.2250000000000005</v>
      </c>
      <c r="X126" s="100">
        <v>0</v>
      </c>
      <c r="Y126" s="100">
        <f>$X$126*$K$126</f>
        <v>0</v>
      </c>
      <c r="Z126" s="100">
        <v>0</v>
      </c>
      <c r="AA126" s="101">
        <f>$Z$126*$K$126</f>
        <v>0</v>
      </c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  <c r="AR126" s="131" t="s">
        <v>128</v>
      </c>
      <c r="AS126" s="131"/>
      <c r="AT126" s="131" t="s">
        <v>124</v>
      </c>
      <c r="AU126" s="131" t="s">
        <v>89</v>
      </c>
      <c r="AV126" s="131"/>
      <c r="AW126" s="131"/>
      <c r="AX126" s="131"/>
      <c r="AY126" s="131" t="s">
        <v>123</v>
      </c>
      <c r="AZ126" s="131"/>
      <c r="BA126" s="131"/>
      <c r="BB126" s="131"/>
      <c r="BC126" s="131"/>
      <c r="BD126" s="131"/>
      <c r="BE126" s="102">
        <f>IF($U$126="základní",$N$126,0)</f>
        <v>0</v>
      </c>
      <c r="BF126" s="102">
        <f>IF($U$126="snížená",$N$126,0)</f>
        <v>0</v>
      </c>
      <c r="BG126" s="102">
        <f>IF($U$126="zákl. přenesená",$N$126,0)</f>
        <v>0</v>
      </c>
      <c r="BH126" s="102">
        <f>IF($U$126="sníž. přenesená",$N$126,0)</f>
        <v>0</v>
      </c>
      <c r="BI126" s="102">
        <f>IF($U$126="nulová",$N$126,0)</f>
        <v>0</v>
      </c>
      <c r="BJ126" s="131" t="s">
        <v>20</v>
      </c>
      <c r="BK126" s="103">
        <f>ROUND($L$126*$K$126,3)</f>
        <v>0</v>
      </c>
      <c r="BL126" s="131" t="s">
        <v>128</v>
      </c>
      <c r="BM126" s="131" t="s">
        <v>137</v>
      </c>
    </row>
    <row r="127" spans="2:65" s="6" customFormat="1" ht="39" customHeight="1">
      <c r="B127" s="19"/>
      <c r="C127" s="96" t="s">
        <v>128</v>
      </c>
      <c r="D127" s="96" t="s">
        <v>124</v>
      </c>
      <c r="E127" s="97" t="s">
        <v>138</v>
      </c>
      <c r="F127" s="201" t="s">
        <v>139</v>
      </c>
      <c r="G127" s="202"/>
      <c r="H127" s="202"/>
      <c r="I127" s="202"/>
      <c r="J127" s="98" t="s">
        <v>127</v>
      </c>
      <c r="K127" s="143">
        <f>75*20</f>
        <v>1500</v>
      </c>
      <c r="L127" s="203"/>
      <c r="M127" s="202"/>
      <c r="N127" s="203">
        <f>ROUND($L$127*$K$127,3)</f>
        <v>0</v>
      </c>
      <c r="O127" s="202"/>
      <c r="P127" s="202"/>
      <c r="Q127" s="202"/>
      <c r="R127" s="20"/>
      <c r="S127" s="131"/>
      <c r="T127" s="99"/>
      <c r="U127" s="23" t="s">
        <v>39</v>
      </c>
      <c r="V127" s="100">
        <v>4.0000000000000001E-3</v>
      </c>
      <c r="W127" s="100">
        <f>$V$127*$K$127</f>
        <v>6</v>
      </c>
      <c r="X127" s="100">
        <v>0</v>
      </c>
      <c r="Y127" s="100">
        <f>$X$127*$K$127</f>
        <v>0</v>
      </c>
      <c r="Z127" s="100">
        <v>0</v>
      </c>
      <c r="AA127" s="101">
        <f>$Z$127*$K$127</f>
        <v>0</v>
      </c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131" t="s">
        <v>128</v>
      </c>
      <c r="AS127" s="131"/>
      <c r="AT127" s="131" t="s">
        <v>124</v>
      </c>
      <c r="AU127" s="131" t="s">
        <v>89</v>
      </c>
      <c r="AV127" s="131"/>
      <c r="AW127" s="131"/>
      <c r="AX127" s="131"/>
      <c r="AY127" s="131" t="s">
        <v>123</v>
      </c>
      <c r="AZ127" s="131"/>
      <c r="BA127" s="131"/>
      <c r="BB127" s="131"/>
      <c r="BC127" s="131"/>
      <c r="BD127" s="131"/>
      <c r="BE127" s="102">
        <f>IF($U$127="základní",$N$127,0)</f>
        <v>0</v>
      </c>
      <c r="BF127" s="102">
        <f>IF($U$127="snížená",$N$127,0)</f>
        <v>0</v>
      </c>
      <c r="BG127" s="102">
        <f>IF($U$127="zákl. přenesená",$N$127,0)</f>
        <v>0</v>
      </c>
      <c r="BH127" s="102">
        <f>IF($U$127="sníž. přenesená",$N$127,0)</f>
        <v>0</v>
      </c>
      <c r="BI127" s="102">
        <f>IF($U$127="nulová",$N$127,0)</f>
        <v>0</v>
      </c>
      <c r="BJ127" s="131" t="s">
        <v>20</v>
      </c>
      <c r="BK127" s="103">
        <f>ROUND($L$127*$K$127,3)</f>
        <v>0</v>
      </c>
      <c r="BL127" s="131" t="s">
        <v>128</v>
      </c>
      <c r="BM127" s="131" t="s">
        <v>140</v>
      </c>
    </row>
    <row r="128" spans="2:65" s="6" customFormat="1" ht="18.75" customHeight="1">
      <c r="B128" s="104"/>
      <c r="C128" s="131"/>
      <c r="D128" s="131"/>
      <c r="E128" s="145"/>
      <c r="F128" s="204" t="s">
        <v>407</v>
      </c>
      <c r="G128" s="205"/>
      <c r="H128" s="205"/>
      <c r="I128" s="205"/>
      <c r="J128" s="131"/>
      <c r="K128" s="105">
        <f>75*20</f>
        <v>1500</v>
      </c>
      <c r="L128" s="131"/>
      <c r="M128" s="131"/>
      <c r="N128" s="131"/>
      <c r="O128" s="131"/>
      <c r="P128" s="131"/>
      <c r="Q128" s="131"/>
      <c r="R128" s="106"/>
      <c r="S128" s="131"/>
      <c r="T128" s="107"/>
      <c r="U128" s="131"/>
      <c r="V128" s="131"/>
      <c r="W128" s="131"/>
      <c r="X128" s="131"/>
      <c r="Y128" s="131"/>
      <c r="Z128" s="131"/>
      <c r="AA128" s="108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31"/>
      <c r="AP128" s="131"/>
      <c r="AQ128" s="131"/>
      <c r="AR128" s="131"/>
      <c r="AS128" s="131"/>
      <c r="AT128" s="145" t="s">
        <v>130</v>
      </c>
      <c r="AU128" s="145" t="s">
        <v>89</v>
      </c>
      <c r="AV128" s="145" t="s">
        <v>89</v>
      </c>
      <c r="AW128" s="145" t="s">
        <v>95</v>
      </c>
      <c r="AX128" s="145" t="s">
        <v>20</v>
      </c>
      <c r="AY128" s="145" t="s">
        <v>123</v>
      </c>
      <c r="AZ128" s="131"/>
      <c r="BA128" s="131"/>
      <c r="BB128" s="131"/>
      <c r="BC128" s="131"/>
      <c r="BD128" s="131"/>
      <c r="BE128" s="131"/>
      <c r="BF128" s="131"/>
      <c r="BG128" s="131"/>
      <c r="BH128" s="131"/>
      <c r="BI128" s="131"/>
      <c r="BJ128" s="131"/>
      <c r="BK128" s="131"/>
      <c r="BL128" s="131"/>
      <c r="BM128" s="131"/>
    </row>
    <row r="129" spans="2:65" s="6" customFormat="1" ht="27" customHeight="1">
      <c r="B129" s="19"/>
      <c r="C129" s="96" t="s">
        <v>141</v>
      </c>
      <c r="D129" s="96" t="s">
        <v>124</v>
      </c>
      <c r="E129" s="97" t="s">
        <v>142</v>
      </c>
      <c r="F129" s="201" t="s">
        <v>143</v>
      </c>
      <c r="G129" s="202"/>
      <c r="H129" s="202"/>
      <c r="I129" s="202"/>
      <c r="J129" s="98" t="s">
        <v>127</v>
      </c>
      <c r="K129" s="143">
        <v>75</v>
      </c>
      <c r="L129" s="203"/>
      <c r="M129" s="202"/>
      <c r="N129" s="203">
        <f>ROUND($L$129*$K$129,3)</f>
        <v>0</v>
      </c>
      <c r="O129" s="202"/>
      <c r="P129" s="202"/>
      <c r="Q129" s="202"/>
      <c r="R129" s="20"/>
      <c r="S129" s="131"/>
      <c r="T129" s="99"/>
      <c r="U129" s="23" t="s">
        <v>39</v>
      </c>
      <c r="V129" s="100">
        <v>9.7000000000000003E-2</v>
      </c>
      <c r="W129" s="100">
        <f>$V$129*$K$129</f>
        <v>7.2750000000000004</v>
      </c>
      <c r="X129" s="100">
        <v>0</v>
      </c>
      <c r="Y129" s="100">
        <f>$X$129*$K$129</f>
        <v>0</v>
      </c>
      <c r="Z129" s="100">
        <v>0</v>
      </c>
      <c r="AA129" s="101">
        <f>$Z$129*$K$129</f>
        <v>0</v>
      </c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1"/>
      <c r="AO129" s="131"/>
      <c r="AP129" s="131"/>
      <c r="AQ129" s="131"/>
      <c r="AR129" s="131" t="s">
        <v>128</v>
      </c>
      <c r="AS129" s="131"/>
      <c r="AT129" s="131" t="s">
        <v>124</v>
      </c>
      <c r="AU129" s="131" t="s">
        <v>89</v>
      </c>
      <c r="AV129" s="131"/>
      <c r="AW129" s="131"/>
      <c r="AX129" s="131"/>
      <c r="AY129" s="131" t="s">
        <v>123</v>
      </c>
      <c r="AZ129" s="131"/>
      <c r="BA129" s="131"/>
      <c r="BB129" s="131"/>
      <c r="BC129" s="131"/>
      <c r="BD129" s="131"/>
      <c r="BE129" s="102">
        <f>IF($U$129="základní",$N$129,0)</f>
        <v>0</v>
      </c>
      <c r="BF129" s="102">
        <f>IF($U$129="snížená",$N$129,0)</f>
        <v>0</v>
      </c>
      <c r="BG129" s="102">
        <f>IF($U$129="zákl. přenesená",$N$129,0)</f>
        <v>0</v>
      </c>
      <c r="BH129" s="102">
        <f>IF($U$129="sníž. přenesená",$N$129,0)</f>
        <v>0</v>
      </c>
      <c r="BI129" s="102">
        <f>IF($U$129="nulová",$N$129,0)</f>
        <v>0</v>
      </c>
      <c r="BJ129" s="131" t="s">
        <v>20</v>
      </c>
      <c r="BK129" s="103">
        <f>ROUND($L$129*$K$129,3)</f>
        <v>0</v>
      </c>
      <c r="BL129" s="131" t="s">
        <v>128</v>
      </c>
      <c r="BM129" s="131" t="s">
        <v>144</v>
      </c>
    </row>
    <row r="130" spans="2:65" s="6" customFormat="1" ht="15.75" customHeight="1">
      <c r="B130" s="19"/>
      <c r="C130" s="96" t="s">
        <v>145</v>
      </c>
      <c r="D130" s="96" t="s">
        <v>124</v>
      </c>
      <c r="E130" s="97" t="s">
        <v>146</v>
      </c>
      <c r="F130" s="201" t="s">
        <v>147</v>
      </c>
      <c r="G130" s="202"/>
      <c r="H130" s="202"/>
      <c r="I130" s="202"/>
      <c r="J130" s="98" t="s">
        <v>127</v>
      </c>
      <c r="K130" s="143">
        <v>75</v>
      </c>
      <c r="L130" s="203"/>
      <c r="M130" s="202"/>
      <c r="N130" s="203">
        <f>ROUND($L$130*$K$130,3)</f>
        <v>0</v>
      </c>
      <c r="O130" s="202"/>
      <c r="P130" s="202"/>
      <c r="Q130" s="202"/>
      <c r="R130" s="20"/>
      <c r="S130" s="131"/>
      <c r="T130" s="99"/>
      <c r="U130" s="23" t="s">
        <v>39</v>
      </c>
      <c r="V130" s="100">
        <v>8.9999999999999993E-3</v>
      </c>
      <c r="W130" s="100">
        <f>$V$130*$K$130</f>
        <v>0.67499999999999993</v>
      </c>
      <c r="X130" s="100">
        <v>0</v>
      </c>
      <c r="Y130" s="100">
        <f>$X$130*$K$130</f>
        <v>0</v>
      </c>
      <c r="Z130" s="100">
        <v>0</v>
      </c>
      <c r="AA130" s="101">
        <f>$Z$130*$K$130</f>
        <v>0</v>
      </c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 t="s">
        <v>128</v>
      </c>
      <c r="AS130" s="131"/>
      <c r="AT130" s="131" t="s">
        <v>124</v>
      </c>
      <c r="AU130" s="131" t="s">
        <v>89</v>
      </c>
      <c r="AV130" s="131"/>
      <c r="AW130" s="131"/>
      <c r="AX130" s="131"/>
      <c r="AY130" s="131" t="s">
        <v>123</v>
      </c>
      <c r="AZ130" s="131"/>
      <c r="BA130" s="131"/>
      <c r="BB130" s="131"/>
      <c r="BC130" s="131"/>
      <c r="BD130" s="131"/>
      <c r="BE130" s="102">
        <f>IF($U$130="základní",$N$130,0)</f>
        <v>0</v>
      </c>
      <c r="BF130" s="102">
        <f>IF($U$130="snížená",$N$130,0)</f>
        <v>0</v>
      </c>
      <c r="BG130" s="102">
        <f>IF($U$130="zákl. přenesená",$N$130,0)</f>
        <v>0</v>
      </c>
      <c r="BH130" s="102">
        <f>IF($U$130="sníž. přenesená",$N$130,0)</f>
        <v>0</v>
      </c>
      <c r="BI130" s="102">
        <f>IF($U$130="nulová",$N$130,0)</f>
        <v>0</v>
      </c>
      <c r="BJ130" s="131" t="s">
        <v>20</v>
      </c>
      <c r="BK130" s="103">
        <f>ROUND($L$130*$K$130,3)</f>
        <v>0</v>
      </c>
      <c r="BL130" s="131" t="s">
        <v>128</v>
      </c>
      <c r="BM130" s="131" t="s">
        <v>148</v>
      </c>
    </row>
    <row r="131" spans="2:65" s="6" customFormat="1" ht="27" customHeight="1">
      <c r="B131" s="19"/>
      <c r="C131" s="96" t="s">
        <v>149</v>
      </c>
      <c r="D131" s="96" t="s">
        <v>124</v>
      </c>
      <c r="E131" s="97" t="s">
        <v>150</v>
      </c>
      <c r="F131" s="201" t="s">
        <v>151</v>
      </c>
      <c r="G131" s="202"/>
      <c r="H131" s="202"/>
      <c r="I131" s="202"/>
      <c r="J131" s="98" t="s">
        <v>127</v>
      </c>
      <c r="K131" s="143">
        <v>75</v>
      </c>
      <c r="L131" s="203"/>
      <c r="M131" s="202"/>
      <c r="N131" s="203">
        <f>ROUND($L$131*$K$131,3)</f>
        <v>0</v>
      </c>
      <c r="O131" s="202"/>
      <c r="P131" s="202"/>
      <c r="Q131" s="202"/>
      <c r="R131" s="20"/>
      <c r="S131" s="131"/>
      <c r="T131" s="99"/>
      <c r="U131" s="23" t="s">
        <v>39</v>
      </c>
      <c r="V131" s="100">
        <v>0</v>
      </c>
      <c r="W131" s="100">
        <f>$V$131*$K$131</f>
        <v>0</v>
      </c>
      <c r="X131" s="100">
        <v>0</v>
      </c>
      <c r="Y131" s="100">
        <f>$X$131*$K$131</f>
        <v>0</v>
      </c>
      <c r="Z131" s="100">
        <v>0</v>
      </c>
      <c r="AA131" s="101">
        <f>$Z$131*$K$131</f>
        <v>0</v>
      </c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31"/>
      <c r="AP131" s="131"/>
      <c r="AQ131" s="131"/>
      <c r="AR131" s="131" t="s">
        <v>128</v>
      </c>
      <c r="AS131" s="131"/>
      <c r="AT131" s="131" t="s">
        <v>124</v>
      </c>
      <c r="AU131" s="131" t="s">
        <v>89</v>
      </c>
      <c r="AV131" s="131"/>
      <c r="AW131" s="131"/>
      <c r="AX131" s="131"/>
      <c r="AY131" s="131" t="s">
        <v>123</v>
      </c>
      <c r="AZ131" s="131"/>
      <c r="BA131" s="131"/>
      <c r="BB131" s="131"/>
      <c r="BC131" s="131"/>
      <c r="BD131" s="131"/>
      <c r="BE131" s="102">
        <f>IF($U$131="základní",$N$131,0)</f>
        <v>0</v>
      </c>
      <c r="BF131" s="102">
        <f>IF($U$131="snížená",$N$131,0)</f>
        <v>0</v>
      </c>
      <c r="BG131" s="102">
        <f>IF($U$131="zákl. přenesená",$N$131,0)</f>
        <v>0</v>
      </c>
      <c r="BH131" s="102">
        <f>IF($U$131="sníž. přenesená",$N$131,0)</f>
        <v>0</v>
      </c>
      <c r="BI131" s="102">
        <f>IF($U$131="nulová",$N$131,0)</f>
        <v>0</v>
      </c>
      <c r="BJ131" s="131" t="s">
        <v>20</v>
      </c>
      <c r="BK131" s="103">
        <f>ROUND($L$131*$K$131,3)</f>
        <v>0</v>
      </c>
      <c r="BL131" s="131" t="s">
        <v>128</v>
      </c>
      <c r="BM131" s="131" t="s">
        <v>152</v>
      </c>
    </row>
    <row r="132" spans="2:65" s="6" customFormat="1" ht="15.75" customHeight="1">
      <c r="B132" s="19"/>
      <c r="C132" s="96" t="s">
        <v>153</v>
      </c>
      <c r="D132" s="96" t="s">
        <v>124</v>
      </c>
      <c r="E132" s="97" t="s">
        <v>154</v>
      </c>
      <c r="F132" s="201" t="s">
        <v>155</v>
      </c>
      <c r="G132" s="202"/>
      <c r="H132" s="202"/>
      <c r="I132" s="202"/>
      <c r="J132" s="98" t="s">
        <v>156</v>
      </c>
      <c r="K132" s="143">
        <f>0.6*120*2</f>
        <v>144</v>
      </c>
      <c r="L132" s="203"/>
      <c r="M132" s="202"/>
      <c r="N132" s="203">
        <f>ROUND($L$132*$K$132,3)</f>
        <v>0</v>
      </c>
      <c r="O132" s="202"/>
      <c r="P132" s="202"/>
      <c r="Q132" s="202"/>
      <c r="R132" s="20"/>
      <c r="S132" s="131"/>
      <c r="T132" s="99"/>
      <c r="U132" s="23" t="s">
        <v>39</v>
      </c>
      <c r="V132" s="100">
        <v>1.7999999999999999E-2</v>
      </c>
      <c r="W132" s="100">
        <f>$V$132*$K$132</f>
        <v>2.5919999999999996</v>
      </c>
      <c r="X132" s="100">
        <v>0</v>
      </c>
      <c r="Y132" s="100">
        <f>$X$132*$K$132</f>
        <v>0</v>
      </c>
      <c r="Z132" s="100">
        <v>0</v>
      </c>
      <c r="AA132" s="101">
        <f>$Z$132*$K$132</f>
        <v>0</v>
      </c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131"/>
      <c r="AO132" s="131"/>
      <c r="AP132" s="131"/>
      <c r="AQ132" s="131"/>
      <c r="AR132" s="131" t="s">
        <v>128</v>
      </c>
      <c r="AS132" s="131"/>
      <c r="AT132" s="131" t="s">
        <v>124</v>
      </c>
      <c r="AU132" s="131" t="s">
        <v>89</v>
      </c>
      <c r="AV132" s="131"/>
      <c r="AW132" s="131"/>
      <c r="AX132" s="131"/>
      <c r="AY132" s="131" t="s">
        <v>123</v>
      </c>
      <c r="AZ132" s="131"/>
      <c r="BA132" s="131"/>
      <c r="BB132" s="131"/>
      <c r="BC132" s="131"/>
      <c r="BD132" s="131"/>
      <c r="BE132" s="102">
        <f>IF($U$132="základní",$N$132,0)</f>
        <v>0</v>
      </c>
      <c r="BF132" s="102">
        <f>IF($U$132="snížená",$N$132,0)</f>
        <v>0</v>
      </c>
      <c r="BG132" s="102">
        <f>IF($U$132="zákl. přenesená",$N$132,0)</f>
        <v>0</v>
      </c>
      <c r="BH132" s="102">
        <f>IF($U$132="sníž. přenesená",$N$132,0)</f>
        <v>0</v>
      </c>
      <c r="BI132" s="102">
        <f>IF($U$132="nulová",$N$132,0)</f>
        <v>0</v>
      </c>
      <c r="BJ132" s="131" t="s">
        <v>20</v>
      </c>
      <c r="BK132" s="103">
        <f>ROUND($L$132*$K$132,3)</f>
        <v>0</v>
      </c>
      <c r="BL132" s="131" t="s">
        <v>128</v>
      </c>
      <c r="BM132" s="131" t="s">
        <v>157</v>
      </c>
    </row>
    <row r="133" spans="2:65" s="6" customFormat="1" ht="27" customHeight="1">
      <c r="B133" s="19"/>
      <c r="C133" s="96" t="s">
        <v>158</v>
      </c>
      <c r="D133" s="96" t="s">
        <v>124</v>
      </c>
      <c r="E133" s="97" t="s">
        <v>159</v>
      </c>
      <c r="F133" s="201" t="s">
        <v>160</v>
      </c>
      <c r="G133" s="202"/>
      <c r="H133" s="202"/>
      <c r="I133" s="202"/>
      <c r="J133" s="98" t="s">
        <v>156</v>
      </c>
      <c r="K133" s="143">
        <v>144</v>
      </c>
      <c r="L133" s="203"/>
      <c r="M133" s="202"/>
      <c r="N133" s="203">
        <f>ROUND($L$133*$K$133,3)</f>
        <v>0</v>
      </c>
      <c r="O133" s="202"/>
      <c r="P133" s="202"/>
      <c r="Q133" s="202"/>
      <c r="R133" s="20"/>
      <c r="S133" s="131"/>
      <c r="T133" s="99"/>
      <c r="U133" s="23" t="s">
        <v>39</v>
      </c>
      <c r="V133" s="100">
        <v>0.14199999999999999</v>
      </c>
      <c r="W133" s="100">
        <f>$V$133*$K$133</f>
        <v>20.447999999999997</v>
      </c>
      <c r="X133" s="100">
        <v>1.7700000000000001E-3</v>
      </c>
      <c r="Y133" s="100">
        <f>$X$133*$K$133</f>
        <v>0.25488</v>
      </c>
      <c r="Z133" s="100">
        <v>0</v>
      </c>
      <c r="AA133" s="101">
        <f>$Z$133*$K$133</f>
        <v>0</v>
      </c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1"/>
      <c r="AP133" s="131"/>
      <c r="AQ133" s="131"/>
      <c r="AR133" s="131" t="s">
        <v>128</v>
      </c>
      <c r="AS133" s="131"/>
      <c r="AT133" s="131" t="s">
        <v>124</v>
      </c>
      <c r="AU133" s="131" t="s">
        <v>89</v>
      </c>
      <c r="AV133" s="131"/>
      <c r="AW133" s="131"/>
      <c r="AX133" s="131"/>
      <c r="AY133" s="131" t="s">
        <v>123</v>
      </c>
      <c r="AZ133" s="131"/>
      <c r="BA133" s="131"/>
      <c r="BB133" s="131"/>
      <c r="BC133" s="131"/>
      <c r="BD133" s="131"/>
      <c r="BE133" s="102">
        <f>IF($U$133="základní",$N$133,0)</f>
        <v>0</v>
      </c>
      <c r="BF133" s="102">
        <f>IF($U$133="snížená",$N$133,0)</f>
        <v>0</v>
      </c>
      <c r="BG133" s="102">
        <f>IF($U$133="zákl. přenesená",$N$133,0)</f>
        <v>0</v>
      </c>
      <c r="BH133" s="102">
        <f>IF($U$133="sníž. přenesená",$N$133,0)</f>
        <v>0</v>
      </c>
      <c r="BI133" s="102">
        <f>IF($U$133="nulová",$N$133,0)</f>
        <v>0</v>
      </c>
      <c r="BJ133" s="131" t="s">
        <v>20</v>
      </c>
      <c r="BK133" s="103">
        <f>ROUND($L$133*$K$133,3)</f>
        <v>0</v>
      </c>
      <c r="BL133" s="131" t="s">
        <v>128</v>
      </c>
      <c r="BM133" s="131" t="s">
        <v>161</v>
      </c>
    </row>
    <row r="134" spans="2:65" s="6" customFormat="1" ht="39" customHeight="1">
      <c r="B134" s="19"/>
      <c r="C134" s="96" t="s">
        <v>23</v>
      </c>
      <c r="D134" s="96" t="s">
        <v>124</v>
      </c>
      <c r="E134" s="97" t="s">
        <v>162</v>
      </c>
      <c r="F134" s="201" t="s">
        <v>163</v>
      </c>
      <c r="G134" s="202"/>
      <c r="H134" s="202"/>
      <c r="I134" s="202"/>
      <c r="J134" s="98" t="s">
        <v>164</v>
      </c>
      <c r="K134" s="143">
        <f>30*75/18.765</f>
        <v>119.90407673860911</v>
      </c>
      <c r="L134" s="203"/>
      <c r="M134" s="202"/>
      <c r="N134" s="203">
        <f>ROUND($L$134*$K$134,3)</f>
        <v>0</v>
      </c>
      <c r="O134" s="202"/>
      <c r="P134" s="202"/>
      <c r="Q134" s="202"/>
      <c r="R134" s="20"/>
      <c r="S134" s="131"/>
      <c r="T134" s="99"/>
      <c r="U134" s="23" t="s">
        <v>39</v>
      </c>
      <c r="V134" s="100">
        <v>6.6000000000000003E-2</v>
      </c>
      <c r="W134" s="100">
        <f>$V$134*$K$134</f>
        <v>7.9136690647482011</v>
      </c>
      <c r="X134" s="100">
        <v>0</v>
      </c>
      <c r="Y134" s="100">
        <f>$X$134*$K$134</f>
        <v>0</v>
      </c>
      <c r="Z134" s="100">
        <v>0</v>
      </c>
      <c r="AA134" s="101">
        <f>$Z$134*$K$134</f>
        <v>0</v>
      </c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31"/>
      <c r="AP134" s="131"/>
      <c r="AQ134" s="131"/>
      <c r="AR134" s="131" t="s">
        <v>128</v>
      </c>
      <c r="AS134" s="131"/>
      <c r="AT134" s="131" t="s">
        <v>124</v>
      </c>
      <c r="AU134" s="131" t="s">
        <v>89</v>
      </c>
      <c r="AV134" s="131"/>
      <c r="AW134" s="131"/>
      <c r="AX134" s="131"/>
      <c r="AY134" s="131" t="s">
        <v>123</v>
      </c>
      <c r="AZ134" s="131"/>
      <c r="BA134" s="131"/>
      <c r="BB134" s="131"/>
      <c r="BC134" s="131"/>
      <c r="BD134" s="131"/>
      <c r="BE134" s="102">
        <f>IF($U$134="základní",$N$134,0)</f>
        <v>0</v>
      </c>
      <c r="BF134" s="102">
        <f>IF($U$134="snížená",$N$134,0)</f>
        <v>0</v>
      </c>
      <c r="BG134" s="102">
        <f>IF($U$134="zákl. přenesená",$N$134,0)</f>
        <v>0</v>
      </c>
      <c r="BH134" s="102">
        <f>IF($U$134="sníž. přenesená",$N$134,0)</f>
        <v>0</v>
      </c>
      <c r="BI134" s="102">
        <f>IF($U$134="nulová",$N$134,0)</f>
        <v>0</v>
      </c>
      <c r="BJ134" s="131" t="s">
        <v>20</v>
      </c>
      <c r="BK134" s="103">
        <f>ROUND($L$134*$K$134,3)</f>
        <v>0</v>
      </c>
      <c r="BL134" s="131" t="s">
        <v>128</v>
      </c>
      <c r="BM134" s="131" t="s">
        <v>165</v>
      </c>
    </row>
    <row r="135" spans="2:65" s="87" customFormat="1" ht="30.75" customHeight="1">
      <c r="B135" s="88"/>
      <c r="D135" s="95" t="s">
        <v>98</v>
      </c>
      <c r="E135" s="95"/>
      <c r="F135" s="95"/>
      <c r="G135" s="95"/>
      <c r="H135" s="95"/>
      <c r="I135" s="95"/>
      <c r="J135" s="95"/>
      <c r="K135" s="95"/>
      <c r="L135" s="95"/>
      <c r="M135" s="95"/>
      <c r="N135" s="214">
        <f>$BK$135</f>
        <v>0</v>
      </c>
      <c r="O135" s="215"/>
      <c r="P135" s="215"/>
      <c r="Q135" s="215"/>
      <c r="R135" s="90"/>
      <c r="T135" s="91"/>
      <c r="W135" s="92">
        <f>SUM($W$136:$W$144)</f>
        <v>10.779</v>
      </c>
      <c r="Y135" s="92">
        <f>SUM($Y$136:$Y$144)</f>
        <v>2.9039999999999999E-3</v>
      </c>
      <c r="AA135" s="93">
        <f>SUM($AA$136:$AA$144)</f>
        <v>20.055199999999999</v>
      </c>
      <c r="AR135" s="141" t="s">
        <v>20</v>
      </c>
      <c r="AT135" s="141" t="s">
        <v>73</v>
      </c>
      <c r="AU135" s="141" t="s">
        <v>20</v>
      </c>
      <c r="AY135" s="141" t="s">
        <v>123</v>
      </c>
      <c r="BK135" s="94">
        <f>SUM($BK$136:$BK$144)</f>
        <v>0</v>
      </c>
    </row>
    <row r="136" spans="2:65" s="6" customFormat="1" ht="27" customHeight="1">
      <c r="B136" s="19"/>
      <c r="C136" s="96" t="s">
        <v>166</v>
      </c>
      <c r="D136" s="96" t="s">
        <v>124</v>
      </c>
      <c r="E136" s="97" t="s">
        <v>167</v>
      </c>
      <c r="F136" s="201" t="s">
        <v>168</v>
      </c>
      <c r="G136" s="202"/>
      <c r="H136" s="202"/>
      <c r="I136" s="202"/>
      <c r="J136" s="98" t="s">
        <v>156</v>
      </c>
      <c r="K136" s="143">
        <v>48.4</v>
      </c>
      <c r="L136" s="203"/>
      <c r="M136" s="202"/>
      <c r="N136" s="203">
        <f>ROUND($L$136*$K$136,3)</f>
        <v>0</v>
      </c>
      <c r="O136" s="202"/>
      <c r="P136" s="202"/>
      <c r="Q136" s="202"/>
      <c r="R136" s="20"/>
      <c r="S136" s="131"/>
      <c r="T136" s="99"/>
      <c r="U136" s="23" t="s">
        <v>39</v>
      </c>
      <c r="V136" s="100">
        <v>7.0000000000000001E-3</v>
      </c>
      <c r="W136" s="100">
        <f>$V$136*$K$136</f>
        <v>0.33879999999999999</v>
      </c>
      <c r="X136" s="100">
        <v>6.0000000000000002E-5</v>
      </c>
      <c r="Y136" s="100">
        <f>$X$136*$K$136</f>
        <v>2.9039999999999999E-3</v>
      </c>
      <c r="Z136" s="100">
        <v>0.10299999999999999</v>
      </c>
      <c r="AA136" s="101">
        <f>$Z$136*$K$136</f>
        <v>4.9851999999999999</v>
      </c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P136" s="131"/>
      <c r="AQ136" s="131"/>
      <c r="AR136" s="131" t="s">
        <v>128</v>
      </c>
      <c r="AS136" s="131"/>
      <c r="AT136" s="131" t="s">
        <v>124</v>
      </c>
      <c r="AU136" s="131" t="s">
        <v>89</v>
      </c>
      <c r="AV136" s="131"/>
      <c r="AW136" s="131"/>
      <c r="AX136" s="131"/>
      <c r="AY136" s="131" t="s">
        <v>123</v>
      </c>
      <c r="AZ136" s="131"/>
      <c r="BA136" s="131"/>
      <c r="BB136" s="131"/>
      <c r="BC136" s="131"/>
      <c r="BD136" s="131"/>
      <c r="BE136" s="102">
        <f>IF($U$136="základní",$N$136,0)</f>
        <v>0</v>
      </c>
      <c r="BF136" s="102">
        <f>IF($U$136="snížená",$N$136,0)</f>
        <v>0</v>
      </c>
      <c r="BG136" s="102">
        <f>IF($U$136="zákl. přenesená",$N$136,0)</f>
        <v>0</v>
      </c>
      <c r="BH136" s="102">
        <f>IF($U$136="sníž. přenesená",$N$136,0)</f>
        <v>0</v>
      </c>
      <c r="BI136" s="102">
        <f>IF($U$136="nulová",$N$136,0)</f>
        <v>0</v>
      </c>
      <c r="BJ136" s="131" t="s">
        <v>20</v>
      </c>
      <c r="BK136" s="103">
        <f>ROUND($L$136*$K$136,3)</f>
        <v>0</v>
      </c>
      <c r="BL136" s="131" t="s">
        <v>128</v>
      </c>
      <c r="BM136" s="131" t="s">
        <v>169</v>
      </c>
    </row>
    <row r="137" spans="2:65" s="6" customFormat="1" ht="27" customHeight="1">
      <c r="B137" s="19"/>
      <c r="C137" s="96" t="s">
        <v>170</v>
      </c>
      <c r="D137" s="96" t="s">
        <v>124</v>
      </c>
      <c r="E137" s="97" t="s">
        <v>171</v>
      </c>
      <c r="F137" s="201" t="s">
        <v>172</v>
      </c>
      <c r="G137" s="202"/>
      <c r="H137" s="202"/>
      <c r="I137" s="202"/>
      <c r="J137" s="98" t="s">
        <v>156</v>
      </c>
      <c r="K137" s="143">
        <v>24.2</v>
      </c>
      <c r="L137" s="203"/>
      <c r="M137" s="202"/>
      <c r="N137" s="203">
        <f>ROUND($L$137*$K$137,3)</f>
        <v>0</v>
      </c>
      <c r="O137" s="202"/>
      <c r="P137" s="202"/>
      <c r="Q137" s="202"/>
      <c r="R137" s="20"/>
      <c r="S137" s="131"/>
      <c r="T137" s="99"/>
      <c r="U137" s="23" t="s">
        <v>39</v>
      </c>
      <c r="V137" s="100">
        <v>0.33100000000000002</v>
      </c>
      <c r="W137" s="100">
        <f>$V$137*$K$137</f>
        <v>8.0101999999999993</v>
      </c>
      <c r="X137" s="100">
        <v>0</v>
      </c>
      <c r="Y137" s="100">
        <f>$X$137*$K$137</f>
        <v>0</v>
      </c>
      <c r="Z137" s="100">
        <v>0.5</v>
      </c>
      <c r="AA137" s="101">
        <f>$Z$137*$K$137</f>
        <v>12.1</v>
      </c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31"/>
      <c r="AP137" s="131"/>
      <c r="AQ137" s="131"/>
      <c r="AR137" s="131" t="s">
        <v>128</v>
      </c>
      <c r="AS137" s="131"/>
      <c r="AT137" s="131" t="s">
        <v>124</v>
      </c>
      <c r="AU137" s="131" t="s">
        <v>89</v>
      </c>
      <c r="AV137" s="131"/>
      <c r="AW137" s="131"/>
      <c r="AX137" s="131"/>
      <c r="AY137" s="131" t="s">
        <v>123</v>
      </c>
      <c r="AZ137" s="131"/>
      <c r="BA137" s="131"/>
      <c r="BB137" s="131"/>
      <c r="BC137" s="131"/>
      <c r="BD137" s="131"/>
      <c r="BE137" s="102">
        <f>IF($U$137="základní",$N$137,0)</f>
        <v>0</v>
      </c>
      <c r="BF137" s="102">
        <f>IF($U$137="snížená",$N$137,0)</f>
        <v>0</v>
      </c>
      <c r="BG137" s="102">
        <f>IF($U$137="zákl. přenesená",$N$137,0)</f>
        <v>0</v>
      </c>
      <c r="BH137" s="102">
        <f>IF($U$137="sníž. přenesená",$N$137,0)</f>
        <v>0</v>
      </c>
      <c r="BI137" s="102">
        <f>IF($U$137="nulová",$N$137,0)</f>
        <v>0</v>
      </c>
      <c r="BJ137" s="131" t="s">
        <v>20</v>
      </c>
      <c r="BK137" s="103">
        <f>ROUND($L$137*$K$137,3)</f>
        <v>0</v>
      </c>
      <c r="BL137" s="131" t="s">
        <v>128</v>
      </c>
      <c r="BM137" s="131" t="s">
        <v>173</v>
      </c>
    </row>
    <row r="138" spans="2:65" s="6" customFormat="1" ht="15.75" customHeight="1">
      <c r="B138" s="19"/>
      <c r="C138" s="96" t="s">
        <v>174</v>
      </c>
      <c r="D138" s="96" t="s">
        <v>124</v>
      </c>
      <c r="E138" s="97" t="s">
        <v>175</v>
      </c>
      <c r="F138" s="201" t="s">
        <v>176</v>
      </c>
      <c r="G138" s="202"/>
      <c r="H138" s="202"/>
      <c r="I138" s="202"/>
      <c r="J138" s="98" t="s">
        <v>177</v>
      </c>
      <c r="K138" s="143">
        <v>6</v>
      </c>
      <c r="L138" s="203"/>
      <c r="M138" s="202"/>
      <c r="N138" s="203">
        <f>ROUND($L$138*$K$138,3)</f>
        <v>0</v>
      </c>
      <c r="O138" s="202"/>
      <c r="P138" s="202"/>
      <c r="Q138" s="202"/>
      <c r="R138" s="20"/>
      <c r="S138" s="131"/>
      <c r="T138" s="99"/>
      <c r="U138" s="23" t="s">
        <v>39</v>
      </c>
      <c r="V138" s="100">
        <v>0.13300000000000001</v>
      </c>
      <c r="W138" s="100">
        <f>$V$138*$K$138</f>
        <v>0.79800000000000004</v>
      </c>
      <c r="X138" s="100">
        <v>0</v>
      </c>
      <c r="Y138" s="100">
        <f>$X$138*$K$138</f>
        <v>0</v>
      </c>
      <c r="Z138" s="100">
        <v>0.20499999999999999</v>
      </c>
      <c r="AA138" s="101">
        <f>$Z$138*$K$138</f>
        <v>1.23</v>
      </c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1"/>
      <c r="AM138" s="131"/>
      <c r="AN138" s="131"/>
      <c r="AO138" s="131"/>
      <c r="AP138" s="131"/>
      <c r="AQ138" s="131"/>
      <c r="AR138" s="131" t="s">
        <v>128</v>
      </c>
      <c r="AS138" s="131"/>
      <c r="AT138" s="131" t="s">
        <v>124</v>
      </c>
      <c r="AU138" s="131" t="s">
        <v>89</v>
      </c>
      <c r="AV138" s="131"/>
      <c r="AW138" s="131"/>
      <c r="AX138" s="131"/>
      <c r="AY138" s="131" t="s">
        <v>123</v>
      </c>
      <c r="AZ138" s="131"/>
      <c r="BA138" s="131"/>
      <c r="BB138" s="131"/>
      <c r="BC138" s="131"/>
      <c r="BD138" s="131"/>
      <c r="BE138" s="102">
        <f>IF($U$138="základní",$N$138,0)</f>
        <v>0</v>
      </c>
      <c r="BF138" s="102">
        <f>IF($U$138="snížená",$N$138,0)</f>
        <v>0</v>
      </c>
      <c r="BG138" s="102">
        <f>IF($U$138="zákl. přenesená",$N$138,0)</f>
        <v>0</v>
      </c>
      <c r="BH138" s="102">
        <f>IF($U$138="sníž. přenesená",$N$138,0)</f>
        <v>0</v>
      </c>
      <c r="BI138" s="102">
        <f>IF($U$138="nulová",$N$138,0)</f>
        <v>0</v>
      </c>
      <c r="BJ138" s="131" t="s">
        <v>20</v>
      </c>
      <c r="BK138" s="103">
        <f>ROUND($L$138*$K$138,3)</f>
        <v>0</v>
      </c>
      <c r="BL138" s="131" t="s">
        <v>128</v>
      </c>
      <c r="BM138" s="131" t="s">
        <v>178</v>
      </c>
    </row>
    <row r="139" spans="2:65" s="6" customFormat="1" ht="18.75" hidden="1" customHeight="1">
      <c r="B139" s="104"/>
      <c r="C139" s="131"/>
      <c r="D139" s="131"/>
      <c r="E139" s="145"/>
      <c r="F139" s="204"/>
      <c r="G139" s="205"/>
      <c r="H139" s="205"/>
      <c r="I139" s="205"/>
      <c r="J139" s="131"/>
      <c r="K139" s="105"/>
      <c r="L139" s="131"/>
      <c r="M139" s="131"/>
      <c r="N139" s="131"/>
      <c r="O139" s="131"/>
      <c r="P139" s="131"/>
      <c r="Q139" s="131"/>
      <c r="R139" s="106"/>
      <c r="S139" s="131"/>
      <c r="T139" s="107"/>
      <c r="U139" s="131"/>
      <c r="V139" s="131"/>
      <c r="W139" s="131"/>
      <c r="X139" s="131"/>
      <c r="Y139" s="131"/>
      <c r="Z139" s="131"/>
      <c r="AA139" s="108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  <c r="AM139" s="131"/>
      <c r="AN139" s="131"/>
      <c r="AO139" s="131"/>
      <c r="AP139" s="131"/>
      <c r="AQ139" s="131"/>
      <c r="AR139" s="131"/>
      <c r="AS139" s="131"/>
      <c r="AT139" s="145" t="s">
        <v>130</v>
      </c>
      <c r="AU139" s="145" t="s">
        <v>89</v>
      </c>
      <c r="AV139" s="145" t="s">
        <v>89</v>
      </c>
      <c r="AW139" s="145" t="s">
        <v>95</v>
      </c>
      <c r="AX139" s="145" t="s">
        <v>74</v>
      </c>
      <c r="AY139" s="145" t="s">
        <v>123</v>
      </c>
      <c r="AZ139" s="131"/>
      <c r="BA139" s="131"/>
      <c r="BB139" s="131"/>
      <c r="BC139" s="131"/>
      <c r="BD139" s="131"/>
      <c r="BE139" s="131"/>
      <c r="BF139" s="131"/>
      <c r="BG139" s="131"/>
      <c r="BH139" s="131"/>
      <c r="BI139" s="131"/>
      <c r="BJ139" s="131"/>
      <c r="BK139" s="131"/>
      <c r="BL139" s="131"/>
      <c r="BM139" s="131"/>
    </row>
    <row r="140" spans="2:65" s="6" customFormat="1" ht="18.75" hidden="1" customHeight="1">
      <c r="B140" s="109"/>
      <c r="C140" s="131"/>
      <c r="D140" s="131"/>
      <c r="E140" s="147"/>
      <c r="F140" s="206"/>
      <c r="G140" s="207"/>
      <c r="H140" s="207"/>
      <c r="I140" s="207"/>
      <c r="J140" s="131"/>
      <c r="K140" s="110"/>
      <c r="L140" s="131"/>
      <c r="M140" s="131"/>
      <c r="N140" s="131"/>
      <c r="O140" s="131"/>
      <c r="P140" s="131"/>
      <c r="Q140" s="131"/>
      <c r="R140" s="111"/>
      <c r="S140" s="131"/>
      <c r="T140" s="112"/>
      <c r="U140" s="131"/>
      <c r="V140" s="131"/>
      <c r="W140" s="131"/>
      <c r="X140" s="131"/>
      <c r="Y140" s="131"/>
      <c r="Z140" s="131"/>
      <c r="AA140" s="113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  <c r="AM140" s="131"/>
      <c r="AN140" s="131"/>
      <c r="AO140" s="131"/>
      <c r="AP140" s="131"/>
      <c r="AQ140" s="131"/>
      <c r="AR140" s="131"/>
      <c r="AS140" s="131"/>
      <c r="AT140" s="147" t="s">
        <v>130</v>
      </c>
      <c r="AU140" s="147" t="s">
        <v>89</v>
      </c>
      <c r="AV140" s="147" t="s">
        <v>134</v>
      </c>
      <c r="AW140" s="147" t="s">
        <v>95</v>
      </c>
      <c r="AX140" s="147" t="s">
        <v>74</v>
      </c>
      <c r="AY140" s="147" t="s">
        <v>123</v>
      </c>
      <c r="AZ140" s="131"/>
      <c r="BA140" s="131"/>
      <c r="BB140" s="131"/>
      <c r="BC140" s="131"/>
      <c r="BD140" s="131"/>
      <c r="BE140" s="131"/>
      <c r="BF140" s="131"/>
      <c r="BG140" s="131"/>
      <c r="BH140" s="131"/>
      <c r="BI140" s="131"/>
      <c r="BJ140" s="131"/>
      <c r="BK140" s="131"/>
      <c r="BL140" s="131"/>
      <c r="BM140" s="131"/>
    </row>
    <row r="141" spans="2:65" s="6" customFormat="1" ht="18.75" hidden="1" customHeight="1">
      <c r="B141" s="104"/>
      <c r="C141" s="131"/>
      <c r="D141" s="131"/>
      <c r="E141" s="145"/>
      <c r="F141" s="204"/>
      <c r="G141" s="205"/>
      <c r="H141" s="205"/>
      <c r="I141" s="205"/>
      <c r="J141" s="131"/>
      <c r="K141" s="105"/>
      <c r="L141" s="131"/>
      <c r="M141" s="131"/>
      <c r="N141" s="131"/>
      <c r="O141" s="131"/>
      <c r="P141" s="131"/>
      <c r="Q141" s="131"/>
      <c r="R141" s="106"/>
      <c r="S141" s="131"/>
      <c r="T141" s="107"/>
      <c r="U141" s="131"/>
      <c r="V141" s="131"/>
      <c r="W141" s="131"/>
      <c r="X141" s="131"/>
      <c r="Y141" s="131"/>
      <c r="Z141" s="131"/>
      <c r="AA141" s="108"/>
      <c r="AB141" s="131"/>
      <c r="AC141" s="131"/>
      <c r="AD141" s="131"/>
      <c r="AE141" s="131"/>
      <c r="AF141" s="131"/>
      <c r="AG141" s="131"/>
      <c r="AH141" s="131"/>
      <c r="AI141" s="131"/>
      <c r="AJ141" s="131"/>
      <c r="AK141" s="131"/>
      <c r="AL141" s="131"/>
      <c r="AM141" s="131"/>
      <c r="AN141" s="131"/>
      <c r="AO141" s="131"/>
      <c r="AP141" s="131"/>
      <c r="AQ141" s="131"/>
      <c r="AR141" s="131"/>
      <c r="AS141" s="131"/>
      <c r="AT141" s="145" t="s">
        <v>130</v>
      </c>
      <c r="AU141" s="145" t="s">
        <v>89</v>
      </c>
      <c r="AV141" s="145" t="s">
        <v>89</v>
      </c>
      <c r="AW141" s="145" t="s">
        <v>95</v>
      </c>
      <c r="AX141" s="145" t="s">
        <v>74</v>
      </c>
      <c r="AY141" s="145" t="s">
        <v>123</v>
      </c>
      <c r="AZ141" s="131"/>
      <c r="BA141" s="131"/>
      <c r="BB141" s="131"/>
      <c r="BC141" s="131"/>
      <c r="BD141" s="131"/>
      <c r="BE141" s="131"/>
      <c r="BF141" s="131"/>
      <c r="BG141" s="131"/>
      <c r="BH141" s="131"/>
      <c r="BI141" s="131"/>
      <c r="BJ141" s="131"/>
      <c r="BK141" s="131"/>
      <c r="BL141" s="131"/>
      <c r="BM141" s="131"/>
    </row>
    <row r="142" spans="2:65" s="6" customFormat="1" ht="18.75" hidden="1" customHeight="1">
      <c r="B142" s="109"/>
      <c r="C142" s="131"/>
      <c r="D142" s="131"/>
      <c r="E142" s="147"/>
      <c r="F142" s="206"/>
      <c r="G142" s="207"/>
      <c r="H142" s="207"/>
      <c r="I142" s="207"/>
      <c r="J142" s="131"/>
      <c r="K142" s="110"/>
      <c r="L142" s="131"/>
      <c r="M142" s="131"/>
      <c r="N142" s="131"/>
      <c r="O142" s="131"/>
      <c r="P142" s="131"/>
      <c r="Q142" s="131"/>
      <c r="R142" s="111"/>
      <c r="S142" s="131"/>
      <c r="T142" s="112"/>
      <c r="U142" s="131"/>
      <c r="V142" s="131"/>
      <c r="W142" s="131"/>
      <c r="X142" s="131"/>
      <c r="Y142" s="131"/>
      <c r="Z142" s="131"/>
      <c r="AA142" s="113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1"/>
      <c r="AQ142" s="131"/>
      <c r="AR142" s="131"/>
      <c r="AS142" s="131"/>
      <c r="AT142" s="147" t="s">
        <v>130</v>
      </c>
      <c r="AU142" s="147" t="s">
        <v>89</v>
      </c>
      <c r="AV142" s="147" t="s">
        <v>134</v>
      </c>
      <c r="AW142" s="147" t="s">
        <v>95</v>
      </c>
      <c r="AX142" s="147" t="s">
        <v>74</v>
      </c>
      <c r="AY142" s="147" t="s">
        <v>123</v>
      </c>
      <c r="AZ142" s="131"/>
      <c r="BA142" s="131"/>
      <c r="BB142" s="131"/>
      <c r="BC142" s="131"/>
      <c r="BD142" s="131"/>
      <c r="BE142" s="131"/>
      <c r="BF142" s="131"/>
      <c r="BG142" s="131"/>
      <c r="BH142" s="131"/>
      <c r="BI142" s="131"/>
      <c r="BJ142" s="131"/>
      <c r="BK142" s="131"/>
      <c r="BL142" s="131"/>
      <c r="BM142" s="131"/>
    </row>
    <row r="143" spans="2:65" s="6" customFormat="1" ht="18.75" hidden="1" customHeight="1">
      <c r="B143" s="114"/>
      <c r="C143" s="131"/>
      <c r="D143" s="131"/>
      <c r="E143" s="146"/>
      <c r="F143" s="208"/>
      <c r="G143" s="209"/>
      <c r="H143" s="209"/>
      <c r="I143" s="209"/>
      <c r="J143" s="131"/>
      <c r="K143" s="115"/>
      <c r="L143" s="131"/>
      <c r="M143" s="131"/>
      <c r="N143" s="131"/>
      <c r="O143" s="131"/>
      <c r="P143" s="131"/>
      <c r="Q143" s="131"/>
      <c r="R143" s="116"/>
      <c r="S143" s="131"/>
      <c r="T143" s="117"/>
      <c r="U143" s="131"/>
      <c r="V143" s="131"/>
      <c r="W143" s="131"/>
      <c r="X143" s="131"/>
      <c r="Y143" s="131"/>
      <c r="Z143" s="131"/>
      <c r="AA143" s="118"/>
      <c r="AB143" s="131"/>
      <c r="AC143" s="131"/>
      <c r="AD143" s="131"/>
      <c r="AE143" s="131"/>
      <c r="AF143" s="131"/>
      <c r="AG143" s="131"/>
      <c r="AH143" s="131"/>
      <c r="AI143" s="131"/>
      <c r="AJ143" s="131"/>
      <c r="AK143" s="131"/>
      <c r="AL143" s="131"/>
      <c r="AM143" s="131"/>
      <c r="AN143" s="131"/>
      <c r="AO143" s="131"/>
      <c r="AP143" s="131"/>
      <c r="AQ143" s="131"/>
      <c r="AR143" s="131"/>
      <c r="AS143" s="131"/>
      <c r="AT143" s="146" t="s">
        <v>130</v>
      </c>
      <c r="AU143" s="146" t="s">
        <v>89</v>
      </c>
      <c r="AV143" s="146" t="s">
        <v>128</v>
      </c>
      <c r="AW143" s="146" t="s">
        <v>95</v>
      </c>
      <c r="AX143" s="146" t="s">
        <v>20</v>
      </c>
      <c r="AY143" s="146" t="s">
        <v>123</v>
      </c>
      <c r="AZ143" s="131"/>
      <c r="BA143" s="131"/>
      <c r="BB143" s="131"/>
      <c r="BC143" s="131"/>
      <c r="BD143" s="131"/>
      <c r="BE143" s="131"/>
      <c r="BF143" s="131"/>
      <c r="BG143" s="131"/>
      <c r="BH143" s="131"/>
      <c r="BI143" s="131"/>
      <c r="BJ143" s="131"/>
      <c r="BK143" s="131"/>
      <c r="BL143" s="131"/>
      <c r="BM143" s="131"/>
    </row>
    <row r="144" spans="2:65" s="6" customFormat="1" ht="15.75" customHeight="1">
      <c r="B144" s="19"/>
      <c r="C144" s="96" t="s">
        <v>180</v>
      </c>
      <c r="D144" s="96" t="s">
        <v>124</v>
      </c>
      <c r="E144" s="97" t="s">
        <v>181</v>
      </c>
      <c r="F144" s="201" t="s">
        <v>182</v>
      </c>
      <c r="G144" s="202"/>
      <c r="H144" s="202"/>
      <c r="I144" s="202"/>
      <c r="J144" s="98" t="s">
        <v>177</v>
      </c>
      <c r="K144" s="143">
        <v>6</v>
      </c>
      <c r="L144" s="203"/>
      <c r="M144" s="202"/>
      <c r="N144" s="203">
        <f>ROUND($L$144*$K$144,3)</f>
        <v>0</v>
      </c>
      <c r="O144" s="202"/>
      <c r="P144" s="202"/>
      <c r="Q144" s="202"/>
      <c r="R144" s="20"/>
      <c r="S144" s="131"/>
      <c r="T144" s="99"/>
      <c r="U144" s="23" t="s">
        <v>39</v>
      </c>
      <c r="V144" s="100">
        <v>0.27200000000000002</v>
      </c>
      <c r="W144" s="100">
        <f>$V$144*$K$144</f>
        <v>1.6320000000000001</v>
      </c>
      <c r="X144" s="100">
        <v>0</v>
      </c>
      <c r="Y144" s="100">
        <f>$X$144*$K$144</f>
        <v>0</v>
      </c>
      <c r="Z144" s="100">
        <v>0.28999999999999998</v>
      </c>
      <c r="AA144" s="101">
        <f>$Z$144*$K$144</f>
        <v>1.7399999999999998</v>
      </c>
      <c r="AB144" s="131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131"/>
      <c r="AO144" s="131"/>
      <c r="AP144" s="131"/>
      <c r="AQ144" s="131"/>
      <c r="AR144" s="131" t="s">
        <v>128</v>
      </c>
      <c r="AS144" s="131"/>
      <c r="AT144" s="131" t="s">
        <v>124</v>
      </c>
      <c r="AU144" s="131" t="s">
        <v>89</v>
      </c>
      <c r="AV144" s="131"/>
      <c r="AW144" s="131"/>
      <c r="AX144" s="131"/>
      <c r="AY144" s="131" t="s">
        <v>123</v>
      </c>
      <c r="AZ144" s="131"/>
      <c r="BA144" s="131"/>
      <c r="BB144" s="131"/>
      <c r="BC144" s="131"/>
      <c r="BD144" s="131"/>
      <c r="BE144" s="102">
        <f>IF($U$144="základní",$N$144,0)</f>
        <v>0</v>
      </c>
      <c r="BF144" s="102">
        <f>IF($U$144="snížená",$N$144,0)</f>
        <v>0</v>
      </c>
      <c r="BG144" s="102">
        <f>IF($U$144="zákl. přenesená",$N$144,0)</f>
        <v>0</v>
      </c>
      <c r="BH144" s="102">
        <f>IF($U$144="sníž. přenesená",$N$144,0)</f>
        <v>0</v>
      </c>
      <c r="BI144" s="102">
        <f>IF($U$144="nulová",$N$144,0)</f>
        <v>0</v>
      </c>
      <c r="BJ144" s="131" t="s">
        <v>20</v>
      </c>
      <c r="BK144" s="103">
        <f>ROUND($L$144*$K$144,3)</f>
        <v>0</v>
      </c>
      <c r="BL144" s="131" t="s">
        <v>128</v>
      </c>
      <c r="BM144" s="131" t="s">
        <v>183</v>
      </c>
    </row>
    <row r="145" spans="2:65" s="87" customFormat="1" ht="30.75" customHeight="1">
      <c r="B145" s="88"/>
      <c r="D145" s="95" t="s">
        <v>99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214">
        <f>$BK$145</f>
        <v>0</v>
      </c>
      <c r="O145" s="215"/>
      <c r="P145" s="215"/>
      <c r="Q145" s="215"/>
      <c r="R145" s="90"/>
      <c r="T145" s="91"/>
      <c r="W145" s="92">
        <f>SUM($W$146:$W$151)</f>
        <v>7.4060000000000006</v>
      </c>
      <c r="Y145" s="92">
        <f>SUM($Y$146:$Y$151)</f>
        <v>0</v>
      </c>
      <c r="AA145" s="93">
        <f>SUM($AA$146:$AA$151)</f>
        <v>0</v>
      </c>
      <c r="AR145" s="141" t="s">
        <v>20</v>
      </c>
      <c r="AT145" s="141" t="s">
        <v>73</v>
      </c>
      <c r="AU145" s="141" t="s">
        <v>20</v>
      </c>
      <c r="AY145" s="141" t="s">
        <v>123</v>
      </c>
      <c r="BK145" s="94">
        <f>SUM($BK$146:$BK$151)</f>
        <v>0</v>
      </c>
    </row>
    <row r="146" spans="2:65" s="6" customFormat="1" ht="39" customHeight="1">
      <c r="B146" s="19"/>
      <c r="C146" s="96" t="s">
        <v>10</v>
      </c>
      <c r="D146" s="96" t="s">
        <v>124</v>
      </c>
      <c r="E146" s="97" t="s">
        <v>184</v>
      </c>
      <c r="F146" s="201" t="s">
        <v>185</v>
      </c>
      <c r="G146" s="202"/>
      <c r="H146" s="202"/>
      <c r="I146" s="202"/>
      <c r="J146" s="98" t="s">
        <v>164</v>
      </c>
      <c r="K146" s="143">
        <v>32.200000000000003</v>
      </c>
      <c r="L146" s="203"/>
      <c r="M146" s="202"/>
      <c r="N146" s="203">
        <f>ROUND($L$146*$K$146,3)</f>
        <v>0</v>
      </c>
      <c r="O146" s="202"/>
      <c r="P146" s="202"/>
      <c r="Q146" s="202"/>
      <c r="R146" s="20"/>
      <c r="S146" s="131"/>
      <c r="T146" s="99"/>
      <c r="U146" s="23" t="s">
        <v>39</v>
      </c>
      <c r="V146" s="100">
        <v>0.08</v>
      </c>
      <c r="W146" s="100">
        <f>$V$146*$K$146</f>
        <v>2.5760000000000001</v>
      </c>
      <c r="X146" s="100">
        <v>0</v>
      </c>
      <c r="Y146" s="100">
        <f>$X$146*$K$146</f>
        <v>0</v>
      </c>
      <c r="Z146" s="100">
        <v>0</v>
      </c>
      <c r="AA146" s="101">
        <f>$Z$146*$K$146</f>
        <v>0</v>
      </c>
      <c r="AB146" s="131"/>
      <c r="AC146" s="131"/>
      <c r="AD146" s="131"/>
      <c r="AE146" s="131"/>
      <c r="AF146" s="131"/>
      <c r="AG146" s="131"/>
      <c r="AH146" s="131"/>
      <c r="AI146" s="131"/>
      <c r="AJ146" s="131"/>
      <c r="AK146" s="131"/>
      <c r="AL146" s="131"/>
      <c r="AM146" s="131"/>
      <c r="AN146" s="131"/>
      <c r="AO146" s="131"/>
      <c r="AP146" s="131"/>
      <c r="AQ146" s="131"/>
      <c r="AR146" s="131" t="s">
        <v>128</v>
      </c>
      <c r="AS146" s="131"/>
      <c r="AT146" s="131" t="s">
        <v>124</v>
      </c>
      <c r="AU146" s="131" t="s">
        <v>89</v>
      </c>
      <c r="AV146" s="131"/>
      <c r="AW146" s="131"/>
      <c r="AX146" s="131"/>
      <c r="AY146" s="131" t="s">
        <v>123</v>
      </c>
      <c r="AZ146" s="131"/>
      <c r="BA146" s="131"/>
      <c r="BB146" s="131"/>
      <c r="BC146" s="131"/>
      <c r="BD146" s="131"/>
      <c r="BE146" s="102">
        <f>IF($U$146="základní",$N$146,0)</f>
        <v>0</v>
      </c>
      <c r="BF146" s="102">
        <f>IF($U$146="snížená",$N$146,0)</f>
        <v>0</v>
      </c>
      <c r="BG146" s="102">
        <f>IF($U$146="zákl. přenesená",$N$146,0)</f>
        <v>0</v>
      </c>
      <c r="BH146" s="102">
        <f>IF($U$146="sníž. přenesená",$N$146,0)</f>
        <v>0</v>
      </c>
      <c r="BI146" s="102">
        <f>IF($U$146="nulová",$N$146,0)</f>
        <v>0</v>
      </c>
      <c r="BJ146" s="131" t="s">
        <v>20</v>
      </c>
      <c r="BK146" s="103">
        <f>ROUND($L$146*$K$146,3)</f>
        <v>0</v>
      </c>
      <c r="BL146" s="131" t="s">
        <v>128</v>
      </c>
      <c r="BM146" s="131" t="s">
        <v>186</v>
      </c>
    </row>
    <row r="147" spans="2:65" s="6" customFormat="1" ht="27" customHeight="1">
      <c r="B147" s="19"/>
      <c r="C147" s="96" t="s">
        <v>187</v>
      </c>
      <c r="D147" s="96" t="s">
        <v>124</v>
      </c>
      <c r="E147" s="97" t="s">
        <v>188</v>
      </c>
      <c r="F147" s="201" t="s">
        <v>189</v>
      </c>
      <c r="G147" s="202"/>
      <c r="H147" s="202"/>
      <c r="I147" s="202"/>
      <c r="J147" s="98" t="s">
        <v>164</v>
      </c>
      <c r="K147" s="143">
        <v>32.200000000000003</v>
      </c>
      <c r="L147" s="203"/>
      <c r="M147" s="202"/>
      <c r="N147" s="203">
        <f>ROUND($L$147*$K$147,3)</f>
        <v>0</v>
      </c>
      <c r="O147" s="202"/>
      <c r="P147" s="202"/>
      <c r="Q147" s="202"/>
      <c r="R147" s="20"/>
      <c r="S147" s="131"/>
      <c r="T147" s="99"/>
      <c r="U147" s="23" t="s">
        <v>39</v>
      </c>
      <c r="V147" s="100">
        <v>1.4E-2</v>
      </c>
      <c r="W147" s="100">
        <f>$V$147*$K$147</f>
        <v>0.45080000000000003</v>
      </c>
      <c r="X147" s="100">
        <v>0</v>
      </c>
      <c r="Y147" s="100">
        <f>$X$147*$K$147</f>
        <v>0</v>
      </c>
      <c r="Z147" s="100">
        <v>0</v>
      </c>
      <c r="AA147" s="101">
        <f>$Z$147*$K$147</f>
        <v>0</v>
      </c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R147" s="131" t="s">
        <v>128</v>
      </c>
      <c r="AS147" s="131"/>
      <c r="AT147" s="131" t="s">
        <v>124</v>
      </c>
      <c r="AU147" s="131" t="s">
        <v>89</v>
      </c>
      <c r="AV147" s="131"/>
      <c r="AW147" s="131"/>
      <c r="AX147" s="131"/>
      <c r="AY147" s="131" t="s">
        <v>123</v>
      </c>
      <c r="AZ147" s="131"/>
      <c r="BA147" s="131"/>
      <c r="BB147" s="131"/>
      <c r="BC147" s="131"/>
      <c r="BD147" s="131"/>
      <c r="BE147" s="102">
        <f>IF($U$147="základní",$N$147,0)</f>
        <v>0</v>
      </c>
      <c r="BF147" s="102">
        <f>IF($U$147="snížená",$N$147,0)</f>
        <v>0</v>
      </c>
      <c r="BG147" s="102">
        <f>IF($U$147="zákl. přenesená",$N$147,0)</f>
        <v>0</v>
      </c>
      <c r="BH147" s="102">
        <f>IF($U$147="sníž. přenesená",$N$147,0)</f>
        <v>0</v>
      </c>
      <c r="BI147" s="102">
        <f>IF($U$147="nulová",$N$147,0)</f>
        <v>0</v>
      </c>
      <c r="BJ147" s="131" t="s">
        <v>20</v>
      </c>
      <c r="BK147" s="103">
        <f>ROUND($L$147*$K$147,3)</f>
        <v>0</v>
      </c>
      <c r="BL147" s="131" t="s">
        <v>128</v>
      </c>
      <c r="BM147" s="131" t="s">
        <v>190</v>
      </c>
    </row>
    <row r="148" spans="2:65" s="6" customFormat="1" ht="15.75" customHeight="1">
      <c r="B148" s="19"/>
      <c r="C148" s="96" t="s">
        <v>191</v>
      </c>
      <c r="D148" s="96" t="s">
        <v>124</v>
      </c>
      <c r="E148" s="97" t="s">
        <v>192</v>
      </c>
      <c r="F148" s="201" t="s">
        <v>193</v>
      </c>
      <c r="G148" s="202"/>
      <c r="H148" s="202"/>
      <c r="I148" s="202"/>
      <c r="J148" s="98" t="s">
        <v>164</v>
      </c>
      <c r="K148" s="143">
        <v>32.200000000000003</v>
      </c>
      <c r="L148" s="203"/>
      <c r="M148" s="202"/>
      <c r="N148" s="203">
        <f>ROUND($L$148*$K$148,3)</f>
        <v>0</v>
      </c>
      <c r="O148" s="202"/>
      <c r="P148" s="202"/>
      <c r="Q148" s="202"/>
      <c r="R148" s="20"/>
      <c r="S148" s="131"/>
      <c r="T148" s="99"/>
      <c r="U148" s="23" t="s">
        <v>39</v>
      </c>
      <c r="V148" s="100">
        <v>0.13600000000000001</v>
      </c>
      <c r="W148" s="100">
        <f>$V$148*$K$148</f>
        <v>4.3792000000000009</v>
      </c>
      <c r="X148" s="100">
        <v>0</v>
      </c>
      <c r="Y148" s="100">
        <f>$X$148*$K$148</f>
        <v>0</v>
      </c>
      <c r="Z148" s="100">
        <v>0</v>
      </c>
      <c r="AA148" s="101">
        <f>$Z$148*$K$148</f>
        <v>0</v>
      </c>
      <c r="AB148" s="131"/>
      <c r="AC148" s="131"/>
      <c r="AD148" s="131"/>
      <c r="AE148" s="131"/>
      <c r="AF148" s="131"/>
      <c r="AG148" s="131"/>
      <c r="AH148" s="131"/>
      <c r="AI148" s="131"/>
      <c r="AJ148" s="131"/>
      <c r="AK148" s="131"/>
      <c r="AL148" s="131"/>
      <c r="AM148" s="131"/>
      <c r="AN148" s="131"/>
      <c r="AO148" s="131"/>
      <c r="AP148" s="131"/>
      <c r="AQ148" s="131"/>
      <c r="AR148" s="131" t="s">
        <v>128</v>
      </c>
      <c r="AS148" s="131"/>
      <c r="AT148" s="131" t="s">
        <v>124</v>
      </c>
      <c r="AU148" s="131" t="s">
        <v>89</v>
      </c>
      <c r="AV148" s="131"/>
      <c r="AW148" s="131"/>
      <c r="AX148" s="131"/>
      <c r="AY148" s="131" t="s">
        <v>123</v>
      </c>
      <c r="AZ148" s="131"/>
      <c r="BA148" s="131"/>
      <c r="BB148" s="131"/>
      <c r="BC148" s="131"/>
      <c r="BD148" s="131"/>
      <c r="BE148" s="102">
        <f>IF($U$148="základní",$N$148,0)</f>
        <v>0</v>
      </c>
      <c r="BF148" s="102">
        <f>IF($U$148="snížená",$N$148,0)</f>
        <v>0</v>
      </c>
      <c r="BG148" s="102">
        <f>IF($U$148="zákl. přenesená",$N$148,0)</f>
        <v>0</v>
      </c>
      <c r="BH148" s="102">
        <f>IF($U$148="sníž. přenesená",$N$148,0)</f>
        <v>0</v>
      </c>
      <c r="BI148" s="102">
        <f>IF($U$148="nulová",$N$148,0)</f>
        <v>0</v>
      </c>
      <c r="BJ148" s="131" t="s">
        <v>20</v>
      </c>
      <c r="BK148" s="103">
        <f>ROUND($L$148*$K$148,3)</f>
        <v>0</v>
      </c>
      <c r="BL148" s="131" t="s">
        <v>128</v>
      </c>
      <c r="BM148" s="131" t="s">
        <v>194</v>
      </c>
    </row>
    <row r="149" spans="2:65" s="6" customFormat="1" ht="27" customHeight="1">
      <c r="B149" s="19"/>
      <c r="C149" s="96" t="s">
        <v>195</v>
      </c>
      <c r="D149" s="96" t="s">
        <v>124</v>
      </c>
      <c r="E149" s="97" t="s">
        <v>196</v>
      </c>
      <c r="F149" s="201" t="s">
        <v>197</v>
      </c>
      <c r="G149" s="202"/>
      <c r="H149" s="202"/>
      <c r="I149" s="202"/>
      <c r="J149" s="98" t="s">
        <v>164</v>
      </c>
      <c r="K149" s="143">
        <v>22</v>
      </c>
      <c r="L149" s="203"/>
      <c r="M149" s="202"/>
      <c r="N149" s="203">
        <f>ROUND($L$149*$K$149,3)</f>
        <v>0</v>
      </c>
      <c r="O149" s="202"/>
      <c r="P149" s="202"/>
      <c r="Q149" s="202"/>
      <c r="R149" s="20"/>
      <c r="S149" s="131"/>
      <c r="T149" s="99"/>
      <c r="U149" s="23" t="s">
        <v>39</v>
      </c>
      <c r="V149" s="100">
        <v>0</v>
      </c>
      <c r="W149" s="100">
        <f>$V$149*$K$149</f>
        <v>0</v>
      </c>
      <c r="X149" s="100">
        <v>0</v>
      </c>
      <c r="Y149" s="100">
        <f>$X$149*$K$149</f>
        <v>0</v>
      </c>
      <c r="Z149" s="100">
        <v>0</v>
      </c>
      <c r="AA149" s="101">
        <f>$Z$149*$K$149</f>
        <v>0</v>
      </c>
      <c r="AB149" s="131"/>
      <c r="AC149" s="131"/>
      <c r="AD149" s="131"/>
      <c r="AE149" s="131"/>
      <c r="AF149" s="131"/>
      <c r="AG149" s="131"/>
      <c r="AH149" s="131"/>
      <c r="AI149" s="131"/>
      <c r="AJ149" s="131"/>
      <c r="AK149" s="131"/>
      <c r="AL149" s="131"/>
      <c r="AM149" s="131"/>
      <c r="AN149" s="131"/>
      <c r="AO149" s="131"/>
      <c r="AP149" s="131"/>
      <c r="AQ149" s="131"/>
      <c r="AR149" s="131" t="s">
        <v>128</v>
      </c>
      <c r="AS149" s="131"/>
      <c r="AT149" s="131" t="s">
        <v>124</v>
      </c>
      <c r="AU149" s="131" t="s">
        <v>89</v>
      </c>
      <c r="AV149" s="131"/>
      <c r="AW149" s="131"/>
      <c r="AX149" s="131"/>
      <c r="AY149" s="131" t="s">
        <v>123</v>
      </c>
      <c r="AZ149" s="131"/>
      <c r="BA149" s="131"/>
      <c r="BB149" s="131"/>
      <c r="BC149" s="131"/>
      <c r="BD149" s="131"/>
      <c r="BE149" s="102">
        <f>IF($U$149="základní",$N$149,0)</f>
        <v>0</v>
      </c>
      <c r="BF149" s="102">
        <f>IF($U$149="snížená",$N$149,0)</f>
        <v>0</v>
      </c>
      <c r="BG149" s="102">
        <f>IF($U$149="zákl. přenesená",$N$149,0)</f>
        <v>0</v>
      </c>
      <c r="BH149" s="102">
        <f>IF($U$149="sníž. přenesená",$N$149,0)</f>
        <v>0</v>
      </c>
      <c r="BI149" s="102">
        <f>IF($U$149="nulová",$N$149,0)</f>
        <v>0</v>
      </c>
      <c r="BJ149" s="131" t="s">
        <v>20</v>
      </c>
      <c r="BK149" s="103">
        <f>ROUND($L$149*$K$149,3)</f>
        <v>0</v>
      </c>
      <c r="BL149" s="131" t="s">
        <v>128</v>
      </c>
      <c r="BM149" s="131" t="s">
        <v>198</v>
      </c>
    </row>
    <row r="150" spans="2:65" s="6" customFormat="1" ht="18.75" customHeight="1">
      <c r="B150" s="104"/>
      <c r="C150" s="131"/>
      <c r="D150" s="131"/>
      <c r="E150" s="145"/>
      <c r="F150" s="204"/>
      <c r="G150" s="205"/>
      <c r="H150" s="205"/>
      <c r="I150" s="205"/>
      <c r="J150" s="131"/>
      <c r="K150" s="105"/>
      <c r="L150" s="131"/>
      <c r="M150" s="131"/>
      <c r="N150" s="131"/>
      <c r="O150" s="131"/>
      <c r="P150" s="131"/>
      <c r="Q150" s="131"/>
      <c r="R150" s="106"/>
      <c r="S150" s="131"/>
      <c r="T150" s="107"/>
      <c r="U150" s="131"/>
      <c r="V150" s="131"/>
      <c r="W150" s="131"/>
      <c r="X150" s="131"/>
      <c r="Y150" s="131"/>
      <c r="Z150" s="131"/>
      <c r="AA150" s="108"/>
      <c r="AB150" s="131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1"/>
      <c r="AM150" s="131"/>
      <c r="AN150" s="131"/>
      <c r="AO150" s="131"/>
      <c r="AP150" s="131"/>
      <c r="AQ150" s="131"/>
      <c r="AR150" s="131"/>
      <c r="AS150" s="131"/>
      <c r="AT150" s="145" t="s">
        <v>130</v>
      </c>
      <c r="AU150" s="145" t="s">
        <v>89</v>
      </c>
      <c r="AV150" s="145" t="s">
        <v>89</v>
      </c>
      <c r="AW150" s="145" t="s">
        <v>95</v>
      </c>
      <c r="AX150" s="145" t="s">
        <v>20</v>
      </c>
      <c r="AY150" s="145" t="s">
        <v>123</v>
      </c>
      <c r="AZ150" s="131"/>
      <c r="BA150" s="131"/>
      <c r="BB150" s="131"/>
      <c r="BC150" s="131"/>
      <c r="BD150" s="131"/>
      <c r="BE150" s="131"/>
      <c r="BF150" s="131"/>
      <c r="BG150" s="131"/>
      <c r="BH150" s="131"/>
      <c r="BI150" s="131"/>
      <c r="BJ150" s="131"/>
      <c r="BK150" s="131"/>
      <c r="BL150" s="131"/>
      <c r="BM150" s="131"/>
    </row>
    <row r="151" spans="2:65" s="6" customFormat="1" ht="27" customHeight="1">
      <c r="B151" s="19"/>
      <c r="C151" s="96" t="s">
        <v>199</v>
      </c>
      <c r="D151" s="96" t="s">
        <v>124</v>
      </c>
      <c r="E151" s="97" t="s">
        <v>200</v>
      </c>
      <c r="F151" s="201" t="s">
        <v>201</v>
      </c>
      <c r="G151" s="202"/>
      <c r="H151" s="202"/>
      <c r="I151" s="202"/>
      <c r="J151" s="98" t="s">
        <v>164</v>
      </c>
      <c r="K151" s="143">
        <v>10.199999999999999</v>
      </c>
      <c r="L151" s="203"/>
      <c r="M151" s="202"/>
      <c r="N151" s="203">
        <f>ROUND($L$151*$K$151,3)</f>
        <v>0</v>
      </c>
      <c r="O151" s="202"/>
      <c r="P151" s="202"/>
      <c r="Q151" s="202"/>
      <c r="R151" s="20"/>
      <c r="S151" s="131"/>
      <c r="T151" s="99"/>
      <c r="U151" s="23" t="s">
        <v>39</v>
      </c>
      <c r="V151" s="100">
        <v>0</v>
      </c>
      <c r="W151" s="100">
        <f>$V$151*$K$151</f>
        <v>0</v>
      </c>
      <c r="X151" s="100">
        <v>0</v>
      </c>
      <c r="Y151" s="100">
        <f>$X$151*$K$151</f>
        <v>0</v>
      </c>
      <c r="Z151" s="100">
        <v>0</v>
      </c>
      <c r="AA151" s="101">
        <f>$Z$151*$K$151</f>
        <v>0</v>
      </c>
      <c r="AB151" s="131"/>
      <c r="AC151" s="131"/>
      <c r="AD151" s="131"/>
      <c r="AE151" s="131"/>
      <c r="AF151" s="131"/>
      <c r="AG151" s="131"/>
      <c r="AH151" s="131"/>
      <c r="AI151" s="131"/>
      <c r="AJ151" s="131"/>
      <c r="AK151" s="131"/>
      <c r="AL151" s="131"/>
      <c r="AM151" s="131"/>
      <c r="AN151" s="131"/>
      <c r="AO151" s="131"/>
      <c r="AP151" s="131"/>
      <c r="AQ151" s="131"/>
      <c r="AR151" s="131" t="s">
        <v>128</v>
      </c>
      <c r="AS151" s="131"/>
      <c r="AT151" s="131" t="s">
        <v>124</v>
      </c>
      <c r="AU151" s="131" t="s">
        <v>89</v>
      </c>
      <c r="AV151" s="131"/>
      <c r="AW151" s="131"/>
      <c r="AX151" s="131"/>
      <c r="AY151" s="131" t="s">
        <v>123</v>
      </c>
      <c r="AZ151" s="131"/>
      <c r="BA151" s="131"/>
      <c r="BB151" s="131"/>
      <c r="BC151" s="131"/>
      <c r="BD151" s="131"/>
      <c r="BE151" s="102">
        <f>IF($U$151="základní",$N$151,0)</f>
        <v>0</v>
      </c>
      <c r="BF151" s="102">
        <f>IF($U$151="snížená",$N$151,0)</f>
        <v>0</v>
      </c>
      <c r="BG151" s="102">
        <f>IF($U$151="zákl. přenesená",$N$151,0)</f>
        <v>0</v>
      </c>
      <c r="BH151" s="102">
        <f>IF($U$151="sníž. přenesená",$N$151,0)</f>
        <v>0</v>
      </c>
      <c r="BI151" s="102">
        <f>IF($U$151="nulová",$N$151,0)</f>
        <v>0</v>
      </c>
      <c r="BJ151" s="131" t="s">
        <v>20</v>
      </c>
      <c r="BK151" s="103">
        <f>ROUND($L$151*$K$151,3)</f>
        <v>0</v>
      </c>
      <c r="BL151" s="131" t="s">
        <v>128</v>
      </c>
      <c r="BM151" s="131" t="s">
        <v>202</v>
      </c>
    </row>
    <row r="152" spans="2:65" s="87" customFormat="1" ht="30.75" customHeight="1">
      <c r="B152" s="88"/>
      <c r="D152" s="95" t="s">
        <v>100</v>
      </c>
      <c r="E152" s="95"/>
      <c r="F152" s="95"/>
      <c r="G152" s="95"/>
      <c r="H152" s="95"/>
      <c r="I152" s="95"/>
      <c r="J152" s="95"/>
      <c r="K152" s="95"/>
      <c r="L152" s="95"/>
      <c r="M152" s="95"/>
      <c r="N152" s="214">
        <f>$BK$152</f>
        <v>0</v>
      </c>
      <c r="O152" s="215"/>
      <c r="P152" s="215"/>
      <c r="Q152" s="215"/>
      <c r="R152" s="90"/>
      <c r="T152" s="91"/>
      <c r="W152" s="92">
        <f>SUM($W$153:$W$163)</f>
        <v>50.141080000000002</v>
      </c>
      <c r="Y152" s="92">
        <f>SUM($Y$153:$Y$163)</f>
        <v>88.203554999999994</v>
      </c>
      <c r="AA152" s="93">
        <f>SUM($AA$153:$AA$163)</f>
        <v>0</v>
      </c>
      <c r="AR152" s="141" t="s">
        <v>20</v>
      </c>
      <c r="AT152" s="141" t="s">
        <v>73</v>
      </c>
      <c r="AU152" s="141" t="s">
        <v>20</v>
      </c>
      <c r="AY152" s="141" t="s">
        <v>123</v>
      </c>
      <c r="BK152" s="94">
        <f>SUM($BK$153:$BK$163)</f>
        <v>0</v>
      </c>
    </row>
    <row r="153" spans="2:65" s="6" customFormat="1" ht="27" customHeight="1">
      <c r="B153" s="19"/>
      <c r="C153" s="96" t="s">
        <v>203</v>
      </c>
      <c r="D153" s="96" t="s">
        <v>124</v>
      </c>
      <c r="E153" s="97" t="s">
        <v>204</v>
      </c>
      <c r="F153" s="201" t="s">
        <v>205</v>
      </c>
      <c r="G153" s="202"/>
      <c r="H153" s="202"/>
      <c r="I153" s="202"/>
      <c r="J153" s="98" t="s">
        <v>156</v>
      </c>
      <c r="K153" s="143">
        <v>485</v>
      </c>
      <c r="L153" s="203"/>
      <c r="M153" s="202"/>
      <c r="N153" s="203">
        <f>ROUND($L$153*$K$153,3)</f>
        <v>0</v>
      </c>
      <c r="O153" s="202"/>
      <c r="P153" s="202"/>
      <c r="Q153" s="202"/>
      <c r="R153" s="20"/>
      <c r="S153" s="131"/>
      <c r="T153" s="99"/>
      <c r="U153" s="23" t="s">
        <v>39</v>
      </c>
      <c r="V153" s="100">
        <v>6.6000000000000003E-2</v>
      </c>
      <c r="W153" s="100">
        <f>$V$153*$K$153</f>
        <v>32.01</v>
      </c>
      <c r="X153" s="100">
        <v>0.10373</v>
      </c>
      <c r="Y153" s="100">
        <f>$X$153*$K$153</f>
        <v>50.309049999999999</v>
      </c>
      <c r="Z153" s="100">
        <v>0</v>
      </c>
      <c r="AA153" s="101">
        <f>$Z$153*$K$153</f>
        <v>0</v>
      </c>
      <c r="AB153" s="131"/>
      <c r="AC153" s="131"/>
      <c r="AD153" s="131"/>
      <c r="AE153" s="131"/>
      <c r="AF153" s="131"/>
      <c r="AG153" s="131"/>
      <c r="AH153" s="131"/>
      <c r="AI153" s="131"/>
      <c r="AJ153" s="131"/>
      <c r="AK153" s="131"/>
      <c r="AL153" s="131"/>
      <c r="AM153" s="131"/>
      <c r="AN153" s="131"/>
      <c r="AO153" s="131"/>
      <c r="AP153" s="131"/>
      <c r="AQ153" s="131"/>
      <c r="AR153" s="131" t="s">
        <v>128</v>
      </c>
      <c r="AS153" s="131"/>
      <c r="AT153" s="131" t="s">
        <v>124</v>
      </c>
      <c r="AU153" s="131" t="s">
        <v>89</v>
      </c>
      <c r="AV153" s="131"/>
      <c r="AW153" s="131"/>
      <c r="AX153" s="131"/>
      <c r="AY153" s="131" t="s">
        <v>123</v>
      </c>
      <c r="AZ153" s="131"/>
      <c r="BA153" s="131"/>
      <c r="BB153" s="131"/>
      <c r="BC153" s="131"/>
      <c r="BD153" s="131"/>
      <c r="BE153" s="102">
        <f>IF($U$153="základní",$N$153,0)</f>
        <v>0</v>
      </c>
      <c r="BF153" s="102">
        <f>IF($U$153="snížená",$N$153,0)</f>
        <v>0</v>
      </c>
      <c r="BG153" s="102">
        <f>IF($U$153="zákl. přenesená",$N$153,0)</f>
        <v>0</v>
      </c>
      <c r="BH153" s="102">
        <f>IF($U$153="sníž. přenesená",$N$153,0)</f>
        <v>0</v>
      </c>
      <c r="BI153" s="102">
        <f>IF($U$153="nulová",$N$153,0)</f>
        <v>0</v>
      </c>
      <c r="BJ153" s="131" t="s">
        <v>20</v>
      </c>
      <c r="BK153" s="103">
        <f>ROUND($L$153*$K$153,3)</f>
        <v>0</v>
      </c>
      <c r="BL153" s="131" t="s">
        <v>128</v>
      </c>
      <c r="BM153" s="131" t="s">
        <v>206</v>
      </c>
    </row>
    <row r="154" spans="2:65" s="6" customFormat="1" ht="18.75" customHeight="1">
      <c r="B154" s="104"/>
      <c r="C154" s="131"/>
      <c r="D154" s="131"/>
      <c r="E154" s="145"/>
      <c r="F154" s="204" t="s">
        <v>378</v>
      </c>
      <c r="G154" s="205"/>
      <c r="H154" s="205"/>
      <c r="I154" s="205"/>
      <c r="J154" s="131"/>
      <c r="K154" s="105">
        <v>485</v>
      </c>
      <c r="L154" s="131"/>
      <c r="M154" s="131"/>
      <c r="N154" s="131"/>
      <c r="O154" s="131"/>
      <c r="P154" s="131"/>
      <c r="Q154" s="131"/>
      <c r="R154" s="106"/>
      <c r="S154" s="131"/>
      <c r="T154" s="107"/>
      <c r="U154" s="131"/>
      <c r="V154" s="131"/>
      <c r="W154" s="131"/>
      <c r="X154" s="131"/>
      <c r="Y154" s="131"/>
      <c r="Z154" s="131"/>
      <c r="AA154" s="108"/>
      <c r="AB154" s="131"/>
      <c r="AC154" s="131"/>
      <c r="AD154" s="131"/>
      <c r="AE154" s="131"/>
      <c r="AF154" s="131"/>
      <c r="AG154" s="131"/>
      <c r="AH154" s="131"/>
      <c r="AI154" s="131"/>
      <c r="AJ154" s="131"/>
      <c r="AK154" s="131"/>
      <c r="AL154" s="131"/>
      <c r="AM154" s="131"/>
      <c r="AN154" s="131"/>
      <c r="AO154" s="131"/>
      <c r="AP154" s="131"/>
      <c r="AQ154" s="131"/>
      <c r="AR154" s="131"/>
      <c r="AS154" s="131"/>
      <c r="AT154" s="145" t="s">
        <v>130</v>
      </c>
      <c r="AU154" s="145" t="s">
        <v>89</v>
      </c>
      <c r="AV154" s="145" t="s">
        <v>89</v>
      </c>
      <c r="AW154" s="145" t="s">
        <v>95</v>
      </c>
      <c r="AX154" s="145" t="s">
        <v>20</v>
      </c>
      <c r="AY154" s="145" t="s">
        <v>123</v>
      </c>
      <c r="AZ154" s="131"/>
      <c r="BA154" s="131"/>
      <c r="BB154" s="131"/>
      <c r="BC154" s="131"/>
      <c r="BD154" s="131"/>
      <c r="BE154" s="131"/>
      <c r="BF154" s="131"/>
      <c r="BG154" s="131"/>
      <c r="BH154" s="131"/>
      <c r="BI154" s="131"/>
      <c r="BJ154" s="131"/>
      <c r="BK154" s="131"/>
      <c r="BL154" s="131"/>
      <c r="BM154" s="131"/>
    </row>
    <row r="155" spans="2:65" s="6" customFormat="1" ht="27" customHeight="1">
      <c r="B155" s="19"/>
      <c r="C155" s="96" t="s">
        <v>9</v>
      </c>
      <c r="D155" s="96" t="s">
        <v>124</v>
      </c>
      <c r="E155" s="97" t="s">
        <v>207</v>
      </c>
      <c r="F155" s="201" t="s">
        <v>208</v>
      </c>
      <c r="G155" s="202"/>
      <c r="H155" s="202"/>
      <c r="I155" s="202"/>
      <c r="J155" s="98" t="s">
        <v>156</v>
      </c>
      <c r="K155" s="152">
        <f>485+485*0.25</f>
        <v>606.25</v>
      </c>
      <c r="L155" s="203"/>
      <c r="M155" s="202"/>
      <c r="N155" s="203">
        <f>ROUND($L$155*$K$155,3)</f>
        <v>0</v>
      </c>
      <c r="O155" s="202"/>
      <c r="P155" s="202"/>
      <c r="Q155" s="202"/>
      <c r="R155" s="20"/>
      <c r="S155" s="131"/>
      <c r="T155" s="99"/>
      <c r="U155" s="23" t="s">
        <v>39</v>
      </c>
      <c r="V155" s="100">
        <v>2E-3</v>
      </c>
      <c r="W155" s="100">
        <f>$V$155*$K$155</f>
        <v>1.2125000000000001</v>
      </c>
      <c r="X155" s="100">
        <v>6.0999999999999997E-4</v>
      </c>
      <c r="Y155" s="100">
        <f>$X$155*$K$155</f>
        <v>0.36981249999999999</v>
      </c>
      <c r="Z155" s="100">
        <v>0</v>
      </c>
      <c r="AA155" s="101">
        <f>$Z$155*$K$155</f>
        <v>0</v>
      </c>
      <c r="AB155" s="131"/>
      <c r="AC155" s="131"/>
      <c r="AD155" s="131"/>
      <c r="AE155" s="131"/>
      <c r="AF155" s="131"/>
      <c r="AG155" s="131"/>
      <c r="AH155" s="131"/>
      <c r="AI155" s="131"/>
      <c r="AJ155" s="131"/>
      <c r="AK155" s="131"/>
      <c r="AL155" s="131"/>
      <c r="AM155" s="131"/>
      <c r="AN155" s="131"/>
      <c r="AO155" s="131"/>
      <c r="AP155" s="131"/>
      <c r="AQ155" s="131"/>
      <c r="AR155" s="131" t="s">
        <v>128</v>
      </c>
      <c r="AS155" s="131"/>
      <c r="AT155" s="131" t="s">
        <v>124</v>
      </c>
      <c r="AU155" s="131" t="s">
        <v>89</v>
      </c>
      <c r="AV155" s="131"/>
      <c r="AW155" s="131"/>
      <c r="AX155" s="131"/>
      <c r="AY155" s="131" t="s">
        <v>123</v>
      </c>
      <c r="AZ155" s="131"/>
      <c r="BA155" s="131"/>
      <c r="BB155" s="131"/>
      <c r="BC155" s="131"/>
      <c r="BD155" s="131"/>
      <c r="BE155" s="102">
        <f>IF($U$155="základní",$N$155,0)</f>
        <v>0</v>
      </c>
      <c r="BF155" s="102">
        <f>IF($U$155="snížená",$N$155,0)</f>
        <v>0</v>
      </c>
      <c r="BG155" s="102">
        <f>IF($U$155="zákl. přenesená",$N$155,0)</f>
        <v>0</v>
      </c>
      <c r="BH155" s="102">
        <f>IF($U$155="sníž. přenesená",$N$155,0)</f>
        <v>0</v>
      </c>
      <c r="BI155" s="102">
        <f>IF($U$155="nulová",$N$155,0)</f>
        <v>0</v>
      </c>
      <c r="BJ155" s="131" t="s">
        <v>20</v>
      </c>
      <c r="BK155" s="103">
        <f>ROUND($L$155*$K$155,3)</f>
        <v>0</v>
      </c>
      <c r="BL155" s="131" t="s">
        <v>128</v>
      </c>
      <c r="BM155" s="131" t="s">
        <v>209</v>
      </c>
    </row>
    <row r="156" spans="2:65" s="6" customFormat="1" ht="27" customHeight="1">
      <c r="B156" s="19"/>
      <c r="C156" s="96" t="s">
        <v>210</v>
      </c>
      <c r="D156" s="96" t="s">
        <v>124</v>
      </c>
      <c r="E156" s="97" t="s">
        <v>211</v>
      </c>
      <c r="F156" s="201" t="s">
        <v>212</v>
      </c>
      <c r="G156" s="202"/>
      <c r="H156" s="202"/>
      <c r="I156" s="202"/>
      <c r="J156" s="98" t="s">
        <v>156</v>
      </c>
      <c r="K156" s="143">
        <f>485*0.25</f>
        <v>121.25</v>
      </c>
      <c r="L156" s="203"/>
      <c r="M156" s="202"/>
      <c r="N156" s="203">
        <f>ROUND($L$156*$K$156,3)</f>
        <v>0</v>
      </c>
      <c r="O156" s="202"/>
      <c r="P156" s="202"/>
      <c r="Q156" s="202"/>
      <c r="R156" s="20"/>
      <c r="S156" s="131"/>
      <c r="T156" s="99"/>
      <c r="U156" s="23" t="s">
        <v>39</v>
      </c>
      <c r="V156" s="100">
        <v>5.6000000000000001E-2</v>
      </c>
      <c r="W156" s="100">
        <f>$V$156*$K$156</f>
        <v>6.79</v>
      </c>
      <c r="X156" s="100">
        <v>0.15826000000000001</v>
      </c>
      <c r="Y156" s="100">
        <f>$X$156*$K$156</f>
        <v>19.189025000000001</v>
      </c>
      <c r="Z156" s="100">
        <v>0</v>
      </c>
      <c r="AA156" s="101">
        <f>$Z$156*$K$156</f>
        <v>0</v>
      </c>
      <c r="AB156" s="131"/>
      <c r="AC156" s="131"/>
      <c r="AD156" s="131"/>
      <c r="AE156" s="131"/>
      <c r="AF156" s="131"/>
      <c r="AG156" s="131"/>
      <c r="AH156" s="131"/>
      <c r="AI156" s="131"/>
      <c r="AJ156" s="131"/>
      <c r="AK156" s="131"/>
      <c r="AL156" s="131"/>
      <c r="AM156" s="131"/>
      <c r="AN156" s="131"/>
      <c r="AO156" s="131"/>
      <c r="AP156" s="131"/>
      <c r="AQ156" s="131"/>
      <c r="AR156" s="131" t="s">
        <v>128</v>
      </c>
      <c r="AS156" s="131"/>
      <c r="AT156" s="131" t="s">
        <v>124</v>
      </c>
      <c r="AU156" s="131" t="s">
        <v>89</v>
      </c>
      <c r="AV156" s="131"/>
      <c r="AW156" s="131"/>
      <c r="AX156" s="131"/>
      <c r="AY156" s="131" t="s">
        <v>123</v>
      </c>
      <c r="AZ156" s="131"/>
      <c r="BA156" s="131"/>
      <c r="BB156" s="131"/>
      <c r="BC156" s="131"/>
      <c r="BD156" s="131"/>
      <c r="BE156" s="102">
        <f>IF($U$156="základní",$N$156,0)</f>
        <v>0</v>
      </c>
      <c r="BF156" s="102">
        <f>IF($U$156="snížená",$N$156,0)</f>
        <v>0</v>
      </c>
      <c r="BG156" s="102">
        <f>IF($U$156="zákl. přenesená",$N$156,0)</f>
        <v>0</v>
      </c>
      <c r="BH156" s="102">
        <f>IF($U$156="sníž. přenesená",$N$156,0)</f>
        <v>0</v>
      </c>
      <c r="BI156" s="102">
        <f>IF($U$156="nulová",$N$156,0)</f>
        <v>0</v>
      </c>
      <c r="BJ156" s="131" t="s">
        <v>20</v>
      </c>
      <c r="BK156" s="103">
        <f>ROUND($L$156*$K$156,3)</f>
        <v>0</v>
      </c>
      <c r="BL156" s="131" t="s">
        <v>128</v>
      </c>
      <c r="BM156" s="131" t="s">
        <v>213</v>
      </c>
    </row>
    <row r="157" spans="2:65" s="6" customFormat="1" ht="27" customHeight="1">
      <c r="B157" s="19"/>
      <c r="C157" s="96" t="s">
        <v>214</v>
      </c>
      <c r="D157" s="96" t="s">
        <v>124</v>
      </c>
      <c r="E157" s="97" t="s">
        <v>215</v>
      </c>
      <c r="F157" s="201" t="s">
        <v>216</v>
      </c>
      <c r="G157" s="202"/>
      <c r="H157" s="202"/>
      <c r="I157" s="202"/>
      <c r="J157" s="98" t="s">
        <v>156</v>
      </c>
      <c r="K157" s="143">
        <f>485*0.05</f>
        <v>24.25</v>
      </c>
      <c r="L157" s="203"/>
      <c r="M157" s="202"/>
      <c r="N157" s="203">
        <f>ROUND($L$157*$K$157,3)</f>
        <v>0</v>
      </c>
      <c r="O157" s="202"/>
      <c r="P157" s="202"/>
      <c r="Q157" s="202"/>
      <c r="R157" s="20"/>
      <c r="S157" s="131"/>
      <c r="T157" s="99"/>
      <c r="U157" s="23" t="s">
        <v>39</v>
      </c>
      <c r="V157" s="100">
        <v>4.0000000000000001E-3</v>
      </c>
      <c r="W157" s="100">
        <f>$V$157*$K$157</f>
        <v>9.7000000000000003E-2</v>
      </c>
      <c r="X157" s="100">
        <v>6.0099999999999997E-3</v>
      </c>
      <c r="Y157" s="100">
        <f>$X$157*$K$157</f>
        <v>0.1457425</v>
      </c>
      <c r="Z157" s="100">
        <v>0</v>
      </c>
      <c r="AA157" s="101">
        <f>$Z$157*$K$157</f>
        <v>0</v>
      </c>
      <c r="AB157" s="131"/>
      <c r="AC157" s="131"/>
      <c r="AD157" s="131"/>
      <c r="AE157" s="131"/>
      <c r="AF157" s="131"/>
      <c r="AG157" s="131"/>
      <c r="AH157" s="131"/>
      <c r="AI157" s="131"/>
      <c r="AJ157" s="131"/>
      <c r="AK157" s="131"/>
      <c r="AL157" s="131"/>
      <c r="AM157" s="131"/>
      <c r="AN157" s="131"/>
      <c r="AO157" s="131"/>
      <c r="AP157" s="131"/>
      <c r="AQ157" s="131"/>
      <c r="AR157" s="131" t="s">
        <v>128</v>
      </c>
      <c r="AS157" s="131"/>
      <c r="AT157" s="131" t="s">
        <v>124</v>
      </c>
      <c r="AU157" s="131" t="s">
        <v>89</v>
      </c>
      <c r="AV157" s="131"/>
      <c r="AW157" s="131"/>
      <c r="AX157" s="131"/>
      <c r="AY157" s="131" t="s">
        <v>123</v>
      </c>
      <c r="AZ157" s="131"/>
      <c r="BA157" s="131"/>
      <c r="BB157" s="131"/>
      <c r="BC157" s="131"/>
      <c r="BD157" s="131"/>
      <c r="BE157" s="102">
        <f>IF($U$157="základní",$N$157,0)</f>
        <v>0</v>
      </c>
      <c r="BF157" s="102">
        <f>IF($U$157="snížená",$N$157,0)</f>
        <v>0</v>
      </c>
      <c r="BG157" s="102">
        <f>IF($U$157="zákl. přenesená",$N$157,0)</f>
        <v>0</v>
      </c>
      <c r="BH157" s="102">
        <f>IF($U$157="sníž. přenesená",$N$157,0)</f>
        <v>0</v>
      </c>
      <c r="BI157" s="102">
        <f>IF($U$157="nulová",$N$157,0)</f>
        <v>0</v>
      </c>
      <c r="BJ157" s="131" t="s">
        <v>20</v>
      </c>
      <c r="BK157" s="103">
        <f>ROUND($L$157*$K$157,3)</f>
        <v>0</v>
      </c>
      <c r="BL157" s="131" t="s">
        <v>128</v>
      </c>
      <c r="BM157" s="131" t="s">
        <v>217</v>
      </c>
    </row>
    <row r="158" spans="2:65" s="6" customFormat="1" ht="27" customHeight="1">
      <c r="B158" s="19"/>
      <c r="C158" s="96" t="s">
        <v>218</v>
      </c>
      <c r="D158" s="96" t="s">
        <v>124</v>
      </c>
      <c r="E158" s="97" t="s">
        <v>219</v>
      </c>
      <c r="F158" s="201" t="s">
        <v>220</v>
      </c>
      <c r="G158" s="202"/>
      <c r="H158" s="202"/>
      <c r="I158" s="202"/>
      <c r="J158" s="98" t="s">
        <v>156</v>
      </c>
      <c r="K158" s="143">
        <v>24.25</v>
      </c>
      <c r="L158" s="203"/>
      <c r="M158" s="202"/>
      <c r="N158" s="203">
        <f>ROUND($L$158*$K$158,3)</f>
        <v>0</v>
      </c>
      <c r="O158" s="202"/>
      <c r="P158" s="202"/>
      <c r="Q158" s="202"/>
      <c r="R158" s="20"/>
      <c r="S158" s="131"/>
      <c r="T158" s="99"/>
      <c r="U158" s="23" t="s">
        <v>39</v>
      </c>
      <c r="V158" s="100">
        <v>2.8000000000000001E-2</v>
      </c>
      <c r="W158" s="100">
        <f>$V$158*$K$158</f>
        <v>0.67900000000000005</v>
      </c>
      <c r="X158" s="100">
        <v>0.37190000000000001</v>
      </c>
      <c r="Y158" s="100">
        <f>$X$158*$K$158</f>
        <v>9.0185750000000002</v>
      </c>
      <c r="Z158" s="100">
        <v>0</v>
      </c>
      <c r="AA158" s="101">
        <f>$Z$158*$K$158</f>
        <v>0</v>
      </c>
      <c r="AB158" s="131"/>
      <c r="AC158" s="131"/>
      <c r="AD158" s="131"/>
      <c r="AE158" s="131"/>
      <c r="AF158" s="131"/>
      <c r="AG158" s="131"/>
      <c r="AH158" s="131"/>
      <c r="AI158" s="131"/>
      <c r="AJ158" s="131"/>
      <c r="AK158" s="131"/>
      <c r="AL158" s="131"/>
      <c r="AM158" s="131"/>
      <c r="AN158" s="131"/>
      <c r="AO158" s="131"/>
      <c r="AP158" s="131"/>
      <c r="AQ158" s="131"/>
      <c r="AR158" s="131" t="s">
        <v>128</v>
      </c>
      <c r="AS158" s="131"/>
      <c r="AT158" s="131" t="s">
        <v>124</v>
      </c>
      <c r="AU158" s="131" t="s">
        <v>89</v>
      </c>
      <c r="AV158" s="131"/>
      <c r="AW158" s="131"/>
      <c r="AX158" s="131"/>
      <c r="AY158" s="131" t="s">
        <v>123</v>
      </c>
      <c r="AZ158" s="131"/>
      <c r="BA158" s="131"/>
      <c r="BB158" s="131"/>
      <c r="BC158" s="131"/>
      <c r="BD158" s="131"/>
      <c r="BE158" s="102">
        <f>IF($U$158="základní",$N$158,0)</f>
        <v>0</v>
      </c>
      <c r="BF158" s="102">
        <f>IF($U$158="snížená",$N$158,0)</f>
        <v>0</v>
      </c>
      <c r="BG158" s="102">
        <f>IF($U$158="zákl. přenesená",$N$158,0)</f>
        <v>0</v>
      </c>
      <c r="BH158" s="102">
        <f>IF($U$158="sníž. přenesená",$N$158,0)</f>
        <v>0</v>
      </c>
      <c r="BI158" s="102">
        <f>IF($U$158="nulová",$N$158,0)</f>
        <v>0</v>
      </c>
      <c r="BJ158" s="131" t="s">
        <v>20</v>
      </c>
      <c r="BK158" s="103">
        <f>ROUND($L$158*$K$158,3)</f>
        <v>0</v>
      </c>
      <c r="BL158" s="131" t="s">
        <v>128</v>
      </c>
      <c r="BM158" s="131" t="s">
        <v>221</v>
      </c>
    </row>
    <row r="159" spans="2:65" s="6" customFormat="1" ht="15.75" customHeight="1">
      <c r="B159" s="19"/>
      <c r="C159" s="96" t="s">
        <v>222</v>
      </c>
      <c r="D159" s="96" t="s">
        <v>124</v>
      </c>
      <c r="E159" s="97" t="s">
        <v>223</v>
      </c>
      <c r="F159" s="201" t="s">
        <v>224</v>
      </c>
      <c r="G159" s="202"/>
      <c r="H159" s="202"/>
      <c r="I159" s="202"/>
      <c r="J159" s="98" t="s">
        <v>156</v>
      </c>
      <c r="K159" s="143">
        <v>24.25</v>
      </c>
      <c r="L159" s="203"/>
      <c r="M159" s="202"/>
      <c r="N159" s="203">
        <f>ROUND($L$159*$K$159,3)</f>
        <v>0</v>
      </c>
      <c r="O159" s="202"/>
      <c r="P159" s="202"/>
      <c r="Q159" s="202"/>
      <c r="R159" s="20"/>
      <c r="S159" s="131"/>
      <c r="T159" s="99"/>
      <c r="U159" s="23" t="s">
        <v>39</v>
      </c>
      <c r="V159" s="100">
        <v>2.9000000000000001E-2</v>
      </c>
      <c r="W159" s="100">
        <f>$V$159*$K$159</f>
        <v>0.70325000000000004</v>
      </c>
      <c r="X159" s="100">
        <v>0.378</v>
      </c>
      <c r="Y159" s="100">
        <f>$X$159*$K$159</f>
        <v>9.1664999999999992</v>
      </c>
      <c r="Z159" s="100">
        <v>0</v>
      </c>
      <c r="AA159" s="101">
        <f>$Z$159*$K$159</f>
        <v>0</v>
      </c>
      <c r="AB159" s="131"/>
      <c r="AC159" s="131"/>
      <c r="AD159" s="131"/>
      <c r="AE159" s="131"/>
      <c r="AF159" s="131"/>
      <c r="AG159" s="131"/>
      <c r="AH159" s="131"/>
      <c r="AI159" s="131"/>
      <c r="AJ159" s="131"/>
      <c r="AK159" s="131"/>
      <c r="AL159" s="131"/>
      <c r="AM159" s="131"/>
      <c r="AN159" s="131"/>
      <c r="AO159" s="131"/>
      <c r="AP159" s="131"/>
      <c r="AQ159" s="131"/>
      <c r="AR159" s="131" t="s">
        <v>128</v>
      </c>
      <c r="AS159" s="131"/>
      <c r="AT159" s="131" t="s">
        <v>124</v>
      </c>
      <c r="AU159" s="131" t="s">
        <v>89</v>
      </c>
      <c r="AV159" s="131"/>
      <c r="AW159" s="131"/>
      <c r="AX159" s="131"/>
      <c r="AY159" s="131" t="s">
        <v>123</v>
      </c>
      <c r="AZ159" s="131"/>
      <c r="BA159" s="131"/>
      <c r="BB159" s="131"/>
      <c r="BC159" s="131"/>
      <c r="BD159" s="131"/>
      <c r="BE159" s="102">
        <f>IF($U$159="základní",$N$159,0)</f>
        <v>0</v>
      </c>
      <c r="BF159" s="102">
        <f>IF($U$159="snížená",$N$159,0)</f>
        <v>0</v>
      </c>
      <c r="BG159" s="102">
        <f>IF($U$159="zákl. přenesená",$N$159,0)</f>
        <v>0</v>
      </c>
      <c r="BH159" s="102">
        <f>IF($U$159="sníž. přenesená",$N$159,0)</f>
        <v>0</v>
      </c>
      <c r="BI159" s="102">
        <f>IF($U$159="nulová",$N$159,0)</f>
        <v>0</v>
      </c>
      <c r="BJ159" s="131" t="s">
        <v>20</v>
      </c>
      <c r="BK159" s="103">
        <f>ROUND($L$159*$K$159,3)</f>
        <v>0</v>
      </c>
      <c r="BL159" s="131" t="s">
        <v>128</v>
      </c>
      <c r="BM159" s="131" t="s">
        <v>225</v>
      </c>
    </row>
    <row r="160" spans="2:65" s="6" customFormat="1" ht="15.75" customHeight="1">
      <c r="B160" s="19"/>
      <c r="C160" s="96" t="s">
        <v>226</v>
      </c>
      <c r="D160" s="96" t="s">
        <v>124</v>
      </c>
      <c r="E160" s="97" t="s">
        <v>227</v>
      </c>
      <c r="F160" s="201" t="s">
        <v>228</v>
      </c>
      <c r="G160" s="202"/>
      <c r="H160" s="202"/>
      <c r="I160" s="202"/>
      <c r="J160" s="98" t="s">
        <v>156</v>
      </c>
      <c r="K160" s="143">
        <v>24.25</v>
      </c>
      <c r="L160" s="203"/>
      <c r="M160" s="202"/>
      <c r="N160" s="203">
        <f>ROUND($L$160*$K$160,3)</f>
        <v>0</v>
      </c>
      <c r="O160" s="202"/>
      <c r="P160" s="202"/>
      <c r="Q160" s="202"/>
      <c r="R160" s="20"/>
      <c r="S160" s="131"/>
      <c r="T160" s="99"/>
      <c r="U160" s="23" t="s">
        <v>39</v>
      </c>
      <c r="V160" s="100">
        <v>3.5000000000000003E-2</v>
      </c>
      <c r="W160" s="100">
        <f>$V$160*$K$160</f>
        <v>0.84875000000000012</v>
      </c>
      <c r="X160" s="100">
        <v>0</v>
      </c>
      <c r="Y160" s="100">
        <f>$X$160*$K$160</f>
        <v>0</v>
      </c>
      <c r="Z160" s="100">
        <v>0</v>
      </c>
      <c r="AA160" s="101">
        <f>$Z$160*$K$160</f>
        <v>0</v>
      </c>
      <c r="AB160" s="131"/>
      <c r="AC160" s="131"/>
      <c r="AD160" s="131"/>
      <c r="AE160" s="131"/>
      <c r="AF160" s="131"/>
      <c r="AG160" s="131"/>
      <c r="AH160" s="131"/>
      <c r="AI160" s="131"/>
      <c r="AJ160" s="131"/>
      <c r="AK160" s="131"/>
      <c r="AL160" s="131"/>
      <c r="AM160" s="131"/>
      <c r="AN160" s="131"/>
      <c r="AO160" s="131"/>
      <c r="AP160" s="131"/>
      <c r="AQ160" s="131"/>
      <c r="AR160" s="131" t="s">
        <v>128</v>
      </c>
      <c r="AS160" s="131"/>
      <c r="AT160" s="131" t="s">
        <v>124</v>
      </c>
      <c r="AU160" s="131" t="s">
        <v>89</v>
      </c>
      <c r="AV160" s="131"/>
      <c r="AW160" s="131"/>
      <c r="AX160" s="131"/>
      <c r="AY160" s="131" t="s">
        <v>123</v>
      </c>
      <c r="AZ160" s="131"/>
      <c r="BA160" s="131"/>
      <c r="BB160" s="131"/>
      <c r="BC160" s="131"/>
      <c r="BD160" s="131"/>
      <c r="BE160" s="102">
        <f>IF($U$160="základní",$N$160,0)</f>
        <v>0</v>
      </c>
      <c r="BF160" s="102">
        <f>IF($U$160="snížená",$N$160,0)</f>
        <v>0</v>
      </c>
      <c r="BG160" s="102">
        <f>IF($U$160="zákl. přenesená",$N$160,0)</f>
        <v>0</v>
      </c>
      <c r="BH160" s="102">
        <f>IF($U$160="sníž. přenesená",$N$160,0)</f>
        <v>0</v>
      </c>
      <c r="BI160" s="102">
        <f>IF($U$160="nulová",$N$160,0)</f>
        <v>0</v>
      </c>
      <c r="BJ160" s="131" t="s">
        <v>20</v>
      </c>
      <c r="BK160" s="103">
        <f>ROUND($L$160*$K$160,3)</f>
        <v>0</v>
      </c>
      <c r="BL160" s="131" t="s">
        <v>128</v>
      </c>
      <c r="BM160" s="131" t="s">
        <v>229</v>
      </c>
    </row>
    <row r="161" spans="2:65" s="6" customFormat="1" ht="27" customHeight="1">
      <c r="B161" s="19"/>
      <c r="C161" s="96" t="s">
        <v>230</v>
      </c>
      <c r="D161" s="96" t="s">
        <v>124</v>
      </c>
      <c r="E161" s="97" t="s">
        <v>231</v>
      </c>
      <c r="F161" s="201" t="s">
        <v>232</v>
      </c>
      <c r="G161" s="202"/>
      <c r="H161" s="202"/>
      <c r="I161" s="202"/>
      <c r="J161" s="98" t="s">
        <v>156</v>
      </c>
      <c r="K161" s="143">
        <v>24.25</v>
      </c>
      <c r="L161" s="203"/>
      <c r="M161" s="202"/>
      <c r="N161" s="203">
        <f>ROUND($L$161*$K$161,3)</f>
        <v>0</v>
      </c>
      <c r="O161" s="202"/>
      <c r="P161" s="202"/>
      <c r="Q161" s="202"/>
      <c r="R161" s="20"/>
      <c r="S161" s="131"/>
      <c r="T161" s="99"/>
      <c r="U161" s="23" t="s">
        <v>39</v>
      </c>
      <c r="V161" s="100">
        <v>5.8000000000000003E-2</v>
      </c>
      <c r="W161" s="100">
        <f>$V$161*$K$161</f>
        <v>1.4065000000000001</v>
      </c>
      <c r="X161" s="100">
        <v>1E-4</v>
      </c>
      <c r="Y161" s="100">
        <f>$X$161*$K$161</f>
        <v>2.4250000000000001E-3</v>
      </c>
      <c r="Z161" s="100">
        <v>0</v>
      </c>
      <c r="AA161" s="101">
        <f>$Z$161*$K$161</f>
        <v>0</v>
      </c>
      <c r="AB161" s="131"/>
      <c r="AC161" s="131"/>
      <c r="AD161" s="131"/>
      <c r="AE161" s="131"/>
      <c r="AF161" s="131"/>
      <c r="AG161" s="131"/>
      <c r="AH161" s="131"/>
      <c r="AI161" s="131"/>
      <c r="AJ161" s="131"/>
      <c r="AK161" s="131"/>
      <c r="AL161" s="131"/>
      <c r="AM161" s="131"/>
      <c r="AN161" s="131"/>
      <c r="AO161" s="131"/>
      <c r="AP161" s="131"/>
      <c r="AQ161" s="131"/>
      <c r="AR161" s="131" t="s">
        <v>128</v>
      </c>
      <c r="AS161" s="131"/>
      <c r="AT161" s="131" t="s">
        <v>124</v>
      </c>
      <c r="AU161" s="131" t="s">
        <v>89</v>
      </c>
      <c r="AV161" s="131"/>
      <c r="AW161" s="131"/>
      <c r="AX161" s="131"/>
      <c r="AY161" s="131" t="s">
        <v>123</v>
      </c>
      <c r="AZ161" s="131"/>
      <c r="BA161" s="131"/>
      <c r="BB161" s="131"/>
      <c r="BC161" s="131"/>
      <c r="BD161" s="131"/>
      <c r="BE161" s="102">
        <f>IF($U$161="základní",$N$161,0)</f>
        <v>0</v>
      </c>
      <c r="BF161" s="102">
        <f>IF($U$161="snížená",$N$161,0)</f>
        <v>0</v>
      </c>
      <c r="BG161" s="102">
        <f>IF($U$161="zákl. přenesená",$N$161,0)</f>
        <v>0</v>
      </c>
      <c r="BH161" s="102">
        <f>IF($U$161="sníž. přenesená",$N$161,0)</f>
        <v>0</v>
      </c>
      <c r="BI161" s="102">
        <f>IF($U$161="nulová",$N$161,0)</f>
        <v>0</v>
      </c>
      <c r="BJ161" s="131" t="s">
        <v>20</v>
      </c>
      <c r="BK161" s="103">
        <f>ROUND($L$161*$K$161,3)</f>
        <v>0</v>
      </c>
      <c r="BL161" s="131" t="s">
        <v>128</v>
      </c>
      <c r="BM161" s="131" t="s">
        <v>233</v>
      </c>
    </row>
    <row r="162" spans="2:65" s="6" customFormat="1" ht="27" customHeight="1">
      <c r="B162" s="19"/>
      <c r="C162" s="119" t="s">
        <v>234</v>
      </c>
      <c r="D162" s="119" t="s">
        <v>235</v>
      </c>
      <c r="E162" s="120" t="s">
        <v>236</v>
      </c>
      <c r="F162" s="210" t="s">
        <v>237</v>
      </c>
      <c r="G162" s="211"/>
      <c r="H162" s="211"/>
      <c r="I162" s="211"/>
      <c r="J162" s="121" t="s">
        <v>156</v>
      </c>
      <c r="K162" s="144">
        <v>24.25</v>
      </c>
      <c r="L162" s="212"/>
      <c r="M162" s="211"/>
      <c r="N162" s="212">
        <f>ROUND($L$162*$K$162,3)</f>
        <v>0</v>
      </c>
      <c r="O162" s="202"/>
      <c r="P162" s="202"/>
      <c r="Q162" s="202"/>
      <c r="R162" s="20"/>
      <c r="S162" s="131"/>
      <c r="T162" s="99"/>
      <c r="U162" s="23" t="s">
        <v>39</v>
      </c>
      <c r="V162" s="100">
        <v>0</v>
      </c>
      <c r="W162" s="100">
        <f>$V$162*$K$162</f>
        <v>0</v>
      </c>
      <c r="X162" s="100">
        <v>1E-4</v>
      </c>
      <c r="Y162" s="100">
        <f>$X$162*$K$162</f>
        <v>2.4250000000000001E-3</v>
      </c>
      <c r="Z162" s="100">
        <v>0</v>
      </c>
      <c r="AA162" s="101">
        <f>$Z$162*$K$162</f>
        <v>0</v>
      </c>
      <c r="AB162" s="131"/>
      <c r="AC162" s="131"/>
      <c r="AD162" s="131"/>
      <c r="AE162" s="131"/>
      <c r="AF162" s="131"/>
      <c r="AG162" s="131"/>
      <c r="AH162" s="131"/>
      <c r="AI162" s="131"/>
      <c r="AJ162" s="131"/>
      <c r="AK162" s="131"/>
      <c r="AL162" s="131"/>
      <c r="AM162" s="131"/>
      <c r="AN162" s="131"/>
      <c r="AO162" s="131"/>
      <c r="AP162" s="131"/>
      <c r="AQ162" s="131"/>
      <c r="AR162" s="131" t="s">
        <v>153</v>
      </c>
      <c r="AS162" s="131"/>
      <c r="AT162" s="131" t="s">
        <v>235</v>
      </c>
      <c r="AU162" s="131" t="s">
        <v>89</v>
      </c>
      <c r="AV162" s="131"/>
      <c r="AW162" s="131"/>
      <c r="AX162" s="131"/>
      <c r="AY162" s="131" t="s">
        <v>123</v>
      </c>
      <c r="AZ162" s="131"/>
      <c r="BA162" s="131"/>
      <c r="BB162" s="131"/>
      <c r="BC162" s="131"/>
      <c r="BD162" s="131"/>
      <c r="BE162" s="102">
        <f>IF($U$162="základní",$N$162,0)</f>
        <v>0</v>
      </c>
      <c r="BF162" s="102">
        <f>IF($U$162="snížená",$N$162,0)</f>
        <v>0</v>
      </c>
      <c r="BG162" s="102">
        <f>IF($U$162="zákl. přenesená",$N$162,0)</f>
        <v>0</v>
      </c>
      <c r="BH162" s="102">
        <f>IF($U$162="sníž. přenesená",$N$162,0)</f>
        <v>0</v>
      </c>
      <c r="BI162" s="102">
        <f>IF($U$162="nulová",$N$162,0)</f>
        <v>0</v>
      </c>
      <c r="BJ162" s="131" t="s">
        <v>20</v>
      </c>
      <c r="BK162" s="103">
        <f>ROUND($L$162*$K$162,3)</f>
        <v>0</v>
      </c>
      <c r="BL162" s="131" t="s">
        <v>128</v>
      </c>
      <c r="BM162" s="131" t="s">
        <v>238</v>
      </c>
    </row>
    <row r="163" spans="2:65" s="6" customFormat="1" ht="39" customHeight="1">
      <c r="B163" s="19"/>
      <c r="C163" s="96" t="s">
        <v>179</v>
      </c>
      <c r="D163" s="96" t="s">
        <v>124</v>
      </c>
      <c r="E163" s="97" t="s">
        <v>162</v>
      </c>
      <c r="F163" s="201" t="s">
        <v>163</v>
      </c>
      <c r="G163" s="202"/>
      <c r="H163" s="202"/>
      <c r="I163" s="202"/>
      <c r="J163" s="98" t="s">
        <v>164</v>
      </c>
      <c r="K163" s="143">
        <v>96.88</v>
      </c>
      <c r="L163" s="203"/>
      <c r="M163" s="202"/>
      <c r="N163" s="203">
        <f>ROUND($L$163*$K$163,3)</f>
        <v>0</v>
      </c>
      <c r="O163" s="202"/>
      <c r="P163" s="202"/>
      <c r="Q163" s="202"/>
      <c r="R163" s="20"/>
      <c r="S163" s="131"/>
      <c r="T163" s="99"/>
      <c r="U163" s="23" t="s">
        <v>39</v>
      </c>
      <c r="V163" s="100">
        <v>6.6000000000000003E-2</v>
      </c>
      <c r="W163" s="100">
        <f>$V$163*$K$163</f>
        <v>6.3940799999999998</v>
      </c>
      <c r="X163" s="100">
        <v>0</v>
      </c>
      <c r="Y163" s="100">
        <f>$X$163*$K$163</f>
        <v>0</v>
      </c>
      <c r="Z163" s="100">
        <v>0</v>
      </c>
      <c r="AA163" s="101">
        <f>$Z$163*$K$163</f>
        <v>0</v>
      </c>
      <c r="AB163" s="131"/>
      <c r="AC163" s="131"/>
      <c r="AD163" s="131"/>
      <c r="AE163" s="131"/>
      <c r="AF163" s="131"/>
      <c r="AG163" s="131"/>
      <c r="AH163" s="131"/>
      <c r="AI163" s="131"/>
      <c r="AJ163" s="131"/>
      <c r="AK163" s="131"/>
      <c r="AL163" s="131"/>
      <c r="AM163" s="131"/>
      <c r="AN163" s="131"/>
      <c r="AO163" s="131"/>
      <c r="AP163" s="131"/>
      <c r="AQ163" s="131"/>
      <c r="AR163" s="131" t="s">
        <v>128</v>
      </c>
      <c r="AS163" s="131"/>
      <c r="AT163" s="131" t="s">
        <v>124</v>
      </c>
      <c r="AU163" s="131" t="s">
        <v>89</v>
      </c>
      <c r="AV163" s="131"/>
      <c r="AW163" s="131"/>
      <c r="AX163" s="131"/>
      <c r="AY163" s="131" t="s">
        <v>123</v>
      </c>
      <c r="AZ163" s="131"/>
      <c r="BA163" s="131"/>
      <c r="BB163" s="131"/>
      <c r="BC163" s="131"/>
      <c r="BD163" s="131"/>
      <c r="BE163" s="102">
        <f>IF($U$163="základní",$N$163,0)</f>
        <v>0</v>
      </c>
      <c r="BF163" s="102">
        <f>IF($U$163="snížená",$N$163,0)</f>
        <v>0</v>
      </c>
      <c r="BG163" s="102">
        <f>IF($U$163="zákl. přenesená",$N$163,0)</f>
        <v>0</v>
      </c>
      <c r="BH163" s="102">
        <f>IF($U$163="sníž. přenesená",$N$163,0)</f>
        <v>0</v>
      </c>
      <c r="BI163" s="102">
        <f>IF($U$163="nulová",$N$163,0)</f>
        <v>0</v>
      </c>
      <c r="BJ163" s="131" t="s">
        <v>20</v>
      </c>
      <c r="BK163" s="103">
        <f>ROUND($L$163*$K$163,3)</f>
        <v>0</v>
      </c>
      <c r="BL163" s="131" t="s">
        <v>128</v>
      </c>
      <c r="BM163" s="131" t="s">
        <v>239</v>
      </c>
    </row>
    <row r="164" spans="2:65" s="87" customFormat="1" ht="30.75" customHeight="1">
      <c r="B164" s="88"/>
      <c r="D164" s="95" t="s">
        <v>403</v>
      </c>
      <c r="E164" s="95"/>
      <c r="F164" s="95"/>
      <c r="G164" s="95"/>
      <c r="H164" s="95"/>
      <c r="I164" s="95"/>
      <c r="J164" s="95"/>
      <c r="K164" s="95"/>
      <c r="L164" s="95"/>
      <c r="M164" s="95"/>
      <c r="N164" s="214">
        <f>$BK$164</f>
        <v>0</v>
      </c>
      <c r="O164" s="215"/>
      <c r="P164" s="215"/>
      <c r="Q164" s="215"/>
      <c r="R164" s="90"/>
      <c r="T164" s="91"/>
      <c r="W164" s="92">
        <f>SUM($W$165:$W$168)</f>
        <v>101.31940000000002</v>
      </c>
      <c r="Y164" s="92">
        <f>SUM($Y$165:$Y$168)</f>
        <v>98.142099999999999</v>
      </c>
      <c r="AA164" s="93">
        <f>SUM($AA$165:$AA$168)</f>
        <v>0</v>
      </c>
      <c r="AR164" s="141" t="s">
        <v>20</v>
      </c>
      <c r="AT164" s="141" t="s">
        <v>73</v>
      </c>
      <c r="AU164" s="141" t="s">
        <v>20</v>
      </c>
      <c r="AY164" s="141" t="s">
        <v>123</v>
      </c>
      <c r="BK164" s="94">
        <f>SUM($BK$165:$BK$168)</f>
        <v>0</v>
      </c>
    </row>
    <row r="165" spans="2:65" s="6" customFormat="1" ht="39" customHeight="1">
      <c r="B165" s="19"/>
      <c r="C165" s="96" t="s">
        <v>240</v>
      </c>
      <c r="D165" s="96" t="s">
        <v>124</v>
      </c>
      <c r="E165" s="97" t="s">
        <v>241</v>
      </c>
      <c r="F165" s="213" t="s">
        <v>404</v>
      </c>
      <c r="G165" s="202"/>
      <c r="H165" s="202"/>
      <c r="I165" s="202"/>
      <c r="J165" s="98" t="s">
        <v>177</v>
      </c>
      <c r="K165" s="143">
        <v>245</v>
      </c>
      <c r="L165" s="203"/>
      <c r="M165" s="202"/>
      <c r="N165" s="203">
        <f>ROUND($L$165*$K$165,3)</f>
        <v>0</v>
      </c>
      <c r="O165" s="202"/>
      <c r="P165" s="202"/>
      <c r="Q165" s="202"/>
      <c r="R165" s="20"/>
      <c r="S165" s="131"/>
      <c r="T165" s="99"/>
      <c r="U165" s="23" t="s">
        <v>39</v>
      </c>
      <c r="V165" s="100">
        <v>0.27100000000000002</v>
      </c>
      <c r="W165" s="100">
        <f>$V$165*$K$165</f>
        <v>66.39500000000001</v>
      </c>
      <c r="X165" s="100">
        <v>0.16858000000000001</v>
      </c>
      <c r="Y165" s="100">
        <f>$X$165*$K$165</f>
        <v>41.302100000000003</v>
      </c>
      <c r="Z165" s="100">
        <v>0</v>
      </c>
      <c r="AA165" s="101">
        <f>$Z$165*$K$165</f>
        <v>0</v>
      </c>
      <c r="AB165" s="131"/>
      <c r="AC165" s="131"/>
      <c r="AD165" s="131"/>
      <c r="AE165" s="131"/>
      <c r="AF165" s="131"/>
      <c r="AG165" s="131"/>
      <c r="AH165" s="131"/>
      <c r="AI165" s="131"/>
      <c r="AJ165" s="131"/>
      <c r="AK165" s="131"/>
      <c r="AL165" s="131"/>
      <c r="AM165" s="131"/>
      <c r="AN165" s="131"/>
      <c r="AO165" s="131"/>
      <c r="AP165" s="131"/>
      <c r="AQ165" s="131"/>
      <c r="AR165" s="131" t="s">
        <v>128</v>
      </c>
      <c r="AS165" s="131"/>
      <c r="AT165" s="131" t="s">
        <v>124</v>
      </c>
      <c r="AU165" s="131" t="s">
        <v>89</v>
      </c>
      <c r="AV165" s="131"/>
      <c r="AW165" s="131"/>
      <c r="AX165" s="131"/>
      <c r="AY165" s="131" t="s">
        <v>123</v>
      </c>
      <c r="AZ165" s="131"/>
      <c r="BA165" s="131"/>
      <c r="BB165" s="131"/>
      <c r="BC165" s="131"/>
      <c r="BD165" s="131"/>
      <c r="BE165" s="102">
        <f>IF($U$165="základní",$N$165,0)</f>
        <v>0</v>
      </c>
      <c r="BF165" s="102">
        <f>IF($U$165="snížená",$N$165,0)</f>
        <v>0</v>
      </c>
      <c r="BG165" s="102">
        <f>IF($U$165="zákl. přenesená",$N$165,0)</f>
        <v>0</v>
      </c>
      <c r="BH165" s="102">
        <f>IF($U$165="sníž. přenesená",$N$165,0)</f>
        <v>0</v>
      </c>
      <c r="BI165" s="102">
        <f>IF($U$165="nulová",$N$165,0)</f>
        <v>0</v>
      </c>
      <c r="BJ165" s="131" t="s">
        <v>20</v>
      </c>
      <c r="BK165" s="103">
        <f>ROUND($L$165*$K$165,3)</f>
        <v>0</v>
      </c>
      <c r="BL165" s="131" t="s">
        <v>128</v>
      </c>
      <c r="BM165" s="131" t="s">
        <v>242</v>
      </c>
    </row>
    <row r="166" spans="2:65" s="6" customFormat="1" ht="27" customHeight="1">
      <c r="B166" s="19"/>
      <c r="C166" s="119" t="s">
        <v>243</v>
      </c>
      <c r="D166" s="119" t="s">
        <v>235</v>
      </c>
      <c r="E166" s="120" t="s">
        <v>244</v>
      </c>
      <c r="F166" s="210" t="s">
        <v>405</v>
      </c>
      <c r="G166" s="211"/>
      <c r="H166" s="211"/>
      <c r="I166" s="211"/>
      <c r="J166" s="121" t="s">
        <v>245</v>
      </c>
      <c r="K166" s="144">
        <f>4*245</f>
        <v>980</v>
      </c>
      <c r="L166" s="212"/>
      <c r="M166" s="211"/>
      <c r="N166" s="212">
        <f>ROUND($L$166*$K$166,3)</f>
        <v>0</v>
      </c>
      <c r="O166" s="202"/>
      <c r="P166" s="202"/>
      <c r="Q166" s="202"/>
      <c r="R166" s="20"/>
      <c r="S166" s="131"/>
      <c r="T166" s="99"/>
      <c r="U166" s="23" t="s">
        <v>39</v>
      </c>
      <c r="V166" s="100">
        <v>0</v>
      </c>
      <c r="W166" s="100">
        <f>$V$166*$K$166</f>
        <v>0</v>
      </c>
      <c r="X166" s="100">
        <v>5.8000000000000003E-2</v>
      </c>
      <c r="Y166" s="100">
        <f>$X$166*$K$166</f>
        <v>56.84</v>
      </c>
      <c r="Z166" s="100">
        <v>0</v>
      </c>
      <c r="AA166" s="101">
        <f>$Z$166*$K$166</f>
        <v>0</v>
      </c>
      <c r="AB166" s="131"/>
      <c r="AC166" s="131"/>
      <c r="AD166" s="131"/>
      <c r="AE166" s="131"/>
      <c r="AF166" s="131"/>
      <c r="AG166" s="131"/>
      <c r="AH166" s="131"/>
      <c r="AI166" s="131"/>
      <c r="AJ166" s="131"/>
      <c r="AK166" s="131"/>
      <c r="AL166" s="131"/>
      <c r="AM166" s="131"/>
      <c r="AN166" s="131"/>
      <c r="AO166" s="131"/>
      <c r="AP166" s="131"/>
      <c r="AQ166" s="131"/>
      <c r="AR166" s="131" t="s">
        <v>153</v>
      </c>
      <c r="AS166" s="131"/>
      <c r="AT166" s="131" t="s">
        <v>235</v>
      </c>
      <c r="AU166" s="131" t="s">
        <v>89</v>
      </c>
      <c r="AV166" s="131"/>
      <c r="AW166" s="131"/>
      <c r="AX166" s="131"/>
      <c r="AY166" s="131" t="s">
        <v>123</v>
      </c>
      <c r="AZ166" s="131"/>
      <c r="BA166" s="131"/>
      <c r="BB166" s="131"/>
      <c r="BC166" s="131"/>
      <c r="BD166" s="131"/>
      <c r="BE166" s="102">
        <f>IF($U$166="základní",$N$166,0)</f>
        <v>0</v>
      </c>
      <c r="BF166" s="102">
        <f>IF($U$166="snížená",$N$166,0)</f>
        <v>0</v>
      </c>
      <c r="BG166" s="102">
        <f>IF($U$166="zákl. přenesená",$N$166,0)</f>
        <v>0</v>
      </c>
      <c r="BH166" s="102">
        <f>IF($U$166="sníž. přenesená",$N$166,0)</f>
        <v>0</v>
      </c>
      <c r="BI166" s="102">
        <f>IF($U$166="nulová",$N$166,0)</f>
        <v>0</v>
      </c>
      <c r="BJ166" s="131" t="s">
        <v>20</v>
      </c>
      <c r="BK166" s="103">
        <f>ROUND($L$166*$K$166,3)</f>
        <v>0</v>
      </c>
      <c r="BL166" s="131" t="s">
        <v>128</v>
      </c>
      <c r="BM166" s="131" t="s">
        <v>246</v>
      </c>
    </row>
    <row r="167" spans="2:65" s="6" customFormat="1" ht="27" customHeight="1">
      <c r="B167" s="19"/>
      <c r="C167" s="96" t="s">
        <v>247</v>
      </c>
      <c r="D167" s="96" t="s">
        <v>124</v>
      </c>
      <c r="E167" s="97" t="s">
        <v>248</v>
      </c>
      <c r="F167" s="201" t="s">
        <v>249</v>
      </c>
      <c r="G167" s="202"/>
      <c r="H167" s="202"/>
      <c r="I167" s="202"/>
      <c r="J167" s="98" t="s">
        <v>177</v>
      </c>
      <c r="K167" s="143">
        <v>245</v>
      </c>
      <c r="L167" s="203"/>
      <c r="M167" s="202"/>
      <c r="N167" s="203">
        <f>ROUND($L$167*$K$167,3)</f>
        <v>0</v>
      </c>
      <c r="O167" s="202"/>
      <c r="P167" s="202"/>
      <c r="Q167" s="202"/>
      <c r="R167" s="20"/>
      <c r="S167" s="131"/>
      <c r="T167" s="99"/>
      <c r="U167" s="23" t="s">
        <v>39</v>
      </c>
      <c r="V167" s="100">
        <v>6.7000000000000004E-2</v>
      </c>
      <c r="W167" s="100">
        <f>$V$167*$K$167</f>
        <v>16.415000000000003</v>
      </c>
      <c r="X167" s="100">
        <v>0</v>
      </c>
      <c r="Y167" s="100">
        <f>$X$167*$K$167</f>
        <v>0</v>
      </c>
      <c r="Z167" s="100">
        <v>0</v>
      </c>
      <c r="AA167" s="101">
        <f>$Z$167*$K$167</f>
        <v>0</v>
      </c>
      <c r="AB167" s="131"/>
      <c r="AC167" s="131"/>
      <c r="AD167" s="131"/>
      <c r="AE167" s="131"/>
      <c r="AF167" s="131"/>
      <c r="AG167" s="131"/>
      <c r="AH167" s="131"/>
      <c r="AI167" s="131"/>
      <c r="AJ167" s="131"/>
      <c r="AK167" s="131"/>
      <c r="AL167" s="131"/>
      <c r="AM167" s="131"/>
      <c r="AN167" s="131"/>
      <c r="AO167" s="131"/>
      <c r="AP167" s="131"/>
      <c r="AQ167" s="131"/>
      <c r="AR167" s="131" t="s">
        <v>128</v>
      </c>
      <c r="AS167" s="131"/>
      <c r="AT167" s="131" t="s">
        <v>124</v>
      </c>
      <c r="AU167" s="131" t="s">
        <v>89</v>
      </c>
      <c r="AV167" s="131"/>
      <c r="AW167" s="131"/>
      <c r="AX167" s="131"/>
      <c r="AY167" s="131" t="s">
        <v>123</v>
      </c>
      <c r="AZ167" s="131"/>
      <c r="BA167" s="131"/>
      <c r="BB167" s="131"/>
      <c r="BC167" s="131"/>
      <c r="BD167" s="131"/>
      <c r="BE167" s="102">
        <f>IF($U$167="základní",$N$167,0)</f>
        <v>0</v>
      </c>
      <c r="BF167" s="102">
        <f>IF($U$167="snížená",$N$167,0)</f>
        <v>0</v>
      </c>
      <c r="BG167" s="102">
        <f>IF($U$167="zákl. přenesená",$N$167,0)</f>
        <v>0</v>
      </c>
      <c r="BH167" s="102">
        <f>IF($U$167="sníž. přenesená",$N$167,0)</f>
        <v>0</v>
      </c>
      <c r="BI167" s="102">
        <f>IF($U$167="nulová",$N$167,0)</f>
        <v>0</v>
      </c>
      <c r="BJ167" s="131" t="s">
        <v>20</v>
      </c>
      <c r="BK167" s="103">
        <f>ROUND($L$167*$K$167,3)</f>
        <v>0</v>
      </c>
      <c r="BL167" s="131" t="s">
        <v>128</v>
      </c>
      <c r="BM167" s="131" t="s">
        <v>250</v>
      </c>
    </row>
    <row r="168" spans="2:65" s="6" customFormat="1" ht="27" customHeight="1">
      <c r="B168" s="19"/>
      <c r="C168" s="96" t="s">
        <v>251</v>
      </c>
      <c r="D168" s="96" t="s">
        <v>124</v>
      </c>
      <c r="E168" s="97" t="s">
        <v>252</v>
      </c>
      <c r="F168" s="201" t="s">
        <v>253</v>
      </c>
      <c r="G168" s="202"/>
      <c r="H168" s="202"/>
      <c r="I168" s="202"/>
      <c r="J168" s="98" t="s">
        <v>164</v>
      </c>
      <c r="K168" s="143">
        <v>47.46</v>
      </c>
      <c r="L168" s="203"/>
      <c r="M168" s="202"/>
      <c r="N168" s="203">
        <f>ROUND($L$168*$K$168,3)</f>
        <v>0</v>
      </c>
      <c r="O168" s="202"/>
      <c r="P168" s="202"/>
      <c r="Q168" s="202"/>
      <c r="R168" s="20"/>
      <c r="S168" s="131"/>
      <c r="T168" s="99"/>
      <c r="U168" s="23" t="s">
        <v>39</v>
      </c>
      <c r="V168" s="100">
        <v>0.39</v>
      </c>
      <c r="W168" s="100">
        <f>$V$168*$K$168</f>
        <v>18.509399999999999</v>
      </c>
      <c r="X168" s="100">
        <v>0</v>
      </c>
      <c r="Y168" s="100">
        <f>$X$168*$K$168</f>
        <v>0</v>
      </c>
      <c r="Z168" s="100">
        <v>0</v>
      </c>
      <c r="AA168" s="101">
        <f>$Z$168*$K$168</f>
        <v>0</v>
      </c>
      <c r="AB168" s="131"/>
      <c r="AC168" s="131"/>
      <c r="AD168" s="131"/>
      <c r="AE168" s="131"/>
      <c r="AF168" s="131"/>
      <c r="AG168" s="131"/>
      <c r="AH168" s="131"/>
      <c r="AI168" s="131"/>
      <c r="AJ168" s="131"/>
      <c r="AK168" s="131"/>
      <c r="AL168" s="131"/>
      <c r="AM168" s="131"/>
      <c r="AN168" s="131"/>
      <c r="AO168" s="131"/>
      <c r="AP168" s="131"/>
      <c r="AQ168" s="131"/>
      <c r="AR168" s="131" t="s">
        <v>128</v>
      </c>
      <c r="AS168" s="131"/>
      <c r="AT168" s="131" t="s">
        <v>124</v>
      </c>
      <c r="AU168" s="131" t="s">
        <v>89</v>
      </c>
      <c r="AV168" s="131"/>
      <c r="AW168" s="131"/>
      <c r="AX168" s="131"/>
      <c r="AY168" s="131" t="s">
        <v>123</v>
      </c>
      <c r="AZ168" s="131"/>
      <c r="BA168" s="131"/>
      <c r="BB168" s="131"/>
      <c r="BC168" s="131"/>
      <c r="BD168" s="131"/>
      <c r="BE168" s="102">
        <f>IF($U$168="základní",$N$168,0)</f>
        <v>0</v>
      </c>
      <c r="BF168" s="102">
        <f>IF($U$168="snížená",$N$168,0)</f>
        <v>0</v>
      </c>
      <c r="BG168" s="102">
        <f>IF($U$168="zákl. přenesená",$N$168,0)</f>
        <v>0</v>
      </c>
      <c r="BH168" s="102">
        <f>IF($U$168="sníž. přenesená",$N$168,0)</f>
        <v>0</v>
      </c>
      <c r="BI168" s="102">
        <f>IF($U$168="nulová",$N$168,0)</f>
        <v>0</v>
      </c>
      <c r="BJ168" s="131" t="s">
        <v>20</v>
      </c>
      <c r="BK168" s="103">
        <f>ROUND($L$168*$K$168,3)</f>
        <v>0</v>
      </c>
      <c r="BL168" s="131" t="s">
        <v>128</v>
      </c>
      <c r="BM168" s="131" t="s">
        <v>254</v>
      </c>
    </row>
    <row r="169" spans="2:65" s="87" customFormat="1" ht="30.75" customHeight="1">
      <c r="B169" s="88"/>
      <c r="D169" s="95" t="s">
        <v>102</v>
      </c>
      <c r="E169" s="95"/>
      <c r="F169" s="95"/>
      <c r="G169" s="95"/>
      <c r="H169" s="95"/>
      <c r="I169" s="95"/>
      <c r="J169" s="95"/>
      <c r="K169" s="95"/>
      <c r="L169" s="95"/>
      <c r="M169" s="95"/>
      <c r="N169" s="214">
        <f>$BK$169</f>
        <v>0</v>
      </c>
      <c r="O169" s="215"/>
      <c r="P169" s="215"/>
      <c r="Q169" s="215"/>
      <c r="R169" s="90"/>
      <c r="T169" s="91"/>
      <c r="W169" s="92">
        <f>SUM($W$170:$W$174)</f>
        <v>3.4936000000000003</v>
      </c>
      <c r="Y169" s="92">
        <f>SUM($Y$170:$Y$174)</f>
        <v>3.1719999999999997</v>
      </c>
      <c r="AA169" s="93">
        <f>SUM($AA$170:$AA$174)</f>
        <v>0</v>
      </c>
      <c r="AR169" s="141" t="s">
        <v>20</v>
      </c>
      <c r="AT169" s="141" t="s">
        <v>73</v>
      </c>
      <c r="AU169" s="141" t="s">
        <v>20</v>
      </c>
      <c r="AY169" s="141" t="s">
        <v>123</v>
      </c>
      <c r="BK169" s="94">
        <f>SUM($BK$170:$BK$174)</f>
        <v>0</v>
      </c>
    </row>
    <row r="170" spans="2:65" s="6" customFormat="1" ht="27" customHeight="1">
      <c r="B170" s="19"/>
      <c r="C170" s="96" t="s">
        <v>255</v>
      </c>
      <c r="D170" s="96" t="s">
        <v>124</v>
      </c>
      <c r="E170" s="97" t="s">
        <v>256</v>
      </c>
      <c r="F170" s="201" t="s">
        <v>412</v>
      </c>
      <c r="G170" s="202"/>
      <c r="H170" s="202"/>
      <c r="I170" s="202"/>
      <c r="J170" s="98" t="s">
        <v>177</v>
      </c>
      <c r="K170" s="143">
        <v>25</v>
      </c>
      <c r="L170" s="203"/>
      <c r="M170" s="202"/>
      <c r="N170" s="203">
        <f>ROUND($L$170*$K$170,3)</f>
        <v>0</v>
      </c>
      <c r="O170" s="202"/>
      <c r="P170" s="202"/>
      <c r="Q170" s="202"/>
      <c r="R170" s="20"/>
      <c r="S170" s="131"/>
      <c r="T170" s="99"/>
      <c r="U170" s="23" t="s">
        <v>39</v>
      </c>
      <c r="V170" s="100">
        <v>0.13600000000000001</v>
      </c>
      <c r="W170" s="100">
        <f>$V$170*$K$170</f>
        <v>3.4000000000000004</v>
      </c>
      <c r="X170" s="100">
        <v>8.0879999999999994E-2</v>
      </c>
      <c r="Y170" s="100">
        <f>$X$170*$K$170</f>
        <v>2.0219999999999998</v>
      </c>
      <c r="Z170" s="100">
        <v>0</v>
      </c>
      <c r="AA170" s="101">
        <f>$Z$170*$K$170</f>
        <v>0</v>
      </c>
      <c r="AB170" s="131"/>
      <c r="AC170" s="131"/>
      <c r="AD170" s="131"/>
      <c r="AE170" s="131"/>
      <c r="AF170" s="131"/>
      <c r="AG170" s="131"/>
      <c r="AH170" s="131"/>
      <c r="AI170" s="131"/>
      <c r="AJ170" s="131"/>
      <c r="AK170" s="131"/>
      <c r="AL170" s="131"/>
      <c r="AM170" s="131"/>
      <c r="AN170" s="131"/>
      <c r="AO170" s="131"/>
      <c r="AP170" s="131"/>
      <c r="AQ170" s="131"/>
      <c r="AR170" s="131" t="s">
        <v>128</v>
      </c>
      <c r="AS170" s="131"/>
      <c r="AT170" s="131" t="s">
        <v>124</v>
      </c>
      <c r="AU170" s="131" t="s">
        <v>89</v>
      </c>
      <c r="AV170" s="131"/>
      <c r="AW170" s="131"/>
      <c r="AX170" s="131"/>
      <c r="AY170" s="131" t="s">
        <v>123</v>
      </c>
      <c r="AZ170" s="131"/>
      <c r="BA170" s="131"/>
      <c r="BB170" s="131"/>
      <c r="BC170" s="131"/>
      <c r="BD170" s="131"/>
      <c r="BE170" s="102">
        <f>IF($U$170="základní",$N$170,0)</f>
        <v>0</v>
      </c>
      <c r="BF170" s="102">
        <f>IF($U$170="snížená",$N$170,0)</f>
        <v>0</v>
      </c>
      <c r="BG170" s="102">
        <f>IF($U$170="zákl. přenesená",$N$170,0)</f>
        <v>0</v>
      </c>
      <c r="BH170" s="102">
        <f>IF($U$170="sníž. přenesená",$N$170,0)</f>
        <v>0</v>
      </c>
      <c r="BI170" s="102">
        <f>IF($U$170="nulová",$N$170,0)</f>
        <v>0</v>
      </c>
      <c r="BJ170" s="131" t="s">
        <v>20</v>
      </c>
      <c r="BK170" s="103">
        <f>ROUND($L$170*$K$170,3)</f>
        <v>0</v>
      </c>
      <c r="BL170" s="131" t="s">
        <v>128</v>
      </c>
      <c r="BM170" s="131" t="s">
        <v>257</v>
      </c>
    </row>
    <row r="171" spans="2:65" s="6" customFormat="1" ht="26.1" customHeight="1">
      <c r="B171" s="19"/>
      <c r="C171" s="119" t="s">
        <v>258</v>
      </c>
      <c r="D171" s="119" t="s">
        <v>235</v>
      </c>
      <c r="E171" s="120" t="s">
        <v>259</v>
      </c>
      <c r="F171" s="210" t="s">
        <v>379</v>
      </c>
      <c r="G171" s="211"/>
      <c r="H171" s="211"/>
      <c r="I171" s="211"/>
      <c r="J171" s="121" t="s">
        <v>245</v>
      </c>
      <c r="K171" s="144">
        <v>50</v>
      </c>
      <c r="L171" s="212"/>
      <c r="M171" s="211"/>
      <c r="N171" s="212">
        <f>ROUND($L$171*$K$171,3)</f>
        <v>0</v>
      </c>
      <c r="O171" s="202"/>
      <c r="P171" s="202"/>
      <c r="Q171" s="202"/>
      <c r="R171" s="20"/>
      <c r="S171" s="131"/>
      <c r="T171" s="99"/>
      <c r="U171" s="23" t="s">
        <v>39</v>
      </c>
      <c r="V171" s="100">
        <v>0</v>
      </c>
      <c r="W171" s="100">
        <f>$V$171*$K$171</f>
        <v>0</v>
      </c>
      <c r="X171" s="100">
        <v>2.3E-2</v>
      </c>
      <c r="Y171" s="100">
        <f>$X$171*$K$171</f>
        <v>1.1499999999999999</v>
      </c>
      <c r="Z171" s="100">
        <v>0</v>
      </c>
      <c r="AA171" s="101">
        <f>$Z$171*$K$171</f>
        <v>0</v>
      </c>
      <c r="AB171" s="131"/>
      <c r="AC171" s="131"/>
      <c r="AD171" s="131"/>
      <c r="AE171" s="131"/>
      <c r="AF171" s="131"/>
      <c r="AG171" s="131"/>
      <c r="AH171" s="131"/>
      <c r="AI171" s="131"/>
      <c r="AJ171" s="131"/>
      <c r="AK171" s="131"/>
      <c r="AL171" s="131"/>
      <c r="AM171" s="131"/>
      <c r="AN171" s="131"/>
      <c r="AO171" s="131"/>
      <c r="AP171" s="131"/>
      <c r="AQ171" s="131"/>
      <c r="AR171" s="131" t="s">
        <v>153</v>
      </c>
      <c r="AS171" s="131"/>
      <c r="AT171" s="131" t="s">
        <v>235</v>
      </c>
      <c r="AU171" s="131" t="s">
        <v>89</v>
      </c>
      <c r="AV171" s="131"/>
      <c r="AW171" s="131"/>
      <c r="AX171" s="131"/>
      <c r="AY171" s="131" t="s">
        <v>123</v>
      </c>
      <c r="AZ171" s="131"/>
      <c r="BA171" s="131"/>
      <c r="BB171" s="131"/>
      <c r="BC171" s="131"/>
      <c r="BD171" s="131"/>
      <c r="BE171" s="102">
        <f>IF($U$171="základní",$N$171,0)</f>
        <v>0</v>
      </c>
      <c r="BF171" s="102">
        <f>IF($U$171="snížená",$N$171,0)</f>
        <v>0</v>
      </c>
      <c r="BG171" s="102">
        <f>IF($U$171="zákl. přenesená",$N$171,0)</f>
        <v>0</v>
      </c>
      <c r="BH171" s="102">
        <f>IF($U$171="sníž. přenesená",$N$171,0)</f>
        <v>0</v>
      </c>
      <c r="BI171" s="102">
        <f>IF($U$171="nulová",$N$171,0)</f>
        <v>0</v>
      </c>
      <c r="BJ171" s="131" t="s">
        <v>20</v>
      </c>
      <c r="BK171" s="103">
        <f>ROUND($L$171*$K$171,3)</f>
        <v>0</v>
      </c>
      <c r="BL171" s="131" t="s">
        <v>128</v>
      </c>
      <c r="BM171" s="131" t="s">
        <v>260</v>
      </c>
    </row>
    <row r="172" spans="2:65" s="6" customFormat="1" ht="15.75" hidden="1" customHeight="1">
      <c r="B172" s="19"/>
      <c r="C172" s="119"/>
      <c r="D172" s="119"/>
      <c r="E172" s="120"/>
      <c r="F172" s="210"/>
      <c r="G172" s="211"/>
      <c r="H172" s="211"/>
      <c r="I172" s="211"/>
      <c r="J172" s="121"/>
      <c r="K172" s="144"/>
      <c r="L172" s="212"/>
      <c r="M172" s="211"/>
      <c r="N172" s="212"/>
      <c r="O172" s="202"/>
      <c r="P172" s="202"/>
      <c r="Q172" s="202"/>
      <c r="R172" s="20"/>
      <c r="S172" s="131"/>
      <c r="T172" s="99"/>
      <c r="U172" s="23" t="s">
        <v>39</v>
      </c>
      <c r="V172" s="100">
        <v>0</v>
      </c>
      <c r="W172" s="100">
        <f>$V$172*$K$172</f>
        <v>0</v>
      </c>
      <c r="X172" s="100">
        <v>2.3E-2</v>
      </c>
      <c r="Y172" s="100">
        <f>$X$172*$K$172</f>
        <v>0</v>
      </c>
      <c r="Z172" s="100">
        <v>0</v>
      </c>
      <c r="AA172" s="101">
        <f>$Z$172*$K$172</f>
        <v>0</v>
      </c>
      <c r="AB172" s="131"/>
      <c r="AC172" s="131"/>
      <c r="AD172" s="131"/>
      <c r="AE172" s="131"/>
      <c r="AF172" s="131"/>
      <c r="AG172" s="131"/>
      <c r="AH172" s="131"/>
      <c r="AI172" s="131"/>
      <c r="AJ172" s="131"/>
      <c r="AK172" s="131"/>
      <c r="AL172" s="131"/>
      <c r="AM172" s="131"/>
      <c r="AN172" s="131"/>
      <c r="AO172" s="131"/>
      <c r="AP172" s="131"/>
      <c r="AQ172" s="131"/>
      <c r="AR172" s="131" t="s">
        <v>153</v>
      </c>
      <c r="AS172" s="131"/>
      <c r="AT172" s="131" t="s">
        <v>235</v>
      </c>
      <c r="AU172" s="131" t="s">
        <v>89</v>
      </c>
      <c r="AV172" s="131"/>
      <c r="AW172" s="131"/>
      <c r="AX172" s="131"/>
      <c r="AY172" s="131" t="s">
        <v>123</v>
      </c>
      <c r="AZ172" s="131"/>
      <c r="BA172" s="131"/>
      <c r="BB172" s="131"/>
      <c r="BC172" s="131"/>
      <c r="BD172" s="131"/>
      <c r="BE172" s="102">
        <f>IF($U$172="základní",$N$172,0)</f>
        <v>0</v>
      </c>
      <c r="BF172" s="102">
        <f>IF($U$172="snížená",$N$172,0)</f>
        <v>0</v>
      </c>
      <c r="BG172" s="102">
        <f>IF($U$172="zákl. přenesená",$N$172,0)</f>
        <v>0</v>
      </c>
      <c r="BH172" s="102">
        <f>IF($U$172="sníž. přenesená",$N$172,0)</f>
        <v>0</v>
      </c>
      <c r="BI172" s="102">
        <f>IF($U$172="nulová",$N$172,0)</f>
        <v>0</v>
      </c>
      <c r="BJ172" s="131" t="s">
        <v>20</v>
      </c>
      <c r="BK172" s="103">
        <f>ROUND($L$172*$K$172,3)</f>
        <v>0</v>
      </c>
      <c r="BL172" s="131" t="s">
        <v>128</v>
      </c>
      <c r="BM172" s="131" t="s">
        <v>261</v>
      </c>
    </row>
    <row r="173" spans="2:65" s="6" customFormat="1" ht="27" hidden="1" customHeight="1">
      <c r="B173" s="19"/>
      <c r="C173" s="96"/>
      <c r="D173" s="96"/>
      <c r="E173" s="97"/>
      <c r="F173" s="201"/>
      <c r="G173" s="202"/>
      <c r="H173" s="202"/>
      <c r="I173" s="202"/>
      <c r="J173" s="98"/>
      <c r="K173" s="143"/>
      <c r="L173" s="203"/>
      <c r="M173" s="202"/>
      <c r="N173" s="203"/>
      <c r="O173" s="202"/>
      <c r="P173" s="202"/>
      <c r="Q173" s="202"/>
      <c r="R173" s="20"/>
      <c r="S173" s="131"/>
      <c r="T173" s="99"/>
      <c r="U173" s="23" t="s">
        <v>39</v>
      </c>
      <c r="V173" s="100">
        <v>6.7000000000000004E-2</v>
      </c>
      <c r="W173" s="100">
        <f>$V$173*$K$173</f>
        <v>0</v>
      </c>
      <c r="X173" s="100">
        <v>0</v>
      </c>
      <c r="Y173" s="100">
        <f>$X$173*$K$173</f>
        <v>0</v>
      </c>
      <c r="Z173" s="100">
        <v>0</v>
      </c>
      <c r="AA173" s="101">
        <f>$Z$173*$K$173</f>
        <v>0</v>
      </c>
      <c r="AB173" s="131"/>
      <c r="AC173" s="131"/>
      <c r="AD173" s="131"/>
      <c r="AE173" s="131"/>
      <c r="AF173" s="131"/>
      <c r="AG173" s="131"/>
      <c r="AH173" s="131"/>
      <c r="AI173" s="131"/>
      <c r="AJ173" s="131"/>
      <c r="AK173" s="131"/>
      <c r="AL173" s="131"/>
      <c r="AM173" s="131"/>
      <c r="AN173" s="131"/>
      <c r="AO173" s="131"/>
      <c r="AP173" s="131"/>
      <c r="AQ173" s="131"/>
      <c r="AR173" s="131" t="s">
        <v>128</v>
      </c>
      <c r="AS173" s="131"/>
      <c r="AT173" s="131" t="s">
        <v>124</v>
      </c>
      <c r="AU173" s="131" t="s">
        <v>89</v>
      </c>
      <c r="AV173" s="131"/>
      <c r="AW173" s="131"/>
      <c r="AX173" s="131"/>
      <c r="AY173" s="131" t="s">
        <v>123</v>
      </c>
      <c r="AZ173" s="131"/>
      <c r="BA173" s="131"/>
      <c r="BB173" s="131"/>
      <c r="BC173" s="131"/>
      <c r="BD173" s="131"/>
      <c r="BE173" s="102">
        <f>IF($U$173="základní",$N$173,0)</f>
        <v>0</v>
      </c>
      <c r="BF173" s="102">
        <f>IF($U$173="snížená",$N$173,0)</f>
        <v>0</v>
      </c>
      <c r="BG173" s="102">
        <f>IF($U$173="zákl. přenesená",$N$173,0)</f>
        <v>0</v>
      </c>
      <c r="BH173" s="102">
        <f>IF($U$173="sníž. přenesená",$N$173,0)</f>
        <v>0</v>
      </c>
      <c r="BI173" s="102">
        <f>IF($U$173="nulová",$N$173,0)</f>
        <v>0</v>
      </c>
      <c r="BJ173" s="131" t="s">
        <v>20</v>
      </c>
      <c r="BK173" s="103">
        <f>ROUND($L$173*$K$173,3)</f>
        <v>0</v>
      </c>
      <c r="BL173" s="131" t="s">
        <v>128</v>
      </c>
      <c r="BM173" s="131" t="s">
        <v>262</v>
      </c>
    </row>
    <row r="174" spans="2:65" s="6" customFormat="1" ht="27" customHeight="1">
      <c r="B174" s="19"/>
      <c r="C174" s="96">
        <v>37</v>
      </c>
      <c r="D174" s="96" t="s">
        <v>124</v>
      </c>
      <c r="E174" s="97" t="s">
        <v>263</v>
      </c>
      <c r="F174" s="201" t="s">
        <v>253</v>
      </c>
      <c r="G174" s="202"/>
      <c r="H174" s="202"/>
      <c r="I174" s="202"/>
      <c r="J174" s="98" t="s">
        <v>164</v>
      </c>
      <c r="K174" s="143">
        <v>0.24</v>
      </c>
      <c r="L174" s="203"/>
      <c r="M174" s="202"/>
      <c r="N174" s="203">
        <f>ROUND($L$174*$K$174,3)</f>
        <v>0</v>
      </c>
      <c r="O174" s="202"/>
      <c r="P174" s="202"/>
      <c r="Q174" s="202"/>
      <c r="R174" s="20"/>
      <c r="S174" s="131"/>
      <c r="T174" s="99"/>
      <c r="U174" s="23" t="s">
        <v>39</v>
      </c>
      <c r="V174" s="100">
        <v>0.39</v>
      </c>
      <c r="W174" s="100">
        <f>$V$174*$K$174</f>
        <v>9.3600000000000003E-2</v>
      </c>
      <c r="X174" s="100">
        <v>0</v>
      </c>
      <c r="Y174" s="100">
        <f>$X$174*$K$174</f>
        <v>0</v>
      </c>
      <c r="Z174" s="100">
        <v>0</v>
      </c>
      <c r="AA174" s="101">
        <f>$Z$174*$K$174</f>
        <v>0</v>
      </c>
      <c r="AB174" s="131"/>
      <c r="AC174" s="131"/>
      <c r="AD174" s="131"/>
      <c r="AE174" s="131"/>
      <c r="AF174" s="131"/>
      <c r="AG174" s="131"/>
      <c r="AH174" s="131"/>
      <c r="AI174" s="131"/>
      <c r="AJ174" s="131"/>
      <c r="AK174" s="131"/>
      <c r="AL174" s="131"/>
      <c r="AM174" s="131"/>
      <c r="AN174" s="131"/>
      <c r="AO174" s="131"/>
      <c r="AP174" s="131"/>
      <c r="AQ174" s="131"/>
      <c r="AR174" s="131" t="s">
        <v>128</v>
      </c>
      <c r="AS174" s="131"/>
      <c r="AT174" s="131" t="s">
        <v>124</v>
      </c>
      <c r="AU174" s="131" t="s">
        <v>89</v>
      </c>
      <c r="AV174" s="131"/>
      <c r="AW174" s="131"/>
      <c r="AX174" s="131"/>
      <c r="AY174" s="131" t="s">
        <v>123</v>
      </c>
      <c r="AZ174" s="131"/>
      <c r="BA174" s="131"/>
      <c r="BB174" s="131"/>
      <c r="BC174" s="131"/>
      <c r="BD174" s="131"/>
      <c r="BE174" s="102">
        <f>IF($U$174="základní",$N$174,0)</f>
        <v>0</v>
      </c>
      <c r="BF174" s="102">
        <f>IF($U$174="snížená",$N$174,0)</f>
        <v>0</v>
      </c>
      <c r="BG174" s="102">
        <f>IF($U$174="zákl. přenesená",$N$174,0)</f>
        <v>0</v>
      </c>
      <c r="BH174" s="102">
        <f>IF($U$174="sníž. přenesená",$N$174,0)</f>
        <v>0</v>
      </c>
      <c r="BI174" s="102">
        <f>IF($U$174="nulová",$N$174,0)</f>
        <v>0</v>
      </c>
      <c r="BJ174" s="131" t="s">
        <v>20</v>
      </c>
      <c r="BK174" s="103">
        <f>ROUND($L$174*$K$174,3)</f>
        <v>0</v>
      </c>
      <c r="BL174" s="131" t="s">
        <v>128</v>
      </c>
      <c r="BM174" s="131" t="s">
        <v>264</v>
      </c>
    </row>
    <row r="175" spans="2:65" s="87" customFormat="1" ht="30.75" customHeight="1">
      <c r="B175" s="88"/>
      <c r="D175" s="95" t="s">
        <v>383</v>
      </c>
      <c r="E175" s="95"/>
      <c r="F175" s="95"/>
      <c r="G175" s="95"/>
      <c r="H175" s="95"/>
      <c r="I175" s="95"/>
      <c r="J175" s="95"/>
      <c r="K175" s="95"/>
      <c r="L175" s="95"/>
      <c r="M175" s="95"/>
      <c r="N175" s="214">
        <f>$BK$175</f>
        <v>0</v>
      </c>
      <c r="O175" s="215"/>
      <c r="P175" s="215"/>
      <c r="Q175" s="215"/>
      <c r="R175" s="90"/>
      <c r="T175" s="91"/>
      <c r="W175" s="92">
        <f>SUM($W$176:$W$180)</f>
        <v>5.5369999999999999</v>
      </c>
      <c r="Y175" s="92">
        <f>SUM($Y$176:$Y$180)</f>
        <v>1.4536500000000001</v>
      </c>
      <c r="AA175" s="93">
        <f>SUM($AA$176:$AA$180)</f>
        <v>0</v>
      </c>
      <c r="AR175" s="141" t="s">
        <v>20</v>
      </c>
      <c r="AT175" s="141" t="s">
        <v>73</v>
      </c>
      <c r="AU175" s="141" t="s">
        <v>20</v>
      </c>
      <c r="AY175" s="141" t="s">
        <v>123</v>
      </c>
      <c r="BK175" s="94">
        <f>SUM($BK$176:$BK$180)</f>
        <v>0</v>
      </c>
    </row>
    <row r="176" spans="2:65" s="6" customFormat="1" ht="27" customHeight="1">
      <c r="B176" s="19"/>
      <c r="C176" s="96">
        <v>38</v>
      </c>
      <c r="D176" s="153" t="s">
        <v>124</v>
      </c>
      <c r="E176" s="154" t="s">
        <v>298</v>
      </c>
      <c r="F176" s="216" t="s">
        <v>384</v>
      </c>
      <c r="G176" s="217"/>
      <c r="H176" s="217"/>
      <c r="I176" s="217"/>
      <c r="J176" s="155" t="s">
        <v>245</v>
      </c>
      <c r="K176" s="156">
        <v>17</v>
      </c>
      <c r="L176" s="218"/>
      <c r="M176" s="217"/>
      <c r="N176" s="218">
        <f>ROUND(L176*K176,3)</f>
        <v>0</v>
      </c>
      <c r="O176" s="217"/>
      <c r="P176" s="217"/>
      <c r="Q176" s="217"/>
      <c r="R176" s="20"/>
      <c r="S176" s="131"/>
      <c r="T176" s="99"/>
      <c r="U176" s="23" t="s">
        <v>39</v>
      </c>
      <c r="V176" s="100">
        <v>0.30599999999999999</v>
      </c>
      <c r="W176" s="100">
        <f>$V$176*$K$176</f>
        <v>5.202</v>
      </c>
      <c r="X176" s="100">
        <v>5.8450000000000002E-2</v>
      </c>
      <c r="Y176" s="100">
        <f>$X$176*$K$176</f>
        <v>0.99365000000000003</v>
      </c>
      <c r="Z176" s="100">
        <v>0</v>
      </c>
      <c r="AA176" s="101">
        <f>$Z$176*$K$176</f>
        <v>0</v>
      </c>
      <c r="AB176" s="131"/>
      <c r="AC176" s="131"/>
      <c r="AD176" s="131"/>
      <c r="AE176" s="131"/>
      <c r="AF176" s="131"/>
      <c r="AG176" s="131"/>
      <c r="AH176" s="131"/>
      <c r="AI176" s="131"/>
      <c r="AJ176" s="131"/>
      <c r="AK176" s="131"/>
      <c r="AL176" s="131"/>
      <c r="AM176" s="131"/>
      <c r="AN176" s="131"/>
      <c r="AO176" s="131"/>
      <c r="AP176" s="131"/>
      <c r="AQ176" s="131"/>
      <c r="AR176" s="131" t="s">
        <v>128</v>
      </c>
      <c r="AS176" s="131"/>
      <c r="AT176" s="131" t="s">
        <v>124</v>
      </c>
      <c r="AU176" s="131" t="s">
        <v>89</v>
      </c>
      <c r="AV176" s="131"/>
      <c r="AW176" s="131"/>
      <c r="AX176" s="131"/>
      <c r="AY176" s="131" t="s">
        <v>123</v>
      </c>
      <c r="AZ176" s="131"/>
      <c r="BA176" s="131"/>
      <c r="BB176" s="131"/>
      <c r="BC176" s="131"/>
      <c r="BD176" s="131"/>
      <c r="BE176" s="102">
        <f>IF($U$176="základní",$N$176,0)</f>
        <v>0</v>
      </c>
      <c r="BF176" s="102">
        <f>IF($U$176="snížená",$N$176,0)</f>
        <v>0</v>
      </c>
      <c r="BG176" s="102">
        <f>IF($U$176="zákl. přenesená",$N$176,0)</f>
        <v>0</v>
      </c>
      <c r="BH176" s="102">
        <f>IF($U$176="sníž. přenesená",$N$176,0)</f>
        <v>0</v>
      </c>
      <c r="BI176" s="102">
        <f>IF($U$176="nulová",$N$176,0)</f>
        <v>0</v>
      </c>
      <c r="BJ176" s="131" t="s">
        <v>20</v>
      </c>
      <c r="BK176" s="103">
        <f>ROUND($L$176*$K$176,3)</f>
        <v>0</v>
      </c>
      <c r="BL176" s="131" t="s">
        <v>128</v>
      </c>
      <c r="BM176" s="131" t="s">
        <v>265</v>
      </c>
    </row>
    <row r="177" spans="2:65" s="6" customFormat="1" ht="27" customHeight="1">
      <c r="B177" s="19"/>
      <c r="C177" s="119">
        <v>39</v>
      </c>
      <c r="D177" s="153" t="s">
        <v>124</v>
      </c>
      <c r="E177" s="154" t="s">
        <v>298</v>
      </c>
      <c r="F177" s="216" t="s">
        <v>385</v>
      </c>
      <c r="G177" s="217"/>
      <c r="H177" s="217"/>
      <c r="I177" s="217"/>
      <c r="J177" s="155" t="s">
        <v>245</v>
      </c>
      <c r="K177" s="156">
        <v>20</v>
      </c>
      <c r="L177" s="218"/>
      <c r="M177" s="217"/>
      <c r="N177" s="218">
        <f>ROUND(L177*K177,3)</f>
        <v>0</v>
      </c>
      <c r="O177" s="217"/>
      <c r="P177" s="217"/>
      <c r="Q177" s="217"/>
      <c r="R177" s="20"/>
      <c r="S177" s="131"/>
      <c r="T177" s="99"/>
      <c r="U177" s="23" t="s">
        <v>39</v>
      </c>
      <c r="V177" s="100">
        <v>0</v>
      </c>
      <c r="W177" s="100">
        <f>$V$177*$K$177</f>
        <v>0</v>
      </c>
      <c r="X177" s="100">
        <v>2.3E-2</v>
      </c>
      <c r="Y177" s="100">
        <f>$X$177*$K$177</f>
        <v>0.45999999999999996</v>
      </c>
      <c r="Z177" s="100">
        <v>0</v>
      </c>
      <c r="AA177" s="101">
        <f>$Z$177*$K$177</f>
        <v>0</v>
      </c>
      <c r="AB177" s="131"/>
      <c r="AC177" s="131"/>
      <c r="AD177" s="131"/>
      <c r="AE177" s="131"/>
      <c r="AF177" s="131"/>
      <c r="AG177" s="131"/>
      <c r="AH177" s="131"/>
      <c r="AI177" s="131"/>
      <c r="AJ177" s="131"/>
      <c r="AK177" s="131"/>
      <c r="AL177" s="131"/>
      <c r="AM177" s="131"/>
      <c r="AN177" s="131"/>
      <c r="AO177" s="131"/>
      <c r="AP177" s="131"/>
      <c r="AQ177" s="131"/>
      <c r="AR177" s="131" t="s">
        <v>153</v>
      </c>
      <c r="AS177" s="131"/>
      <c r="AT177" s="131" t="s">
        <v>235</v>
      </c>
      <c r="AU177" s="131" t="s">
        <v>89</v>
      </c>
      <c r="AV177" s="131"/>
      <c r="AW177" s="131"/>
      <c r="AX177" s="131"/>
      <c r="AY177" s="131" t="s">
        <v>123</v>
      </c>
      <c r="AZ177" s="131"/>
      <c r="BA177" s="131"/>
      <c r="BB177" s="131"/>
      <c r="BC177" s="131"/>
      <c r="BD177" s="131"/>
      <c r="BE177" s="102">
        <f>IF($U$177="základní",$N$177,0)</f>
        <v>0</v>
      </c>
      <c r="BF177" s="102">
        <f>IF($U$177="snížená",$N$177,0)</f>
        <v>0</v>
      </c>
      <c r="BG177" s="102">
        <f>IF($U$177="zákl. přenesená",$N$177,0)</f>
        <v>0</v>
      </c>
      <c r="BH177" s="102">
        <f>IF($U$177="sníž. přenesená",$N$177,0)</f>
        <v>0</v>
      </c>
      <c r="BI177" s="102">
        <f>IF($U$177="nulová",$N$177,0)</f>
        <v>0</v>
      </c>
      <c r="BJ177" s="131" t="s">
        <v>20</v>
      </c>
      <c r="BK177" s="103">
        <f>ROUND($L$177*$K$177,3)</f>
        <v>0</v>
      </c>
      <c r="BL177" s="131" t="s">
        <v>128</v>
      </c>
      <c r="BM177" s="131" t="s">
        <v>266</v>
      </c>
    </row>
    <row r="178" spans="2:65" s="6" customFormat="1" ht="18.75" customHeight="1">
      <c r="B178" s="104"/>
      <c r="C178" s="131"/>
      <c r="D178" s="131"/>
      <c r="E178" s="145"/>
      <c r="F178" s="204"/>
      <c r="G178" s="205"/>
      <c r="H178" s="205"/>
      <c r="I178" s="205"/>
      <c r="J178" s="131"/>
      <c r="K178" s="105"/>
      <c r="L178" s="131"/>
      <c r="M178" s="131"/>
      <c r="N178" s="131"/>
      <c r="O178" s="131"/>
      <c r="P178" s="131"/>
      <c r="Q178" s="131"/>
      <c r="R178" s="106"/>
      <c r="S178" s="131"/>
      <c r="T178" s="107"/>
      <c r="U178" s="131"/>
      <c r="V178" s="131"/>
      <c r="W178" s="131"/>
      <c r="X178" s="131"/>
      <c r="Y178" s="131"/>
      <c r="Z178" s="131"/>
      <c r="AA178" s="108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45" t="s">
        <v>130</v>
      </c>
      <c r="AU178" s="145" t="s">
        <v>89</v>
      </c>
      <c r="AV178" s="145" t="s">
        <v>89</v>
      </c>
      <c r="AW178" s="145" t="s">
        <v>95</v>
      </c>
      <c r="AX178" s="145" t="s">
        <v>20</v>
      </c>
      <c r="AY178" s="145" t="s">
        <v>123</v>
      </c>
      <c r="AZ178" s="131"/>
      <c r="BA178" s="131"/>
      <c r="BB178" s="131"/>
      <c r="BC178" s="131"/>
      <c r="BD178" s="131"/>
      <c r="BE178" s="131"/>
      <c r="BF178" s="131"/>
      <c r="BG178" s="131"/>
      <c r="BH178" s="131"/>
      <c r="BI178" s="131"/>
      <c r="BJ178" s="131"/>
      <c r="BK178" s="131"/>
      <c r="BL178" s="131"/>
      <c r="BM178" s="131"/>
    </row>
    <row r="179" spans="2:65" s="6" customFormat="1" ht="27" customHeight="1">
      <c r="B179" s="19"/>
      <c r="C179" s="96">
        <v>40</v>
      </c>
      <c r="D179" s="153" t="s">
        <v>124</v>
      </c>
      <c r="E179" s="154" t="s">
        <v>298</v>
      </c>
      <c r="F179" s="216" t="s">
        <v>386</v>
      </c>
      <c r="G179" s="217"/>
      <c r="H179" s="217"/>
      <c r="I179" s="217"/>
      <c r="J179" s="155" t="s">
        <v>245</v>
      </c>
      <c r="K179" s="156">
        <v>5</v>
      </c>
      <c r="L179" s="218"/>
      <c r="M179" s="217"/>
      <c r="N179" s="218">
        <f>ROUND(L179*K179,3)</f>
        <v>0</v>
      </c>
      <c r="O179" s="217"/>
      <c r="P179" s="217"/>
      <c r="Q179" s="217"/>
      <c r="R179" s="20"/>
      <c r="S179" s="131"/>
      <c r="T179" s="99"/>
      <c r="U179" s="23" t="s">
        <v>39</v>
      </c>
      <c r="V179" s="100">
        <v>6.7000000000000004E-2</v>
      </c>
      <c r="W179" s="100">
        <f>$V$179*$K$179</f>
        <v>0.33500000000000002</v>
      </c>
      <c r="X179" s="100">
        <v>0</v>
      </c>
      <c r="Y179" s="100">
        <f>$X$179*$K$179</f>
        <v>0</v>
      </c>
      <c r="Z179" s="100">
        <v>0</v>
      </c>
      <c r="AA179" s="101">
        <f>$Z$179*$K$179</f>
        <v>0</v>
      </c>
      <c r="AB179" s="131"/>
      <c r="AC179" s="131"/>
      <c r="AD179" s="131"/>
      <c r="AE179" s="131"/>
      <c r="AF179" s="131"/>
      <c r="AG179" s="131"/>
      <c r="AH179" s="131"/>
      <c r="AI179" s="131"/>
      <c r="AJ179" s="131"/>
      <c r="AK179" s="131"/>
      <c r="AL179" s="131"/>
      <c r="AM179" s="131"/>
      <c r="AN179" s="131"/>
      <c r="AO179" s="131"/>
      <c r="AP179" s="131"/>
      <c r="AQ179" s="131"/>
      <c r="AR179" s="131" t="s">
        <v>128</v>
      </c>
      <c r="AS179" s="131"/>
      <c r="AT179" s="131" t="s">
        <v>124</v>
      </c>
      <c r="AU179" s="131" t="s">
        <v>89</v>
      </c>
      <c r="AV179" s="131"/>
      <c r="AW179" s="131"/>
      <c r="AX179" s="131"/>
      <c r="AY179" s="131" t="s">
        <v>123</v>
      </c>
      <c r="AZ179" s="131"/>
      <c r="BA179" s="131"/>
      <c r="BB179" s="131"/>
      <c r="BC179" s="131"/>
      <c r="BD179" s="131"/>
      <c r="BE179" s="102">
        <f>IF($U$179="základní",$N$179,0)</f>
        <v>0</v>
      </c>
      <c r="BF179" s="102">
        <f>IF($U$179="snížená",$N$179,0)</f>
        <v>0</v>
      </c>
      <c r="BG179" s="102">
        <f>IF($U$179="zákl. přenesená",$N$179,0)</f>
        <v>0</v>
      </c>
      <c r="BH179" s="102">
        <f>IF($U$179="sníž. přenesená",$N$179,0)</f>
        <v>0</v>
      </c>
      <c r="BI179" s="102">
        <f>IF($U$179="nulová",$N$179,0)</f>
        <v>0</v>
      </c>
      <c r="BJ179" s="131" t="s">
        <v>20</v>
      </c>
      <c r="BK179" s="103">
        <f>ROUND($L$179*$K$179,3)</f>
        <v>0</v>
      </c>
      <c r="BL179" s="131" t="s">
        <v>128</v>
      </c>
      <c r="BM179" s="131" t="s">
        <v>267</v>
      </c>
    </row>
    <row r="180" spans="2:65" s="6" customFormat="1" ht="27" hidden="1" customHeight="1">
      <c r="B180" s="19"/>
      <c r="C180" s="96"/>
      <c r="D180" s="96"/>
      <c r="E180" s="97"/>
      <c r="F180" s="201"/>
      <c r="G180" s="202"/>
      <c r="H180" s="202"/>
      <c r="I180" s="202"/>
      <c r="J180" s="98"/>
      <c r="K180" s="143"/>
      <c r="L180" s="203"/>
      <c r="M180" s="202"/>
      <c r="N180" s="203"/>
      <c r="O180" s="202"/>
      <c r="P180" s="202"/>
      <c r="Q180" s="202"/>
      <c r="R180" s="20"/>
      <c r="S180" s="131"/>
      <c r="T180" s="99"/>
      <c r="U180" s="23" t="s">
        <v>39</v>
      </c>
      <c r="V180" s="100">
        <v>0.39</v>
      </c>
      <c r="W180" s="100">
        <f>$V$180*$K$180</f>
        <v>0</v>
      </c>
      <c r="X180" s="100">
        <v>0</v>
      </c>
      <c r="Y180" s="100">
        <f>$X$180*$K$180</f>
        <v>0</v>
      </c>
      <c r="Z180" s="100">
        <v>0</v>
      </c>
      <c r="AA180" s="101">
        <f>$Z$180*$K$180</f>
        <v>0</v>
      </c>
      <c r="AB180" s="131"/>
      <c r="AC180" s="131"/>
      <c r="AD180" s="131"/>
      <c r="AE180" s="131"/>
      <c r="AF180" s="131"/>
      <c r="AG180" s="131"/>
      <c r="AH180" s="131"/>
      <c r="AI180" s="131"/>
      <c r="AJ180" s="131"/>
      <c r="AK180" s="131"/>
      <c r="AL180" s="131"/>
      <c r="AM180" s="131"/>
      <c r="AN180" s="131"/>
      <c r="AO180" s="131"/>
      <c r="AP180" s="131"/>
      <c r="AQ180" s="131"/>
      <c r="AR180" s="131" t="s">
        <v>128</v>
      </c>
      <c r="AS180" s="131"/>
      <c r="AT180" s="131" t="s">
        <v>124</v>
      </c>
      <c r="AU180" s="131" t="s">
        <v>89</v>
      </c>
      <c r="AV180" s="131"/>
      <c r="AW180" s="131"/>
      <c r="AX180" s="131"/>
      <c r="AY180" s="131" t="s">
        <v>123</v>
      </c>
      <c r="AZ180" s="131"/>
      <c r="BA180" s="131"/>
      <c r="BB180" s="131"/>
      <c r="BC180" s="131"/>
      <c r="BD180" s="131"/>
      <c r="BE180" s="102">
        <f>IF($U$180="základní",$N$180,0)</f>
        <v>0</v>
      </c>
      <c r="BF180" s="102">
        <f>IF($U$180="snížená",$N$180,0)</f>
        <v>0</v>
      </c>
      <c r="BG180" s="102">
        <f>IF($U$180="zákl. přenesená",$N$180,0)</f>
        <v>0</v>
      </c>
      <c r="BH180" s="102">
        <f>IF($U$180="sníž. přenesená",$N$180,0)</f>
        <v>0</v>
      </c>
      <c r="BI180" s="102">
        <f>IF($U$180="nulová",$N$180,0)</f>
        <v>0</v>
      </c>
      <c r="BJ180" s="131" t="s">
        <v>20</v>
      </c>
      <c r="BK180" s="103">
        <f>ROUND($L$180*$K$180,3)</f>
        <v>0</v>
      </c>
      <c r="BL180" s="131" t="s">
        <v>128</v>
      </c>
      <c r="BM180" s="131" t="s">
        <v>268</v>
      </c>
    </row>
    <row r="181" spans="2:65" s="87" customFormat="1" ht="30.75" customHeight="1">
      <c r="B181" s="88"/>
      <c r="D181" s="95" t="s">
        <v>387</v>
      </c>
      <c r="E181" s="95"/>
      <c r="F181" s="95"/>
      <c r="G181" s="95"/>
      <c r="H181" s="95"/>
      <c r="I181" s="95"/>
      <c r="J181" s="95"/>
      <c r="K181" s="95"/>
      <c r="L181" s="95"/>
      <c r="M181" s="95"/>
      <c r="N181" s="214">
        <f>$BK$181</f>
        <v>0</v>
      </c>
      <c r="O181" s="215"/>
      <c r="P181" s="215"/>
      <c r="Q181" s="215"/>
      <c r="R181" s="90"/>
      <c r="T181" s="91"/>
      <c r="W181" s="92">
        <f>SUM($W$182:$W$201)</f>
        <v>47.597169999999998</v>
      </c>
      <c r="Y181" s="92">
        <f>SUM($Y$182:$Y$201)</f>
        <v>1.89077E-2</v>
      </c>
      <c r="AA181" s="93">
        <f>SUM($AA$182:$AA$201)</f>
        <v>0</v>
      </c>
      <c r="AR181" s="141" t="s">
        <v>20</v>
      </c>
      <c r="AT181" s="141" t="s">
        <v>73</v>
      </c>
      <c r="AU181" s="141" t="s">
        <v>20</v>
      </c>
      <c r="AY181" s="141" t="s">
        <v>123</v>
      </c>
      <c r="BK181" s="94">
        <f>SUM($BK$182:$BK$201)</f>
        <v>0</v>
      </c>
    </row>
    <row r="182" spans="2:65" s="6" customFormat="1" ht="27" customHeight="1">
      <c r="B182" s="19"/>
      <c r="C182" s="96"/>
      <c r="D182" s="153" t="s">
        <v>124</v>
      </c>
      <c r="E182" s="154" t="s">
        <v>388</v>
      </c>
      <c r="F182" s="219" t="s">
        <v>389</v>
      </c>
      <c r="G182" s="217"/>
      <c r="H182" s="217"/>
      <c r="I182" s="217"/>
      <c r="J182" s="155" t="s">
        <v>177</v>
      </c>
      <c r="K182" s="156">
        <v>16</v>
      </c>
      <c r="L182" s="218"/>
      <c r="M182" s="217"/>
      <c r="N182" s="218">
        <f>ROUND(L182*K182,3)</f>
        <v>0</v>
      </c>
      <c r="O182" s="217"/>
      <c r="P182" s="217"/>
      <c r="Q182" s="217"/>
      <c r="R182" s="20"/>
      <c r="S182" s="131"/>
      <c r="T182" s="99"/>
      <c r="U182" s="23" t="s">
        <v>39</v>
      </c>
      <c r="V182" s="100">
        <v>2.3199999999999998</v>
      </c>
      <c r="W182" s="100">
        <f>$V$182*$K$182</f>
        <v>37.119999999999997</v>
      </c>
      <c r="X182" s="100">
        <v>0</v>
      </c>
      <c r="Y182" s="100">
        <f>$X$182*$K$182</f>
        <v>0</v>
      </c>
      <c r="Z182" s="100">
        <v>0</v>
      </c>
      <c r="AA182" s="101">
        <f>$Z$182*$K$182</f>
        <v>0</v>
      </c>
      <c r="AB182" s="131"/>
      <c r="AC182" s="131"/>
      <c r="AD182" s="131"/>
      <c r="AE182" s="131"/>
      <c r="AF182" s="131"/>
      <c r="AG182" s="131"/>
      <c r="AH182" s="131"/>
      <c r="AI182" s="131"/>
      <c r="AJ182" s="131"/>
      <c r="AK182" s="131"/>
      <c r="AL182" s="131"/>
      <c r="AM182" s="131"/>
      <c r="AN182" s="131"/>
      <c r="AO182" s="131"/>
      <c r="AP182" s="131"/>
      <c r="AQ182" s="131"/>
      <c r="AR182" s="131" t="s">
        <v>128</v>
      </c>
      <c r="AS182" s="131"/>
      <c r="AT182" s="131" t="s">
        <v>124</v>
      </c>
      <c r="AU182" s="131" t="s">
        <v>89</v>
      </c>
      <c r="AV182" s="131"/>
      <c r="AW182" s="131"/>
      <c r="AX182" s="131"/>
      <c r="AY182" s="131" t="s">
        <v>123</v>
      </c>
      <c r="AZ182" s="131"/>
      <c r="BA182" s="131"/>
      <c r="BB182" s="131"/>
      <c r="BC182" s="131"/>
      <c r="BD182" s="131"/>
      <c r="BE182" s="102">
        <f>IF($U$182="základní",$N$182,0)</f>
        <v>0</v>
      </c>
      <c r="BF182" s="102">
        <f>IF($U$182="snížená",$N$182,0)</f>
        <v>0</v>
      </c>
      <c r="BG182" s="102">
        <f>IF($U$182="zákl. přenesená",$N$182,0)</f>
        <v>0</v>
      </c>
      <c r="BH182" s="102">
        <f>IF($U$182="sníž. přenesená",$N$182,0)</f>
        <v>0</v>
      </c>
      <c r="BI182" s="102">
        <f>IF($U$182="nulová",$N$182,0)</f>
        <v>0</v>
      </c>
      <c r="BJ182" s="131" t="s">
        <v>20</v>
      </c>
      <c r="BK182" s="103">
        <f>ROUND($L$182*$K$182,3)</f>
        <v>0</v>
      </c>
      <c r="BL182" s="131" t="s">
        <v>128</v>
      </c>
      <c r="BM182" s="131" t="s">
        <v>271</v>
      </c>
    </row>
    <row r="183" spans="2:65" s="6" customFormat="1" ht="26.1" customHeight="1">
      <c r="B183" s="104"/>
      <c r="C183" s="131"/>
      <c r="D183" s="153" t="s">
        <v>124</v>
      </c>
      <c r="E183" s="154" t="s">
        <v>390</v>
      </c>
      <c r="F183" s="219" t="s">
        <v>391</v>
      </c>
      <c r="G183" s="217"/>
      <c r="H183" s="217"/>
      <c r="I183" s="217"/>
      <c r="J183" s="155" t="s">
        <v>177</v>
      </c>
      <c r="K183" s="156">
        <v>16</v>
      </c>
      <c r="L183" s="218"/>
      <c r="M183" s="217"/>
      <c r="N183" s="218">
        <f>ROUND(L183*K183,3)</f>
        <v>0</v>
      </c>
      <c r="O183" s="217"/>
      <c r="P183" s="217"/>
      <c r="Q183" s="217"/>
      <c r="R183" s="106"/>
      <c r="S183" s="131"/>
      <c r="T183" s="107"/>
      <c r="U183" s="131"/>
      <c r="V183" s="131"/>
      <c r="W183" s="131"/>
      <c r="X183" s="131"/>
      <c r="Y183" s="131"/>
      <c r="Z183" s="131"/>
      <c r="AA183" s="108"/>
      <c r="AB183" s="131"/>
      <c r="AC183" s="131"/>
      <c r="AD183" s="131"/>
      <c r="AE183" s="131"/>
      <c r="AF183" s="131"/>
      <c r="AG183" s="131"/>
      <c r="AH183" s="131"/>
      <c r="AI183" s="131"/>
      <c r="AJ183" s="131"/>
      <c r="AK183" s="131"/>
      <c r="AL183" s="131"/>
      <c r="AM183" s="131"/>
      <c r="AN183" s="131"/>
      <c r="AO183" s="131"/>
      <c r="AP183" s="131"/>
      <c r="AQ183" s="131"/>
      <c r="AR183" s="131"/>
      <c r="AS183" s="131"/>
      <c r="AT183" s="145" t="s">
        <v>130</v>
      </c>
      <c r="AU183" s="145" t="s">
        <v>89</v>
      </c>
      <c r="AV183" s="145" t="s">
        <v>89</v>
      </c>
      <c r="AW183" s="145" t="s">
        <v>95</v>
      </c>
      <c r="AX183" s="145" t="s">
        <v>20</v>
      </c>
      <c r="AY183" s="145" t="s">
        <v>123</v>
      </c>
      <c r="AZ183" s="131"/>
      <c r="BA183" s="131"/>
      <c r="BB183" s="131"/>
      <c r="BC183" s="131"/>
      <c r="BD183" s="131"/>
      <c r="BE183" s="131"/>
      <c r="BF183" s="131"/>
      <c r="BG183" s="131"/>
      <c r="BH183" s="131"/>
      <c r="BI183" s="131"/>
      <c r="BJ183" s="131"/>
      <c r="BK183" s="131"/>
      <c r="BL183" s="131"/>
      <c r="BM183" s="131"/>
    </row>
    <row r="184" spans="2:65" s="6" customFormat="1" ht="27" customHeight="1">
      <c r="B184" s="19"/>
      <c r="C184" s="96"/>
      <c r="D184" s="153" t="s">
        <v>124</v>
      </c>
      <c r="E184" s="154" t="s">
        <v>392</v>
      </c>
      <c r="F184" s="219" t="s">
        <v>393</v>
      </c>
      <c r="G184" s="217"/>
      <c r="H184" s="217"/>
      <c r="I184" s="217"/>
      <c r="J184" s="155" t="s">
        <v>177</v>
      </c>
      <c r="K184" s="156">
        <v>16</v>
      </c>
      <c r="L184" s="218"/>
      <c r="M184" s="217"/>
      <c r="N184" s="218">
        <f>ROUND(L184*K184,3)</f>
        <v>0</v>
      </c>
      <c r="O184" s="217"/>
      <c r="P184" s="217"/>
      <c r="Q184" s="217"/>
      <c r="R184" s="20"/>
      <c r="S184" s="131"/>
      <c r="T184" s="99"/>
      <c r="U184" s="23" t="s">
        <v>39</v>
      </c>
      <c r="V184" s="100">
        <v>0.65400000000000003</v>
      </c>
      <c r="W184" s="100">
        <f>$V$184*$K$184</f>
        <v>10.464</v>
      </c>
      <c r="X184" s="100">
        <v>0</v>
      </c>
      <c r="Y184" s="100">
        <f>$X$184*$K$184</f>
        <v>0</v>
      </c>
      <c r="Z184" s="100">
        <v>0</v>
      </c>
      <c r="AA184" s="101">
        <f>$Z$184*$K$184</f>
        <v>0</v>
      </c>
      <c r="AB184" s="131"/>
      <c r="AC184" s="131"/>
      <c r="AD184" s="131"/>
      <c r="AE184" s="131"/>
      <c r="AF184" s="131"/>
      <c r="AG184" s="131"/>
      <c r="AH184" s="131"/>
      <c r="AI184" s="131"/>
      <c r="AJ184" s="131"/>
      <c r="AK184" s="131"/>
      <c r="AL184" s="131"/>
      <c r="AM184" s="131"/>
      <c r="AN184" s="131"/>
      <c r="AO184" s="131"/>
      <c r="AP184" s="131"/>
      <c r="AQ184" s="131"/>
      <c r="AR184" s="131" t="s">
        <v>128</v>
      </c>
      <c r="AS184" s="131"/>
      <c r="AT184" s="131" t="s">
        <v>124</v>
      </c>
      <c r="AU184" s="131" t="s">
        <v>89</v>
      </c>
      <c r="AV184" s="131"/>
      <c r="AW184" s="131"/>
      <c r="AX184" s="131"/>
      <c r="AY184" s="131" t="s">
        <v>123</v>
      </c>
      <c r="AZ184" s="131"/>
      <c r="BA184" s="131"/>
      <c r="BB184" s="131"/>
      <c r="BC184" s="131"/>
      <c r="BD184" s="131"/>
      <c r="BE184" s="102">
        <f>IF($U$184="základní",$N$184,0)</f>
        <v>0</v>
      </c>
      <c r="BF184" s="102">
        <f>IF($U$184="snížená",$N$184,0)</f>
        <v>0</v>
      </c>
      <c r="BG184" s="102">
        <f>IF($U$184="zákl. přenesená",$N$184,0)</f>
        <v>0</v>
      </c>
      <c r="BH184" s="102">
        <f>IF($U$184="sníž. přenesená",$N$184,0)</f>
        <v>0</v>
      </c>
      <c r="BI184" s="102">
        <f>IF($U$184="nulová",$N$184,0)</f>
        <v>0</v>
      </c>
      <c r="BJ184" s="131" t="s">
        <v>20</v>
      </c>
      <c r="BK184" s="103">
        <f>ROUND($L$184*$K$184,3)</f>
        <v>0</v>
      </c>
      <c r="BL184" s="131" t="s">
        <v>128</v>
      </c>
      <c r="BM184" s="131" t="s">
        <v>274</v>
      </c>
    </row>
    <row r="185" spans="2:65" s="6" customFormat="1" ht="13.5">
      <c r="B185" s="19"/>
      <c r="C185" s="96"/>
      <c r="D185" s="153" t="s">
        <v>124</v>
      </c>
      <c r="E185" s="154" t="s">
        <v>394</v>
      </c>
      <c r="F185" s="216" t="s">
        <v>163</v>
      </c>
      <c r="G185" s="217"/>
      <c r="H185" s="217"/>
      <c r="I185" s="217"/>
      <c r="J185" s="155" t="s">
        <v>164</v>
      </c>
      <c r="K185" s="156">
        <v>0.01</v>
      </c>
      <c r="L185" s="218"/>
      <c r="M185" s="217"/>
      <c r="N185" s="218">
        <f>ROUND(L185*K185,3)</f>
        <v>0</v>
      </c>
      <c r="O185" s="217"/>
      <c r="P185" s="217"/>
      <c r="Q185" s="217"/>
      <c r="R185" s="20"/>
      <c r="S185" s="131"/>
      <c r="T185" s="99"/>
      <c r="U185" s="23" t="s">
        <v>39</v>
      </c>
      <c r="V185" s="100">
        <v>1.3169999999999999</v>
      </c>
      <c r="W185" s="100">
        <f>$V$185*$K$185</f>
        <v>1.3169999999999999E-2</v>
      </c>
      <c r="X185" s="100">
        <v>1.8907700000000001</v>
      </c>
      <c r="Y185" s="100">
        <f>$X$185*$K$185</f>
        <v>1.89077E-2</v>
      </c>
      <c r="Z185" s="100">
        <v>0</v>
      </c>
      <c r="AA185" s="101">
        <f>$Z$185*$K$185</f>
        <v>0</v>
      </c>
      <c r="AB185" s="131"/>
      <c r="AC185" s="131"/>
      <c r="AD185" s="131"/>
      <c r="AE185" s="131"/>
      <c r="AF185" s="131"/>
      <c r="AG185" s="131"/>
      <c r="AH185" s="131"/>
      <c r="AI185" s="131"/>
      <c r="AJ185" s="131"/>
      <c r="AK185" s="131"/>
      <c r="AL185" s="131"/>
      <c r="AM185" s="131"/>
      <c r="AN185" s="131"/>
      <c r="AO185" s="131"/>
      <c r="AP185" s="131"/>
      <c r="AQ185" s="131"/>
      <c r="AR185" s="131" t="s">
        <v>128</v>
      </c>
      <c r="AS185" s="131"/>
      <c r="AT185" s="131" t="s">
        <v>124</v>
      </c>
      <c r="AU185" s="131" t="s">
        <v>89</v>
      </c>
      <c r="AV185" s="131"/>
      <c r="AW185" s="131"/>
      <c r="AX185" s="131"/>
      <c r="AY185" s="131" t="s">
        <v>123</v>
      </c>
      <c r="AZ185" s="131"/>
      <c r="BA185" s="131"/>
      <c r="BB185" s="131"/>
      <c r="BC185" s="131"/>
      <c r="BD185" s="131"/>
      <c r="BE185" s="102">
        <f>IF($U$185="základní",$N$185,0)</f>
        <v>0</v>
      </c>
      <c r="BF185" s="102">
        <f>IF($U$185="snížená",$N$185,0)</f>
        <v>0</v>
      </c>
      <c r="BG185" s="102">
        <f>IF($U$185="zákl. přenesená",$N$185,0)</f>
        <v>0</v>
      </c>
      <c r="BH185" s="102">
        <f>IF($U$185="sníž. přenesená",$N$185,0)</f>
        <v>0</v>
      </c>
      <c r="BI185" s="102">
        <f>IF($U$185="nulová",$N$185,0)</f>
        <v>0</v>
      </c>
      <c r="BJ185" s="131" t="s">
        <v>20</v>
      </c>
      <c r="BK185" s="103">
        <f>ROUND($L$185*$K$185,3)</f>
        <v>0</v>
      </c>
      <c r="BL185" s="131" t="s">
        <v>128</v>
      </c>
      <c r="BM185" s="131" t="s">
        <v>275</v>
      </c>
    </row>
    <row r="186" spans="2:65" s="6" customFormat="1" ht="27" hidden="1" customHeight="1">
      <c r="B186" s="19"/>
      <c r="C186" s="96"/>
      <c r="D186" s="96"/>
      <c r="E186" s="97"/>
      <c r="F186" s="201"/>
      <c r="G186" s="202"/>
      <c r="H186" s="202"/>
      <c r="I186" s="202"/>
      <c r="J186" s="98"/>
      <c r="K186" s="143"/>
      <c r="L186" s="203"/>
      <c r="M186" s="202"/>
      <c r="N186" s="203"/>
      <c r="O186" s="202"/>
      <c r="P186" s="202"/>
      <c r="Q186" s="202"/>
      <c r="R186" s="20"/>
      <c r="S186" s="131"/>
      <c r="T186" s="99"/>
      <c r="U186" s="23" t="s">
        <v>39</v>
      </c>
      <c r="V186" s="100">
        <v>8.3000000000000004E-2</v>
      </c>
      <c r="W186" s="100">
        <f>$V$186*$K$186</f>
        <v>0</v>
      </c>
      <c r="X186" s="100">
        <v>0</v>
      </c>
      <c r="Y186" s="100">
        <f>$X$186*$K$186</f>
        <v>0</v>
      </c>
      <c r="Z186" s="100">
        <v>0</v>
      </c>
      <c r="AA186" s="101">
        <f>$Z$186*$K$186</f>
        <v>0</v>
      </c>
      <c r="AB186" s="131"/>
      <c r="AC186" s="131"/>
      <c r="AD186" s="131"/>
      <c r="AE186" s="131"/>
      <c r="AF186" s="131"/>
      <c r="AG186" s="131"/>
      <c r="AH186" s="131"/>
      <c r="AI186" s="131"/>
      <c r="AJ186" s="131"/>
      <c r="AK186" s="131"/>
      <c r="AL186" s="131"/>
      <c r="AM186" s="131"/>
      <c r="AN186" s="131"/>
      <c r="AO186" s="131"/>
      <c r="AP186" s="131"/>
      <c r="AQ186" s="131"/>
      <c r="AR186" s="131" t="s">
        <v>128</v>
      </c>
      <c r="AS186" s="131"/>
      <c r="AT186" s="131" t="s">
        <v>124</v>
      </c>
      <c r="AU186" s="131" t="s">
        <v>89</v>
      </c>
      <c r="AV186" s="131"/>
      <c r="AW186" s="131"/>
      <c r="AX186" s="131"/>
      <c r="AY186" s="131" t="s">
        <v>123</v>
      </c>
      <c r="AZ186" s="131"/>
      <c r="BA186" s="131"/>
      <c r="BB186" s="131"/>
      <c r="BC186" s="131"/>
      <c r="BD186" s="131"/>
      <c r="BE186" s="102">
        <f>IF($U$186="základní",$N$186,0)</f>
        <v>0</v>
      </c>
      <c r="BF186" s="102">
        <f>IF($U$186="snížená",$N$186,0)</f>
        <v>0</v>
      </c>
      <c r="BG186" s="102">
        <f>IF($U$186="zákl. přenesená",$N$186,0)</f>
        <v>0</v>
      </c>
      <c r="BH186" s="102">
        <f>IF($U$186="sníž. přenesená",$N$186,0)</f>
        <v>0</v>
      </c>
      <c r="BI186" s="102">
        <f>IF($U$186="nulová",$N$186,0)</f>
        <v>0</v>
      </c>
      <c r="BJ186" s="131" t="s">
        <v>20</v>
      </c>
      <c r="BK186" s="103">
        <f>ROUND($L$186*$K$186,3)</f>
        <v>0</v>
      </c>
      <c r="BL186" s="131" t="s">
        <v>128</v>
      </c>
      <c r="BM186" s="131" t="s">
        <v>276</v>
      </c>
    </row>
    <row r="187" spans="2:65" s="6" customFormat="1" ht="39" hidden="1" customHeight="1">
      <c r="B187" s="19"/>
      <c r="C187" s="96"/>
      <c r="D187" s="96"/>
      <c r="E187" s="97"/>
      <c r="F187" s="201"/>
      <c r="G187" s="202"/>
      <c r="H187" s="202"/>
      <c r="I187" s="202"/>
      <c r="J187" s="98"/>
      <c r="K187" s="143"/>
      <c r="L187" s="203"/>
      <c r="M187" s="202"/>
      <c r="N187" s="203"/>
      <c r="O187" s="202"/>
      <c r="P187" s="202"/>
      <c r="Q187" s="202"/>
      <c r="R187" s="20"/>
      <c r="S187" s="131"/>
      <c r="T187" s="99"/>
      <c r="U187" s="23" t="s">
        <v>39</v>
      </c>
      <c r="V187" s="100">
        <v>4.0000000000000001E-3</v>
      </c>
      <c r="W187" s="100">
        <f>$V$187*$K$187</f>
        <v>0</v>
      </c>
      <c r="X187" s="100">
        <v>0</v>
      </c>
      <c r="Y187" s="100">
        <f>$X$187*$K$187</f>
        <v>0</v>
      </c>
      <c r="Z187" s="100">
        <v>0</v>
      </c>
      <c r="AA187" s="101">
        <f>$Z$187*$K$187</f>
        <v>0</v>
      </c>
      <c r="AB187" s="131"/>
      <c r="AC187" s="131"/>
      <c r="AD187" s="131"/>
      <c r="AE187" s="131"/>
      <c r="AF187" s="131"/>
      <c r="AG187" s="131"/>
      <c r="AH187" s="131"/>
      <c r="AI187" s="131"/>
      <c r="AJ187" s="131"/>
      <c r="AK187" s="131"/>
      <c r="AL187" s="131"/>
      <c r="AM187" s="131"/>
      <c r="AN187" s="131"/>
      <c r="AO187" s="131"/>
      <c r="AP187" s="131"/>
      <c r="AQ187" s="131"/>
      <c r="AR187" s="131" t="s">
        <v>128</v>
      </c>
      <c r="AS187" s="131"/>
      <c r="AT187" s="131" t="s">
        <v>124</v>
      </c>
      <c r="AU187" s="131" t="s">
        <v>89</v>
      </c>
      <c r="AV187" s="131"/>
      <c r="AW187" s="131"/>
      <c r="AX187" s="131"/>
      <c r="AY187" s="131" t="s">
        <v>123</v>
      </c>
      <c r="AZ187" s="131"/>
      <c r="BA187" s="131"/>
      <c r="BB187" s="131"/>
      <c r="BC187" s="131"/>
      <c r="BD187" s="131"/>
      <c r="BE187" s="102">
        <f>IF($U$187="základní",$N$187,0)</f>
        <v>0</v>
      </c>
      <c r="BF187" s="102">
        <f>IF($U$187="snížená",$N$187,0)</f>
        <v>0</v>
      </c>
      <c r="BG187" s="102">
        <f>IF($U$187="zákl. přenesená",$N$187,0)</f>
        <v>0</v>
      </c>
      <c r="BH187" s="102">
        <f>IF($U$187="sníž. přenesená",$N$187,0)</f>
        <v>0</v>
      </c>
      <c r="BI187" s="102">
        <f>IF($U$187="nulová",$N$187,0)</f>
        <v>0</v>
      </c>
      <c r="BJ187" s="131" t="s">
        <v>20</v>
      </c>
      <c r="BK187" s="103">
        <f>ROUND($L$187*$K$187,3)</f>
        <v>0</v>
      </c>
      <c r="BL187" s="131" t="s">
        <v>128</v>
      </c>
      <c r="BM187" s="131" t="s">
        <v>277</v>
      </c>
    </row>
    <row r="188" spans="2:65" s="6" customFormat="1" ht="18.75" hidden="1" customHeight="1">
      <c r="B188" s="104"/>
      <c r="C188" s="131"/>
      <c r="D188" s="131"/>
      <c r="E188" s="145"/>
      <c r="F188" s="204"/>
      <c r="G188" s="205"/>
      <c r="H188" s="205"/>
      <c r="I188" s="205"/>
      <c r="J188" s="131"/>
      <c r="K188" s="105"/>
      <c r="L188" s="131"/>
      <c r="M188" s="131"/>
      <c r="N188" s="131"/>
      <c r="O188" s="131"/>
      <c r="P188" s="131"/>
      <c r="Q188" s="131"/>
      <c r="R188" s="106"/>
      <c r="S188" s="131"/>
      <c r="T188" s="107"/>
      <c r="U188" s="131"/>
      <c r="V188" s="131"/>
      <c r="W188" s="131"/>
      <c r="X188" s="131"/>
      <c r="Y188" s="131"/>
      <c r="Z188" s="131"/>
      <c r="AA188" s="108"/>
      <c r="AB188" s="131"/>
      <c r="AC188" s="131"/>
      <c r="AD188" s="131"/>
      <c r="AE188" s="131"/>
      <c r="AF188" s="131"/>
      <c r="AG188" s="131"/>
      <c r="AH188" s="131"/>
      <c r="AI188" s="131"/>
      <c r="AJ188" s="131"/>
      <c r="AK188" s="131"/>
      <c r="AL188" s="131"/>
      <c r="AM188" s="131"/>
      <c r="AN188" s="131"/>
      <c r="AO188" s="131"/>
      <c r="AP188" s="131"/>
      <c r="AQ188" s="131"/>
      <c r="AR188" s="131"/>
      <c r="AS188" s="131"/>
      <c r="AT188" s="145" t="s">
        <v>130</v>
      </c>
      <c r="AU188" s="145" t="s">
        <v>89</v>
      </c>
      <c r="AV188" s="145" t="s">
        <v>89</v>
      </c>
      <c r="AW188" s="145" t="s">
        <v>95</v>
      </c>
      <c r="AX188" s="145" t="s">
        <v>20</v>
      </c>
      <c r="AY188" s="145" t="s">
        <v>123</v>
      </c>
      <c r="AZ188" s="131"/>
      <c r="BA188" s="131"/>
      <c r="BB188" s="131"/>
      <c r="BC188" s="131"/>
      <c r="BD188" s="131"/>
      <c r="BE188" s="131"/>
      <c r="BF188" s="131"/>
      <c r="BG188" s="131"/>
      <c r="BH188" s="131"/>
      <c r="BI188" s="131"/>
      <c r="BJ188" s="131"/>
      <c r="BK188" s="131"/>
      <c r="BL188" s="131"/>
      <c r="BM188" s="131"/>
    </row>
    <row r="189" spans="2:65" s="6" customFormat="1" ht="15.75" hidden="1" customHeight="1">
      <c r="B189" s="19"/>
      <c r="C189" s="96"/>
      <c r="D189" s="96"/>
      <c r="E189" s="97"/>
      <c r="F189" s="201"/>
      <c r="G189" s="202"/>
      <c r="H189" s="202"/>
      <c r="I189" s="202"/>
      <c r="J189" s="98"/>
      <c r="K189" s="143"/>
      <c r="L189" s="203"/>
      <c r="M189" s="202"/>
      <c r="N189" s="203"/>
      <c r="O189" s="202"/>
      <c r="P189" s="202"/>
      <c r="Q189" s="202"/>
      <c r="R189" s="20"/>
      <c r="S189" s="131"/>
      <c r="T189" s="99"/>
      <c r="U189" s="23" t="s">
        <v>39</v>
      </c>
      <c r="V189" s="100">
        <v>0.65200000000000002</v>
      </c>
      <c r="W189" s="100">
        <f>$V$189*$K$189</f>
        <v>0</v>
      </c>
      <c r="X189" s="100">
        <v>0</v>
      </c>
      <c r="Y189" s="100">
        <f>$X$189*$K$189</f>
        <v>0</v>
      </c>
      <c r="Z189" s="100">
        <v>0</v>
      </c>
      <c r="AA189" s="101">
        <f>$Z$189*$K$189</f>
        <v>0</v>
      </c>
      <c r="AB189" s="131"/>
      <c r="AC189" s="131"/>
      <c r="AD189" s="131"/>
      <c r="AE189" s="131"/>
      <c r="AF189" s="131"/>
      <c r="AG189" s="131"/>
      <c r="AH189" s="131"/>
      <c r="AI189" s="131"/>
      <c r="AJ189" s="131"/>
      <c r="AK189" s="131"/>
      <c r="AL189" s="131"/>
      <c r="AM189" s="131"/>
      <c r="AN189" s="131"/>
      <c r="AO189" s="131"/>
      <c r="AP189" s="131"/>
      <c r="AQ189" s="131"/>
      <c r="AR189" s="131" t="s">
        <v>128</v>
      </c>
      <c r="AS189" s="131"/>
      <c r="AT189" s="131" t="s">
        <v>124</v>
      </c>
      <c r="AU189" s="131" t="s">
        <v>89</v>
      </c>
      <c r="AV189" s="131"/>
      <c r="AW189" s="131"/>
      <c r="AX189" s="131"/>
      <c r="AY189" s="131" t="s">
        <v>123</v>
      </c>
      <c r="AZ189" s="131"/>
      <c r="BA189" s="131"/>
      <c r="BB189" s="131"/>
      <c r="BC189" s="131"/>
      <c r="BD189" s="131"/>
      <c r="BE189" s="102">
        <f>IF($U$189="základní",$N$189,0)</f>
        <v>0</v>
      </c>
      <c r="BF189" s="102">
        <f>IF($U$189="snížená",$N$189,0)</f>
        <v>0</v>
      </c>
      <c r="BG189" s="102">
        <f>IF($U$189="zákl. přenesená",$N$189,0)</f>
        <v>0</v>
      </c>
      <c r="BH189" s="102">
        <f>IF($U$189="sníž. přenesená",$N$189,0)</f>
        <v>0</v>
      </c>
      <c r="BI189" s="102">
        <f>IF($U$189="nulová",$N$189,0)</f>
        <v>0</v>
      </c>
      <c r="BJ189" s="131" t="s">
        <v>20</v>
      </c>
      <c r="BK189" s="103">
        <f>ROUND($L$189*$K$189,3)</f>
        <v>0</v>
      </c>
      <c r="BL189" s="131" t="s">
        <v>128</v>
      </c>
      <c r="BM189" s="131" t="s">
        <v>280</v>
      </c>
    </row>
    <row r="190" spans="2:65" s="6" customFormat="1" ht="15.75" hidden="1" customHeight="1">
      <c r="B190" s="19"/>
      <c r="C190" s="96"/>
      <c r="D190" s="96"/>
      <c r="E190" s="97"/>
      <c r="F190" s="201"/>
      <c r="G190" s="202"/>
      <c r="H190" s="202"/>
      <c r="I190" s="202"/>
      <c r="J190" s="98"/>
      <c r="K190" s="143"/>
      <c r="L190" s="203"/>
      <c r="M190" s="202"/>
      <c r="N190" s="203"/>
      <c r="O190" s="202"/>
      <c r="P190" s="202"/>
      <c r="Q190" s="202"/>
      <c r="R190" s="20"/>
      <c r="S190" s="131"/>
      <c r="T190" s="99"/>
      <c r="U190" s="23" t="s">
        <v>39</v>
      </c>
      <c r="V190" s="100">
        <v>8.9999999999999993E-3</v>
      </c>
      <c r="W190" s="100">
        <f>$V$190*$K$190</f>
        <v>0</v>
      </c>
      <c r="X190" s="100">
        <v>0</v>
      </c>
      <c r="Y190" s="100">
        <f>$X$190*$K$190</f>
        <v>0</v>
      </c>
      <c r="Z190" s="100">
        <v>0</v>
      </c>
      <c r="AA190" s="101">
        <f>$Z$190*$K$190</f>
        <v>0</v>
      </c>
      <c r="AB190" s="131"/>
      <c r="AC190" s="131"/>
      <c r="AD190" s="131"/>
      <c r="AE190" s="131"/>
      <c r="AF190" s="131"/>
      <c r="AG190" s="131"/>
      <c r="AH190" s="131"/>
      <c r="AI190" s="131"/>
      <c r="AJ190" s="131"/>
      <c r="AK190" s="131"/>
      <c r="AL190" s="131"/>
      <c r="AM190" s="131"/>
      <c r="AN190" s="131"/>
      <c r="AO190" s="131"/>
      <c r="AP190" s="131"/>
      <c r="AQ190" s="131"/>
      <c r="AR190" s="131" t="s">
        <v>128</v>
      </c>
      <c r="AS190" s="131"/>
      <c r="AT190" s="131" t="s">
        <v>124</v>
      </c>
      <c r="AU190" s="131" t="s">
        <v>89</v>
      </c>
      <c r="AV190" s="131"/>
      <c r="AW190" s="131"/>
      <c r="AX190" s="131"/>
      <c r="AY190" s="131" t="s">
        <v>123</v>
      </c>
      <c r="AZ190" s="131"/>
      <c r="BA190" s="131"/>
      <c r="BB190" s="131"/>
      <c r="BC190" s="131"/>
      <c r="BD190" s="131"/>
      <c r="BE190" s="102">
        <f>IF($U$190="základní",$N$190,0)</f>
        <v>0</v>
      </c>
      <c r="BF190" s="102">
        <f>IF($U$190="snížená",$N$190,0)</f>
        <v>0</v>
      </c>
      <c r="BG190" s="102">
        <f>IF($U$190="zákl. přenesená",$N$190,0)</f>
        <v>0</v>
      </c>
      <c r="BH190" s="102">
        <f>IF($U$190="sníž. přenesená",$N$190,0)</f>
        <v>0</v>
      </c>
      <c r="BI190" s="102">
        <f>IF($U$190="nulová",$N$190,0)</f>
        <v>0</v>
      </c>
      <c r="BJ190" s="131" t="s">
        <v>20</v>
      </c>
      <c r="BK190" s="103">
        <f>ROUND($L$190*$K$190,3)</f>
        <v>0</v>
      </c>
      <c r="BL190" s="131" t="s">
        <v>128</v>
      </c>
      <c r="BM190" s="131" t="s">
        <v>281</v>
      </c>
    </row>
    <row r="191" spans="2:65" s="6" customFormat="1" ht="27" hidden="1" customHeight="1">
      <c r="B191" s="19"/>
      <c r="C191" s="96"/>
      <c r="D191" s="96"/>
      <c r="E191" s="97"/>
      <c r="F191" s="201"/>
      <c r="G191" s="202"/>
      <c r="H191" s="202"/>
      <c r="I191" s="202"/>
      <c r="J191" s="98"/>
      <c r="K191" s="143"/>
      <c r="L191" s="203"/>
      <c r="M191" s="202"/>
      <c r="N191" s="203"/>
      <c r="O191" s="202"/>
      <c r="P191" s="202"/>
      <c r="Q191" s="202"/>
      <c r="R191" s="20"/>
      <c r="S191" s="131"/>
      <c r="T191" s="99"/>
      <c r="U191" s="23" t="s">
        <v>39</v>
      </c>
      <c r="V191" s="100">
        <v>0</v>
      </c>
      <c r="W191" s="100">
        <f>$V$191*$K$191</f>
        <v>0</v>
      </c>
      <c r="X191" s="100">
        <v>0</v>
      </c>
      <c r="Y191" s="100">
        <f>$X$191*$K$191</f>
        <v>0</v>
      </c>
      <c r="Z191" s="100">
        <v>0</v>
      </c>
      <c r="AA191" s="101">
        <f>$Z$191*$K$191</f>
        <v>0</v>
      </c>
      <c r="AB191" s="131"/>
      <c r="AC191" s="131"/>
      <c r="AD191" s="131"/>
      <c r="AE191" s="131"/>
      <c r="AF191" s="131"/>
      <c r="AG191" s="131"/>
      <c r="AH191" s="131"/>
      <c r="AI191" s="131"/>
      <c r="AJ191" s="131"/>
      <c r="AK191" s="131"/>
      <c r="AL191" s="131"/>
      <c r="AM191" s="131"/>
      <c r="AN191" s="131"/>
      <c r="AO191" s="131"/>
      <c r="AP191" s="131"/>
      <c r="AQ191" s="131"/>
      <c r="AR191" s="131" t="s">
        <v>128</v>
      </c>
      <c r="AS191" s="131"/>
      <c r="AT191" s="131" t="s">
        <v>124</v>
      </c>
      <c r="AU191" s="131" t="s">
        <v>89</v>
      </c>
      <c r="AV191" s="131"/>
      <c r="AW191" s="131"/>
      <c r="AX191" s="131"/>
      <c r="AY191" s="131" t="s">
        <v>123</v>
      </c>
      <c r="AZ191" s="131"/>
      <c r="BA191" s="131"/>
      <c r="BB191" s="131"/>
      <c r="BC191" s="131"/>
      <c r="BD191" s="131"/>
      <c r="BE191" s="102">
        <f>IF($U$191="základní",$N$191,0)</f>
        <v>0</v>
      </c>
      <c r="BF191" s="102">
        <f>IF($U$191="snížená",$N$191,0)</f>
        <v>0</v>
      </c>
      <c r="BG191" s="102">
        <f>IF($U$191="zákl. přenesená",$N$191,0)</f>
        <v>0</v>
      </c>
      <c r="BH191" s="102">
        <f>IF($U$191="sníž. přenesená",$N$191,0)</f>
        <v>0</v>
      </c>
      <c r="BI191" s="102">
        <f>IF($U$191="nulová",$N$191,0)</f>
        <v>0</v>
      </c>
      <c r="BJ191" s="131" t="s">
        <v>20</v>
      </c>
      <c r="BK191" s="103">
        <f>ROUND($L$191*$K$191,3)</f>
        <v>0</v>
      </c>
      <c r="BL191" s="131" t="s">
        <v>128</v>
      </c>
      <c r="BM191" s="131" t="s">
        <v>282</v>
      </c>
    </row>
    <row r="192" spans="2:65" s="6" customFormat="1" ht="27" hidden="1" customHeight="1">
      <c r="B192" s="19"/>
      <c r="C192" s="96"/>
      <c r="D192" s="96"/>
      <c r="E192" s="97"/>
      <c r="F192" s="201"/>
      <c r="G192" s="202"/>
      <c r="H192" s="202"/>
      <c r="I192" s="202"/>
      <c r="J192" s="98"/>
      <c r="K192" s="143"/>
      <c r="L192" s="203"/>
      <c r="M192" s="202"/>
      <c r="N192" s="203"/>
      <c r="O192" s="202"/>
      <c r="P192" s="202"/>
      <c r="Q192" s="202"/>
      <c r="R192" s="20"/>
      <c r="S192" s="131"/>
      <c r="T192" s="99"/>
      <c r="U192" s="23" t="s">
        <v>39</v>
      </c>
      <c r="V192" s="100">
        <v>0.29899999999999999</v>
      </c>
      <c r="W192" s="100">
        <f>$V$192*$K$192</f>
        <v>0</v>
      </c>
      <c r="X192" s="100">
        <v>0</v>
      </c>
      <c r="Y192" s="100">
        <f>$X$192*$K$192</f>
        <v>0</v>
      </c>
      <c r="Z192" s="100">
        <v>0</v>
      </c>
      <c r="AA192" s="101">
        <f>$Z$192*$K$192</f>
        <v>0</v>
      </c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  <c r="AP192" s="131"/>
      <c r="AQ192" s="131"/>
      <c r="AR192" s="131" t="s">
        <v>128</v>
      </c>
      <c r="AS192" s="131"/>
      <c r="AT192" s="131" t="s">
        <v>124</v>
      </c>
      <c r="AU192" s="131" t="s">
        <v>89</v>
      </c>
      <c r="AV192" s="131"/>
      <c r="AW192" s="131"/>
      <c r="AX192" s="131"/>
      <c r="AY192" s="131" t="s">
        <v>123</v>
      </c>
      <c r="AZ192" s="131"/>
      <c r="BA192" s="131"/>
      <c r="BB192" s="131"/>
      <c r="BC192" s="131"/>
      <c r="BD192" s="131"/>
      <c r="BE192" s="102">
        <f>IF($U$192="základní",$N$192,0)</f>
        <v>0</v>
      </c>
      <c r="BF192" s="102">
        <f>IF($U$192="snížená",$N$192,0)</f>
        <v>0</v>
      </c>
      <c r="BG192" s="102">
        <f>IF($U$192="zákl. přenesená",$N$192,0)</f>
        <v>0</v>
      </c>
      <c r="BH192" s="102">
        <f>IF($U$192="sníž. přenesená",$N$192,0)</f>
        <v>0</v>
      </c>
      <c r="BI192" s="102">
        <f>IF($U$192="nulová",$N$192,0)</f>
        <v>0</v>
      </c>
      <c r="BJ192" s="131" t="s">
        <v>20</v>
      </c>
      <c r="BK192" s="103">
        <f>ROUND($L$192*$K$192,3)</f>
        <v>0</v>
      </c>
      <c r="BL192" s="131" t="s">
        <v>128</v>
      </c>
      <c r="BM192" s="131" t="s">
        <v>283</v>
      </c>
    </row>
    <row r="193" spans="2:65" s="6" customFormat="1" ht="27" hidden="1" customHeight="1">
      <c r="B193" s="19"/>
      <c r="C193" s="96"/>
      <c r="D193" s="96"/>
      <c r="E193" s="97"/>
      <c r="F193" s="201"/>
      <c r="G193" s="202"/>
      <c r="H193" s="202"/>
      <c r="I193" s="202"/>
      <c r="J193" s="98"/>
      <c r="K193" s="143"/>
      <c r="L193" s="203"/>
      <c r="M193" s="202"/>
      <c r="N193" s="203"/>
      <c r="O193" s="202"/>
      <c r="P193" s="202"/>
      <c r="Q193" s="202"/>
      <c r="R193" s="20"/>
      <c r="S193" s="131"/>
      <c r="T193" s="99"/>
      <c r="U193" s="23" t="s">
        <v>39</v>
      </c>
      <c r="V193" s="100">
        <v>7.4999999999999997E-2</v>
      </c>
      <c r="W193" s="100">
        <f>$V$193*$K$193</f>
        <v>0</v>
      </c>
      <c r="X193" s="100">
        <v>1.7000000000000001E-4</v>
      </c>
      <c r="Y193" s="100">
        <f>$X$193*$K$193</f>
        <v>0</v>
      </c>
      <c r="Z193" s="100">
        <v>0</v>
      </c>
      <c r="AA193" s="101">
        <f>$Z$193*$K$193</f>
        <v>0</v>
      </c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  <c r="AR193" s="131" t="s">
        <v>128</v>
      </c>
      <c r="AS193" s="131"/>
      <c r="AT193" s="131" t="s">
        <v>124</v>
      </c>
      <c r="AU193" s="131" t="s">
        <v>89</v>
      </c>
      <c r="AV193" s="131"/>
      <c r="AW193" s="131"/>
      <c r="AX193" s="131"/>
      <c r="AY193" s="131" t="s">
        <v>123</v>
      </c>
      <c r="AZ193" s="131"/>
      <c r="BA193" s="131"/>
      <c r="BB193" s="131"/>
      <c r="BC193" s="131"/>
      <c r="BD193" s="131"/>
      <c r="BE193" s="102">
        <f>IF($U$193="základní",$N$193,0)</f>
        <v>0</v>
      </c>
      <c r="BF193" s="102">
        <f>IF($U$193="snížená",$N$193,0)</f>
        <v>0</v>
      </c>
      <c r="BG193" s="102">
        <f>IF($U$193="zákl. přenesená",$N$193,0)</f>
        <v>0</v>
      </c>
      <c r="BH193" s="102">
        <f>IF($U$193="sníž. přenesená",$N$193,0)</f>
        <v>0</v>
      </c>
      <c r="BI193" s="102">
        <f>IF($U$193="nulová",$N$193,0)</f>
        <v>0</v>
      </c>
      <c r="BJ193" s="131" t="s">
        <v>20</v>
      </c>
      <c r="BK193" s="103">
        <f>ROUND($L$193*$K$193,3)</f>
        <v>0</v>
      </c>
      <c r="BL193" s="131" t="s">
        <v>128</v>
      </c>
      <c r="BM193" s="131" t="s">
        <v>284</v>
      </c>
    </row>
    <row r="194" spans="2:65" s="6" customFormat="1" ht="18.75" hidden="1" customHeight="1">
      <c r="B194" s="104"/>
      <c r="C194" s="131"/>
      <c r="D194" s="131"/>
      <c r="E194" s="145"/>
      <c r="F194" s="204"/>
      <c r="G194" s="205"/>
      <c r="H194" s="205"/>
      <c r="I194" s="205"/>
      <c r="J194" s="131"/>
      <c r="K194" s="105"/>
      <c r="L194" s="131"/>
      <c r="M194" s="131"/>
      <c r="N194" s="131"/>
      <c r="O194" s="131"/>
      <c r="P194" s="131"/>
      <c r="Q194" s="131"/>
      <c r="R194" s="106"/>
      <c r="S194" s="131"/>
      <c r="T194" s="107"/>
      <c r="U194" s="131"/>
      <c r="V194" s="131"/>
      <c r="W194" s="131"/>
      <c r="X194" s="131"/>
      <c r="Y194" s="131"/>
      <c r="Z194" s="131"/>
      <c r="AA194" s="108"/>
      <c r="AB194" s="131"/>
      <c r="AC194" s="131"/>
      <c r="AD194" s="131"/>
      <c r="AE194" s="131"/>
      <c r="AF194" s="131"/>
      <c r="AG194" s="131"/>
      <c r="AH194" s="131"/>
      <c r="AI194" s="131"/>
      <c r="AJ194" s="131"/>
      <c r="AK194" s="131"/>
      <c r="AL194" s="131"/>
      <c r="AM194" s="131"/>
      <c r="AN194" s="131"/>
      <c r="AO194" s="131"/>
      <c r="AP194" s="131"/>
      <c r="AQ194" s="131"/>
      <c r="AR194" s="131"/>
      <c r="AS194" s="131"/>
      <c r="AT194" s="145" t="s">
        <v>130</v>
      </c>
      <c r="AU194" s="145" t="s">
        <v>89</v>
      </c>
      <c r="AV194" s="145" t="s">
        <v>89</v>
      </c>
      <c r="AW194" s="145" t="s">
        <v>95</v>
      </c>
      <c r="AX194" s="145" t="s">
        <v>20</v>
      </c>
      <c r="AY194" s="145" t="s">
        <v>123</v>
      </c>
      <c r="AZ194" s="131"/>
      <c r="BA194" s="131"/>
      <c r="BB194" s="131"/>
      <c r="BC194" s="131"/>
      <c r="BD194" s="131"/>
      <c r="BE194" s="131"/>
      <c r="BF194" s="131"/>
      <c r="BG194" s="131"/>
      <c r="BH194" s="131"/>
      <c r="BI194" s="131"/>
      <c r="BJ194" s="131"/>
      <c r="BK194" s="131"/>
      <c r="BL194" s="131"/>
      <c r="BM194" s="131"/>
    </row>
    <row r="195" spans="2:65" s="6" customFormat="1" ht="27" hidden="1" customHeight="1">
      <c r="B195" s="19"/>
      <c r="C195" s="119"/>
      <c r="D195" s="119"/>
      <c r="E195" s="120"/>
      <c r="F195" s="210"/>
      <c r="G195" s="211"/>
      <c r="H195" s="211"/>
      <c r="I195" s="211"/>
      <c r="J195" s="121"/>
      <c r="K195" s="144"/>
      <c r="L195" s="212"/>
      <c r="M195" s="211"/>
      <c r="N195" s="212"/>
      <c r="O195" s="202"/>
      <c r="P195" s="202"/>
      <c r="Q195" s="202"/>
      <c r="R195" s="20"/>
      <c r="S195" s="131"/>
      <c r="T195" s="99"/>
      <c r="U195" s="23" t="s">
        <v>39</v>
      </c>
      <c r="V195" s="100">
        <v>0</v>
      </c>
      <c r="W195" s="100">
        <f>$V$195*$K$195</f>
        <v>0</v>
      </c>
      <c r="X195" s="100">
        <v>1.4999999999999999E-4</v>
      </c>
      <c r="Y195" s="100">
        <f>$X$195*$K$195</f>
        <v>0</v>
      </c>
      <c r="Z195" s="100">
        <v>0</v>
      </c>
      <c r="AA195" s="101">
        <f>$Z$195*$K$195</f>
        <v>0</v>
      </c>
      <c r="AB195" s="131"/>
      <c r="AC195" s="131"/>
      <c r="AD195" s="131"/>
      <c r="AE195" s="131"/>
      <c r="AF195" s="131"/>
      <c r="AG195" s="131"/>
      <c r="AH195" s="131"/>
      <c r="AI195" s="131"/>
      <c r="AJ195" s="131"/>
      <c r="AK195" s="131"/>
      <c r="AL195" s="131"/>
      <c r="AM195" s="131"/>
      <c r="AN195" s="131"/>
      <c r="AO195" s="131"/>
      <c r="AP195" s="131"/>
      <c r="AQ195" s="131"/>
      <c r="AR195" s="131" t="s">
        <v>153</v>
      </c>
      <c r="AS195" s="131"/>
      <c r="AT195" s="131" t="s">
        <v>235</v>
      </c>
      <c r="AU195" s="131" t="s">
        <v>89</v>
      </c>
      <c r="AV195" s="131"/>
      <c r="AW195" s="131"/>
      <c r="AX195" s="131"/>
      <c r="AY195" s="131" t="s">
        <v>123</v>
      </c>
      <c r="AZ195" s="131"/>
      <c r="BA195" s="131"/>
      <c r="BB195" s="131"/>
      <c r="BC195" s="131"/>
      <c r="BD195" s="131"/>
      <c r="BE195" s="102">
        <f>IF($U$195="základní",$N$195,0)</f>
        <v>0</v>
      </c>
      <c r="BF195" s="102">
        <f>IF($U$195="snížená",$N$195,0)</f>
        <v>0</v>
      </c>
      <c r="BG195" s="102">
        <f>IF($U$195="zákl. přenesená",$N$195,0)</f>
        <v>0</v>
      </c>
      <c r="BH195" s="102">
        <f>IF($U$195="sníž. přenesená",$N$195,0)</f>
        <v>0</v>
      </c>
      <c r="BI195" s="102">
        <f>IF($U$195="nulová",$N$195,0)</f>
        <v>0</v>
      </c>
      <c r="BJ195" s="131" t="s">
        <v>20</v>
      </c>
      <c r="BK195" s="103">
        <f>ROUND($L$195*$K$195,3)</f>
        <v>0</v>
      </c>
      <c r="BL195" s="131" t="s">
        <v>128</v>
      </c>
      <c r="BM195" s="131" t="s">
        <v>285</v>
      </c>
    </row>
    <row r="196" spans="2:65" s="6" customFormat="1" ht="27" hidden="1" customHeight="1">
      <c r="B196" s="19"/>
      <c r="C196" s="96"/>
      <c r="D196" s="96"/>
      <c r="E196" s="97"/>
      <c r="F196" s="201"/>
      <c r="G196" s="202"/>
      <c r="H196" s="202"/>
      <c r="I196" s="202"/>
      <c r="J196" s="98"/>
      <c r="K196" s="143"/>
      <c r="L196" s="203"/>
      <c r="M196" s="202"/>
      <c r="N196" s="203"/>
      <c r="O196" s="202"/>
      <c r="P196" s="202"/>
      <c r="Q196" s="202"/>
      <c r="R196" s="20"/>
      <c r="S196" s="131"/>
      <c r="T196" s="99"/>
      <c r="U196" s="23" t="s">
        <v>39</v>
      </c>
      <c r="V196" s="100">
        <v>3.5920000000000001</v>
      </c>
      <c r="W196" s="100">
        <f>$V$196*$K$196</f>
        <v>0</v>
      </c>
      <c r="X196" s="100">
        <v>0</v>
      </c>
      <c r="Y196" s="100">
        <f>$X$196*$K$196</f>
        <v>0</v>
      </c>
      <c r="Z196" s="100">
        <v>0</v>
      </c>
      <c r="AA196" s="101">
        <f>$Z$196*$K$196</f>
        <v>0</v>
      </c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 t="s">
        <v>128</v>
      </c>
      <c r="AS196" s="131"/>
      <c r="AT196" s="131" t="s">
        <v>124</v>
      </c>
      <c r="AU196" s="131" t="s">
        <v>89</v>
      </c>
      <c r="AV196" s="131"/>
      <c r="AW196" s="131"/>
      <c r="AX196" s="131"/>
      <c r="AY196" s="131" t="s">
        <v>123</v>
      </c>
      <c r="AZ196" s="131"/>
      <c r="BA196" s="131"/>
      <c r="BB196" s="131"/>
      <c r="BC196" s="131"/>
      <c r="BD196" s="131"/>
      <c r="BE196" s="102">
        <f>IF($U$196="základní",$N$196,0)</f>
        <v>0</v>
      </c>
      <c r="BF196" s="102">
        <f>IF($U$196="snížená",$N$196,0)</f>
        <v>0</v>
      </c>
      <c r="BG196" s="102">
        <f>IF($U$196="zákl. přenesená",$N$196,0)</f>
        <v>0</v>
      </c>
      <c r="BH196" s="102">
        <f>IF($U$196="sníž. přenesená",$N$196,0)</f>
        <v>0</v>
      </c>
      <c r="BI196" s="102">
        <f>IF($U$196="nulová",$N$196,0)</f>
        <v>0</v>
      </c>
      <c r="BJ196" s="131" t="s">
        <v>20</v>
      </c>
      <c r="BK196" s="103">
        <f>ROUND($L$196*$K$196,3)</f>
        <v>0</v>
      </c>
      <c r="BL196" s="131" t="s">
        <v>128</v>
      </c>
      <c r="BM196" s="131" t="s">
        <v>286</v>
      </c>
    </row>
    <row r="197" spans="2:65" s="6" customFormat="1" ht="27" hidden="1" customHeight="1">
      <c r="B197" s="19"/>
      <c r="C197" s="119"/>
      <c r="D197" s="119"/>
      <c r="E197" s="120"/>
      <c r="F197" s="210"/>
      <c r="G197" s="211"/>
      <c r="H197" s="211"/>
      <c r="I197" s="211"/>
      <c r="J197" s="121"/>
      <c r="K197" s="144"/>
      <c r="L197" s="212"/>
      <c r="M197" s="211"/>
      <c r="N197" s="212"/>
      <c r="O197" s="202"/>
      <c r="P197" s="202"/>
      <c r="Q197" s="202"/>
      <c r="R197" s="20"/>
      <c r="S197" s="131"/>
      <c r="T197" s="99"/>
      <c r="U197" s="23" t="s">
        <v>39</v>
      </c>
      <c r="V197" s="100">
        <v>0</v>
      </c>
      <c r="W197" s="100">
        <f>$V$197*$K$197</f>
        <v>0</v>
      </c>
      <c r="X197" s="100">
        <v>6.3E-3</v>
      </c>
      <c r="Y197" s="100">
        <f>$X$197*$K$197</f>
        <v>0</v>
      </c>
      <c r="Z197" s="100">
        <v>0</v>
      </c>
      <c r="AA197" s="101">
        <f>$Z$197*$K$197</f>
        <v>0</v>
      </c>
      <c r="AB197" s="131"/>
      <c r="AC197" s="131"/>
      <c r="AD197" s="131"/>
      <c r="AE197" s="131"/>
      <c r="AF197" s="131"/>
      <c r="AG197" s="131"/>
      <c r="AH197" s="131"/>
      <c r="AI197" s="131"/>
      <c r="AJ197" s="131"/>
      <c r="AK197" s="131"/>
      <c r="AL197" s="131"/>
      <c r="AM197" s="131"/>
      <c r="AN197" s="131"/>
      <c r="AO197" s="131"/>
      <c r="AP197" s="131"/>
      <c r="AQ197" s="131"/>
      <c r="AR197" s="131" t="s">
        <v>153</v>
      </c>
      <c r="AS197" s="131"/>
      <c r="AT197" s="131" t="s">
        <v>235</v>
      </c>
      <c r="AU197" s="131" t="s">
        <v>89</v>
      </c>
      <c r="AV197" s="131"/>
      <c r="AW197" s="131"/>
      <c r="AX197" s="131"/>
      <c r="AY197" s="131" t="s">
        <v>123</v>
      </c>
      <c r="AZ197" s="131"/>
      <c r="BA197" s="131"/>
      <c r="BB197" s="131"/>
      <c r="BC197" s="131"/>
      <c r="BD197" s="131"/>
      <c r="BE197" s="102">
        <f>IF($U$197="základní",$N$197,0)</f>
        <v>0</v>
      </c>
      <c r="BF197" s="102">
        <f>IF($U$197="snížená",$N$197,0)</f>
        <v>0</v>
      </c>
      <c r="BG197" s="102">
        <f>IF($U$197="zákl. přenesená",$N$197,0)</f>
        <v>0</v>
      </c>
      <c r="BH197" s="102">
        <f>IF($U$197="sníž. přenesená",$N$197,0)</f>
        <v>0</v>
      </c>
      <c r="BI197" s="102">
        <f>IF($U$197="nulová",$N$197,0)</f>
        <v>0</v>
      </c>
      <c r="BJ197" s="131" t="s">
        <v>20</v>
      </c>
      <c r="BK197" s="103">
        <f>ROUND($L$197*$K$197,3)</f>
        <v>0</v>
      </c>
      <c r="BL197" s="131" t="s">
        <v>128</v>
      </c>
      <c r="BM197" s="131" t="s">
        <v>287</v>
      </c>
    </row>
    <row r="198" spans="2:65" s="6" customFormat="1" ht="15.75" hidden="1" customHeight="1">
      <c r="B198" s="19"/>
      <c r="C198" s="96"/>
      <c r="D198" s="96"/>
      <c r="E198" s="97"/>
      <c r="F198" s="201"/>
      <c r="G198" s="202"/>
      <c r="H198" s="202"/>
      <c r="I198" s="202"/>
      <c r="J198" s="98"/>
      <c r="K198" s="143"/>
      <c r="L198" s="203"/>
      <c r="M198" s="202"/>
      <c r="N198" s="203"/>
      <c r="O198" s="202"/>
      <c r="P198" s="202"/>
      <c r="Q198" s="202"/>
      <c r="R198" s="20"/>
      <c r="S198" s="131"/>
      <c r="T198" s="99"/>
      <c r="U198" s="23" t="s">
        <v>39</v>
      </c>
      <c r="V198" s="100">
        <v>0.36299999999999999</v>
      </c>
      <c r="W198" s="100">
        <f>$V$198*$K$198</f>
        <v>0</v>
      </c>
      <c r="X198" s="100">
        <v>2.0400000000000001E-3</v>
      </c>
      <c r="Y198" s="100">
        <f>$X$198*$K$198</f>
        <v>0</v>
      </c>
      <c r="Z198" s="100">
        <v>0</v>
      </c>
      <c r="AA198" s="101">
        <f>$Z$198*$K$198</f>
        <v>0</v>
      </c>
      <c r="AB198" s="131"/>
      <c r="AC198" s="131"/>
      <c r="AD198" s="131"/>
      <c r="AE198" s="131"/>
      <c r="AF198" s="131"/>
      <c r="AG198" s="131"/>
      <c r="AH198" s="131"/>
      <c r="AI198" s="131"/>
      <c r="AJ198" s="131"/>
      <c r="AK198" s="131"/>
      <c r="AL198" s="131"/>
      <c r="AM198" s="131"/>
      <c r="AN198" s="131"/>
      <c r="AO198" s="131"/>
      <c r="AP198" s="131"/>
      <c r="AQ198" s="131"/>
      <c r="AR198" s="131" t="s">
        <v>128</v>
      </c>
      <c r="AS198" s="131"/>
      <c r="AT198" s="131" t="s">
        <v>124</v>
      </c>
      <c r="AU198" s="131" t="s">
        <v>89</v>
      </c>
      <c r="AV198" s="131"/>
      <c r="AW198" s="131"/>
      <c r="AX198" s="131"/>
      <c r="AY198" s="131" t="s">
        <v>123</v>
      </c>
      <c r="AZ198" s="131"/>
      <c r="BA198" s="131"/>
      <c r="BB198" s="131"/>
      <c r="BC198" s="131"/>
      <c r="BD198" s="131"/>
      <c r="BE198" s="102">
        <f>IF($U$198="základní",$N$198,0)</f>
        <v>0</v>
      </c>
      <c r="BF198" s="102">
        <f>IF($U$198="snížená",$N$198,0)</f>
        <v>0</v>
      </c>
      <c r="BG198" s="102">
        <f>IF($U$198="zákl. přenesená",$N$198,0)</f>
        <v>0</v>
      </c>
      <c r="BH198" s="102">
        <f>IF($U$198="sníž. přenesená",$N$198,0)</f>
        <v>0</v>
      </c>
      <c r="BI198" s="102">
        <f>IF($U$198="nulová",$N$198,0)</f>
        <v>0</v>
      </c>
      <c r="BJ198" s="131" t="s">
        <v>20</v>
      </c>
      <c r="BK198" s="103">
        <f>ROUND($L$198*$K$198,3)</f>
        <v>0</v>
      </c>
      <c r="BL198" s="131" t="s">
        <v>128</v>
      </c>
      <c r="BM198" s="131" t="s">
        <v>288</v>
      </c>
    </row>
    <row r="199" spans="2:65" s="6" customFormat="1" ht="27" hidden="1" customHeight="1">
      <c r="B199" s="19"/>
      <c r="C199" s="96"/>
      <c r="D199" s="96"/>
      <c r="E199" s="97"/>
      <c r="F199" s="201"/>
      <c r="G199" s="202"/>
      <c r="H199" s="202"/>
      <c r="I199" s="202"/>
      <c r="J199" s="98"/>
      <c r="K199" s="143"/>
      <c r="L199" s="203"/>
      <c r="M199" s="202"/>
      <c r="N199" s="203"/>
      <c r="O199" s="202"/>
      <c r="P199" s="202"/>
      <c r="Q199" s="202"/>
      <c r="R199" s="20"/>
      <c r="S199" s="131"/>
      <c r="T199" s="99"/>
      <c r="U199" s="23" t="s">
        <v>39</v>
      </c>
      <c r="V199" s="100">
        <v>5.8999999999999997E-2</v>
      </c>
      <c r="W199" s="100">
        <f>$V$199*$K$199</f>
        <v>0</v>
      </c>
      <c r="X199" s="100">
        <v>0</v>
      </c>
      <c r="Y199" s="100">
        <f>$X$199*$K$199</f>
        <v>0</v>
      </c>
      <c r="Z199" s="100">
        <v>0</v>
      </c>
      <c r="AA199" s="101">
        <f>$Z$199*$K$199</f>
        <v>0</v>
      </c>
      <c r="AB199" s="131"/>
      <c r="AC199" s="131"/>
      <c r="AD199" s="131"/>
      <c r="AE199" s="131"/>
      <c r="AF199" s="131"/>
      <c r="AG199" s="131"/>
      <c r="AH199" s="131"/>
      <c r="AI199" s="131"/>
      <c r="AJ199" s="131"/>
      <c r="AK199" s="131"/>
      <c r="AL199" s="131"/>
      <c r="AM199" s="131"/>
      <c r="AN199" s="131"/>
      <c r="AO199" s="131"/>
      <c r="AP199" s="131"/>
      <c r="AQ199" s="131"/>
      <c r="AR199" s="131" t="s">
        <v>128</v>
      </c>
      <c r="AS199" s="131"/>
      <c r="AT199" s="131" t="s">
        <v>124</v>
      </c>
      <c r="AU199" s="131" t="s">
        <v>89</v>
      </c>
      <c r="AV199" s="131"/>
      <c r="AW199" s="131"/>
      <c r="AX199" s="131"/>
      <c r="AY199" s="131" t="s">
        <v>123</v>
      </c>
      <c r="AZ199" s="131"/>
      <c r="BA199" s="131"/>
      <c r="BB199" s="131"/>
      <c r="BC199" s="131"/>
      <c r="BD199" s="131"/>
      <c r="BE199" s="102">
        <f>IF($U$199="základní",$N$199,0)</f>
        <v>0</v>
      </c>
      <c r="BF199" s="102">
        <f>IF($U$199="snížená",$N$199,0)</f>
        <v>0</v>
      </c>
      <c r="BG199" s="102">
        <f>IF($U$199="zákl. přenesená",$N$199,0)</f>
        <v>0</v>
      </c>
      <c r="BH199" s="102">
        <f>IF($U$199="sníž. přenesená",$N$199,0)</f>
        <v>0</v>
      </c>
      <c r="BI199" s="102">
        <f>IF($U$199="nulová",$N$199,0)</f>
        <v>0</v>
      </c>
      <c r="BJ199" s="131" t="s">
        <v>20</v>
      </c>
      <c r="BK199" s="103">
        <f>ROUND($L$199*$K$199,3)</f>
        <v>0</v>
      </c>
      <c r="BL199" s="131" t="s">
        <v>128</v>
      </c>
      <c r="BM199" s="131" t="s">
        <v>289</v>
      </c>
    </row>
    <row r="200" spans="2:65" s="6" customFormat="1" ht="27" hidden="1" customHeight="1">
      <c r="B200" s="19"/>
      <c r="C200" s="96"/>
      <c r="D200" s="96"/>
      <c r="E200" s="97"/>
      <c r="F200" s="201"/>
      <c r="G200" s="202"/>
      <c r="H200" s="202"/>
      <c r="I200" s="202"/>
      <c r="J200" s="98"/>
      <c r="K200" s="143"/>
      <c r="L200" s="203"/>
      <c r="M200" s="202"/>
      <c r="N200" s="203"/>
      <c r="O200" s="202"/>
      <c r="P200" s="202"/>
      <c r="Q200" s="202"/>
      <c r="R200" s="20"/>
      <c r="S200" s="131"/>
      <c r="T200" s="99"/>
      <c r="U200" s="23" t="s">
        <v>39</v>
      </c>
      <c r="V200" s="100">
        <v>0.29199999999999998</v>
      </c>
      <c r="W200" s="100">
        <f>$V$200*$K$200</f>
        <v>0</v>
      </c>
      <c r="X200" s="100">
        <v>2.7299999999999998E-3</v>
      </c>
      <c r="Y200" s="100">
        <f>$X$200*$K$200</f>
        <v>0</v>
      </c>
      <c r="Z200" s="100">
        <v>0</v>
      </c>
      <c r="AA200" s="101">
        <f>$Z$200*$K$200</f>
        <v>0</v>
      </c>
      <c r="AB200" s="131"/>
      <c r="AC200" s="131"/>
      <c r="AD200" s="131"/>
      <c r="AE200" s="131"/>
      <c r="AF200" s="131"/>
      <c r="AG200" s="131"/>
      <c r="AH200" s="131"/>
      <c r="AI200" s="131"/>
      <c r="AJ200" s="131"/>
      <c r="AK200" s="131"/>
      <c r="AL200" s="131"/>
      <c r="AM200" s="131"/>
      <c r="AN200" s="131"/>
      <c r="AO200" s="131"/>
      <c r="AP200" s="131"/>
      <c r="AQ200" s="131"/>
      <c r="AR200" s="131" t="s">
        <v>128</v>
      </c>
      <c r="AS200" s="131"/>
      <c r="AT200" s="131" t="s">
        <v>124</v>
      </c>
      <c r="AU200" s="131" t="s">
        <v>89</v>
      </c>
      <c r="AV200" s="131"/>
      <c r="AW200" s="131"/>
      <c r="AX200" s="131"/>
      <c r="AY200" s="131" t="s">
        <v>123</v>
      </c>
      <c r="AZ200" s="131"/>
      <c r="BA200" s="131"/>
      <c r="BB200" s="131"/>
      <c r="BC200" s="131"/>
      <c r="BD200" s="131"/>
      <c r="BE200" s="102">
        <f>IF($U$200="základní",$N$200,0)</f>
        <v>0</v>
      </c>
      <c r="BF200" s="102">
        <f>IF($U$200="snížená",$N$200,0)</f>
        <v>0</v>
      </c>
      <c r="BG200" s="102">
        <f>IF($U$200="zákl. přenesená",$N$200,0)</f>
        <v>0</v>
      </c>
      <c r="BH200" s="102">
        <f>IF($U$200="sníž. přenesená",$N$200,0)</f>
        <v>0</v>
      </c>
      <c r="BI200" s="102">
        <f>IF($U$200="nulová",$N$200,0)</f>
        <v>0</v>
      </c>
      <c r="BJ200" s="131" t="s">
        <v>20</v>
      </c>
      <c r="BK200" s="103">
        <f>ROUND($L$200*$K$200,3)</f>
        <v>0</v>
      </c>
      <c r="BL200" s="131" t="s">
        <v>128</v>
      </c>
      <c r="BM200" s="131" t="s">
        <v>290</v>
      </c>
    </row>
    <row r="201" spans="2:65" s="6" customFormat="1" ht="27" hidden="1" customHeight="1">
      <c r="B201" s="19"/>
      <c r="C201" s="96"/>
      <c r="D201" s="96"/>
      <c r="E201" s="97"/>
      <c r="F201" s="201"/>
      <c r="G201" s="202"/>
      <c r="H201" s="202"/>
      <c r="I201" s="202"/>
      <c r="J201" s="98"/>
      <c r="K201" s="143"/>
      <c r="L201" s="203"/>
      <c r="M201" s="202"/>
      <c r="N201" s="203"/>
      <c r="O201" s="202"/>
      <c r="P201" s="202"/>
      <c r="Q201" s="202"/>
      <c r="R201" s="20"/>
      <c r="S201" s="131"/>
      <c r="T201" s="99"/>
      <c r="U201" s="23" t="s">
        <v>39</v>
      </c>
      <c r="V201" s="100">
        <v>0.52500000000000002</v>
      </c>
      <c r="W201" s="100">
        <f>$V$201*$K$201</f>
        <v>0</v>
      </c>
      <c r="X201" s="100">
        <v>0</v>
      </c>
      <c r="Y201" s="100">
        <f>$X$201*$K$201</f>
        <v>0</v>
      </c>
      <c r="Z201" s="100">
        <v>0</v>
      </c>
      <c r="AA201" s="101">
        <f>$Z$201*$K$201</f>
        <v>0</v>
      </c>
      <c r="AB201" s="131"/>
      <c r="AC201" s="131"/>
      <c r="AD201" s="131"/>
      <c r="AE201" s="131"/>
      <c r="AF201" s="131"/>
      <c r="AG201" s="131"/>
      <c r="AH201" s="131"/>
      <c r="AI201" s="131"/>
      <c r="AJ201" s="131"/>
      <c r="AK201" s="131"/>
      <c r="AL201" s="131"/>
      <c r="AM201" s="131"/>
      <c r="AN201" s="131"/>
      <c r="AO201" s="131"/>
      <c r="AP201" s="131"/>
      <c r="AQ201" s="131"/>
      <c r="AR201" s="131" t="s">
        <v>128</v>
      </c>
      <c r="AS201" s="131"/>
      <c r="AT201" s="131" t="s">
        <v>124</v>
      </c>
      <c r="AU201" s="131" t="s">
        <v>89</v>
      </c>
      <c r="AV201" s="131"/>
      <c r="AW201" s="131"/>
      <c r="AX201" s="131"/>
      <c r="AY201" s="131" t="s">
        <v>123</v>
      </c>
      <c r="AZ201" s="131"/>
      <c r="BA201" s="131"/>
      <c r="BB201" s="131"/>
      <c r="BC201" s="131"/>
      <c r="BD201" s="131"/>
      <c r="BE201" s="102">
        <f>IF($U$201="základní",$N$201,0)</f>
        <v>0</v>
      </c>
      <c r="BF201" s="102">
        <f>IF($U$201="snížená",$N$201,0)</f>
        <v>0</v>
      </c>
      <c r="BG201" s="102">
        <f>IF($U$201="zákl. přenesená",$N$201,0)</f>
        <v>0</v>
      </c>
      <c r="BH201" s="102">
        <f>IF($U$201="sníž. přenesená",$N$201,0)</f>
        <v>0</v>
      </c>
      <c r="BI201" s="102">
        <f>IF($U$201="nulová",$N$201,0)</f>
        <v>0</v>
      </c>
      <c r="BJ201" s="131" t="s">
        <v>20</v>
      </c>
      <c r="BK201" s="103">
        <f>ROUND($L$201*$K$201,3)</f>
        <v>0</v>
      </c>
      <c r="BL201" s="131" t="s">
        <v>128</v>
      </c>
      <c r="BM201" s="131" t="s">
        <v>293</v>
      </c>
    </row>
    <row r="202" spans="2:65" s="87" customFormat="1" ht="30.75" hidden="1" customHeight="1">
      <c r="B202" s="88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214"/>
      <c r="O202" s="215"/>
      <c r="P202" s="215"/>
      <c r="Q202" s="215"/>
      <c r="R202" s="90"/>
      <c r="T202" s="91"/>
      <c r="W202" s="92">
        <f>SUM($W$203:$W$213)</f>
        <v>0</v>
      </c>
      <c r="Y202" s="92">
        <f>SUM($Y$203:$Y$213)</f>
        <v>0</v>
      </c>
      <c r="AA202" s="93">
        <f>SUM($AA$203:$AA$213)</f>
        <v>0</v>
      </c>
      <c r="AR202" s="141" t="s">
        <v>20</v>
      </c>
      <c r="AT202" s="141" t="s">
        <v>73</v>
      </c>
      <c r="AU202" s="141" t="s">
        <v>20</v>
      </c>
      <c r="AY202" s="141" t="s">
        <v>123</v>
      </c>
      <c r="BK202" s="94">
        <f>SUM($BK$203:$BK$213)</f>
        <v>0</v>
      </c>
    </row>
    <row r="203" spans="2:65" s="6" customFormat="1" ht="27" hidden="1" customHeight="1">
      <c r="B203" s="19"/>
      <c r="C203" s="96"/>
      <c r="D203" s="96"/>
      <c r="E203" s="97"/>
      <c r="F203" s="201"/>
      <c r="G203" s="202"/>
      <c r="H203" s="202"/>
      <c r="I203" s="202"/>
      <c r="J203" s="98"/>
      <c r="K203" s="143"/>
      <c r="L203" s="203"/>
      <c r="M203" s="202"/>
      <c r="N203" s="203"/>
      <c r="O203" s="202"/>
      <c r="P203" s="202"/>
      <c r="Q203" s="202"/>
      <c r="R203" s="20"/>
      <c r="S203" s="131"/>
      <c r="T203" s="99"/>
      <c r="U203" s="23" t="s">
        <v>39</v>
      </c>
      <c r="V203" s="100">
        <v>3.8170000000000002</v>
      </c>
      <c r="W203" s="100">
        <f>$V$203*$K$203</f>
        <v>0</v>
      </c>
      <c r="X203" s="100">
        <v>0.42080000000000001</v>
      </c>
      <c r="Y203" s="100">
        <f>$X$203*$K$203</f>
        <v>0</v>
      </c>
      <c r="Z203" s="100">
        <v>0</v>
      </c>
      <c r="AA203" s="101">
        <f>$Z$203*$K$203</f>
        <v>0</v>
      </c>
      <c r="AB203" s="131"/>
      <c r="AC203" s="131"/>
      <c r="AD203" s="131"/>
      <c r="AE203" s="131"/>
      <c r="AF203" s="131"/>
      <c r="AG203" s="131"/>
      <c r="AH203" s="131"/>
      <c r="AI203" s="131"/>
      <c r="AJ203" s="131"/>
      <c r="AK203" s="131"/>
      <c r="AL203" s="131"/>
      <c r="AM203" s="131"/>
      <c r="AN203" s="131"/>
      <c r="AO203" s="131"/>
      <c r="AP203" s="131"/>
      <c r="AQ203" s="131"/>
      <c r="AR203" s="131" t="s">
        <v>128</v>
      </c>
      <c r="AS203" s="131"/>
      <c r="AT203" s="131" t="s">
        <v>124</v>
      </c>
      <c r="AU203" s="131" t="s">
        <v>89</v>
      </c>
      <c r="AV203" s="131"/>
      <c r="AW203" s="131"/>
      <c r="AX203" s="131"/>
      <c r="AY203" s="131" t="s">
        <v>123</v>
      </c>
      <c r="AZ203" s="131"/>
      <c r="BA203" s="131"/>
      <c r="BB203" s="131"/>
      <c r="BC203" s="131"/>
      <c r="BD203" s="131"/>
      <c r="BE203" s="102">
        <f>IF($U$203="základní",$N$203,0)</f>
        <v>0</v>
      </c>
      <c r="BF203" s="102">
        <f>IF($U$203="snížená",$N$203,0)</f>
        <v>0</v>
      </c>
      <c r="BG203" s="102">
        <f>IF($U$203="zákl. přenesená",$N$203,0)</f>
        <v>0</v>
      </c>
      <c r="BH203" s="102">
        <f>IF($U$203="sníž. přenesená",$N$203,0)</f>
        <v>0</v>
      </c>
      <c r="BI203" s="102">
        <f>IF($U$203="nulová",$N$203,0)</f>
        <v>0</v>
      </c>
      <c r="BJ203" s="131" t="s">
        <v>20</v>
      </c>
      <c r="BK203" s="103">
        <f>ROUND($L$203*$K$203,3)</f>
        <v>0</v>
      </c>
      <c r="BL203" s="131" t="s">
        <v>128</v>
      </c>
      <c r="BM203" s="131" t="s">
        <v>294</v>
      </c>
    </row>
    <row r="204" spans="2:65" s="6" customFormat="1" ht="15.75" hidden="1" customHeight="1">
      <c r="B204" s="19"/>
      <c r="C204" s="96"/>
      <c r="D204" s="96"/>
      <c r="E204" s="97"/>
      <c r="F204" s="201"/>
      <c r="G204" s="202"/>
      <c r="H204" s="202"/>
      <c r="I204" s="202"/>
      <c r="J204" s="98"/>
      <c r="K204" s="143"/>
      <c r="L204" s="203"/>
      <c r="M204" s="202"/>
      <c r="N204" s="203"/>
      <c r="O204" s="202"/>
      <c r="P204" s="202"/>
      <c r="Q204" s="202"/>
      <c r="R204" s="20"/>
      <c r="S204" s="131"/>
      <c r="T204" s="99"/>
      <c r="U204" s="23" t="s">
        <v>39</v>
      </c>
      <c r="V204" s="100">
        <v>2.5249999999999999</v>
      </c>
      <c r="W204" s="100">
        <f>$V$204*$K$204</f>
        <v>0</v>
      </c>
      <c r="X204" s="100">
        <v>0</v>
      </c>
      <c r="Y204" s="100">
        <f>$X$204*$K$204</f>
        <v>0</v>
      </c>
      <c r="Z204" s="100">
        <v>0.32272000000000001</v>
      </c>
      <c r="AA204" s="101">
        <f>$Z$204*$K$204</f>
        <v>0</v>
      </c>
      <c r="AB204" s="131"/>
      <c r="AC204" s="131"/>
      <c r="AD204" s="131"/>
      <c r="AE204" s="131"/>
      <c r="AF204" s="131"/>
      <c r="AG204" s="131"/>
      <c r="AH204" s="131"/>
      <c r="AI204" s="131"/>
      <c r="AJ204" s="131"/>
      <c r="AK204" s="131"/>
      <c r="AL204" s="131"/>
      <c r="AM204" s="131"/>
      <c r="AN204" s="131"/>
      <c r="AO204" s="131"/>
      <c r="AP204" s="131"/>
      <c r="AQ204" s="131"/>
      <c r="AR204" s="131" t="s">
        <v>128</v>
      </c>
      <c r="AS204" s="131"/>
      <c r="AT204" s="131" t="s">
        <v>124</v>
      </c>
      <c r="AU204" s="131" t="s">
        <v>89</v>
      </c>
      <c r="AV204" s="131"/>
      <c r="AW204" s="131"/>
      <c r="AX204" s="131"/>
      <c r="AY204" s="131" t="s">
        <v>123</v>
      </c>
      <c r="AZ204" s="131"/>
      <c r="BA204" s="131"/>
      <c r="BB204" s="131"/>
      <c r="BC204" s="131"/>
      <c r="BD204" s="131"/>
      <c r="BE204" s="102">
        <f>IF($U$204="základní",$N$204,0)</f>
        <v>0</v>
      </c>
      <c r="BF204" s="102">
        <f>IF($U$204="snížená",$N$204,0)</f>
        <v>0</v>
      </c>
      <c r="BG204" s="102">
        <f>IF($U$204="zákl. přenesená",$N$204,0)</f>
        <v>0</v>
      </c>
      <c r="BH204" s="102">
        <f>IF($U$204="sníž. přenesená",$N$204,0)</f>
        <v>0</v>
      </c>
      <c r="BI204" s="102">
        <f>IF($U$204="nulová",$N$204,0)</f>
        <v>0</v>
      </c>
      <c r="BJ204" s="131" t="s">
        <v>20</v>
      </c>
      <c r="BK204" s="103">
        <f>ROUND($L$204*$K$204,3)</f>
        <v>0</v>
      </c>
      <c r="BL204" s="131" t="s">
        <v>128</v>
      </c>
      <c r="BM204" s="131" t="s">
        <v>295</v>
      </c>
    </row>
    <row r="205" spans="2:65" s="6" customFormat="1" ht="15.75" hidden="1" customHeight="1">
      <c r="B205" s="19"/>
      <c r="C205" s="96"/>
      <c r="D205" s="96"/>
      <c r="E205" s="97"/>
      <c r="F205" s="201"/>
      <c r="G205" s="202"/>
      <c r="H205" s="202"/>
      <c r="I205" s="202"/>
      <c r="J205" s="98"/>
      <c r="K205" s="143"/>
      <c r="L205" s="203"/>
      <c r="M205" s="202"/>
      <c r="N205" s="203"/>
      <c r="O205" s="202"/>
      <c r="P205" s="202"/>
      <c r="Q205" s="202"/>
      <c r="R205" s="20"/>
      <c r="S205" s="131"/>
      <c r="T205" s="99"/>
      <c r="U205" s="23" t="s">
        <v>39</v>
      </c>
      <c r="V205" s="100">
        <v>1.6</v>
      </c>
      <c r="W205" s="100">
        <f>$V$205*$K$205</f>
        <v>0</v>
      </c>
      <c r="X205" s="100">
        <v>1.17E-2</v>
      </c>
      <c r="Y205" s="100">
        <f>$X$205*$K$205</f>
        <v>0</v>
      </c>
      <c r="Z205" s="100">
        <v>0</v>
      </c>
      <c r="AA205" s="101">
        <f>$Z$205*$K$205</f>
        <v>0</v>
      </c>
      <c r="AB205" s="131"/>
      <c r="AC205" s="131"/>
      <c r="AD205" s="131"/>
      <c r="AE205" s="131"/>
      <c r="AF205" s="131"/>
      <c r="AG205" s="131"/>
      <c r="AH205" s="131"/>
      <c r="AI205" s="131"/>
      <c r="AJ205" s="131"/>
      <c r="AK205" s="131"/>
      <c r="AL205" s="131"/>
      <c r="AM205" s="131"/>
      <c r="AN205" s="131"/>
      <c r="AO205" s="131"/>
      <c r="AP205" s="131"/>
      <c r="AQ205" s="131"/>
      <c r="AR205" s="131" t="s">
        <v>128</v>
      </c>
      <c r="AS205" s="131"/>
      <c r="AT205" s="131" t="s">
        <v>124</v>
      </c>
      <c r="AU205" s="131" t="s">
        <v>89</v>
      </c>
      <c r="AV205" s="131"/>
      <c r="AW205" s="131"/>
      <c r="AX205" s="131"/>
      <c r="AY205" s="131" t="s">
        <v>123</v>
      </c>
      <c r="AZ205" s="131"/>
      <c r="BA205" s="131"/>
      <c r="BB205" s="131"/>
      <c r="BC205" s="131"/>
      <c r="BD205" s="131"/>
      <c r="BE205" s="102">
        <f>IF($U$205="základní",$N$205,0)</f>
        <v>0</v>
      </c>
      <c r="BF205" s="102">
        <f>IF($U$205="snížená",$N$205,0)</f>
        <v>0</v>
      </c>
      <c r="BG205" s="102">
        <f>IF($U$205="zákl. přenesená",$N$205,0)</f>
        <v>0</v>
      </c>
      <c r="BH205" s="102">
        <f>IF($U$205="sníž. přenesená",$N$205,0)</f>
        <v>0</v>
      </c>
      <c r="BI205" s="102">
        <f>IF($U$205="nulová",$N$205,0)</f>
        <v>0</v>
      </c>
      <c r="BJ205" s="131" t="s">
        <v>20</v>
      </c>
      <c r="BK205" s="103">
        <f>ROUND($L$205*$K$205,3)</f>
        <v>0</v>
      </c>
      <c r="BL205" s="131" t="s">
        <v>128</v>
      </c>
      <c r="BM205" s="131" t="s">
        <v>296</v>
      </c>
    </row>
    <row r="206" spans="2:65" s="6" customFormat="1" ht="27" hidden="1" customHeight="1">
      <c r="B206" s="19"/>
      <c r="C206" s="119"/>
      <c r="D206" s="119"/>
      <c r="E206" s="120"/>
      <c r="F206" s="210"/>
      <c r="G206" s="211"/>
      <c r="H206" s="211"/>
      <c r="I206" s="211"/>
      <c r="J206" s="121"/>
      <c r="K206" s="144"/>
      <c r="L206" s="212"/>
      <c r="M206" s="211"/>
      <c r="N206" s="212"/>
      <c r="O206" s="202"/>
      <c r="P206" s="202"/>
      <c r="Q206" s="202"/>
      <c r="R206" s="20"/>
      <c r="S206" s="131"/>
      <c r="T206" s="99"/>
      <c r="U206" s="23" t="s">
        <v>39</v>
      </c>
      <c r="V206" s="100">
        <v>0</v>
      </c>
      <c r="W206" s="100">
        <f>$V$206*$K$206</f>
        <v>0</v>
      </c>
      <c r="X206" s="100">
        <v>0.16200000000000001</v>
      </c>
      <c r="Y206" s="100">
        <f>$X$206*$K$206</f>
        <v>0</v>
      </c>
      <c r="Z206" s="100">
        <v>0</v>
      </c>
      <c r="AA206" s="101">
        <f>$Z$206*$K$206</f>
        <v>0</v>
      </c>
      <c r="AB206" s="131"/>
      <c r="AC206" s="131"/>
      <c r="AD206" s="131"/>
      <c r="AE206" s="131"/>
      <c r="AF206" s="131"/>
      <c r="AG206" s="131"/>
      <c r="AH206" s="131"/>
      <c r="AI206" s="131"/>
      <c r="AJ206" s="131"/>
      <c r="AK206" s="131"/>
      <c r="AL206" s="131"/>
      <c r="AM206" s="131"/>
      <c r="AN206" s="131"/>
      <c r="AO206" s="131"/>
      <c r="AP206" s="131"/>
      <c r="AQ206" s="131"/>
      <c r="AR206" s="131" t="s">
        <v>153</v>
      </c>
      <c r="AS206" s="131"/>
      <c r="AT206" s="131" t="s">
        <v>235</v>
      </c>
      <c r="AU206" s="131" t="s">
        <v>89</v>
      </c>
      <c r="AV206" s="131"/>
      <c r="AW206" s="131"/>
      <c r="AX206" s="131"/>
      <c r="AY206" s="131" t="s">
        <v>123</v>
      </c>
      <c r="AZ206" s="131"/>
      <c r="BA206" s="131"/>
      <c r="BB206" s="131"/>
      <c r="BC206" s="131"/>
      <c r="BD206" s="131"/>
      <c r="BE206" s="102">
        <f>IF($U$206="základní",$N$206,0)</f>
        <v>0</v>
      </c>
      <c r="BF206" s="102">
        <f>IF($U$206="snížená",$N$206,0)</f>
        <v>0</v>
      </c>
      <c r="BG206" s="102">
        <f>IF($U$206="zákl. přenesená",$N$206,0)</f>
        <v>0</v>
      </c>
      <c r="BH206" s="102">
        <f>IF($U$206="sníž. přenesená",$N$206,0)</f>
        <v>0</v>
      </c>
      <c r="BI206" s="102">
        <f>IF($U$206="nulová",$N$206,0)</f>
        <v>0</v>
      </c>
      <c r="BJ206" s="131" t="s">
        <v>20</v>
      </c>
      <c r="BK206" s="103">
        <f>ROUND($L$206*$K$206,3)</f>
        <v>0</v>
      </c>
      <c r="BL206" s="131" t="s">
        <v>128</v>
      </c>
      <c r="BM206" s="131" t="s">
        <v>297</v>
      </c>
    </row>
    <row r="207" spans="2:65" s="6" customFormat="1" ht="27" hidden="1" customHeight="1">
      <c r="B207" s="19"/>
      <c r="C207" s="96"/>
      <c r="D207" s="96"/>
      <c r="E207" s="97"/>
      <c r="F207" s="201"/>
      <c r="G207" s="202"/>
      <c r="H207" s="202"/>
      <c r="I207" s="202"/>
      <c r="J207" s="98"/>
      <c r="K207" s="143"/>
      <c r="L207" s="203"/>
      <c r="M207" s="202"/>
      <c r="N207" s="203"/>
      <c r="O207" s="202"/>
      <c r="P207" s="202"/>
      <c r="Q207" s="202"/>
      <c r="R207" s="20"/>
      <c r="S207" s="131"/>
      <c r="T207" s="99"/>
      <c r="U207" s="23" t="s">
        <v>39</v>
      </c>
      <c r="V207" s="100">
        <v>3.839</v>
      </c>
      <c r="W207" s="100">
        <f>$V$207*$K$207</f>
        <v>0</v>
      </c>
      <c r="X207" s="100">
        <v>0.42368</v>
      </c>
      <c r="Y207" s="100">
        <f>$X$207*$K$207</f>
        <v>0</v>
      </c>
      <c r="Z207" s="100">
        <v>0</v>
      </c>
      <c r="AA207" s="101">
        <f>$Z$207*$K$207</f>
        <v>0</v>
      </c>
      <c r="AB207" s="131"/>
      <c r="AC207" s="131"/>
      <c r="AD207" s="131"/>
      <c r="AE207" s="131"/>
      <c r="AF207" s="131"/>
      <c r="AG207" s="131"/>
      <c r="AH207" s="131"/>
      <c r="AI207" s="131"/>
      <c r="AJ207" s="131"/>
      <c r="AK207" s="131"/>
      <c r="AL207" s="131"/>
      <c r="AM207" s="131"/>
      <c r="AN207" s="131"/>
      <c r="AO207" s="131"/>
      <c r="AP207" s="131"/>
      <c r="AQ207" s="131"/>
      <c r="AR207" s="131" t="s">
        <v>128</v>
      </c>
      <c r="AS207" s="131"/>
      <c r="AT207" s="131" t="s">
        <v>124</v>
      </c>
      <c r="AU207" s="131" t="s">
        <v>89</v>
      </c>
      <c r="AV207" s="131"/>
      <c r="AW207" s="131"/>
      <c r="AX207" s="131"/>
      <c r="AY207" s="131" t="s">
        <v>123</v>
      </c>
      <c r="AZ207" s="131"/>
      <c r="BA207" s="131"/>
      <c r="BB207" s="131"/>
      <c r="BC207" s="131"/>
      <c r="BD207" s="131"/>
      <c r="BE207" s="102">
        <f>IF($U$207="základní",$N$207,0)</f>
        <v>0</v>
      </c>
      <c r="BF207" s="102">
        <f>IF($U$207="snížená",$N$207,0)</f>
        <v>0</v>
      </c>
      <c r="BG207" s="102">
        <f>IF($U$207="zákl. přenesená",$N$207,0)</f>
        <v>0</v>
      </c>
      <c r="BH207" s="102">
        <f>IF($U$207="sníž. přenesená",$N$207,0)</f>
        <v>0</v>
      </c>
      <c r="BI207" s="102">
        <f>IF($U$207="nulová",$N$207,0)</f>
        <v>0</v>
      </c>
      <c r="BJ207" s="131" t="s">
        <v>20</v>
      </c>
      <c r="BK207" s="103">
        <f>ROUND($L$207*$K$207,3)</f>
        <v>0</v>
      </c>
      <c r="BL207" s="131" t="s">
        <v>128</v>
      </c>
      <c r="BM207" s="131" t="s">
        <v>299</v>
      </c>
    </row>
    <row r="208" spans="2:65" s="6" customFormat="1" ht="15.75" hidden="1" customHeight="1">
      <c r="B208" s="19"/>
      <c r="C208" s="96"/>
      <c r="D208" s="96"/>
      <c r="E208" s="97"/>
      <c r="F208" s="201"/>
      <c r="G208" s="202"/>
      <c r="H208" s="202"/>
      <c r="I208" s="202"/>
      <c r="J208" s="98"/>
      <c r="K208" s="143"/>
      <c r="L208" s="203"/>
      <c r="M208" s="202"/>
      <c r="N208" s="203"/>
      <c r="O208" s="202"/>
      <c r="P208" s="202"/>
      <c r="Q208" s="202"/>
      <c r="R208" s="20"/>
      <c r="S208" s="131"/>
      <c r="T208" s="99"/>
      <c r="U208" s="23" t="s">
        <v>39</v>
      </c>
      <c r="V208" s="100">
        <v>2.5249999999999999</v>
      </c>
      <c r="W208" s="100">
        <f>$V$208*$K$208</f>
        <v>0</v>
      </c>
      <c r="X208" s="100">
        <v>0.32272000000000001</v>
      </c>
      <c r="Y208" s="100">
        <f>$X$208*$K$208</f>
        <v>0</v>
      </c>
      <c r="Z208" s="100">
        <v>0</v>
      </c>
      <c r="AA208" s="101">
        <f>$Z$208*$K$208</f>
        <v>0</v>
      </c>
      <c r="AB208" s="131"/>
      <c r="AC208" s="131"/>
      <c r="AD208" s="131"/>
      <c r="AE208" s="131"/>
      <c r="AF208" s="131"/>
      <c r="AG208" s="131"/>
      <c r="AH208" s="131"/>
      <c r="AI208" s="131"/>
      <c r="AJ208" s="131"/>
      <c r="AK208" s="131"/>
      <c r="AL208" s="131"/>
      <c r="AM208" s="131"/>
      <c r="AN208" s="131"/>
      <c r="AO208" s="131"/>
      <c r="AP208" s="131"/>
      <c r="AQ208" s="131"/>
      <c r="AR208" s="131" t="s">
        <v>128</v>
      </c>
      <c r="AS208" s="131"/>
      <c r="AT208" s="131" t="s">
        <v>124</v>
      </c>
      <c r="AU208" s="131" t="s">
        <v>89</v>
      </c>
      <c r="AV208" s="131"/>
      <c r="AW208" s="131"/>
      <c r="AX208" s="131"/>
      <c r="AY208" s="131" t="s">
        <v>123</v>
      </c>
      <c r="AZ208" s="131"/>
      <c r="BA208" s="131"/>
      <c r="BB208" s="131"/>
      <c r="BC208" s="131"/>
      <c r="BD208" s="131"/>
      <c r="BE208" s="102">
        <f>IF($U$208="základní",$N$208,0)</f>
        <v>0</v>
      </c>
      <c r="BF208" s="102">
        <f>IF($U$208="snížená",$N$208,0)</f>
        <v>0</v>
      </c>
      <c r="BG208" s="102">
        <f>IF($U$208="zákl. přenesená",$N$208,0)</f>
        <v>0</v>
      </c>
      <c r="BH208" s="102">
        <f>IF($U$208="sníž. přenesená",$N$208,0)</f>
        <v>0</v>
      </c>
      <c r="BI208" s="102">
        <f>IF($U$208="nulová",$N$208,0)</f>
        <v>0</v>
      </c>
      <c r="BJ208" s="131" t="s">
        <v>20</v>
      </c>
      <c r="BK208" s="103">
        <f>ROUND($L$208*$K$208,3)</f>
        <v>0</v>
      </c>
      <c r="BL208" s="131" t="s">
        <v>128</v>
      </c>
      <c r="BM208" s="131" t="s">
        <v>300</v>
      </c>
    </row>
    <row r="209" spans="2:65" s="6" customFormat="1" ht="15.75" hidden="1" customHeight="1">
      <c r="B209" s="19"/>
      <c r="C209" s="96"/>
      <c r="D209" s="96"/>
      <c r="E209" s="97"/>
      <c r="F209" s="201"/>
      <c r="G209" s="202"/>
      <c r="H209" s="202"/>
      <c r="I209" s="202"/>
      <c r="J209" s="98"/>
      <c r="K209" s="143"/>
      <c r="L209" s="203"/>
      <c r="M209" s="202"/>
      <c r="N209" s="203"/>
      <c r="O209" s="202"/>
      <c r="P209" s="202"/>
      <c r="Q209" s="202"/>
      <c r="R209" s="20"/>
      <c r="S209" s="131"/>
      <c r="T209" s="99"/>
      <c r="U209" s="23" t="s">
        <v>39</v>
      </c>
      <c r="V209" s="100">
        <v>7.27</v>
      </c>
      <c r="W209" s="100">
        <f>$V$209*$K$209</f>
        <v>0</v>
      </c>
      <c r="X209" s="100">
        <v>0.24993000000000001</v>
      </c>
      <c r="Y209" s="100">
        <f>$X$209*$K$209</f>
        <v>0</v>
      </c>
      <c r="Z209" s="100">
        <v>0</v>
      </c>
      <c r="AA209" s="101">
        <f>$Z$209*$K$209</f>
        <v>0</v>
      </c>
      <c r="AB209" s="131"/>
      <c r="AC209" s="131"/>
      <c r="AD209" s="131"/>
      <c r="AE209" s="131"/>
      <c r="AF209" s="131"/>
      <c r="AG209" s="131"/>
      <c r="AH209" s="131"/>
      <c r="AI209" s="131"/>
      <c r="AJ209" s="131"/>
      <c r="AK209" s="131"/>
      <c r="AL209" s="131"/>
      <c r="AM209" s="131"/>
      <c r="AN209" s="131"/>
      <c r="AO209" s="131"/>
      <c r="AP209" s="131"/>
      <c r="AQ209" s="131"/>
      <c r="AR209" s="131" t="s">
        <v>128</v>
      </c>
      <c r="AS209" s="131"/>
      <c r="AT209" s="131" t="s">
        <v>124</v>
      </c>
      <c r="AU209" s="131" t="s">
        <v>89</v>
      </c>
      <c r="AV209" s="131"/>
      <c r="AW209" s="131"/>
      <c r="AX209" s="131"/>
      <c r="AY209" s="131" t="s">
        <v>123</v>
      </c>
      <c r="AZ209" s="131"/>
      <c r="BA209" s="131"/>
      <c r="BB209" s="131"/>
      <c r="BC209" s="131"/>
      <c r="BD209" s="131"/>
      <c r="BE209" s="102">
        <f>IF($U$209="základní",$N$209,0)</f>
        <v>0</v>
      </c>
      <c r="BF209" s="102">
        <f>IF($U$209="snížená",$N$209,0)</f>
        <v>0</v>
      </c>
      <c r="BG209" s="102">
        <f>IF($U$209="zákl. přenesená",$N$209,0)</f>
        <v>0</v>
      </c>
      <c r="BH209" s="102">
        <f>IF($U$209="sníž. přenesená",$N$209,0)</f>
        <v>0</v>
      </c>
      <c r="BI209" s="102">
        <f>IF($U$209="nulová",$N$209,0)</f>
        <v>0</v>
      </c>
      <c r="BJ209" s="131" t="s">
        <v>20</v>
      </c>
      <c r="BK209" s="103">
        <f>ROUND($L$209*$K$209,3)</f>
        <v>0</v>
      </c>
      <c r="BL209" s="131" t="s">
        <v>128</v>
      </c>
      <c r="BM209" s="131" t="s">
        <v>301</v>
      </c>
    </row>
    <row r="210" spans="2:65" s="6" customFormat="1" ht="27" hidden="1" customHeight="1">
      <c r="B210" s="19"/>
      <c r="C210" s="119"/>
      <c r="D210" s="119"/>
      <c r="E210" s="120"/>
      <c r="F210" s="210"/>
      <c r="G210" s="211"/>
      <c r="H210" s="211"/>
      <c r="I210" s="211"/>
      <c r="J210" s="121"/>
      <c r="K210" s="144"/>
      <c r="L210" s="212"/>
      <c r="M210" s="211"/>
      <c r="N210" s="212"/>
      <c r="O210" s="202"/>
      <c r="P210" s="202"/>
      <c r="Q210" s="202"/>
      <c r="R210" s="20"/>
      <c r="S210" s="131"/>
      <c r="T210" s="99"/>
      <c r="U210" s="23" t="s">
        <v>39</v>
      </c>
      <c r="V210" s="100">
        <v>0</v>
      </c>
      <c r="W210" s="100">
        <f>$V$210*$K$210</f>
        <v>0</v>
      </c>
      <c r="X210" s="100">
        <v>6.0000000000000001E-3</v>
      </c>
      <c r="Y210" s="100">
        <f>$X$210*$K$210</f>
        <v>0</v>
      </c>
      <c r="Z210" s="100">
        <v>0</v>
      </c>
      <c r="AA210" s="101">
        <f>$Z$210*$K$210</f>
        <v>0</v>
      </c>
      <c r="AB210" s="131"/>
      <c r="AC210" s="131"/>
      <c r="AD210" s="131"/>
      <c r="AE210" s="131"/>
      <c r="AF210" s="131"/>
      <c r="AG210" s="131"/>
      <c r="AH210" s="131"/>
      <c r="AI210" s="131"/>
      <c r="AJ210" s="131"/>
      <c r="AK210" s="131"/>
      <c r="AL210" s="131"/>
      <c r="AM210" s="131"/>
      <c r="AN210" s="131"/>
      <c r="AO210" s="131"/>
      <c r="AP210" s="131"/>
      <c r="AQ210" s="131"/>
      <c r="AR210" s="131" t="s">
        <v>153</v>
      </c>
      <c r="AS210" s="131"/>
      <c r="AT210" s="131" t="s">
        <v>235</v>
      </c>
      <c r="AU210" s="131" t="s">
        <v>89</v>
      </c>
      <c r="AV210" s="131"/>
      <c r="AW210" s="131"/>
      <c r="AX210" s="131"/>
      <c r="AY210" s="131" t="s">
        <v>123</v>
      </c>
      <c r="AZ210" s="131"/>
      <c r="BA210" s="131"/>
      <c r="BB210" s="131"/>
      <c r="BC210" s="131"/>
      <c r="BD210" s="131"/>
      <c r="BE210" s="102">
        <f>IF($U$210="základní",$N$210,0)</f>
        <v>0</v>
      </c>
      <c r="BF210" s="102">
        <f>IF($U$210="snížená",$N$210,0)</f>
        <v>0</v>
      </c>
      <c r="BG210" s="102">
        <f>IF($U$210="zákl. přenesená",$N$210,0)</f>
        <v>0</v>
      </c>
      <c r="BH210" s="102">
        <f>IF($U$210="sníž. přenesená",$N$210,0)</f>
        <v>0</v>
      </c>
      <c r="BI210" s="102">
        <f>IF($U$210="nulová",$N$210,0)</f>
        <v>0</v>
      </c>
      <c r="BJ210" s="131" t="s">
        <v>20</v>
      </c>
      <c r="BK210" s="103">
        <f>ROUND($L$210*$K$210,3)</f>
        <v>0</v>
      </c>
      <c r="BL210" s="131" t="s">
        <v>128</v>
      </c>
      <c r="BM210" s="131" t="s">
        <v>302</v>
      </c>
    </row>
    <row r="211" spans="2:65" s="6" customFormat="1" ht="15.75" hidden="1" customHeight="1">
      <c r="B211" s="19"/>
      <c r="C211" s="119"/>
      <c r="D211" s="119"/>
      <c r="E211" s="120"/>
      <c r="F211" s="210"/>
      <c r="G211" s="211"/>
      <c r="H211" s="211"/>
      <c r="I211" s="211"/>
      <c r="J211" s="121"/>
      <c r="K211" s="144"/>
      <c r="L211" s="212"/>
      <c r="M211" s="211"/>
      <c r="N211" s="212"/>
      <c r="O211" s="202"/>
      <c r="P211" s="202"/>
      <c r="Q211" s="202"/>
      <c r="R211" s="20"/>
      <c r="S211" s="131"/>
      <c r="T211" s="99"/>
      <c r="U211" s="23" t="s">
        <v>39</v>
      </c>
      <c r="V211" s="100">
        <v>0</v>
      </c>
      <c r="W211" s="100">
        <f>$V$211*$K$211</f>
        <v>0</v>
      </c>
      <c r="X211" s="100">
        <v>0.06</v>
      </c>
      <c r="Y211" s="100">
        <f>$X$211*$K$211</f>
        <v>0</v>
      </c>
      <c r="Z211" s="100">
        <v>0</v>
      </c>
      <c r="AA211" s="101">
        <f>$Z$211*$K$211</f>
        <v>0</v>
      </c>
      <c r="AB211" s="131"/>
      <c r="AC211" s="131"/>
      <c r="AD211" s="131"/>
      <c r="AE211" s="131"/>
      <c r="AF211" s="131"/>
      <c r="AG211" s="131"/>
      <c r="AH211" s="131"/>
      <c r="AI211" s="131"/>
      <c r="AJ211" s="131"/>
      <c r="AK211" s="131"/>
      <c r="AL211" s="131"/>
      <c r="AM211" s="131"/>
      <c r="AN211" s="131"/>
      <c r="AO211" s="131"/>
      <c r="AP211" s="131"/>
      <c r="AQ211" s="131"/>
      <c r="AR211" s="131" t="s">
        <v>153</v>
      </c>
      <c r="AS211" s="131"/>
      <c r="AT211" s="131" t="s">
        <v>235</v>
      </c>
      <c r="AU211" s="131" t="s">
        <v>89</v>
      </c>
      <c r="AV211" s="131"/>
      <c r="AW211" s="131"/>
      <c r="AX211" s="131"/>
      <c r="AY211" s="131" t="s">
        <v>123</v>
      </c>
      <c r="AZ211" s="131"/>
      <c r="BA211" s="131"/>
      <c r="BB211" s="131"/>
      <c r="BC211" s="131"/>
      <c r="BD211" s="131"/>
      <c r="BE211" s="102">
        <f>IF($U$211="základní",$N$211,0)</f>
        <v>0</v>
      </c>
      <c r="BF211" s="102">
        <f>IF($U$211="snížená",$N$211,0)</f>
        <v>0</v>
      </c>
      <c r="BG211" s="102">
        <f>IF($U$211="zákl. přenesená",$N$211,0)</f>
        <v>0</v>
      </c>
      <c r="BH211" s="102">
        <f>IF($U$211="sníž. přenesená",$N$211,0)</f>
        <v>0</v>
      </c>
      <c r="BI211" s="102">
        <f>IF($U$211="nulová",$N$211,0)</f>
        <v>0</v>
      </c>
      <c r="BJ211" s="131" t="s">
        <v>20</v>
      </c>
      <c r="BK211" s="103">
        <f>ROUND($L$211*$K$211,3)</f>
        <v>0</v>
      </c>
      <c r="BL211" s="131" t="s">
        <v>128</v>
      </c>
      <c r="BM211" s="131" t="s">
        <v>303</v>
      </c>
    </row>
    <row r="212" spans="2:65" s="6" customFormat="1" ht="15.75" hidden="1" customHeight="1">
      <c r="B212" s="19"/>
      <c r="C212" s="119"/>
      <c r="D212" s="119"/>
      <c r="E212" s="120"/>
      <c r="F212" s="210"/>
      <c r="G212" s="211"/>
      <c r="H212" s="211"/>
      <c r="I212" s="211"/>
      <c r="J212" s="121"/>
      <c r="K212" s="144"/>
      <c r="L212" s="212"/>
      <c r="M212" s="211"/>
      <c r="N212" s="212"/>
      <c r="O212" s="202"/>
      <c r="P212" s="202"/>
      <c r="Q212" s="202"/>
      <c r="R212" s="20"/>
      <c r="S212" s="131"/>
      <c r="T212" s="99"/>
      <c r="U212" s="23" t="s">
        <v>39</v>
      </c>
      <c r="V212" s="100">
        <v>0</v>
      </c>
      <c r="W212" s="100">
        <f>$V$212*$K$212</f>
        <v>0</v>
      </c>
      <c r="X212" s="100">
        <v>5.8000000000000003E-2</v>
      </c>
      <c r="Y212" s="100">
        <f>$X$212*$K$212</f>
        <v>0</v>
      </c>
      <c r="Z212" s="100">
        <v>0</v>
      </c>
      <c r="AA212" s="101">
        <f>$Z$212*$K$212</f>
        <v>0</v>
      </c>
      <c r="AB212" s="131"/>
      <c r="AC212" s="131"/>
      <c r="AD212" s="131"/>
      <c r="AE212" s="131"/>
      <c r="AF212" s="131"/>
      <c r="AG212" s="131"/>
      <c r="AH212" s="131"/>
      <c r="AI212" s="131"/>
      <c r="AJ212" s="131"/>
      <c r="AK212" s="131"/>
      <c r="AL212" s="131"/>
      <c r="AM212" s="131"/>
      <c r="AN212" s="131"/>
      <c r="AO212" s="131"/>
      <c r="AP212" s="131"/>
      <c r="AQ212" s="131"/>
      <c r="AR212" s="131" t="s">
        <v>153</v>
      </c>
      <c r="AS212" s="131"/>
      <c r="AT212" s="131" t="s">
        <v>235</v>
      </c>
      <c r="AU212" s="131" t="s">
        <v>89</v>
      </c>
      <c r="AV212" s="131"/>
      <c r="AW212" s="131"/>
      <c r="AX212" s="131"/>
      <c r="AY212" s="131" t="s">
        <v>123</v>
      </c>
      <c r="AZ212" s="131"/>
      <c r="BA212" s="131"/>
      <c r="BB212" s="131"/>
      <c r="BC212" s="131"/>
      <c r="BD212" s="131"/>
      <c r="BE212" s="102">
        <f>IF($U$212="základní",$N$212,0)</f>
        <v>0</v>
      </c>
      <c r="BF212" s="102">
        <f>IF($U$212="snížená",$N$212,0)</f>
        <v>0</v>
      </c>
      <c r="BG212" s="102">
        <f>IF($U$212="zákl. přenesená",$N$212,0)</f>
        <v>0</v>
      </c>
      <c r="BH212" s="102">
        <f>IF($U$212="sníž. přenesená",$N$212,0)</f>
        <v>0</v>
      </c>
      <c r="BI212" s="102">
        <f>IF($U$212="nulová",$N$212,0)</f>
        <v>0</v>
      </c>
      <c r="BJ212" s="131" t="s">
        <v>20</v>
      </c>
      <c r="BK212" s="103">
        <f>ROUND($L$212*$K$212,3)</f>
        <v>0</v>
      </c>
      <c r="BL212" s="131" t="s">
        <v>128</v>
      </c>
      <c r="BM212" s="131" t="s">
        <v>304</v>
      </c>
    </row>
    <row r="213" spans="2:65" s="6" customFormat="1" ht="39" hidden="1" customHeight="1">
      <c r="B213" s="19"/>
      <c r="C213" s="96"/>
      <c r="D213" s="96"/>
      <c r="E213" s="97"/>
      <c r="F213" s="201"/>
      <c r="G213" s="202"/>
      <c r="H213" s="202"/>
      <c r="I213" s="202"/>
      <c r="J213" s="98"/>
      <c r="K213" s="143"/>
      <c r="L213" s="203"/>
      <c r="M213" s="202"/>
      <c r="N213" s="203"/>
      <c r="O213" s="202"/>
      <c r="P213" s="202"/>
      <c r="Q213" s="202"/>
      <c r="R213" s="20"/>
      <c r="S213" s="131"/>
      <c r="T213" s="99"/>
      <c r="U213" s="23" t="s">
        <v>39</v>
      </c>
      <c r="V213" s="100">
        <v>1.5509999999999999</v>
      </c>
      <c r="W213" s="100">
        <f>$V$213*$K$213</f>
        <v>0</v>
      </c>
      <c r="X213" s="100">
        <v>0.31108000000000002</v>
      </c>
      <c r="Y213" s="100">
        <f>$X$213*$K$213</f>
        <v>0</v>
      </c>
      <c r="Z213" s="100">
        <v>0</v>
      </c>
      <c r="AA213" s="101">
        <f>$Z$213*$K$213</f>
        <v>0</v>
      </c>
      <c r="AB213" s="131"/>
      <c r="AC213" s="131"/>
      <c r="AD213" s="131"/>
      <c r="AE213" s="131"/>
      <c r="AF213" s="131"/>
      <c r="AG213" s="131"/>
      <c r="AH213" s="131"/>
      <c r="AI213" s="131"/>
      <c r="AJ213" s="131"/>
      <c r="AK213" s="131"/>
      <c r="AL213" s="131"/>
      <c r="AM213" s="131"/>
      <c r="AN213" s="131"/>
      <c r="AO213" s="131"/>
      <c r="AP213" s="131"/>
      <c r="AQ213" s="131"/>
      <c r="AR213" s="131" t="s">
        <v>128</v>
      </c>
      <c r="AS213" s="131"/>
      <c r="AT213" s="131" t="s">
        <v>124</v>
      </c>
      <c r="AU213" s="131" t="s">
        <v>89</v>
      </c>
      <c r="AV213" s="131"/>
      <c r="AW213" s="131"/>
      <c r="AX213" s="131"/>
      <c r="AY213" s="131" t="s">
        <v>123</v>
      </c>
      <c r="AZ213" s="131"/>
      <c r="BA213" s="131"/>
      <c r="BB213" s="131"/>
      <c r="BC213" s="131"/>
      <c r="BD213" s="131"/>
      <c r="BE213" s="102">
        <f>IF($U$213="základní",$N$213,0)</f>
        <v>0</v>
      </c>
      <c r="BF213" s="102">
        <f>IF($U$213="snížená",$N$213,0)</f>
        <v>0</v>
      </c>
      <c r="BG213" s="102">
        <f>IF($U$213="zákl. přenesená",$N$213,0)</f>
        <v>0</v>
      </c>
      <c r="BH213" s="102">
        <f>IF($U$213="sníž. přenesená",$N$213,0)</f>
        <v>0</v>
      </c>
      <c r="BI213" s="102">
        <f>IF($U$213="nulová",$N$213,0)</f>
        <v>0</v>
      </c>
      <c r="BJ213" s="131" t="s">
        <v>20</v>
      </c>
      <c r="BK213" s="103">
        <f>ROUND($L$213*$K$213,3)</f>
        <v>0</v>
      </c>
      <c r="BL213" s="131" t="s">
        <v>128</v>
      </c>
      <c r="BM213" s="131" t="s">
        <v>305</v>
      </c>
    </row>
    <row r="214" spans="2:65" s="87" customFormat="1" ht="30.75" customHeight="1">
      <c r="B214" s="88"/>
      <c r="D214" s="95" t="s">
        <v>380</v>
      </c>
      <c r="E214" s="95"/>
      <c r="F214" s="95"/>
      <c r="G214" s="95"/>
      <c r="H214" s="95"/>
      <c r="I214" s="95"/>
      <c r="J214" s="95"/>
      <c r="K214" s="95"/>
      <c r="L214" s="95"/>
      <c r="M214" s="95"/>
      <c r="N214" s="214">
        <f>$BK$214</f>
        <v>0</v>
      </c>
      <c r="O214" s="215"/>
      <c r="P214" s="215"/>
      <c r="Q214" s="215"/>
      <c r="R214" s="90"/>
      <c r="T214" s="91"/>
      <c r="W214" s="92">
        <f>SUM($W$215:$W$231)</f>
        <v>11.527520000000001</v>
      </c>
      <c r="Y214" s="92">
        <f>SUM($Y$215:$Y$231)</f>
        <v>2.2027999999999999</v>
      </c>
      <c r="AA214" s="93">
        <f>SUM($AA$215:$AA$231)</f>
        <v>0</v>
      </c>
      <c r="AR214" s="141" t="s">
        <v>20</v>
      </c>
      <c r="AT214" s="141" t="s">
        <v>73</v>
      </c>
      <c r="AU214" s="141" t="s">
        <v>20</v>
      </c>
      <c r="AY214" s="141" t="s">
        <v>123</v>
      </c>
      <c r="BK214" s="94">
        <f>SUM($BK$215:$BK$231)</f>
        <v>0</v>
      </c>
    </row>
    <row r="215" spans="2:65" s="6" customFormat="1" ht="27" customHeight="1">
      <c r="B215" s="19"/>
      <c r="C215" s="96" t="s">
        <v>306</v>
      </c>
      <c r="D215" s="96" t="s">
        <v>124</v>
      </c>
      <c r="E215" s="97" t="s">
        <v>269</v>
      </c>
      <c r="F215" s="201" t="s">
        <v>270</v>
      </c>
      <c r="G215" s="202"/>
      <c r="H215" s="202"/>
      <c r="I215" s="202"/>
      <c r="J215" s="98" t="s">
        <v>127</v>
      </c>
      <c r="K215" s="143">
        <v>2</v>
      </c>
      <c r="L215" s="203"/>
      <c r="M215" s="202"/>
      <c r="N215" s="203">
        <f>ROUND($L$215*$K$215,3)</f>
        <v>0</v>
      </c>
      <c r="O215" s="202"/>
      <c r="P215" s="202"/>
      <c r="Q215" s="202"/>
      <c r="R215" s="20"/>
      <c r="S215" s="131"/>
      <c r="T215" s="99"/>
      <c r="U215" s="23" t="s">
        <v>39</v>
      </c>
      <c r="V215" s="100">
        <v>2.3199999999999998</v>
      </c>
      <c r="W215" s="100">
        <f>$V$215*$K$215</f>
        <v>4.6399999999999997</v>
      </c>
      <c r="X215" s="100">
        <v>0</v>
      </c>
      <c r="Y215" s="100">
        <f>$X$215*$K$215</f>
        <v>0</v>
      </c>
      <c r="Z215" s="100">
        <v>0</v>
      </c>
      <c r="AA215" s="101">
        <f>$Z$215*$K$215</f>
        <v>0</v>
      </c>
      <c r="AB215" s="131"/>
      <c r="AC215" s="131"/>
      <c r="AD215" s="131"/>
      <c r="AE215" s="131"/>
      <c r="AF215" s="131"/>
      <c r="AG215" s="131"/>
      <c r="AH215" s="131"/>
      <c r="AI215" s="131"/>
      <c r="AJ215" s="131"/>
      <c r="AK215" s="131"/>
      <c r="AL215" s="131"/>
      <c r="AM215" s="131"/>
      <c r="AN215" s="131"/>
      <c r="AO215" s="131"/>
      <c r="AP215" s="131"/>
      <c r="AQ215" s="131"/>
      <c r="AR215" s="131" t="s">
        <v>128</v>
      </c>
      <c r="AS215" s="131"/>
      <c r="AT215" s="131" t="s">
        <v>124</v>
      </c>
      <c r="AU215" s="131" t="s">
        <v>89</v>
      </c>
      <c r="AV215" s="131"/>
      <c r="AW215" s="131"/>
      <c r="AX215" s="131"/>
      <c r="AY215" s="131" t="s">
        <v>123</v>
      </c>
      <c r="AZ215" s="131"/>
      <c r="BA215" s="131"/>
      <c r="BB215" s="131"/>
      <c r="BC215" s="131"/>
      <c r="BD215" s="131"/>
      <c r="BE215" s="102">
        <f>IF($U$215="základní",$N$215,0)</f>
        <v>0</v>
      </c>
      <c r="BF215" s="102">
        <f>IF($U$215="snížená",$N$215,0)</f>
        <v>0</v>
      </c>
      <c r="BG215" s="102">
        <f>IF($U$215="zákl. přenesená",$N$215,0)</f>
        <v>0</v>
      </c>
      <c r="BH215" s="102">
        <f>IF($U$215="sníž. přenesená",$N$215,0)</f>
        <v>0</v>
      </c>
      <c r="BI215" s="102">
        <f>IF($U$215="nulová",$N$215,0)</f>
        <v>0</v>
      </c>
      <c r="BJ215" s="131" t="s">
        <v>20</v>
      </c>
      <c r="BK215" s="103">
        <f>ROUND($L$215*$K$215,3)</f>
        <v>0</v>
      </c>
      <c r="BL215" s="131" t="s">
        <v>128</v>
      </c>
      <c r="BM215" s="131" t="s">
        <v>307</v>
      </c>
    </row>
    <row r="216" spans="2:65" s="6" customFormat="1" ht="18.75" customHeight="1">
      <c r="B216" s="104"/>
      <c r="C216" s="131"/>
      <c r="D216" s="131"/>
      <c r="E216" s="145"/>
      <c r="F216" s="204"/>
      <c r="G216" s="205"/>
      <c r="H216" s="205"/>
      <c r="I216" s="205"/>
      <c r="J216" s="131"/>
      <c r="K216" s="105">
        <v>2</v>
      </c>
      <c r="L216" s="131"/>
      <c r="M216" s="131"/>
      <c r="N216" s="131"/>
      <c r="O216" s="131"/>
      <c r="P216" s="131"/>
      <c r="Q216" s="131"/>
      <c r="R216" s="106"/>
      <c r="S216" s="131"/>
      <c r="T216" s="107"/>
      <c r="U216" s="131"/>
      <c r="V216" s="131"/>
      <c r="W216" s="131"/>
      <c r="X216" s="131"/>
      <c r="Y216" s="131"/>
      <c r="Z216" s="131"/>
      <c r="AA216" s="108"/>
      <c r="AB216" s="131"/>
      <c r="AC216" s="131"/>
      <c r="AD216" s="131"/>
      <c r="AE216" s="131"/>
      <c r="AF216" s="131"/>
      <c r="AG216" s="131"/>
      <c r="AH216" s="131"/>
      <c r="AI216" s="131"/>
      <c r="AJ216" s="131"/>
      <c r="AK216" s="131"/>
      <c r="AL216" s="131"/>
      <c r="AM216" s="131"/>
      <c r="AN216" s="131"/>
      <c r="AO216" s="131"/>
      <c r="AP216" s="131"/>
      <c r="AQ216" s="131"/>
      <c r="AR216" s="131"/>
      <c r="AS216" s="131"/>
      <c r="AT216" s="145" t="s">
        <v>130</v>
      </c>
      <c r="AU216" s="145" t="s">
        <v>89</v>
      </c>
      <c r="AV216" s="145" t="s">
        <v>89</v>
      </c>
      <c r="AW216" s="145" t="s">
        <v>95</v>
      </c>
      <c r="AX216" s="145" t="s">
        <v>20</v>
      </c>
      <c r="AY216" s="145" t="s">
        <v>123</v>
      </c>
      <c r="AZ216" s="131"/>
      <c r="BA216" s="131"/>
      <c r="BB216" s="131"/>
      <c r="BC216" s="131"/>
      <c r="BD216" s="131"/>
      <c r="BE216" s="131"/>
      <c r="BF216" s="131"/>
      <c r="BG216" s="131"/>
      <c r="BH216" s="131"/>
      <c r="BI216" s="131"/>
      <c r="BJ216" s="131"/>
      <c r="BK216" s="131"/>
      <c r="BL216" s="131"/>
      <c r="BM216" s="131"/>
    </row>
    <row r="217" spans="2:65" s="6" customFormat="1" ht="27" customHeight="1">
      <c r="B217" s="19"/>
      <c r="C217" s="96" t="s">
        <v>308</v>
      </c>
      <c r="D217" s="96" t="s">
        <v>124</v>
      </c>
      <c r="E217" s="97" t="s">
        <v>272</v>
      </c>
      <c r="F217" s="201" t="s">
        <v>273</v>
      </c>
      <c r="G217" s="202"/>
      <c r="H217" s="202"/>
      <c r="I217" s="202"/>
      <c r="J217" s="98" t="s">
        <v>127</v>
      </c>
      <c r="K217" s="143">
        <v>2</v>
      </c>
      <c r="L217" s="203"/>
      <c r="M217" s="202"/>
      <c r="N217" s="203">
        <f>ROUND($L$217*$K$217,3)</f>
        <v>0</v>
      </c>
      <c r="O217" s="202"/>
      <c r="P217" s="202"/>
      <c r="Q217" s="202"/>
      <c r="R217" s="20"/>
      <c r="S217" s="131"/>
      <c r="T217" s="99"/>
      <c r="U217" s="23" t="s">
        <v>39</v>
      </c>
      <c r="V217" s="100">
        <v>0.65400000000000003</v>
      </c>
      <c r="W217" s="100">
        <f>$V$217*$K$217</f>
        <v>1.3080000000000001</v>
      </c>
      <c r="X217" s="100">
        <v>0</v>
      </c>
      <c r="Y217" s="100">
        <f>$X$217*$K$217</f>
        <v>0</v>
      </c>
      <c r="Z217" s="100">
        <v>0</v>
      </c>
      <c r="AA217" s="101">
        <f>$Z$217*$K$217</f>
        <v>0</v>
      </c>
      <c r="AB217" s="131"/>
      <c r="AC217" s="131"/>
      <c r="AD217" s="131"/>
      <c r="AE217" s="131"/>
      <c r="AF217" s="131"/>
      <c r="AG217" s="131"/>
      <c r="AH217" s="131"/>
      <c r="AI217" s="131"/>
      <c r="AJ217" s="131"/>
      <c r="AK217" s="131"/>
      <c r="AL217" s="131"/>
      <c r="AM217" s="131"/>
      <c r="AN217" s="131"/>
      <c r="AO217" s="131"/>
      <c r="AP217" s="131"/>
      <c r="AQ217" s="131"/>
      <c r="AR217" s="131" t="s">
        <v>128</v>
      </c>
      <c r="AS217" s="131"/>
      <c r="AT217" s="131" t="s">
        <v>124</v>
      </c>
      <c r="AU217" s="131" t="s">
        <v>89</v>
      </c>
      <c r="AV217" s="131"/>
      <c r="AW217" s="131"/>
      <c r="AX217" s="131"/>
      <c r="AY217" s="131" t="s">
        <v>123</v>
      </c>
      <c r="AZ217" s="131"/>
      <c r="BA217" s="131"/>
      <c r="BB217" s="131"/>
      <c r="BC217" s="131"/>
      <c r="BD217" s="131"/>
      <c r="BE217" s="102">
        <f>IF($U$217="základní",$N$217,0)</f>
        <v>0</v>
      </c>
      <c r="BF217" s="102">
        <f>IF($U$217="snížená",$N$217,0)</f>
        <v>0</v>
      </c>
      <c r="BG217" s="102">
        <f>IF($U$217="zákl. přenesená",$N$217,0)</f>
        <v>0</v>
      </c>
      <c r="BH217" s="102">
        <f>IF($U$217="sníž. přenesená",$N$217,0)</f>
        <v>0</v>
      </c>
      <c r="BI217" s="102">
        <f>IF($U$217="nulová",$N$217,0)</f>
        <v>0</v>
      </c>
      <c r="BJ217" s="131" t="s">
        <v>20</v>
      </c>
      <c r="BK217" s="103">
        <f>ROUND($L$217*$K$217,3)</f>
        <v>0</v>
      </c>
      <c r="BL217" s="131" t="s">
        <v>128</v>
      </c>
      <c r="BM217" s="131" t="s">
        <v>309</v>
      </c>
    </row>
    <row r="218" spans="2:65" s="6" customFormat="1" ht="27" customHeight="1">
      <c r="B218" s="19"/>
      <c r="C218" s="96" t="s">
        <v>310</v>
      </c>
      <c r="D218" s="96" t="s">
        <v>124</v>
      </c>
      <c r="E218" s="97" t="s">
        <v>135</v>
      </c>
      <c r="F218" s="201" t="s">
        <v>136</v>
      </c>
      <c r="G218" s="202"/>
      <c r="H218" s="202"/>
      <c r="I218" s="202"/>
      <c r="J218" s="98" t="s">
        <v>127</v>
      </c>
      <c r="K218" s="143">
        <v>0.7</v>
      </c>
      <c r="L218" s="203"/>
      <c r="M218" s="202"/>
      <c r="N218" s="203">
        <f>ROUND($L$218*$K$218,3)</f>
        <v>0</v>
      </c>
      <c r="O218" s="202"/>
      <c r="P218" s="202"/>
      <c r="Q218" s="202"/>
      <c r="R218" s="20"/>
      <c r="S218" s="131"/>
      <c r="T218" s="99"/>
      <c r="U218" s="23" t="s">
        <v>39</v>
      </c>
      <c r="V218" s="100">
        <v>8.3000000000000004E-2</v>
      </c>
      <c r="W218" s="100">
        <f>$V$218*$K$218</f>
        <v>5.8099999999999999E-2</v>
      </c>
      <c r="X218" s="100">
        <v>0</v>
      </c>
      <c r="Y218" s="100">
        <f>$X$218*$K$218</f>
        <v>0</v>
      </c>
      <c r="Z218" s="100">
        <v>0</v>
      </c>
      <c r="AA218" s="101">
        <f>$Z$218*$K$218</f>
        <v>0</v>
      </c>
      <c r="AB218" s="131"/>
      <c r="AC218" s="131"/>
      <c r="AD218" s="131"/>
      <c r="AE218" s="131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  <c r="AP218" s="131"/>
      <c r="AQ218" s="131"/>
      <c r="AR218" s="131" t="s">
        <v>128</v>
      </c>
      <c r="AS218" s="131"/>
      <c r="AT218" s="131" t="s">
        <v>124</v>
      </c>
      <c r="AU218" s="131" t="s">
        <v>89</v>
      </c>
      <c r="AV218" s="131"/>
      <c r="AW218" s="131"/>
      <c r="AX218" s="131"/>
      <c r="AY218" s="131" t="s">
        <v>123</v>
      </c>
      <c r="AZ218" s="131"/>
      <c r="BA218" s="131"/>
      <c r="BB218" s="131"/>
      <c r="BC218" s="131"/>
      <c r="BD218" s="131"/>
      <c r="BE218" s="102">
        <f>IF($U$218="základní",$N$218,0)</f>
        <v>0</v>
      </c>
      <c r="BF218" s="102">
        <f>IF($U$218="snížená",$N$218,0)</f>
        <v>0</v>
      </c>
      <c r="BG218" s="102">
        <f>IF($U$218="zákl. přenesená",$N$218,0)</f>
        <v>0</v>
      </c>
      <c r="BH218" s="102">
        <f>IF($U$218="sníž. přenesená",$N$218,0)</f>
        <v>0</v>
      </c>
      <c r="BI218" s="102">
        <f>IF($U$218="nulová",$N$218,0)</f>
        <v>0</v>
      </c>
      <c r="BJ218" s="131" t="s">
        <v>20</v>
      </c>
      <c r="BK218" s="103">
        <f>ROUND($L$218*$K$218,3)</f>
        <v>0</v>
      </c>
      <c r="BL218" s="131" t="s">
        <v>128</v>
      </c>
      <c r="BM218" s="131" t="s">
        <v>311</v>
      </c>
    </row>
    <row r="219" spans="2:65" s="6" customFormat="1" ht="15.75" customHeight="1">
      <c r="B219" s="19"/>
      <c r="C219" s="96" t="s">
        <v>312</v>
      </c>
      <c r="D219" s="96" t="s">
        <v>124</v>
      </c>
      <c r="E219" s="97" t="s">
        <v>278</v>
      </c>
      <c r="F219" s="201" t="s">
        <v>279</v>
      </c>
      <c r="G219" s="202"/>
      <c r="H219" s="202"/>
      <c r="I219" s="202"/>
      <c r="J219" s="98" t="s">
        <v>127</v>
      </c>
      <c r="K219" s="143">
        <v>0.7</v>
      </c>
      <c r="L219" s="203"/>
      <c r="M219" s="202"/>
      <c r="N219" s="203">
        <f>ROUND($L$219*$K$219,3)</f>
        <v>0</v>
      </c>
      <c r="O219" s="202"/>
      <c r="P219" s="202"/>
      <c r="Q219" s="202"/>
      <c r="R219" s="20"/>
      <c r="S219" s="131"/>
      <c r="T219" s="99"/>
      <c r="U219" s="23" t="s">
        <v>39</v>
      </c>
      <c r="V219" s="100">
        <v>0.65200000000000002</v>
      </c>
      <c r="W219" s="100">
        <f>$V$219*$K$219</f>
        <v>0.45639999999999997</v>
      </c>
      <c r="X219" s="100">
        <v>0</v>
      </c>
      <c r="Y219" s="100">
        <f>$X$219*$K$219</f>
        <v>0</v>
      </c>
      <c r="Z219" s="100">
        <v>0</v>
      </c>
      <c r="AA219" s="101">
        <f>$Z$219*$K$219</f>
        <v>0</v>
      </c>
      <c r="AB219" s="131"/>
      <c r="AC219" s="131"/>
      <c r="AD219" s="131"/>
      <c r="AE219" s="131"/>
      <c r="AF219" s="131"/>
      <c r="AG219" s="131"/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31"/>
      <c r="AR219" s="131" t="s">
        <v>128</v>
      </c>
      <c r="AS219" s="131"/>
      <c r="AT219" s="131" t="s">
        <v>124</v>
      </c>
      <c r="AU219" s="131" t="s">
        <v>89</v>
      </c>
      <c r="AV219" s="131"/>
      <c r="AW219" s="131"/>
      <c r="AX219" s="131"/>
      <c r="AY219" s="131" t="s">
        <v>123</v>
      </c>
      <c r="AZ219" s="131"/>
      <c r="BA219" s="131"/>
      <c r="BB219" s="131"/>
      <c r="BC219" s="131"/>
      <c r="BD219" s="131"/>
      <c r="BE219" s="102">
        <f>IF($U$219="základní",$N$219,0)</f>
        <v>0</v>
      </c>
      <c r="BF219" s="102">
        <f>IF($U$219="snížená",$N$219,0)</f>
        <v>0</v>
      </c>
      <c r="BG219" s="102">
        <f>IF($U$219="zákl. přenesená",$N$219,0)</f>
        <v>0</v>
      </c>
      <c r="BH219" s="102">
        <f>IF($U$219="sníž. přenesená",$N$219,0)</f>
        <v>0</v>
      </c>
      <c r="BI219" s="102">
        <f>IF($U$219="nulová",$N$219,0)</f>
        <v>0</v>
      </c>
      <c r="BJ219" s="131" t="s">
        <v>20</v>
      </c>
      <c r="BK219" s="103">
        <f>ROUND($L$219*$K$219,3)</f>
        <v>0</v>
      </c>
      <c r="BL219" s="131" t="s">
        <v>128</v>
      </c>
      <c r="BM219" s="131" t="s">
        <v>313</v>
      </c>
    </row>
    <row r="220" spans="2:65" s="6" customFormat="1" ht="15.75" customHeight="1">
      <c r="B220" s="19"/>
      <c r="C220" s="96" t="s">
        <v>314</v>
      </c>
      <c r="D220" s="96" t="s">
        <v>124</v>
      </c>
      <c r="E220" s="97" t="s">
        <v>146</v>
      </c>
      <c r="F220" s="201" t="s">
        <v>147</v>
      </c>
      <c r="G220" s="202"/>
      <c r="H220" s="202"/>
      <c r="I220" s="202"/>
      <c r="J220" s="98" t="s">
        <v>127</v>
      </c>
      <c r="K220" s="143">
        <v>0.7</v>
      </c>
      <c r="L220" s="203"/>
      <c r="M220" s="202"/>
      <c r="N220" s="203">
        <f>ROUND($L$220*$K$220,3)</f>
        <v>0</v>
      </c>
      <c r="O220" s="202"/>
      <c r="P220" s="202"/>
      <c r="Q220" s="202"/>
      <c r="R220" s="20"/>
      <c r="S220" s="131"/>
      <c r="T220" s="99"/>
      <c r="U220" s="23" t="s">
        <v>39</v>
      </c>
      <c r="V220" s="100">
        <v>8.9999999999999993E-3</v>
      </c>
      <c r="W220" s="100">
        <f>$V$220*$K$220</f>
        <v>6.2999999999999992E-3</v>
      </c>
      <c r="X220" s="100">
        <v>0</v>
      </c>
      <c r="Y220" s="100">
        <f>$X$220*$K$220</f>
        <v>0</v>
      </c>
      <c r="Z220" s="100">
        <v>0</v>
      </c>
      <c r="AA220" s="101">
        <f>$Z$220*$K$220</f>
        <v>0</v>
      </c>
      <c r="AB220" s="131"/>
      <c r="AC220" s="131"/>
      <c r="AD220" s="131"/>
      <c r="AE220" s="131"/>
      <c r="AF220" s="131"/>
      <c r="AG220" s="131"/>
      <c r="AH220" s="131"/>
      <c r="AI220" s="131"/>
      <c r="AJ220" s="131"/>
      <c r="AK220" s="131"/>
      <c r="AL220" s="131"/>
      <c r="AM220" s="131"/>
      <c r="AN220" s="131"/>
      <c r="AO220" s="131"/>
      <c r="AP220" s="131"/>
      <c r="AQ220" s="131"/>
      <c r="AR220" s="131" t="s">
        <v>128</v>
      </c>
      <c r="AS220" s="131"/>
      <c r="AT220" s="131" t="s">
        <v>124</v>
      </c>
      <c r="AU220" s="131" t="s">
        <v>89</v>
      </c>
      <c r="AV220" s="131"/>
      <c r="AW220" s="131"/>
      <c r="AX220" s="131"/>
      <c r="AY220" s="131" t="s">
        <v>123</v>
      </c>
      <c r="AZ220" s="131"/>
      <c r="BA220" s="131"/>
      <c r="BB220" s="131"/>
      <c r="BC220" s="131"/>
      <c r="BD220" s="131"/>
      <c r="BE220" s="102">
        <f>IF($U$220="základní",$N$220,0)</f>
        <v>0</v>
      </c>
      <c r="BF220" s="102">
        <f>IF($U$220="snížená",$N$220,0)</f>
        <v>0</v>
      </c>
      <c r="BG220" s="102">
        <f>IF($U$220="zákl. přenesená",$N$220,0)</f>
        <v>0</v>
      </c>
      <c r="BH220" s="102">
        <f>IF($U$220="sníž. přenesená",$N$220,0)</f>
        <v>0</v>
      </c>
      <c r="BI220" s="102">
        <f>IF($U$220="nulová",$N$220,0)</f>
        <v>0</v>
      </c>
      <c r="BJ220" s="131" t="s">
        <v>20</v>
      </c>
      <c r="BK220" s="103">
        <f>ROUND($L$220*$K$220,3)</f>
        <v>0</v>
      </c>
      <c r="BL220" s="131" t="s">
        <v>128</v>
      </c>
      <c r="BM220" s="131" t="s">
        <v>315</v>
      </c>
    </row>
    <row r="221" spans="2:65" s="6" customFormat="1" ht="27" customHeight="1">
      <c r="B221" s="19"/>
      <c r="C221" s="96" t="s">
        <v>316</v>
      </c>
      <c r="D221" s="96" t="s">
        <v>124</v>
      </c>
      <c r="E221" s="97" t="s">
        <v>150</v>
      </c>
      <c r="F221" s="201" t="s">
        <v>151</v>
      </c>
      <c r="G221" s="202"/>
      <c r="H221" s="202"/>
      <c r="I221" s="202"/>
      <c r="J221" s="98" t="s">
        <v>127</v>
      </c>
      <c r="K221" s="143">
        <v>0.7</v>
      </c>
      <c r="L221" s="203"/>
      <c r="M221" s="202"/>
      <c r="N221" s="203">
        <f>ROUND($L$221*$K$221,3)</f>
        <v>0</v>
      </c>
      <c r="O221" s="202"/>
      <c r="P221" s="202"/>
      <c r="Q221" s="202"/>
      <c r="R221" s="20"/>
      <c r="S221" s="131"/>
      <c r="T221" s="99"/>
      <c r="U221" s="23" t="s">
        <v>39</v>
      </c>
      <c r="V221" s="100">
        <v>0</v>
      </c>
      <c r="W221" s="100">
        <f>$V$221*$K$221</f>
        <v>0</v>
      </c>
      <c r="X221" s="100">
        <v>0</v>
      </c>
      <c r="Y221" s="100">
        <f>$X$221*$K$221</f>
        <v>0</v>
      </c>
      <c r="Z221" s="100">
        <v>0</v>
      </c>
      <c r="AA221" s="101">
        <f>$Z$221*$K$221</f>
        <v>0</v>
      </c>
      <c r="AB221" s="131"/>
      <c r="AC221" s="131"/>
      <c r="AD221" s="131"/>
      <c r="AE221" s="131"/>
      <c r="AF221" s="131"/>
      <c r="AG221" s="131"/>
      <c r="AH221" s="131"/>
      <c r="AI221" s="131"/>
      <c r="AJ221" s="131"/>
      <c r="AK221" s="131"/>
      <c r="AL221" s="131"/>
      <c r="AM221" s="131"/>
      <c r="AN221" s="131"/>
      <c r="AO221" s="131"/>
      <c r="AP221" s="131"/>
      <c r="AQ221" s="131"/>
      <c r="AR221" s="131" t="s">
        <v>128</v>
      </c>
      <c r="AS221" s="131"/>
      <c r="AT221" s="131" t="s">
        <v>124</v>
      </c>
      <c r="AU221" s="131" t="s">
        <v>89</v>
      </c>
      <c r="AV221" s="131"/>
      <c r="AW221" s="131"/>
      <c r="AX221" s="131"/>
      <c r="AY221" s="131" t="s">
        <v>123</v>
      </c>
      <c r="AZ221" s="131"/>
      <c r="BA221" s="131"/>
      <c r="BB221" s="131"/>
      <c r="BC221" s="131"/>
      <c r="BD221" s="131"/>
      <c r="BE221" s="102">
        <f>IF($U$221="základní",$N$221,0)</f>
        <v>0</v>
      </c>
      <c r="BF221" s="102">
        <f>IF($U$221="snížená",$N$221,0)</f>
        <v>0</v>
      </c>
      <c r="BG221" s="102">
        <f>IF($U$221="zákl. přenesená",$N$221,0)</f>
        <v>0</v>
      </c>
      <c r="BH221" s="102">
        <f>IF($U$221="sníž. přenesená",$N$221,0)</f>
        <v>0</v>
      </c>
      <c r="BI221" s="102">
        <f>IF($U$221="nulová",$N$221,0)</f>
        <v>0</v>
      </c>
      <c r="BJ221" s="131" t="s">
        <v>20</v>
      </c>
      <c r="BK221" s="103">
        <f>ROUND($L$221*$K$221,3)</f>
        <v>0</v>
      </c>
      <c r="BL221" s="131" t="s">
        <v>128</v>
      </c>
      <c r="BM221" s="131" t="s">
        <v>317</v>
      </c>
    </row>
    <row r="222" spans="2:65" s="6" customFormat="1" ht="39" customHeight="1">
      <c r="B222" s="19"/>
      <c r="C222" s="96" t="s">
        <v>318</v>
      </c>
      <c r="D222" s="96" t="s">
        <v>124</v>
      </c>
      <c r="E222" s="97" t="s">
        <v>319</v>
      </c>
      <c r="F222" s="201" t="s">
        <v>320</v>
      </c>
      <c r="G222" s="202"/>
      <c r="H222" s="202"/>
      <c r="I222" s="202"/>
      <c r="J222" s="98" t="s">
        <v>127</v>
      </c>
      <c r="K222" s="143">
        <v>0.56000000000000005</v>
      </c>
      <c r="L222" s="203"/>
      <c r="M222" s="202"/>
      <c r="N222" s="203">
        <f>ROUND($L$222*$K$222,3)</f>
        <v>0</v>
      </c>
      <c r="O222" s="202"/>
      <c r="P222" s="202"/>
      <c r="Q222" s="202"/>
      <c r="R222" s="20"/>
      <c r="S222" s="131"/>
      <c r="T222" s="99"/>
      <c r="U222" s="23" t="s">
        <v>39</v>
      </c>
      <c r="V222" s="100">
        <v>1.587</v>
      </c>
      <c r="W222" s="100">
        <f>$V$222*$K$222</f>
        <v>0.88872000000000007</v>
      </c>
      <c r="X222" s="100">
        <v>0</v>
      </c>
      <c r="Y222" s="100">
        <f>$X$222*$K$222</f>
        <v>0</v>
      </c>
      <c r="Z222" s="100">
        <v>0</v>
      </c>
      <c r="AA222" s="101">
        <f>$Z$222*$K$222</f>
        <v>0</v>
      </c>
      <c r="AB222" s="131"/>
      <c r="AC222" s="131"/>
      <c r="AD222" s="131"/>
      <c r="AE222" s="131"/>
      <c r="AF222" s="131"/>
      <c r="AG222" s="131"/>
      <c r="AH222" s="131"/>
      <c r="AI222" s="131"/>
      <c r="AJ222" s="131"/>
      <c r="AK222" s="131"/>
      <c r="AL222" s="131"/>
      <c r="AM222" s="131"/>
      <c r="AN222" s="131"/>
      <c r="AO222" s="131"/>
      <c r="AP222" s="131"/>
      <c r="AQ222" s="131"/>
      <c r="AR222" s="131" t="s">
        <v>128</v>
      </c>
      <c r="AS222" s="131"/>
      <c r="AT222" s="131" t="s">
        <v>124</v>
      </c>
      <c r="AU222" s="131" t="s">
        <v>89</v>
      </c>
      <c r="AV222" s="131"/>
      <c r="AW222" s="131"/>
      <c r="AX222" s="131"/>
      <c r="AY222" s="131" t="s">
        <v>123</v>
      </c>
      <c r="AZ222" s="131"/>
      <c r="BA222" s="131"/>
      <c r="BB222" s="131"/>
      <c r="BC222" s="131"/>
      <c r="BD222" s="131"/>
      <c r="BE222" s="102">
        <f>IF($U$222="základní",$N$222,0)</f>
        <v>0</v>
      </c>
      <c r="BF222" s="102">
        <f>IF($U$222="snížená",$N$222,0)</f>
        <v>0</v>
      </c>
      <c r="BG222" s="102">
        <f>IF($U$222="zákl. přenesená",$N$222,0)</f>
        <v>0</v>
      </c>
      <c r="BH222" s="102">
        <f>IF($U$222="sníž. přenesená",$N$222,0)</f>
        <v>0</v>
      </c>
      <c r="BI222" s="102">
        <f>IF($U$222="nulová",$N$222,0)</f>
        <v>0</v>
      </c>
      <c r="BJ222" s="131" t="s">
        <v>20</v>
      </c>
      <c r="BK222" s="103">
        <f>ROUND($L$222*$K$222,3)</f>
        <v>0</v>
      </c>
      <c r="BL222" s="131" t="s">
        <v>128</v>
      </c>
      <c r="BM222" s="131" t="s">
        <v>321</v>
      </c>
    </row>
    <row r="223" spans="2:65" s="6" customFormat="1" ht="18.75" customHeight="1">
      <c r="B223" s="104"/>
      <c r="C223" s="131"/>
      <c r="D223" s="131"/>
      <c r="E223" s="145"/>
      <c r="F223" s="204"/>
      <c r="G223" s="205"/>
      <c r="H223" s="205"/>
      <c r="I223" s="205"/>
      <c r="J223" s="131"/>
      <c r="K223" s="105"/>
      <c r="L223" s="131"/>
      <c r="M223" s="131"/>
      <c r="N223" s="131"/>
      <c r="O223" s="131"/>
      <c r="P223" s="131"/>
      <c r="Q223" s="131"/>
      <c r="R223" s="106"/>
      <c r="S223" s="131"/>
      <c r="T223" s="107"/>
      <c r="U223" s="131"/>
      <c r="V223" s="131"/>
      <c r="W223" s="131"/>
      <c r="X223" s="131"/>
      <c r="Y223" s="131"/>
      <c r="Z223" s="131"/>
      <c r="AA223" s="108"/>
      <c r="AB223" s="131"/>
      <c r="AC223" s="131"/>
      <c r="AD223" s="131"/>
      <c r="AE223" s="131"/>
      <c r="AF223" s="131"/>
      <c r="AG223" s="131"/>
      <c r="AH223" s="131"/>
      <c r="AI223" s="131"/>
      <c r="AJ223" s="131"/>
      <c r="AK223" s="131"/>
      <c r="AL223" s="131"/>
      <c r="AM223" s="131"/>
      <c r="AN223" s="131"/>
      <c r="AO223" s="131"/>
      <c r="AP223" s="131"/>
      <c r="AQ223" s="131"/>
      <c r="AR223" s="131"/>
      <c r="AS223" s="131"/>
      <c r="AT223" s="145" t="s">
        <v>130</v>
      </c>
      <c r="AU223" s="145" t="s">
        <v>89</v>
      </c>
      <c r="AV223" s="145" t="s">
        <v>89</v>
      </c>
      <c r="AW223" s="145" t="s">
        <v>95</v>
      </c>
      <c r="AX223" s="145" t="s">
        <v>74</v>
      </c>
      <c r="AY223" s="145" t="s">
        <v>123</v>
      </c>
      <c r="AZ223" s="131"/>
      <c r="BA223" s="131"/>
      <c r="BB223" s="131"/>
      <c r="BC223" s="131"/>
      <c r="BD223" s="131"/>
      <c r="BE223" s="131"/>
      <c r="BF223" s="131"/>
      <c r="BG223" s="131"/>
      <c r="BH223" s="131"/>
      <c r="BI223" s="131"/>
      <c r="BJ223" s="131"/>
      <c r="BK223" s="131"/>
      <c r="BL223" s="131"/>
      <c r="BM223" s="131"/>
    </row>
    <row r="224" spans="2:65" s="6" customFormat="1" ht="18.75" customHeight="1">
      <c r="B224" s="104"/>
      <c r="C224" s="131"/>
      <c r="D224" s="131"/>
      <c r="E224" s="145"/>
      <c r="F224" s="204"/>
      <c r="G224" s="205"/>
      <c r="H224" s="205"/>
      <c r="I224" s="205"/>
      <c r="J224" s="131"/>
      <c r="K224" s="105"/>
      <c r="L224" s="131"/>
      <c r="M224" s="131"/>
      <c r="N224" s="131"/>
      <c r="O224" s="131"/>
      <c r="P224" s="131"/>
      <c r="Q224" s="131"/>
      <c r="R224" s="106"/>
      <c r="S224" s="131"/>
      <c r="T224" s="107"/>
      <c r="U224" s="131"/>
      <c r="V224" s="131"/>
      <c r="W224" s="131"/>
      <c r="X224" s="131"/>
      <c r="Y224" s="131"/>
      <c r="Z224" s="131"/>
      <c r="AA224" s="108"/>
      <c r="AB224" s="131"/>
      <c r="AC224" s="131"/>
      <c r="AD224" s="131"/>
      <c r="AE224" s="131"/>
      <c r="AF224" s="131"/>
      <c r="AG224" s="131"/>
      <c r="AH224" s="131"/>
      <c r="AI224" s="131"/>
      <c r="AJ224" s="131"/>
      <c r="AK224" s="131"/>
      <c r="AL224" s="131"/>
      <c r="AM224" s="131"/>
      <c r="AN224" s="131"/>
      <c r="AO224" s="131"/>
      <c r="AP224" s="131"/>
      <c r="AQ224" s="131"/>
      <c r="AR224" s="131"/>
      <c r="AS224" s="131"/>
      <c r="AT224" s="145" t="s">
        <v>130</v>
      </c>
      <c r="AU224" s="145" t="s">
        <v>89</v>
      </c>
      <c r="AV224" s="145" t="s">
        <v>89</v>
      </c>
      <c r="AW224" s="145" t="s">
        <v>95</v>
      </c>
      <c r="AX224" s="145" t="s">
        <v>74</v>
      </c>
      <c r="AY224" s="145" t="s">
        <v>123</v>
      </c>
      <c r="AZ224" s="131"/>
      <c r="BA224" s="131"/>
      <c r="BB224" s="131"/>
      <c r="BC224" s="131"/>
      <c r="BD224" s="131"/>
      <c r="BE224" s="131"/>
      <c r="BF224" s="131"/>
      <c r="BG224" s="131"/>
      <c r="BH224" s="131"/>
      <c r="BI224" s="131"/>
      <c r="BJ224" s="131"/>
      <c r="BK224" s="131"/>
      <c r="BL224" s="131"/>
      <c r="BM224" s="131"/>
    </row>
    <row r="225" spans="2:65" s="6" customFormat="1" ht="18.75" customHeight="1">
      <c r="B225" s="114"/>
      <c r="C225" s="131"/>
      <c r="D225" s="131"/>
      <c r="E225" s="146"/>
      <c r="F225" s="208"/>
      <c r="G225" s="209"/>
      <c r="H225" s="209"/>
      <c r="I225" s="209"/>
      <c r="J225" s="131"/>
      <c r="K225" s="115"/>
      <c r="L225" s="131"/>
      <c r="M225" s="131"/>
      <c r="N225" s="131"/>
      <c r="O225" s="131"/>
      <c r="P225" s="131"/>
      <c r="Q225" s="131"/>
      <c r="R225" s="116"/>
      <c r="S225" s="131"/>
      <c r="T225" s="117"/>
      <c r="U225" s="131"/>
      <c r="V225" s="131"/>
      <c r="W225" s="131"/>
      <c r="X225" s="131"/>
      <c r="Y225" s="131"/>
      <c r="Z225" s="131"/>
      <c r="AA225" s="118"/>
      <c r="AB225" s="131"/>
      <c r="AC225" s="131"/>
      <c r="AD225" s="131"/>
      <c r="AE225" s="131"/>
      <c r="AF225" s="131"/>
      <c r="AG225" s="131"/>
      <c r="AH225" s="131"/>
      <c r="AI225" s="131"/>
      <c r="AJ225" s="131"/>
      <c r="AK225" s="131"/>
      <c r="AL225" s="131"/>
      <c r="AM225" s="131"/>
      <c r="AN225" s="131"/>
      <c r="AO225" s="131"/>
      <c r="AP225" s="131"/>
      <c r="AQ225" s="131"/>
      <c r="AR225" s="131"/>
      <c r="AS225" s="131"/>
      <c r="AT225" s="146" t="s">
        <v>130</v>
      </c>
      <c r="AU225" s="146" t="s">
        <v>89</v>
      </c>
      <c r="AV225" s="146" t="s">
        <v>128</v>
      </c>
      <c r="AW225" s="146" t="s">
        <v>95</v>
      </c>
      <c r="AX225" s="146" t="s">
        <v>20</v>
      </c>
      <c r="AY225" s="146" t="s">
        <v>123</v>
      </c>
      <c r="AZ225" s="131"/>
      <c r="BA225" s="131"/>
      <c r="BB225" s="131"/>
      <c r="BC225" s="131"/>
      <c r="BD225" s="131"/>
      <c r="BE225" s="131"/>
      <c r="BF225" s="131"/>
      <c r="BG225" s="131"/>
      <c r="BH225" s="131"/>
      <c r="BI225" s="131"/>
      <c r="BJ225" s="131"/>
      <c r="BK225" s="131"/>
      <c r="BL225" s="131"/>
      <c r="BM225" s="131"/>
    </row>
    <row r="226" spans="2:65" s="6" customFormat="1" ht="15.75" customHeight="1">
      <c r="B226" s="19"/>
      <c r="C226" s="119" t="s">
        <v>322</v>
      </c>
      <c r="D226" s="119" t="s">
        <v>235</v>
      </c>
      <c r="E226" s="120" t="s">
        <v>323</v>
      </c>
      <c r="F226" s="210" t="s">
        <v>324</v>
      </c>
      <c r="G226" s="211"/>
      <c r="H226" s="211"/>
      <c r="I226" s="211"/>
      <c r="J226" s="121" t="s">
        <v>164</v>
      </c>
      <c r="K226" s="144">
        <v>1</v>
      </c>
      <c r="L226" s="212"/>
      <c r="M226" s="211"/>
      <c r="N226" s="212">
        <f>ROUND($L$226*$K$226,3)</f>
        <v>0</v>
      </c>
      <c r="O226" s="202"/>
      <c r="P226" s="202"/>
      <c r="Q226" s="202"/>
      <c r="R226" s="20"/>
      <c r="S226" s="131"/>
      <c r="T226" s="99"/>
      <c r="U226" s="23" t="s">
        <v>39</v>
      </c>
      <c r="V226" s="100">
        <v>0</v>
      </c>
      <c r="W226" s="100">
        <f>$V$226*$K$226</f>
        <v>0</v>
      </c>
      <c r="X226" s="100">
        <v>1</v>
      </c>
      <c r="Y226" s="100">
        <f>$X$226*$K$226</f>
        <v>1</v>
      </c>
      <c r="Z226" s="100">
        <v>0</v>
      </c>
      <c r="AA226" s="101">
        <f>$Z$226*$K$226</f>
        <v>0</v>
      </c>
      <c r="AB226" s="131"/>
      <c r="AC226" s="131"/>
      <c r="AD226" s="131"/>
      <c r="AE226" s="131"/>
      <c r="AF226" s="131"/>
      <c r="AG226" s="131"/>
      <c r="AH226" s="131"/>
      <c r="AI226" s="131"/>
      <c r="AJ226" s="131"/>
      <c r="AK226" s="131"/>
      <c r="AL226" s="131"/>
      <c r="AM226" s="131"/>
      <c r="AN226" s="131"/>
      <c r="AO226" s="131"/>
      <c r="AP226" s="131"/>
      <c r="AQ226" s="131"/>
      <c r="AR226" s="131" t="s">
        <v>153</v>
      </c>
      <c r="AS226" s="131"/>
      <c r="AT226" s="131" t="s">
        <v>235</v>
      </c>
      <c r="AU226" s="131" t="s">
        <v>89</v>
      </c>
      <c r="AV226" s="131"/>
      <c r="AW226" s="131"/>
      <c r="AX226" s="131"/>
      <c r="AY226" s="131" t="s">
        <v>123</v>
      </c>
      <c r="AZ226" s="131"/>
      <c r="BA226" s="131"/>
      <c r="BB226" s="131"/>
      <c r="BC226" s="131"/>
      <c r="BD226" s="131"/>
      <c r="BE226" s="102">
        <f>IF($U$226="základní",$N$226,0)</f>
        <v>0</v>
      </c>
      <c r="BF226" s="102">
        <f>IF($U$226="snížená",$N$226,0)</f>
        <v>0</v>
      </c>
      <c r="BG226" s="102">
        <f>IF($U$226="zákl. přenesená",$N$226,0)</f>
        <v>0</v>
      </c>
      <c r="BH226" s="102">
        <f>IF($U$226="sníž. přenesená",$N$226,0)</f>
        <v>0</v>
      </c>
      <c r="BI226" s="102">
        <f>IF($U$226="nulová",$N$226,0)</f>
        <v>0</v>
      </c>
      <c r="BJ226" s="131" t="s">
        <v>20</v>
      </c>
      <c r="BK226" s="103">
        <f>ROUND($L$226*$K$226,3)</f>
        <v>0</v>
      </c>
      <c r="BL226" s="131" t="s">
        <v>128</v>
      </c>
      <c r="BM226" s="131" t="s">
        <v>325</v>
      </c>
    </row>
    <row r="227" spans="2:65" s="6" customFormat="1" ht="18.75" customHeight="1">
      <c r="B227" s="104"/>
      <c r="C227" s="131"/>
      <c r="D227" s="131"/>
      <c r="E227" s="145"/>
      <c r="F227" s="204"/>
      <c r="G227" s="205"/>
      <c r="H227" s="205"/>
      <c r="I227" s="205"/>
      <c r="J227" s="131"/>
      <c r="K227" s="105">
        <v>1</v>
      </c>
      <c r="L227" s="131"/>
      <c r="M227" s="131"/>
      <c r="N227" s="131"/>
      <c r="O227" s="131"/>
      <c r="P227" s="131"/>
      <c r="Q227" s="131"/>
      <c r="R227" s="106"/>
      <c r="S227" s="131"/>
      <c r="T227" s="107"/>
      <c r="U227" s="131"/>
      <c r="V227" s="131"/>
      <c r="W227" s="131"/>
      <c r="X227" s="131"/>
      <c r="Y227" s="131"/>
      <c r="Z227" s="131"/>
      <c r="AA227" s="108"/>
      <c r="AB227" s="131"/>
      <c r="AC227" s="131"/>
      <c r="AD227" s="131"/>
      <c r="AE227" s="131"/>
      <c r="AF227" s="131"/>
      <c r="AG227" s="131"/>
      <c r="AH227" s="131"/>
      <c r="AI227" s="131"/>
      <c r="AJ227" s="131"/>
      <c r="AK227" s="131"/>
      <c r="AL227" s="131"/>
      <c r="AM227" s="131"/>
      <c r="AN227" s="131"/>
      <c r="AO227" s="131"/>
      <c r="AP227" s="131"/>
      <c r="AQ227" s="131"/>
      <c r="AR227" s="131"/>
      <c r="AS227" s="131"/>
      <c r="AT227" s="145" t="s">
        <v>130</v>
      </c>
      <c r="AU227" s="145" t="s">
        <v>89</v>
      </c>
      <c r="AV227" s="145" t="s">
        <v>89</v>
      </c>
      <c r="AW227" s="145" t="s">
        <v>95</v>
      </c>
      <c r="AX227" s="145" t="s">
        <v>20</v>
      </c>
      <c r="AY227" s="145" t="s">
        <v>123</v>
      </c>
      <c r="AZ227" s="131"/>
      <c r="BA227" s="131"/>
      <c r="BB227" s="131"/>
      <c r="BC227" s="131"/>
      <c r="BD227" s="131"/>
      <c r="BE227" s="131"/>
      <c r="BF227" s="131"/>
      <c r="BG227" s="131"/>
      <c r="BH227" s="131"/>
      <c r="BI227" s="131"/>
      <c r="BJ227" s="131"/>
      <c r="BK227" s="131"/>
      <c r="BL227" s="131"/>
      <c r="BM227" s="131"/>
    </row>
    <row r="228" spans="2:65" s="6" customFormat="1" ht="27" customHeight="1">
      <c r="B228" s="19"/>
      <c r="C228" s="96" t="s">
        <v>326</v>
      </c>
      <c r="D228" s="96" t="s">
        <v>124</v>
      </c>
      <c r="E228" s="97" t="s">
        <v>327</v>
      </c>
      <c r="F228" s="201" t="s">
        <v>328</v>
      </c>
      <c r="G228" s="202"/>
      <c r="H228" s="202"/>
      <c r="I228" s="202"/>
      <c r="J228" s="98" t="s">
        <v>177</v>
      </c>
      <c r="K228" s="143">
        <v>8</v>
      </c>
      <c r="L228" s="203"/>
      <c r="M228" s="202"/>
      <c r="N228" s="203">
        <f>ROUND($L$228*$K$228,3)</f>
        <v>0</v>
      </c>
      <c r="O228" s="202"/>
      <c r="P228" s="202"/>
      <c r="Q228" s="202"/>
      <c r="R228" s="20"/>
      <c r="S228" s="131"/>
      <c r="T228" s="99"/>
      <c r="U228" s="23" t="s">
        <v>39</v>
      </c>
      <c r="V228" s="100">
        <v>0.39</v>
      </c>
      <c r="W228" s="100">
        <f>$V$228*$K$228</f>
        <v>3.12</v>
      </c>
      <c r="X228" s="100">
        <v>1.8350000000000002E-2</v>
      </c>
      <c r="Y228" s="100">
        <f>$X$228*$K$228</f>
        <v>0.14680000000000001</v>
      </c>
      <c r="Z228" s="100">
        <v>0</v>
      </c>
      <c r="AA228" s="101">
        <f>$Z$228*$K$228</f>
        <v>0</v>
      </c>
      <c r="AB228" s="131"/>
      <c r="AC228" s="131"/>
      <c r="AD228" s="131"/>
      <c r="AE228" s="131"/>
      <c r="AF228" s="131"/>
      <c r="AG228" s="131"/>
      <c r="AH228" s="131"/>
      <c r="AI228" s="131"/>
      <c r="AJ228" s="131"/>
      <c r="AK228" s="131"/>
      <c r="AL228" s="131"/>
      <c r="AM228" s="131"/>
      <c r="AN228" s="131"/>
      <c r="AO228" s="131"/>
      <c r="AP228" s="131"/>
      <c r="AQ228" s="131"/>
      <c r="AR228" s="131" t="s">
        <v>128</v>
      </c>
      <c r="AS228" s="131"/>
      <c r="AT228" s="131" t="s">
        <v>124</v>
      </c>
      <c r="AU228" s="131" t="s">
        <v>89</v>
      </c>
      <c r="AV228" s="131"/>
      <c r="AW228" s="131"/>
      <c r="AX228" s="131"/>
      <c r="AY228" s="131" t="s">
        <v>123</v>
      </c>
      <c r="AZ228" s="131"/>
      <c r="BA228" s="131"/>
      <c r="BB228" s="131"/>
      <c r="BC228" s="131"/>
      <c r="BD228" s="131"/>
      <c r="BE228" s="102">
        <f>IF($U$228="základní",$N$228,0)</f>
        <v>0</v>
      </c>
      <c r="BF228" s="102">
        <f>IF($U$228="snížená",$N$228,0)</f>
        <v>0</v>
      </c>
      <c r="BG228" s="102">
        <f>IF($U$228="zákl. přenesená",$N$228,0)</f>
        <v>0</v>
      </c>
      <c r="BH228" s="102">
        <f>IF($U$228="sníž. přenesená",$N$228,0)</f>
        <v>0</v>
      </c>
      <c r="BI228" s="102">
        <f>IF($U$228="nulová",$N$228,0)</f>
        <v>0</v>
      </c>
      <c r="BJ228" s="131" t="s">
        <v>20</v>
      </c>
      <c r="BK228" s="103">
        <f>ROUND($L$228*$K$228,3)</f>
        <v>0</v>
      </c>
      <c r="BL228" s="131" t="s">
        <v>128</v>
      </c>
      <c r="BM228" s="131" t="s">
        <v>329</v>
      </c>
    </row>
    <row r="229" spans="2:65" s="6" customFormat="1" ht="15.75" customHeight="1">
      <c r="B229" s="19"/>
      <c r="C229" s="119" t="s">
        <v>330</v>
      </c>
      <c r="D229" s="119" t="s">
        <v>235</v>
      </c>
      <c r="E229" s="120" t="s">
        <v>331</v>
      </c>
      <c r="F229" s="210" t="s">
        <v>332</v>
      </c>
      <c r="G229" s="211"/>
      <c r="H229" s="211"/>
      <c r="I229" s="211"/>
      <c r="J229" s="121" t="s">
        <v>245</v>
      </c>
      <c r="K229" s="144">
        <v>16</v>
      </c>
      <c r="L229" s="212"/>
      <c r="M229" s="211"/>
      <c r="N229" s="212">
        <f>ROUND($L$229*$K$229,3)</f>
        <v>0</v>
      </c>
      <c r="O229" s="202"/>
      <c r="P229" s="202"/>
      <c r="Q229" s="202"/>
      <c r="R229" s="20"/>
      <c r="S229" s="131"/>
      <c r="T229" s="99"/>
      <c r="U229" s="23" t="s">
        <v>39</v>
      </c>
      <c r="V229" s="100">
        <v>0</v>
      </c>
      <c r="W229" s="100">
        <f>$V$229*$K$229</f>
        <v>0</v>
      </c>
      <c r="X229" s="100">
        <v>4.7E-2</v>
      </c>
      <c r="Y229" s="100">
        <f>$X$229*$K$229</f>
        <v>0.752</v>
      </c>
      <c r="Z229" s="100">
        <v>0</v>
      </c>
      <c r="AA229" s="101">
        <f>$Z$229*$K$229</f>
        <v>0</v>
      </c>
      <c r="AB229" s="131"/>
      <c r="AC229" s="131"/>
      <c r="AD229" s="131"/>
      <c r="AE229" s="131"/>
      <c r="AF229" s="131"/>
      <c r="AG229" s="131"/>
      <c r="AH229" s="131"/>
      <c r="AI229" s="131"/>
      <c r="AJ229" s="131"/>
      <c r="AK229" s="131"/>
      <c r="AL229" s="131"/>
      <c r="AM229" s="131"/>
      <c r="AN229" s="131"/>
      <c r="AO229" s="131"/>
      <c r="AP229" s="131"/>
      <c r="AQ229" s="131"/>
      <c r="AR229" s="131" t="s">
        <v>333</v>
      </c>
      <c r="AS229" s="131"/>
      <c r="AT229" s="131" t="s">
        <v>235</v>
      </c>
      <c r="AU229" s="131" t="s">
        <v>89</v>
      </c>
      <c r="AV229" s="131"/>
      <c r="AW229" s="131"/>
      <c r="AX229" s="131"/>
      <c r="AY229" s="131" t="s">
        <v>123</v>
      </c>
      <c r="AZ229" s="131"/>
      <c r="BA229" s="131"/>
      <c r="BB229" s="131"/>
      <c r="BC229" s="131"/>
      <c r="BD229" s="131"/>
      <c r="BE229" s="102">
        <f>IF($U$229="základní",$N$229,0)</f>
        <v>0</v>
      </c>
      <c r="BF229" s="102">
        <f>IF($U$229="snížená",$N$229,0)</f>
        <v>0</v>
      </c>
      <c r="BG229" s="102">
        <f>IF($U$229="zákl. přenesená",$N$229,0)</f>
        <v>0</v>
      </c>
      <c r="BH229" s="102">
        <f>IF($U$229="sníž. přenesená",$N$229,0)</f>
        <v>0</v>
      </c>
      <c r="BI229" s="102">
        <f>IF($U$229="nulová",$N$229,0)</f>
        <v>0</v>
      </c>
      <c r="BJ229" s="131" t="s">
        <v>20</v>
      </c>
      <c r="BK229" s="103">
        <f>ROUND($L$229*$K$229,3)</f>
        <v>0</v>
      </c>
      <c r="BL229" s="131" t="s">
        <v>333</v>
      </c>
      <c r="BM229" s="131" t="s">
        <v>334</v>
      </c>
    </row>
    <row r="230" spans="2:65" s="6" customFormat="1" ht="15.75" customHeight="1">
      <c r="B230" s="19"/>
      <c r="C230" s="119" t="s">
        <v>335</v>
      </c>
      <c r="D230" s="119" t="s">
        <v>235</v>
      </c>
      <c r="E230" s="120" t="s">
        <v>336</v>
      </c>
      <c r="F230" s="210" t="s">
        <v>337</v>
      </c>
      <c r="G230" s="211"/>
      <c r="H230" s="211"/>
      <c r="I230" s="211"/>
      <c r="J230" s="121" t="s">
        <v>245</v>
      </c>
      <c r="K230" s="144">
        <v>16</v>
      </c>
      <c r="L230" s="212"/>
      <c r="M230" s="211"/>
      <c r="N230" s="212">
        <f>ROUND($L$230*$K$230,3)</f>
        <v>0</v>
      </c>
      <c r="O230" s="202"/>
      <c r="P230" s="202"/>
      <c r="Q230" s="202"/>
      <c r="R230" s="20"/>
      <c r="S230" s="131"/>
      <c r="T230" s="99"/>
      <c r="U230" s="23" t="s">
        <v>39</v>
      </c>
      <c r="V230" s="100">
        <v>0</v>
      </c>
      <c r="W230" s="100">
        <f>$V$230*$K$230</f>
        <v>0</v>
      </c>
      <c r="X230" s="100">
        <v>1.9E-2</v>
      </c>
      <c r="Y230" s="100">
        <f>$X$230*$K$230</f>
        <v>0.30399999999999999</v>
      </c>
      <c r="Z230" s="100">
        <v>0</v>
      </c>
      <c r="AA230" s="101">
        <f>$Z$230*$K$230</f>
        <v>0</v>
      </c>
      <c r="AB230" s="131"/>
      <c r="AC230" s="131"/>
      <c r="AD230" s="131"/>
      <c r="AE230" s="131"/>
      <c r="AF230" s="131"/>
      <c r="AG230" s="131"/>
      <c r="AH230" s="131"/>
      <c r="AI230" s="131"/>
      <c r="AJ230" s="131"/>
      <c r="AK230" s="131"/>
      <c r="AL230" s="131"/>
      <c r="AM230" s="131"/>
      <c r="AN230" s="131"/>
      <c r="AO230" s="131"/>
      <c r="AP230" s="131"/>
      <c r="AQ230" s="131"/>
      <c r="AR230" s="131" t="s">
        <v>333</v>
      </c>
      <c r="AS230" s="131"/>
      <c r="AT230" s="131" t="s">
        <v>235</v>
      </c>
      <c r="AU230" s="131" t="s">
        <v>89</v>
      </c>
      <c r="AV230" s="131"/>
      <c r="AW230" s="131"/>
      <c r="AX230" s="131"/>
      <c r="AY230" s="131" t="s">
        <v>123</v>
      </c>
      <c r="AZ230" s="131"/>
      <c r="BA230" s="131"/>
      <c r="BB230" s="131"/>
      <c r="BC230" s="131"/>
      <c r="BD230" s="131"/>
      <c r="BE230" s="102">
        <f>IF($U$230="základní",$N$230,0)</f>
        <v>0</v>
      </c>
      <c r="BF230" s="102">
        <f>IF($U$230="snížená",$N$230,0)</f>
        <v>0</v>
      </c>
      <c r="BG230" s="102">
        <f>IF($U$230="zákl. přenesená",$N$230,0)</f>
        <v>0</v>
      </c>
      <c r="BH230" s="102">
        <f>IF($U$230="sníž. přenesená",$N$230,0)</f>
        <v>0</v>
      </c>
      <c r="BI230" s="102">
        <f>IF($U$230="nulová",$N$230,0)</f>
        <v>0</v>
      </c>
      <c r="BJ230" s="131" t="s">
        <v>20</v>
      </c>
      <c r="BK230" s="103">
        <f>ROUND($L$230*$K$230,3)</f>
        <v>0</v>
      </c>
      <c r="BL230" s="131" t="s">
        <v>333</v>
      </c>
      <c r="BM230" s="131" t="s">
        <v>338</v>
      </c>
    </row>
    <row r="231" spans="2:65" s="6" customFormat="1" ht="27" customHeight="1">
      <c r="B231" s="19"/>
      <c r="C231" s="96" t="s">
        <v>339</v>
      </c>
      <c r="D231" s="96" t="s">
        <v>124</v>
      </c>
      <c r="E231" s="97" t="s">
        <v>291</v>
      </c>
      <c r="F231" s="201" t="s">
        <v>292</v>
      </c>
      <c r="G231" s="202"/>
      <c r="H231" s="202"/>
      <c r="I231" s="202"/>
      <c r="J231" s="98" t="s">
        <v>164</v>
      </c>
      <c r="K231" s="143">
        <v>2</v>
      </c>
      <c r="L231" s="203"/>
      <c r="M231" s="202"/>
      <c r="N231" s="203">
        <f>ROUND($L$231*$K$231,3)</f>
        <v>0</v>
      </c>
      <c r="O231" s="202"/>
      <c r="P231" s="202"/>
      <c r="Q231" s="202"/>
      <c r="R231" s="20"/>
      <c r="S231" s="131"/>
      <c r="T231" s="99"/>
      <c r="U231" s="23" t="s">
        <v>39</v>
      </c>
      <c r="V231" s="100">
        <v>0.52500000000000002</v>
      </c>
      <c r="W231" s="100">
        <f>$V$231*$K$231</f>
        <v>1.05</v>
      </c>
      <c r="X231" s="100">
        <v>0</v>
      </c>
      <c r="Y231" s="100">
        <f>$X$231*$K$231</f>
        <v>0</v>
      </c>
      <c r="Z231" s="100">
        <v>0</v>
      </c>
      <c r="AA231" s="101">
        <f>$Z$231*$K$231</f>
        <v>0</v>
      </c>
      <c r="AB231" s="131"/>
      <c r="AC231" s="131"/>
      <c r="AD231" s="131"/>
      <c r="AE231" s="131"/>
      <c r="AF231" s="131"/>
      <c r="AG231" s="131"/>
      <c r="AH231" s="131"/>
      <c r="AI231" s="131"/>
      <c r="AJ231" s="131"/>
      <c r="AK231" s="131"/>
      <c r="AL231" s="131"/>
      <c r="AM231" s="131"/>
      <c r="AN231" s="131"/>
      <c r="AO231" s="131"/>
      <c r="AP231" s="131"/>
      <c r="AQ231" s="131"/>
      <c r="AR231" s="131" t="s">
        <v>128</v>
      </c>
      <c r="AS231" s="131"/>
      <c r="AT231" s="131" t="s">
        <v>124</v>
      </c>
      <c r="AU231" s="131" t="s">
        <v>89</v>
      </c>
      <c r="AV231" s="131"/>
      <c r="AW231" s="131"/>
      <c r="AX231" s="131"/>
      <c r="AY231" s="131" t="s">
        <v>123</v>
      </c>
      <c r="AZ231" s="131"/>
      <c r="BA231" s="131"/>
      <c r="BB231" s="131"/>
      <c r="BC231" s="131"/>
      <c r="BD231" s="131"/>
      <c r="BE231" s="102">
        <f>IF($U$231="základní",$N$231,0)</f>
        <v>0</v>
      </c>
      <c r="BF231" s="102">
        <f>IF($U$231="snížená",$N$231,0)</f>
        <v>0</v>
      </c>
      <c r="BG231" s="102">
        <f>IF($U$231="zákl. přenesená",$N$231,0)</f>
        <v>0</v>
      </c>
      <c r="BH231" s="102">
        <f>IF($U$231="sníž. přenesená",$N$231,0)</f>
        <v>0</v>
      </c>
      <c r="BI231" s="102">
        <f>IF($U$231="nulová",$N$231,0)</f>
        <v>0</v>
      </c>
      <c r="BJ231" s="131" t="s">
        <v>20</v>
      </c>
      <c r="BK231" s="103">
        <f>ROUND($L$231*$K$231,3)</f>
        <v>0</v>
      </c>
      <c r="BL231" s="131" t="s">
        <v>128</v>
      </c>
      <c r="BM231" s="131" t="s">
        <v>340</v>
      </c>
    </row>
    <row r="232" spans="2:65" s="87" customFormat="1" ht="30.75" customHeight="1">
      <c r="B232" s="88"/>
      <c r="D232" s="95" t="s">
        <v>381</v>
      </c>
      <c r="E232" s="95"/>
      <c r="F232" s="95"/>
      <c r="G232" s="95"/>
      <c r="H232" s="95"/>
      <c r="I232" s="95"/>
      <c r="J232" s="95"/>
      <c r="K232" s="95"/>
      <c r="L232" s="95"/>
      <c r="M232" s="95"/>
      <c r="N232" s="214">
        <f>$BK$232</f>
        <v>0</v>
      </c>
      <c r="O232" s="215"/>
      <c r="P232" s="215"/>
      <c r="Q232" s="215"/>
      <c r="R232" s="90"/>
      <c r="T232" s="91"/>
      <c r="W232" s="92">
        <f>SUM($W$233:$W$236)</f>
        <v>1.2959999999999998</v>
      </c>
      <c r="Y232" s="92">
        <f>SUM($Y$233:$Y$236)</f>
        <v>0</v>
      </c>
      <c r="AA232" s="93">
        <f>SUM($AA$233:$AA$236)</f>
        <v>0</v>
      </c>
      <c r="AR232" s="141" t="s">
        <v>20</v>
      </c>
      <c r="AT232" s="141" t="s">
        <v>73</v>
      </c>
      <c r="AU232" s="141" t="s">
        <v>20</v>
      </c>
      <c r="AY232" s="141" t="s">
        <v>123</v>
      </c>
      <c r="BK232" s="94">
        <f>SUM($BK$233:$BK$236)</f>
        <v>0</v>
      </c>
    </row>
    <row r="233" spans="2:65" s="6" customFormat="1" ht="15.75" customHeight="1">
      <c r="B233" s="19"/>
      <c r="C233" s="96" t="s">
        <v>341</v>
      </c>
      <c r="D233" s="96" t="s">
        <v>124</v>
      </c>
      <c r="E233" s="97" t="s">
        <v>342</v>
      </c>
      <c r="F233" s="201" t="s">
        <v>343</v>
      </c>
      <c r="G233" s="202"/>
      <c r="H233" s="202"/>
      <c r="I233" s="202"/>
      <c r="J233" s="98" t="s">
        <v>245</v>
      </c>
      <c r="K233" s="143">
        <v>2</v>
      </c>
      <c r="L233" s="203"/>
      <c r="M233" s="202"/>
      <c r="N233" s="203">
        <f>ROUND($L$233*$K$233,3)</f>
        <v>0</v>
      </c>
      <c r="O233" s="202"/>
      <c r="P233" s="202"/>
      <c r="Q233" s="202"/>
      <c r="R233" s="20"/>
      <c r="S233" s="131"/>
      <c r="T233" s="99"/>
      <c r="U233" s="23" t="s">
        <v>39</v>
      </c>
      <c r="V233" s="100">
        <v>0</v>
      </c>
      <c r="W233" s="100">
        <f>$V$233*$K$233</f>
        <v>0</v>
      </c>
      <c r="X233" s="100">
        <v>0</v>
      </c>
      <c r="Y233" s="100">
        <f>$X$233*$K$233</f>
        <v>0</v>
      </c>
      <c r="Z233" s="100">
        <v>0</v>
      </c>
      <c r="AA233" s="101">
        <f>$Z$233*$K$233</f>
        <v>0</v>
      </c>
      <c r="AB233" s="131"/>
      <c r="AC233" s="131"/>
      <c r="AD233" s="131"/>
      <c r="AE233" s="131"/>
      <c r="AF233" s="131"/>
      <c r="AG233" s="131"/>
      <c r="AH233" s="131"/>
      <c r="AI233" s="131"/>
      <c r="AJ233" s="131"/>
      <c r="AK233" s="131"/>
      <c r="AL233" s="131"/>
      <c r="AM233" s="131"/>
      <c r="AN233" s="131"/>
      <c r="AO233" s="131"/>
      <c r="AP233" s="131"/>
      <c r="AQ233" s="131"/>
      <c r="AR233" s="131" t="s">
        <v>128</v>
      </c>
      <c r="AS233" s="131"/>
      <c r="AT233" s="131" t="s">
        <v>124</v>
      </c>
      <c r="AU233" s="131" t="s">
        <v>89</v>
      </c>
      <c r="AV233" s="131"/>
      <c r="AW233" s="131"/>
      <c r="AX233" s="131"/>
      <c r="AY233" s="131" t="s">
        <v>123</v>
      </c>
      <c r="AZ233" s="131"/>
      <c r="BA233" s="131"/>
      <c r="BB233" s="131"/>
      <c r="BC233" s="131"/>
      <c r="BD233" s="131"/>
      <c r="BE233" s="102">
        <f>IF($U$233="základní",$N$233,0)</f>
        <v>0</v>
      </c>
      <c r="BF233" s="102">
        <f>IF($U$233="snížená",$N$233,0)</f>
        <v>0</v>
      </c>
      <c r="BG233" s="102">
        <f>IF($U$233="zákl. přenesená",$N$233,0)</f>
        <v>0</v>
      </c>
      <c r="BH233" s="102">
        <f>IF($U$233="sníž. přenesená",$N$233,0)</f>
        <v>0</v>
      </c>
      <c r="BI233" s="102">
        <f>IF($U$233="nulová",$N$233,0)</f>
        <v>0</v>
      </c>
      <c r="BJ233" s="131" t="s">
        <v>20</v>
      </c>
      <c r="BK233" s="103">
        <f>ROUND($L$233*$K$233,3)</f>
        <v>0</v>
      </c>
      <c r="BL233" s="131" t="s">
        <v>128</v>
      </c>
      <c r="BM233" s="131" t="s">
        <v>344</v>
      </c>
    </row>
    <row r="234" spans="2:65" s="6" customFormat="1" ht="27" customHeight="1">
      <c r="B234" s="19"/>
      <c r="C234" s="96" t="s">
        <v>345</v>
      </c>
      <c r="D234" s="96" t="s">
        <v>124</v>
      </c>
      <c r="E234" s="97" t="s">
        <v>346</v>
      </c>
      <c r="F234" s="201" t="s">
        <v>347</v>
      </c>
      <c r="G234" s="202"/>
      <c r="H234" s="202"/>
      <c r="I234" s="202"/>
      <c r="J234" s="98" t="s">
        <v>245</v>
      </c>
      <c r="K234" s="143">
        <v>2</v>
      </c>
      <c r="L234" s="203"/>
      <c r="M234" s="202"/>
      <c r="N234" s="203">
        <f>ROUND($L$234*$K$234,3)</f>
        <v>0</v>
      </c>
      <c r="O234" s="202"/>
      <c r="P234" s="202"/>
      <c r="Q234" s="202"/>
      <c r="R234" s="20"/>
      <c r="S234" s="131"/>
      <c r="T234" s="99"/>
      <c r="U234" s="23" t="s">
        <v>39</v>
      </c>
      <c r="V234" s="100">
        <v>0</v>
      </c>
      <c r="W234" s="100">
        <f>$V$234*$K$234</f>
        <v>0</v>
      </c>
      <c r="X234" s="100">
        <v>0</v>
      </c>
      <c r="Y234" s="100">
        <f>$X$234*$K$234</f>
        <v>0</v>
      </c>
      <c r="Z234" s="100">
        <v>0</v>
      </c>
      <c r="AA234" s="101">
        <f>$Z$234*$K$234</f>
        <v>0</v>
      </c>
      <c r="AB234" s="131"/>
      <c r="AC234" s="131"/>
      <c r="AD234" s="131"/>
      <c r="AE234" s="131"/>
      <c r="AF234" s="131"/>
      <c r="AG234" s="131"/>
      <c r="AH234" s="131"/>
      <c r="AI234" s="131"/>
      <c r="AJ234" s="131"/>
      <c r="AK234" s="131"/>
      <c r="AL234" s="131"/>
      <c r="AM234" s="131"/>
      <c r="AN234" s="131"/>
      <c r="AO234" s="131"/>
      <c r="AP234" s="131"/>
      <c r="AQ234" s="131"/>
      <c r="AR234" s="131" t="s">
        <v>128</v>
      </c>
      <c r="AS234" s="131"/>
      <c r="AT234" s="131" t="s">
        <v>124</v>
      </c>
      <c r="AU234" s="131" t="s">
        <v>89</v>
      </c>
      <c r="AV234" s="131"/>
      <c r="AW234" s="131"/>
      <c r="AX234" s="131"/>
      <c r="AY234" s="131" t="s">
        <v>123</v>
      </c>
      <c r="AZ234" s="131"/>
      <c r="BA234" s="131"/>
      <c r="BB234" s="131"/>
      <c r="BC234" s="131"/>
      <c r="BD234" s="131"/>
      <c r="BE234" s="102">
        <f>IF($U$234="základní",$N$234,0)</f>
        <v>0</v>
      </c>
      <c r="BF234" s="102">
        <f>IF($U$234="snížená",$N$234,0)</f>
        <v>0</v>
      </c>
      <c r="BG234" s="102">
        <f>IF($U$234="zákl. přenesená",$N$234,0)</f>
        <v>0</v>
      </c>
      <c r="BH234" s="102">
        <f>IF($U$234="sníž. přenesená",$N$234,0)</f>
        <v>0</v>
      </c>
      <c r="BI234" s="102">
        <f>IF($U$234="nulová",$N$234,0)</f>
        <v>0</v>
      </c>
      <c r="BJ234" s="131" t="s">
        <v>20</v>
      </c>
      <c r="BK234" s="103">
        <f>ROUND($L$234*$K$234,3)</f>
        <v>0</v>
      </c>
      <c r="BL234" s="131" t="s">
        <v>128</v>
      </c>
      <c r="BM234" s="131" t="s">
        <v>348</v>
      </c>
    </row>
    <row r="235" spans="2:65" s="6" customFormat="1" ht="27" customHeight="1">
      <c r="B235" s="19"/>
      <c r="C235" s="96" t="s">
        <v>349</v>
      </c>
      <c r="D235" s="96" t="s">
        <v>124</v>
      </c>
      <c r="E235" s="97" t="s">
        <v>350</v>
      </c>
      <c r="F235" s="201" t="s">
        <v>351</v>
      </c>
      <c r="G235" s="202"/>
      <c r="H235" s="202"/>
      <c r="I235" s="202"/>
      <c r="J235" s="98" t="s">
        <v>245</v>
      </c>
      <c r="K235" s="143">
        <v>4</v>
      </c>
      <c r="L235" s="203"/>
      <c r="M235" s="202"/>
      <c r="N235" s="203">
        <f>ROUND($L$235*$K$235,3)</f>
        <v>0</v>
      </c>
      <c r="O235" s="202"/>
      <c r="P235" s="202"/>
      <c r="Q235" s="202"/>
      <c r="R235" s="20"/>
      <c r="S235" s="131"/>
      <c r="T235" s="99"/>
      <c r="U235" s="23" t="s">
        <v>39</v>
      </c>
      <c r="V235" s="100">
        <v>0.17399999999999999</v>
      </c>
      <c r="W235" s="100">
        <f>$V$235*$K$235</f>
        <v>0.69599999999999995</v>
      </c>
      <c r="X235" s="100">
        <v>0</v>
      </c>
      <c r="Y235" s="100">
        <f>$X$235*$K$235</f>
        <v>0</v>
      </c>
      <c r="Z235" s="100">
        <v>0</v>
      </c>
      <c r="AA235" s="101">
        <f>$Z$235*$K$235</f>
        <v>0</v>
      </c>
      <c r="AB235" s="131"/>
      <c r="AC235" s="131"/>
      <c r="AD235" s="131"/>
      <c r="AE235" s="131"/>
      <c r="AF235" s="131"/>
      <c r="AG235" s="131"/>
      <c r="AH235" s="131"/>
      <c r="AI235" s="131"/>
      <c r="AJ235" s="131"/>
      <c r="AK235" s="131"/>
      <c r="AL235" s="131"/>
      <c r="AM235" s="131"/>
      <c r="AN235" s="131"/>
      <c r="AO235" s="131"/>
      <c r="AP235" s="131"/>
      <c r="AQ235" s="131"/>
      <c r="AR235" s="131" t="s">
        <v>128</v>
      </c>
      <c r="AS235" s="131"/>
      <c r="AT235" s="131" t="s">
        <v>124</v>
      </c>
      <c r="AU235" s="131" t="s">
        <v>89</v>
      </c>
      <c r="AV235" s="131"/>
      <c r="AW235" s="131"/>
      <c r="AX235" s="131"/>
      <c r="AY235" s="131" t="s">
        <v>123</v>
      </c>
      <c r="AZ235" s="131"/>
      <c r="BA235" s="131"/>
      <c r="BB235" s="131"/>
      <c r="BC235" s="131"/>
      <c r="BD235" s="131"/>
      <c r="BE235" s="102">
        <f>IF($U$235="základní",$N$235,0)</f>
        <v>0</v>
      </c>
      <c r="BF235" s="102">
        <f>IF($U$235="snížená",$N$235,0)</f>
        <v>0</v>
      </c>
      <c r="BG235" s="102">
        <f>IF($U$235="zákl. přenesená",$N$235,0)</f>
        <v>0</v>
      </c>
      <c r="BH235" s="102">
        <f>IF($U$235="sníž. přenesená",$N$235,0)</f>
        <v>0</v>
      </c>
      <c r="BI235" s="102">
        <f>IF($U$235="nulová",$N$235,0)</f>
        <v>0</v>
      </c>
      <c r="BJ235" s="131" t="s">
        <v>20</v>
      </c>
      <c r="BK235" s="103">
        <f>ROUND($L$235*$K$235,3)</f>
        <v>0</v>
      </c>
      <c r="BL235" s="131" t="s">
        <v>128</v>
      </c>
      <c r="BM235" s="131" t="s">
        <v>352</v>
      </c>
    </row>
    <row r="236" spans="2:65" s="6" customFormat="1" ht="27" customHeight="1">
      <c r="B236" s="19"/>
      <c r="C236" s="96" t="s">
        <v>353</v>
      </c>
      <c r="D236" s="96" t="s">
        <v>124</v>
      </c>
      <c r="E236" s="97" t="s">
        <v>354</v>
      </c>
      <c r="F236" s="201" t="s">
        <v>355</v>
      </c>
      <c r="G236" s="202"/>
      <c r="H236" s="202"/>
      <c r="I236" s="202"/>
      <c r="J236" s="98" t="s">
        <v>245</v>
      </c>
      <c r="K236" s="143">
        <v>2</v>
      </c>
      <c r="L236" s="203"/>
      <c r="M236" s="202"/>
      <c r="N236" s="203">
        <f>ROUND($L$236*$K$236,3)</f>
        <v>0</v>
      </c>
      <c r="O236" s="202"/>
      <c r="P236" s="202"/>
      <c r="Q236" s="202"/>
      <c r="R236" s="20"/>
      <c r="S236" s="131"/>
      <c r="T236" s="99"/>
      <c r="U236" s="23" t="s">
        <v>39</v>
      </c>
      <c r="V236" s="100">
        <v>0.3</v>
      </c>
      <c r="W236" s="100">
        <f>$V$236*$K$236</f>
        <v>0.6</v>
      </c>
      <c r="X236" s="100">
        <v>0</v>
      </c>
      <c r="Y236" s="100">
        <f>$X$236*$K$236</f>
        <v>0</v>
      </c>
      <c r="Z236" s="100">
        <v>0</v>
      </c>
      <c r="AA236" s="101">
        <f>$Z$236*$K$236</f>
        <v>0</v>
      </c>
      <c r="AB236" s="131"/>
      <c r="AC236" s="131"/>
      <c r="AD236" s="131"/>
      <c r="AE236" s="131"/>
      <c r="AF236" s="131"/>
      <c r="AG236" s="131"/>
      <c r="AH236" s="131"/>
      <c r="AI236" s="131"/>
      <c r="AJ236" s="131"/>
      <c r="AK236" s="131"/>
      <c r="AL236" s="131"/>
      <c r="AM236" s="131"/>
      <c r="AN236" s="131"/>
      <c r="AO236" s="131"/>
      <c r="AP236" s="131"/>
      <c r="AQ236" s="131"/>
      <c r="AR236" s="131" t="s">
        <v>128</v>
      </c>
      <c r="AS236" s="131"/>
      <c r="AT236" s="131" t="s">
        <v>124</v>
      </c>
      <c r="AU236" s="131" t="s">
        <v>89</v>
      </c>
      <c r="AV236" s="131"/>
      <c r="AW236" s="131"/>
      <c r="AX236" s="131"/>
      <c r="AY236" s="131" t="s">
        <v>123</v>
      </c>
      <c r="AZ236" s="131"/>
      <c r="BA236" s="131"/>
      <c r="BB236" s="131"/>
      <c r="BC236" s="131"/>
      <c r="BD236" s="131"/>
      <c r="BE236" s="102">
        <f>IF($U$236="základní",$N$236,0)</f>
        <v>0</v>
      </c>
      <c r="BF236" s="102">
        <f>IF($U$236="snížená",$N$236,0)</f>
        <v>0</v>
      </c>
      <c r="BG236" s="102">
        <f>IF($U$236="zákl. přenesená",$N$236,0)</f>
        <v>0</v>
      </c>
      <c r="BH236" s="102">
        <f>IF($U$236="sníž. přenesená",$N$236,0)</f>
        <v>0</v>
      </c>
      <c r="BI236" s="102">
        <f>IF($U$236="nulová",$N$236,0)</f>
        <v>0</v>
      </c>
      <c r="BJ236" s="131" t="s">
        <v>20</v>
      </c>
      <c r="BK236" s="103">
        <f>ROUND($L$236*$K$236,3)</f>
        <v>0</v>
      </c>
      <c r="BL236" s="131" t="s">
        <v>128</v>
      </c>
      <c r="BM236" s="131" t="s">
        <v>356</v>
      </c>
    </row>
    <row r="237" spans="2:65" s="87" customFormat="1" ht="37.5" customHeight="1">
      <c r="B237" s="88"/>
      <c r="D237" s="89" t="s">
        <v>107</v>
      </c>
      <c r="E237" s="89"/>
      <c r="F237" s="89"/>
      <c r="G237" s="89"/>
      <c r="H237" s="89"/>
      <c r="I237" s="89"/>
      <c r="J237" s="89"/>
      <c r="K237" s="89"/>
      <c r="L237" s="89"/>
      <c r="M237" s="89"/>
      <c r="N237" s="221">
        <f>$BK$237</f>
        <v>0</v>
      </c>
      <c r="O237" s="215"/>
      <c r="P237" s="215"/>
      <c r="Q237" s="215"/>
      <c r="R237" s="90"/>
      <c r="T237" s="91"/>
      <c r="W237" s="92">
        <f>SUM($W$238:$W$242)</f>
        <v>0</v>
      </c>
      <c r="Y237" s="92">
        <f>SUM($Y$238:$Y$242)</f>
        <v>0</v>
      </c>
      <c r="AA237" s="93">
        <f>SUM($AA$238:$AA$242)</f>
        <v>0</v>
      </c>
      <c r="AR237" s="141" t="s">
        <v>128</v>
      </c>
      <c r="AT237" s="141" t="s">
        <v>73</v>
      </c>
      <c r="AU237" s="141" t="s">
        <v>74</v>
      </c>
      <c r="AY237" s="141" t="s">
        <v>123</v>
      </c>
      <c r="BK237" s="94">
        <f>SUM($BK$238:$BK$242)</f>
        <v>0</v>
      </c>
    </row>
    <row r="238" spans="2:65" s="6" customFormat="1" ht="13.5">
      <c r="B238" s="19"/>
      <c r="C238" s="96" t="s">
        <v>357</v>
      </c>
      <c r="D238" s="96" t="s">
        <v>124</v>
      </c>
      <c r="E238" s="97" t="s">
        <v>358</v>
      </c>
      <c r="F238" s="201" t="s">
        <v>359</v>
      </c>
      <c r="G238" s="202"/>
      <c r="H238" s="202"/>
      <c r="I238" s="202"/>
      <c r="J238" s="98" t="s">
        <v>177</v>
      </c>
      <c r="K238" s="143">
        <v>150</v>
      </c>
      <c r="L238" s="203"/>
      <c r="M238" s="202"/>
      <c r="N238" s="203">
        <f>ROUND($L$238*$K$238,3)</f>
        <v>0</v>
      </c>
      <c r="O238" s="202"/>
      <c r="P238" s="202"/>
      <c r="Q238" s="202"/>
      <c r="R238" s="20"/>
      <c r="S238" s="131"/>
      <c r="T238" s="99"/>
      <c r="U238" s="23" t="s">
        <v>39</v>
      </c>
      <c r="V238" s="100">
        <v>0</v>
      </c>
      <c r="W238" s="100">
        <f>$V$238*$K$238</f>
        <v>0</v>
      </c>
      <c r="X238" s="100">
        <v>0</v>
      </c>
      <c r="Y238" s="100">
        <f>$X$238*$K$238</f>
        <v>0</v>
      </c>
      <c r="Z238" s="100">
        <v>0</v>
      </c>
      <c r="AA238" s="101">
        <f>$Z$238*$K$238</f>
        <v>0</v>
      </c>
      <c r="AB238" s="131"/>
      <c r="AC238" s="131"/>
      <c r="AD238" s="131"/>
      <c r="AE238" s="131"/>
      <c r="AF238" s="131"/>
      <c r="AG238" s="131"/>
      <c r="AH238" s="131"/>
      <c r="AI238" s="131"/>
      <c r="AJ238" s="131"/>
      <c r="AK238" s="131"/>
      <c r="AL238" s="131"/>
      <c r="AM238" s="131"/>
      <c r="AN238" s="131"/>
      <c r="AO238" s="131"/>
      <c r="AP238" s="131"/>
      <c r="AQ238" s="131"/>
      <c r="AR238" s="131" t="s">
        <v>360</v>
      </c>
      <c r="AS238" s="131"/>
      <c r="AT238" s="131" t="s">
        <v>124</v>
      </c>
      <c r="AU238" s="131" t="s">
        <v>20</v>
      </c>
      <c r="AV238" s="131"/>
      <c r="AW238" s="131"/>
      <c r="AX238" s="131"/>
      <c r="AY238" s="131" t="s">
        <v>123</v>
      </c>
      <c r="AZ238" s="131"/>
      <c r="BA238" s="131"/>
      <c r="BB238" s="131"/>
      <c r="BC238" s="131"/>
      <c r="BD238" s="131"/>
      <c r="BE238" s="102">
        <f>IF($U$238="základní",$N$238,0)</f>
        <v>0</v>
      </c>
      <c r="BF238" s="102">
        <f>IF($U$238="snížená",$N$238,0)</f>
        <v>0</v>
      </c>
      <c r="BG238" s="102">
        <f>IF($U$238="zákl. přenesená",$N$238,0)</f>
        <v>0</v>
      </c>
      <c r="BH238" s="102">
        <f>IF($U$238="sníž. přenesená",$N$238,0)</f>
        <v>0</v>
      </c>
      <c r="BI238" s="102">
        <f>IF($U$238="nulová",$N$238,0)</f>
        <v>0</v>
      </c>
      <c r="BJ238" s="131" t="s">
        <v>20</v>
      </c>
      <c r="BK238" s="103">
        <f>ROUND($L$238*$K$238,3)</f>
        <v>0</v>
      </c>
      <c r="BL238" s="131" t="s">
        <v>360</v>
      </c>
      <c r="BM238" s="131" t="s">
        <v>361</v>
      </c>
    </row>
    <row r="239" spans="2:65" s="6" customFormat="1" ht="13.5">
      <c r="B239" s="19"/>
      <c r="C239" s="96" t="s">
        <v>362</v>
      </c>
      <c r="D239" s="96" t="s">
        <v>124</v>
      </c>
      <c r="E239" s="97" t="s">
        <v>363</v>
      </c>
      <c r="F239" s="201" t="s">
        <v>364</v>
      </c>
      <c r="G239" s="202"/>
      <c r="H239" s="202"/>
      <c r="I239" s="202"/>
      <c r="J239" s="98" t="s">
        <v>177</v>
      </c>
      <c r="K239" s="143">
        <v>150</v>
      </c>
      <c r="L239" s="203"/>
      <c r="M239" s="202"/>
      <c r="N239" s="203">
        <f>ROUND($L$239*$K$239,3)</f>
        <v>0</v>
      </c>
      <c r="O239" s="202"/>
      <c r="P239" s="202"/>
      <c r="Q239" s="202"/>
      <c r="R239" s="20"/>
      <c r="S239" s="131"/>
      <c r="T239" s="99"/>
      <c r="U239" s="23" t="s">
        <v>39</v>
      </c>
      <c r="V239" s="100">
        <v>0</v>
      </c>
      <c r="W239" s="100">
        <f>$V$239*$K$239</f>
        <v>0</v>
      </c>
      <c r="X239" s="100">
        <v>0</v>
      </c>
      <c r="Y239" s="100">
        <f>$X$239*$K$239</f>
        <v>0</v>
      </c>
      <c r="Z239" s="100">
        <v>0</v>
      </c>
      <c r="AA239" s="101">
        <f>$Z$239*$K$239</f>
        <v>0</v>
      </c>
      <c r="AB239" s="131"/>
      <c r="AC239" s="131"/>
      <c r="AD239" s="131"/>
      <c r="AE239" s="131"/>
      <c r="AF239" s="131"/>
      <c r="AG239" s="131"/>
      <c r="AH239" s="131"/>
      <c r="AI239" s="131"/>
      <c r="AJ239" s="131"/>
      <c r="AK239" s="131"/>
      <c r="AL239" s="131"/>
      <c r="AM239" s="131"/>
      <c r="AN239" s="131"/>
      <c r="AO239" s="131"/>
      <c r="AP239" s="131"/>
      <c r="AQ239" s="131"/>
      <c r="AR239" s="131" t="s">
        <v>360</v>
      </c>
      <c r="AS239" s="131"/>
      <c r="AT239" s="131" t="s">
        <v>124</v>
      </c>
      <c r="AU239" s="131" t="s">
        <v>20</v>
      </c>
      <c r="AV239" s="131"/>
      <c r="AW239" s="131"/>
      <c r="AX239" s="131"/>
      <c r="AY239" s="131" t="s">
        <v>123</v>
      </c>
      <c r="AZ239" s="131"/>
      <c r="BA239" s="131"/>
      <c r="BB239" s="131"/>
      <c r="BC239" s="131"/>
      <c r="BD239" s="131"/>
      <c r="BE239" s="102">
        <f>IF($U$239="základní",$N$239,0)</f>
        <v>0</v>
      </c>
      <c r="BF239" s="102">
        <f>IF($U$239="snížená",$N$239,0)</f>
        <v>0</v>
      </c>
      <c r="BG239" s="102">
        <f>IF($U$239="zákl. přenesená",$N$239,0)</f>
        <v>0</v>
      </c>
      <c r="BH239" s="102">
        <f>IF($U$239="sníž. přenesená",$N$239,0)</f>
        <v>0</v>
      </c>
      <c r="BI239" s="102">
        <f>IF($U$239="nulová",$N$239,0)</f>
        <v>0</v>
      </c>
      <c r="BJ239" s="131" t="s">
        <v>20</v>
      </c>
      <c r="BK239" s="103">
        <f>ROUND($L$239*$K$239,3)</f>
        <v>0</v>
      </c>
      <c r="BL239" s="131" t="s">
        <v>360</v>
      </c>
      <c r="BM239" s="131" t="s">
        <v>365</v>
      </c>
    </row>
    <row r="240" spans="2:65" s="6" customFormat="1" ht="13.5">
      <c r="B240" s="19"/>
      <c r="C240" s="96" t="s">
        <v>366</v>
      </c>
      <c r="D240" s="96" t="s">
        <v>124</v>
      </c>
      <c r="E240" s="97" t="s">
        <v>367</v>
      </c>
      <c r="F240" s="213" t="s">
        <v>382</v>
      </c>
      <c r="G240" s="202"/>
      <c r="H240" s="202"/>
      <c r="I240" s="202"/>
      <c r="J240" s="98" t="s">
        <v>368</v>
      </c>
      <c r="K240" s="143">
        <v>1</v>
      </c>
      <c r="L240" s="203"/>
      <c r="M240" s="202"/>
      <c r="N240" s="203">
        <f>ROUND($L$240*$K$240,3)</f>
        <v>0</v>
      </c>
      <c r="O240" s="202"/>
      <c r="P240" s="202"/>
      <c r="Q240" s="202"/>
      <c r="R240" s="20"/>
      <c r="S240" s="131"/>
      <c r="T240" s="99"/>
      <c r="U240" s="23" t="s">
        <v>39</v>
      </c>
      <c r="V240" s="100">
        <v>0</v>
      </c>
      <c r="W240" s="100">
        <f>$V$240*$K$240</f>
        <v>0</v>
      </c>
      <c r="X240" s="100">
        <v>0</v>
      </c>
      <c r="Y240" s="100">
        <f>$X$240*$K$240</f>
        <v>0</v>
      </c>
      <c r="Z240" s="100">
        <v>0</v>
      </c>
      <c r="AA240" s="101">
        <f>$Z$240*$K$240</f>
        <v>0</v>
      </c>
      <c r="AB240" s="131"/>
      <c r="AC240" s="131"/>
      <c r="AD240" s="131"/>
      <c r="AE240" s="131"/>
      <c r="AF240" s="131"/>
      <c r="AG240" s="131"/>
      <c r="AH240" s="131"/>
      <c r="AI240" s="131"/>
      <c r="AJ240" s="131"/>
      <c r="AK240" s="131"/>
      <c r="AL240" s="131"/>
      <c r="AM240" s="131"/>
      <c r="AN240" s="131"/>
      <c r="AO240" s="131"/>
      <c r="AP240" s="131"/>
      <c r="AQ240" s="131"/>
      <c r="AR240" s="131" t="s">
        <v>360</v>
      </c>
      <c r="AS240" s="131"/>
      <c r="AT240" s="131" t="s">
        <v>124</v>
      </c>
      <c r="AU240" s="131" t="s">
        <v>20</v>
      </c>
      <c r="AV240" s="131"/>
      <c r="AW240" s="131"/>
      <c r="AX240" s="131"/>
      <c r="AY240" s="131" t="s">
        <v>123</v>
      </c>
      <c r="AZ240" s="131"/>
      <c r="BA240" s="131"/>
      <c r="BB240" s="131"/>
      <c r="BC240" s="131"/>
      <c r="BD240" s="131"/>
      <c r="BE240" s="102">
        <f>IF($U$240="základní",$N$240,0)</f>
        <v>0</v>
      </c>
      <c r="BF240" s="102">
        <f>IF($U$240="snížená",$N$240,0)</f>
        <v>0</v>
      </c>
      <c r="BG240" s="102">
        <f>IF($U$240="zákl. přenesená",$N$240,0)</f>
        <v>0</v>
      </c>
      <c r="BH240" s="102">
        <f>IF($U$240="sníž. přenesená",$N$240,0)</f>
        <v>0</v>
      </c>
      <c r="BI240" s="102">
        <f>IF($U$240="nulová",$N$240,0)</f>
        <v>0</v>
      </c>
      <c r="BJ240" s="131" t="s">
        <v>20</v>
      </c>
      <c r="BK240" s="103">
        <f>ROUND($L$240*$K$240,3)</f>
        <v>0</v>
      </c>
      <c r="BL240" s="131" t="s">
        <v>360</v>
      </c>
      <c r="BM240" s="131" t="s">
        <v>369</v>
      </c>
    </row>
    <row r="241" spans="2:65" s="6" customFormat="1" ht="13.5">
      <c r="B241" s="19"/>
      <c r="C241" s="96" t="s">
        <v>370</v>
      </c>
      <c r="D241" s="96" t="s">
        <v>124</v>
      </c>
      <c r="E241" s="97" t="s">
        <v>371</v>
      </c>
      <c r="F241" s="201" t="s">
        <v>408</v>
      </c>
      <c r="G241" s="202"/>
      <c r="H241" s="202"/>
      <c r="I241" s="202"/>
      <c r="J241" s="98" t="s">
        <v>372</v>
      </c>
      <c r="K241" s="143">
        <v>12500</v>
      </c>
      <c r="L241" s="203"/>
      <c r="M241" s="202"/>
      <c r="N241" s="203">
        <f>ROUND($L$241*$K$241,3)</f>
        <v>0</v>
      </c>
      <c r="O241" s="202"/>
      <c r="P241" s="202"/>
      <c r="Q241" s="202"/>
      <c r="R241" s="20"/>
      <c r="S241" s="131"/>
      <c r="T241" s="99"/>
      <c r="U241" s="23" t="s">
        <v>39</v>
      </c>
      <c r="V241" s="100">
        <v>0</v>
      </c>
      <c r="W241" s="100">
        <f>$V$241*$K$241</f>
        <v>0</v>
      </c>
      <c r="X241" s="100">
        <v>0</v>
      </c>
      <c r="Y241" s="100">
        <f>$X$241*$K$241</f>
        <v>0</v>
      </c>
      <c r="Z241" s="100">
        <v>0</v>
      </c>
      <c r="AA241" s="101">
        <f>$Z$241*$K$241</f>
        <v>0</v>
      </c>
      <c r="AB241" s="131"/>
      <c r="AC241" s="131"/>
      <c r="AD241" s="131"/>
      <c r="AE241" s="131"/>
      <c r="AF241" s="131"/>
      <c r="AG241" s="131"/>
      <c r="AH241" s="131"/>
      <c r="AI241" s="131"/>
      <c r="AJ241" s="131"/>
      <c r="AK241" s="131"/>
      <c r="AL241" s="131"/>
      <c r="AM241" s="131"/>
      <c r="AN241" s="131"/>
      <c r="AO241" s="131"/>
      <c r="AP241" s="131"/>
      <c r="AQ241" s="131"/>
      <c r="AR241" s="131" t="s">
        <v>360</v>
      </c>
      <c r="AS241" s="131"/>
      <c r="AT241" s="131" t="s">
        <v>124</v>
      </c>
      <c r="AU241" s="131" t="s">
        <v>20</v>
      </c>
      <c r="AV241" s="131"/>
      <c r="AW241" s="131"/>
      <c r="AX241" s="131"/>
      <c r="AY241" s="131" t="s">
        <v>123</v>
      </c>
      <c r="AZ241" s="131"/>
      <c r="BA241" s="131"/>
      <c r="BB241" s="131"/>
      <c r="BC241" s="131"/>
      <c r="BD241" s="131"/>
      <c r="BE241" s="102">
        <f>IF($U$241="základní",$N$241,0)</f>
        <v>0</v>
      </c>
      <c r="BF241" s="102">
        <f>IF($U$241="snížená",$N$241,0)</f>
        <v>0</v>
      </c>
      <c r="BG241" s="102">
        <f>IF($U$241="zákl. přenesená",$N$241,0)</f>
        <v>0</v>
      </c>
      <c r="BH241" s="102">
        <f>IF($U$241="sníž. přenesená",$N$241,0)</f>
        <v>0</v>
      </c>
      <c r="BI241" s="102">
        <f>IF($U$241="nulová",$N$241,0)</f>
        <v>0</v>
      </c>
      <c r="BJ241" s="131" t="s">
        <v>20</v>
      </c>
      <c r="BK241" s="103">
        <f>ROUND($L$241*$K$241,3)</f>
        <v>0</v>
      </c>
      <c r="BL241" s="131" t="s">
        <v>360</v>
      </c>
      <c r="BM241" s="131" t="s">
        <v>373</v>
      </c>
    </row>
    <row r="242" spans="2:65" s="6" customFormat="1" ht="13.5">
      <c r="B242" s="19"/>
      <c r="C242" s="96" t="s">
        <v>374</v>
      </c>
      <c r="D242" s="96" t="s">
        <v>124</v>
      </c>
      <c r="E242" s="97" t="s">
        <v>375</v>
      </c>
      <c r="F242" s="201" t="s">
        <v>376</v>
      </c>
      <c r="G242" s="202"/>
      <c r="H242" s="202"/>
      <c r="I242" s="202"/>
      <c r="J242" s="98" t="s">
        <v>372</v>
      </c>
      <c r="K242" s="143">
        <v>12500</v>
      </c>
      <c r="L242" s="203"/>
      <c r="M242" s="202"/>
      <c r="N242" s="203">
        <f>ROUND($L$242*$K$242,3)</f>
        <v>0</v>
      </c>
      <c r="O242" s="202"/>
      <c r="P242" s="202"/>
      <c r="Q242" s="202"/>
      <c r="R242" s="20"/>
      <c r="S242" s="131"/>
      <c r="T242" s="99"/>
      <c r="U242" s="122" t="s">
        <v>39</v>
      </c>
      <c r="V242" s="123">
        <v>0</v>
      </c>
      <c r="W242" s="123">
        <f>$V$242*$K$242</f>
        <v>0</v>
      </c>
      <c r="X242" s="123">
        <v>0</v>
      </c>
      <c r="Y242" s="123">
        <f>$X$242*$K$242</f>
        <v>0</v>
      </c>
      <c r="Z242" s="123">
        <v>0</v>
      </c>
      <c r="AA242" s="124">
        <f>$Z$242*$K$242</f>
        <v>0</v>
      </c>
      <c r="AB242" s="131"/>
      <c r="AC242" s="131"/>
      <c r="AD242" s="131"/>
      <c r="AE242" s="131"/>
      <c r="AF242" s="131"/>
      <c r="AG242" s="131"/>
      <c r="AH242" s="131"/>
      <c r="AI242" s="131"/>
      <c r="AJ242" s="131"/>
      <c r="AK242" s="131"/>
      <c r="AL242" s="131"/>
      <c r="AM242" s="131"/>
      <c r="AN242" s="131"/>
      <c r="AO242" s="131"/>
      <c r="AP242" s="131"/>
      <c r="AQ242" s="131"/>
      <c r="AR242" s="131" t="s">
        <v>360</v>
      </c>
      <c r="AS242" s="131"/>
      <c r="AT242" s="131" t="s">
        <v>124</v>
      </c>
      <c r="AU242" s="131" t="s">
        <v>20</v>
      </c>
      <c r="AV242" s="131"/>
      <c r="AW242" s="131"/>
      <c r="AX242" s="131"/>
      <c r="AY242" s="131" t="s">
        <v>123</v>
      </c>
      <c r="AZ242" s="131"/>
      <c r="BA242" s="131"/>
      <c r="BB242" s="131"/>
      <c r="BC242" s="131"/>
      <c r="BD242" s="131"/>
      <c r="BE242" s="102">
        <f>IF($U$242="základní",$N$242,0)</f>
        <v>0</v>
      </c>
      <c r="BF242" s="102">
        <f>IF($U$242="snížená",$N$242,0)</f>
        <v>0</v>
      </c>
      <c r="BG242" s="102">
        <f>IF($U$242="zákl. přenesená",$N$242,0)</f>
        <v>0</v>
      </c>
      <c r="BH242" s="102">
        <f>IF($U$242="sníž. přenesená",$N$242,0)</f>
        <v>0</v>
      </c>
      <c r="BI242" s="102">
        <f>IF($U$242="nulová",$N$242,0)</f>
        <v>0</v>
      </c>
      <c r="BJ242" s="131" t="s">
        <v>20</v>
      </c>
      <c r="BK242" s="103">
        <f>ROUND($L$242*$K$242,3)</f>
        <v>0</v>
      </c>
      <c r="BL242" s="131" t="s">
        <v>360</v>
      </c>
      <c r="BM242" s="131" t="s">
        <v>377</v>
      </c>
    </row>
    <row r="243" spans="2:65" s="6" customFormat="1" ht="7.5" customHeight="1">
      <c r="B243" s="35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7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C243" s="131"/>
      <c r="AD243" s="131"/>
      <c r="AE243" s="131"/>
      <c r="AF243" s="131"/>
      <c r="AG243" s="131"/>
      <c r="AH243" s="131"/>
      <c r="AI243" s="131"/>
      <c r="AJ243" s="131"/>
      <c r="AK243" s="131"/>
      <c r="AL243" s="131"/>
      <c r="AM243" s="131"/>
      <c r="AN243" s="131"/>
      <c r="AO243" s="131"/>
      <c r="AP243" s="131"/>
      <c r="AQ243" s="131"/>
      <c r="AR243" s="131"/>
      <c r="AS243" s="131"/>
      <c r="AT243" s="131"/>
      <c r="AU243" s="131"/>
      <c r="AV243" s="131"/>
      <c r="AW243" s="131"/>
      <c r="AX243" s="131"/>
      <c r="AY243" s="131"/>
      <c r="AZ243" s="131"/>
      <c r="BA243" s="131"/>
      <c r="BB243" s="131"/>
      <c r="BC243" s="131"/>
      <c r="BD243" s="131"/>
      <c r="BE243" s="131"/>
      <c r="BF243" s="131"/>
      <c r="BG243" s="131"/>
      <c r="BH243" s="131"/>
      <c r="BI243" s="131"/>
      <c r="BJ243" s="131"/>
      <c r="BK243" s="131"/>
      <c r="BL243" s="131"/>
      <c r="BM243" s="131"/>
    </row>
    <row r="244" spans="2:65" s="2" customFormat="1" ht="14.25" customHeight="1"/>
  </sheetData>
  <mergeCells count="367">
    <mergeCell ref="H1:K1"/>
    <mergeCell ref="S2:AC2"/>
    <mergeCell ref="F235:I235"/>
    <mergeCell ref="L235:M235"/>
    <mergeCell ref="N235:Q235"/>
    <mergeCell ref="F236:I236"/>
    <mergeCell ref="F241:I241"/>
    <mergeCell ref="L241:M241"/>
    <mergeCell ref="N241:Q241"/>
    <mergeCell ref="L230:M230"/>
    <mergeCell ref="N230:Q230"/>
    <mergeCell ref="F231:I231"/>
    <mergeCell ref="L231:M231"/>
    <mergeCell ref="N231:Q231"/>
    <mergeCell ref="L236:M236"/>
    <mergeCell ref="N236:Q236"/>
    <mergeCell ref="F233:I233"/>
    <mergeCell ref="L233:M233"/>
    <mergeCell ref="N233:Q233"/>
    <mergeCell ref="F234:I234"/>
    <mergeCell ref="L234:M234"/>
    <mergeCell ref="N234:Q234"/>
    <mergeCell ref="F226:I226"/>
    <mergeCell ref="L226:M226"/>
    <mergeCell ref="F242:I242"/>
    <mergeCell ref="L242:M242"/>
    <mergeCell ref="N242:Q242"/>
    <mergeCell ref="N120:Q120"/>
    <mergeCell ref="N121:Q121"/>
    <mergeCell ref="N122:Q122"/>
    <mergeCell ref="N135:Q135"/>
    <mergeCell ref="N145:Q145"/>
    <mergeCell ref="N152:Q152"/>
    <mergeCell ref="N164:Q164"/>
    <mergeCell ref="N202:Q202"/>
    <mergeCell ref="N214:Q214"/>
    <mergeCell ref="N232:Q232"/>
    <mergeCell ref="N237:Q237"/>
    <mergeCell ref="F238:I238"/>
    <mergeCell ref="L238:M238"/>
    <mergeCell ref="N238:Q238"/>
    <mergeCell ref="F239:I239"/>
    <mergeCell ref="L239:M239"/>
    <mergeCell ref="N239:Q239"/>
    <mergeCell ref="F240:I240"/>
    <mergeCell ref="L240:M240"/>
    <mergeCell ref="N240:Q240"/>
    <mergeCell ref="F230:I230"/>
    <mergeCell ref="N226:Q226"/>
    <mergeCell ref="F227:I227"/>
    <mergeCell ref="F228:I228"/>
    <mergeCell ref="L228:M228"/>
    <mergeCell ref="N228:Q228"/>
    <mergeCell ref="F229:I229"/>
    <mergeCell ref="L229:M229"/>
    <mergeCell ref="N229:Q229"/>
    <mergeCell ref="F221:I221"/>
    <mergeCell ref="L221:M221"/>
    <mergeCell ref="N221:Q221"/>
    <mergeCell ref="F222:I222"/>
    <mergeCell ref="L222:M222"/>
    <mergeCell ref="N222:Q222"/>
    <mergeCell ref="F223:I223"/>
    <mergeCell ref="F224:I224"/>
    <mergeCell ref="F225:I225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13:I213"/>
    <mergeCell ref="L213:M213"/>
    <mergeCell ref="N213:Q213"/>
    <mergeCell ref="F215:I215"/>
    <mergeCell ref="L215:M215"/>
    <mergeCell ref="N215:Q215"/>
    <mergeCell ref="F216:I216"/>
    <mergeCell ref="F217:I217"/>
    <mergeCell ref="L217:M217"/>
    <mergeCell ref="N217:Q217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0:I200"/>
    <mergeCell ref="L200:M200"/>
    <mergeCell ref="N200:Q200"/>
    <mergeCell ref="F201:I201"/>
    <mergeCell ref="L201:M201"/>
    <mergeCell ref="N201:Q201"/>
    <mergeCell ref="F203:I203"/>
    <mergeCell ref="L203:M203"/>
    <mergeCell ref="N203:Q203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193:I193"/>
    <mergeCell ref="L193:M193"/>
    <mergeCell ref="N193:Q193"/>
    <mergeCell ref="F194:I194"/>
    <mergeCell ref="F195:I195"/>
    <mergeCell ref="L195:M195"/>
    <mergeCell ref="N195:Q195"/>
    <mergeCell ref="F196:I196"/>
    <mergeCell ref="L196:M196"/>
    <mergeCell ref="N196:Q196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86:I186"/>
    <mergeCell ref="L186:M186"/>
    <mergeCell ref="N186:Q186"/>
    <mergeCell ref="F187:I187"/>
    <mergeCell ref="L187:M187"/>
    <mergeCell ref="N187:Q187"/>
    <mergeCell ref="F188:I188"/>
    <mergeCell ref="F189:I189"/>
    <mergeCell ref="L189:M189"/>
    <mergeCell ref="N189:Q189"/>
    <mergeCell ref="F183:I183"/>
    <mergeCell ref="F184:I184"/>
    <mergeCell ref="L184:M184"/>
    <mergeCell ref="N184:Q184"/>
    <mergeCell ref="F185:I185"/>
    <mergeCell ref="L185:M185"/>
    <mergeCell ref="N185:Q185"/>
    <mergeCell ref="L183:M183"/>
    <mergeCell ref="N183:Q183"/>
    <mergeCell ref="F178:I178"/>
    <mergeCell ref="F179:I179"/>
    <mergeCell ref="L179:M179"/>
    <mergeCell ref="N179:Q179"/>
    <mergeCell ref="F180:I180"/>
    <mergeCell ref="L180:M180"/>
    <mergeCell ref="N180:Q180"/>
    <mergeCell ref="F182:I182"/>
    <mergeCell ref="L182:M182"/>
    <mergeCell ref="N182:Q182"/>
    <mergeCell ref="N181:Q181"/>
    <mergeCell ref="F174:I174"/>
    <mergeCell ref="L174:M174"/>
    <mergeCell ref="N174:Q174"/>
    <mergeCell ref="F176:I176"/>
    <mergeCell ref="L176:M176"/>
    <mergeCell ref="N176:Q176"/>
    <mergeCell ref="N175:Q175"/>
    <mergeCell ref="F177:I177"/>
    <mergeCell ref="L177:M177"/>
    <mergeCell ref="N177:Q177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7:I167"/>
    <mergeCell ref="L167:M167"/>
    <mergeCell ref="N167:Q167"/>
    <mergeCell ref="F168:I168"/>
    <mergeCell ref="L168:M168"/>
    <mergeCell ref="N168:Q168"/>
    <mergeCell ref="F170:I170"/>
    <mergeCell ref="L170:M170"/>
    <mergeCell ref="N170:Q170"/>
    <mergeCell ref="N169:Q169"/>
    <mergeCell ref="F163:I163"/>
    <mergeCell ref="L163:M163"/>
    <mergeCell ref="N163:Q163"/>
    <mergeCell ref="F165:I165"/>
    <mergeCell ref="L165:M165"/>
    <mergeCell ref="N165:Q165"/>
    <mergeCell ref="F166:I166"/>
    <mergeCell ref="L166:M166"/>
    <mergeCell ref="N166:Q166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53:I153"/>
    <mergeCell ref="L153:M153"/>
    <mergeCell ref="N153:Q153"/>
    <mergeCell ref="F154:I154"/>
    <mergeCell ref="F155:I155"/>
    <mergeCell ref="L155:M155"/>
    <mergeCell ref="N155:Q155"/>
    <mergeCell ref="F156:I156"/>
    <mergeCell ref="L156:M156"/>
    <mergeCell ref="N156:Q156"/>
    <mergeCell ref="F148:I148"/>
    <mergeCell ref="L148:M148"/>
    <mergeCell ref="N148:Q148"/>
    <mergeCell ref="F149:I149"/>
    <mergeCell ref="L149:M149"/>
    <mergeCell ref="N149:Q149"/>
    <mergeCell ref="F150:I150"/>
    <mergeCell ref="F151:I151"/>
    <mergeCell ref="L151:M151"/>
    <mergeCell ref="N151:Q151"/>
    <mergeCell ref="F142:I142"/>
    <mergeCell ref="F143:I143"/>
    <mergeCell ref="F144:I144"/>
    <mergeCell ref="L144:M144"/>
    <mergeCell ref="N144:Q144"/>
    <mergeCell ref="F146:I146"/>
    <mergeCell ref="L146:M146"/>
    <mergeCell ref="N146:Q146"/>
    <mergeCell ref="F147:I147"/>
    <mergeCell ref="L147:M147"/>
    <mergeCell ref="N147:Q147"/>
    <mergeCell ref="F137:I137"/>
    <mergeCell ref="L137:M137"/>
    <mergeCell ref="N137:Q137"/>
    <mergeCell ref="F138:I138"/>
    <mergeCell ref="L138:M138"/>
    <mergeCell ref="N138:Q138"/>
    <mergeCell ref="F139:I139"/>
    <mergeCell ref="F140:I140"/>
    <mergeCell ref="F141:I141"/>
    <mergeCell ref="F133:I133"/>
    <mergeCell ref="L133:M133"/>
    <mergeCell ref="N133:Q133"/>
    <mergeCell ref="F134:I134"/>
    <mergeCell ref="L134:M134"/>
    <mergeCell ref="N134:Q134"/>
    <mergeCell ref="F136:I136"/>
    <mergeCell ref="L136:M136"/>
    <mergeCell ref="N136:Q136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6:I126"/>
    <mergeCell ref="L126:M126"/>
    <mergeCell ref="N126:Q126"/>
    <mergeCell ref="F127:I127"/>
    <mergeCell ref="L127:M127"/>
    <mergeCell ref="N127:Q127"/>
    <mergeCell ref="F128:I128"/>
    <mergeCell ref="F129:I129"/>
    <mergeCell ref="L129:M129"/>
    <mergeCell ref="N129:Q129"/>
    <mergeCell ref="M117:Q117"/>
    <mergeCell ref="F119:I119"/>
    <mergeCell ref="L119:M119"/>
    <mergeCell ref="N119:Q119"/>
    <mergeCell ref="F123:I123"/>
    <mergeCell ref="L123:M123"/>
    <mergeCell ref="N123:Q123"/>
    <mergeCell ref="F124:I124"/>
    <mergeCell ref="F125:I125"/>
    <mergeCell ref="L125:M125"/>
    <mergeCell ref="N125:Q125"/>
    <mergeCell ref="N98:Q98"/>
    <mergeCell ref="N99:Q99"/>
    <mergeCell ref="N100:Q100"/>
    <mergeCell ref="N102:Q102"/>
    <mergeCell ref="L104:Q104"/>
    <mergeCell ref="C110:Q110"/>
    <mergeCell ref="F112:P112"/>
    <mergeCell ref="M114:P114"/>
    <mergeCell ref="M116:Q11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C2:Q2"/>
    <mergeCell ref="C4:Q4"/>
    <mergeCell ref="F6:P6"/>
    <mergeCell ref="O8:P8"/>
    <mergeCell ref="O10:P10"/>
    <mergeCell ref="O11:P11"/>
    <mergeCell ref="O13:P13"/>
    <mergeCell ref="O14:P14"/>
    <mergeCell ref="O16:P16"/>
  </mergeCells>
  <hyperlinks>
    <hyperlink ref="F1:G1" location="C2" tooltip="Krycí list rozpočtu" display="1) Krycí list rozpočtu"/>
    <hyperlink ref="H1:K1" location="C85" tooltip="Rekapitulace rozpočtu" display="2) Rekapitulace rozpočtu"/>
    <hyperlink ref="L1" location="C119" tooltip="Rozpočet" display="3) Rozpočet"/>
    <hyperlink ref="S1:T1" location="'Rekapitulace stavby'!C2" tooltip="Rekapitulace stavby" display="Rekapitulace stavby"/>
  </hyperlinks>
  <pageMargins left="0.59027779102325439" right="0.59027779102325439" top="0.52083337306976318" bottom="0.48611113429069519" header="0" footer="0"/>
  <pageSetup paperSize="9" scale="95" fitToHeight="100" orientation="portrait" blackAndWhite="1" r:id="rId1"/>
  <headerFooter alignWithMargins="0"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20150252 - Závodová komun...</vt:lpstr>
      <vt:lpstr>'20150252 - Závodová komun...'!Názvy_tisku</vt:lpstr>
      <vt:lpstr>'Rekapitulace stavby'!Názvy_tisku</vt:lpstr>
      <vt:lpstr>'20150252 - Závodová komun...'!Oblast_tisku</vt:lpstr>
      <vt:lpstr>'Rekapitulace stavby'!Oblast_tisku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pokorny47800</cp:lastModifiedBy>
  <cp:revision/>
  <cp:lastPrinted>2016-11-10T11:44:12Z</cp:lastPrinted>
  <dcterms:created xsi:type="dcterms:W3CDTF">2016-11-10T10:43:43Z</dcterms:created>
  <dcterms:modified xsi:type="dcterms:W3CDTF">2017-06-14T10:29:27Z</dcterms:modified>
</cp:coreProperties>
</file>