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dmin\Documents\ZAKÁZKY\VLASTISLAV\ZADÁVACÍ DOKUMENTACE\"/>
    </mc:Choice>
  </mc:AlternateContent>
  <xr:revisionPtr revIDLastSave="0" documentId="8_{ABD0FB59-C127-4C2A-A45A-8AD36ADD96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kapitulace stavby" sheetId="1" r:id="rId1"/>
    <sheet name="0032021 - Obnova místní k..." sheetId="2" r:id="rId2"/>
  </sheets>
  <definedNames>
    <definedName name="_xlnm._FilterDatabase" localSheetId="1" hidden="1">'0032021 - Obnova místní k...'!$C$122:$K$262</definedName>
    <definedName name="_xlnm.Print_Titles" localSheetId="1">'0032021 - Obnova místní k...'!$122:$122</definedName>
    <definedName name="_xlnm.Print_Titles" localSheetId="0">'Rekapitulace stavby'!$92:$92</definedName>
    <definedName name="_xlnm.Print_Area" localSheetId="1">'0032021 - Obnova místní k...'!$C$4:$J$76,'0032021 - Obnova místní k...'!$C$82:$J$106,'0032021 - Obnova místní k...'!$C$112:$J$262</definedName>
    <definedName name="_xlnm.Print_Area" localSheetId="0">'Rekapitulace stavby'!$D$4:$AO$76,'Rekapitulace stavby'!$C$82:$AQ$96</definedName>
  </definedNames>
  <calcPr calcId="191029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262" i="2"/>
  <c r="BH262" i="2"/>
  <c r="BG262" i="2"/>
  <c r="BF262" i="2"/>
  <c r="T262" i="2"/>
  <c r="T261" i="2"/>
  <c r="R262" i="2"/>
  <c r="R261" i="2"/>
  <c r="P262" i="2"/>
  <c r="P261" i="2"/>
  <c r="BI260" i="2"/>
  <c r="BH260" i="2"/>
  <c r="BG260" i="2"/>
  <c r="BF260" i="2"/>
  <c r="T260" i="2"/>
  <c r="T259" i="2"/>
  <c r="R260" i="2"/>
  <c r="R259" i="2"/>
  <c r="P260" i="2"/>
  <c r="P259" i="2"/>
  <c r="BI258" i="2"/>
  <c r="BH258" i="2"/>
  <c r="BG258" i="2"/>
  <c r="BF258" i="2"/>
  <c r="T258" i="2"/>
  <c r="T257" i="2"/>
  <c r="R258" i="2"/>
  <c r="R257" i="2"/>
  <c r="P258" i="2"/>
  <c r="P257" i="2"/>
  <c r="BI256" i="2"/>
  <c r="BH256" i="2"/>
  <c r="BG256" i="2"/>
  <c r="BF256" i="2"/>
  <c r="T256" i="2"/>
  <c r="T255" i="2"/>
  <c r="T254" i="2" s="1"/>
  <c r="R256" i="2"/>
  <c r="R255" i="2" s="1"/>
  <c r="R254" i="2" s="1"/>
  <c r="P256" i="2"/>
  <c r="P255" i="2" s="1"/>
  <c r="P254" i="2" s="1"/>
  <c r="BI253" i="2"/>
  <c r="BH253" i="2"/>
  <c r="BG253" i="2"/>
  <c r="BF253" i="2"/>
  <c r="T253" i="2"/>
  <c r="T252" i="2" s="1"/>
  <c r="R253" i="2"/>
  <c r="R252" i="2" s="1"/>
  <c r="P253" i="2"/>
  <c r="P252" i="2"/>
  <c r="BI250" i="2"/>
  <c r="BH250" i="2"/>
  <c r="BG250" i="2"/>
  <c r="BF250" i="2"/>
  <c r="T250" i="2"/>
  <c r="R250" i="2"/>
  <c r="P250" i="2"/>
  <c r="BI248" i="2"/>
  <c r="BH248" i="2"/>
  <c r="BG248" i="2"/>
  <c r="BF248" i="2"/>
  <c r="T248" i="2"/>
  <c r="R248" i="2"/>
  <c r="P248" i="2"/>
  <c r="BI247" i="2"/>
  <c r="BH247" i="2"/>
  <c r="BG247" i="2"/>
  <c r="BF247" i="2"/>
  <c r="T247" i="2"/>
  <c r="R247" i="2"/>
  <c r="P247" i="2"/>
  <c r="BI245" i="2"/>
  <c r="BH245" i="2"/>
  <c r="BG245" i="2"/>
  <c r="BF245" i="2"/>
  <c r="T245" i="2"/>
  <c r="R245" i="2"/>
  <c r="P245" i="2"/>
  <c r="BI244" i="2"/>
  <c r="BH244" i="2"/>
  <c r="BG244" i="2"/>
  <c r="BF244" i="2"/>
  <c r="T244" i="2"/>
  <c r="R244" i="2"/>
  <c r="P244" i="2"/>
  <c r="BI240" i="2"/>
  <c r="BH240" i="2"/>
  <c r="BG240" i="2"/>
  <c r="BF240" i="2"/>
  <c r="T240" i="2"/>
  <c r="R240" i="2"/>
  <c r="P240" i="2"/>
  <c r="BI237" i="2"/>
  <c r="BH237" i="2"/>
  <c r="BG237" i="2"/>
  <c r="BF237" i="2"/>
  <c r="T237" i="2"/>
  <c r="R237" i="2"/>
  <c r="P237" i="2"/>
  <c r="BI234" i="2"/>
  <c r="BH234" i="2"/>
  <c r="BG234" i="2"/>
  <c r="BF234" i="2"/>
  <c r="T234" i="2"/>
  <c r="R234" i="2"/>
  <c r="P234" i="2"/>
  <c r="BI231" i="2"/>
  <c r="BH231" i="2"/>
  <c r="BG231" i="2"/>
  <c r="BF231" i="2"/>
  <c r="T231" i="2"/>
  <c r="R231" i="2"/>
  <c r="P231" i="2"/>
  <c r="BI230" i="2"/>
  <c r="BH230" i="2"/>
  <c r="BG230" i="2"/>
  <c r="BF230" i="2"/>
  <c r="T230" i="2"/>
  <c r="R230" i="2"/>
  <c r="P230" i="2"/>
  <c r="BI229" i="2"/>
  <c r="BH229" i="2"/>
  <c r="BG229" i="2"/>
  <c r="BF229" i="2"/>
  <c r="T229" i="2"/>
  <c r="R229" i="2"/>
  <c r="P229" i="2"/>
  <c r="BI228" i="2"/>
  <c r="BH228" i="2"/>
  <c r="BG228" i="2"/>
  <c r="BF228" i="2"/>
  <c r="T228" i="2"/>
  <c r="R228" i="2"/>
  <c r="P228" i="2"/>
  <c r="BI225" i="2"/>
  <c r="BH225" i="2"/>
  <c r="BG225" i="2"/>
  <c r="BF225" i="2"/>
  <c r="T225" i="2"/>
  <c r="R225" i="2"/>
  <c r="P225" i="2"/>
  <c r="BI222" i="2"/>
  <c r="BH222" i="2"/>
  <c r="BG222" i="2"/>
  <c r="BF222" i="2"/>
  <c r="T222" i="2"/>
  <c r="R222" i="2"/>
  <c r="P222" i="2"/>
  <c r="BI218" i="2"/>
  <c r="BH218" i="2"/>
  <c r="BG218" i="2"/>
  <c r="BF218" i="2"/>
  <c r="T218" i="2"/>
  <c r="R218" i="2"/>
  <c r="P218" i="2"/>
  <c r="BI215" i="2"/>
  <c r="BH215" i="2"/>
  <c r="BG215" i="2"/>
  <c r="BF215" i="2"/>
  <c r="T215" i="2"/>
  <c r="R215" i="2"/>
  <c r="P215" i="2"/>
  <c r="BI212" i="2"/>
  <c r="BH212" i="2"/>
  <c r="BG212" i="2"/>
  <c r="BF212" i="2"/>
  <c r="T212" i="2"/>
  <c r="R212" i="2"/>
  <c r="P212" i="2"/>
  <c r="BI209" i="2"/>
  <c r="BH209" i="2"/>
  <c r="BG209" i="2"/>
  <c r="BF209" i="2"/>
  <c r="T209" i="2"/>
  <c r="R209" i="2"/>
  <c r="P209" i="2"/>
  <c r="BI206" i="2"/>
  <c r="BH206" i="2"/>
  <c r="BG206" i="2"/>
  <c r="BF206" i="2"/>
  <c r="T206" i="2"/>
  <c r="R206" i="2"/>
  <c r="P206" i="2"/>
  <c r="BI203" i="2"/>
  <c r="BH203" i="2"/>
  <c r="BG203" i="2"/>
  <c r="BF203" i="2"/>
  <c r="T203" i="2"/>
  <c r="R203" i="2"/>
  <c r="P203" i="2"/>
  <c r="BI200" i="2"/>
  <c r="BH200" i="2"/>
  <c r="BG200" i="2"/>
  <c r="BF200" i="2"/>
  <c r="T200" i="2"/>
  <c r="R200" i="2"/>
  <c r="P200" i="2"/>
  <c r="BI197" i="2"/>
  <c r="BH197" i="2"/>
  <c r="BG197" i="2"/>
  <c r="BF197" i="2"/>
  <c r="T197" i="2"/>
  <c r="R197" i="2"/>
  <c r="P197" i="2"/>
  <c r="BI193" i="2"/>
  <c r="BH193" i="2"/>
  <c r="BG193" i="2"/>
  <c r="BF193" i="2"/>
  <c r="T193" i="2"/>
  <c r="R193" i="2"/>
  <c r="P193" i="2"/>
  <c r="BI190" i="2"/>
  <c r="BH190" i="2"/>
  <c r="BG190" i="2"/>
  <c r="BF190" i="2"/>
  <c r="T190" i="2"/>
  <c r="R190" i="2"/>
  <c r="P190" i="2"/>
  <c r="BI187" i="2"/>
  <c r="BH187" i="2"/>
  <c r="BG187" i="2"/>
  <c r="BF187" i="2"/>
  <c r="T187" i="2"/>
  <c r="R187" i="2"/>
  <c r="P187" i="2"/>
  <c r="BI184" i="2"/>
  <c r="BH184" i="2"/>
  <c r="BG184" i="2"/>
  <c r="BF184" i="2"/>
  <c r="T184" i="2"/>
  <c r="R184" i="2"/>
  <c r="P184" i="2"/>
  <c r="BI182" i="2"/>
  <c r="BH182" i="2"/>
  <c r="BG182" i="2"/>
  <c r="BF182" i="2"/>
  <c r="T182" i="2"/>
  <c r="R182" i="2"/>
  <c r="P182" i="2"/>
  <c r="BI179" i="2"/>
  <c r="BH179" i="2"/>
  <c r="BG179" i="2"/>
  <c r="BF179" i="2"/>
  <c r="T179" i="2"/>
  <c r="R179" i="2"/>
  <c r="P179" i="2"/>
  <c r="BI176" i="2"/>
  <c r="BH176" i="2"/>
  <c r="BG176" i="2"/>
  <c r="BF176" i="2"/>
  <c r="T176" i="2"/>
  <c r="R176" i="2"/>
  <c r="P176" i="2"/>
  <c r="BI173" i="2"/>
  <c r="BH173" i="2"/>
  <c r="BG173" i="2"/>
  <c r="BF173" i="2"/>
  <c r="T173" i="2"/>
  <c r="R173" i="2"/>
  <c r="P173" i="2"/>
  <c r="BI167" i="2"/>
  <c r="BH167" i="2"/>
  <c r="BG167" i="2"/>
  <c r="BF167" i="2"/>
  <c r="T167" i="2"/>
  <c r="R167" i="2"/>
  <c r="P167" i="2"/>
  <c r="BI161" i="2"/>
  <c r="BH161" i="2"/>
  <c r="BG161" i="2"/>
  <c r="BF161" i="2"/>
  <c r="T161" i="2"/>
  <c r="R161" i="2"/>
  <c r="P161" i="2"/>
  <c r="BI155" i="2"/>
  <c r="BH155" i="2"/>
  <c r="BG155" i="2"/>
  <c r="BF155" i="2"/>
  <c r="T155" i="2"/>
  <c r="R155" i="2"/>
  <c r="P155" i="2"/>
  <c r="BI149" i="2"/>
  <c r="BH149" i="2"/>
  <c r="BG149" i="2"/>
  <c r="BF149" i="2"/>
  <c r="T149" i="2"/>
  <c r="R149" i="2"/>
  <c r="P149" i="2"/>
  <c r="BI146" i="2"/>
  <c r="BH146" i="2"/>
  <c r="BG146" i="2"/>
  <c r="BF146" i="2"/>
  <c r="T146" i="2"/>
  <c r="R146" i="2"/>
  <c r="P146" i="2"/>
  <c r="BI143" i="2"/>
  <c r="BH143" i="2"/>
  <c r="BG143" i="2"/>
  <c r="BF143" i="2"/>
  <c r="T143" i="2"/>
  <c r="R143" i="2"/>
  <c r="P143" i="2"/>
  <c r="BI140" i="2"/>
  <c r="BH140" i="2"/>
  <c r="BG140" i="2"/>
  <c r="BF140" i="2"/>
  <c r="T140" i="2"/>
  <c r="R140" i="2"/>
  <c r="P140" i="2"/>
  <c r="BI138" i="2"/>
  <c r="BH138" i="2"/>
  <c r="BG138" i="2"/>
  <c r="BF138" i="2"/>
  <c r="T138" i="2"/>
  <c r="R138" i="2"/>
  <c r="P138" i="2"/>
  <c r="BI135" i="2"/>
  <c r="BH135" i="2"/>
  <c r="BG135" i="2"/>
  <c r="BF135" i="2"/>
  <c r="T135" i="2"/>
  <c r="R135" i="2"/>
  <c r="P135" i="2"/>
  <c r="BI132" i="2"/>
  <c r="BH132" i="2"/>
  <c r="BG132" i="2"/>
  <c r="BF132" i="2"/>
  <c r="T132" i="2"/>
  <c r="R132" i="2"/>
  <c r="P132" i="2"/>
  <c r="BI129" i="2"/>
  <c r="BH129" i="2"/>
  <c r="BG129" i="2"/>
  <c r="BF129" i="2"/>
  <c r="T129" i="2"/>
  <c r="R129" i="2"/>
  <c r="P129" i="2"/>
  <c r="BI126" i="2"/>
  <c r="BH126" i="2"/>
  <c r="BG126" i="2"/>
  <c r="BF126" i="2"/>
  <c r="T126" i="2"/>
  <c r="R126" i="2"/>
  <c r="P126" i="2"/>
  <c r="F117" i="2"/>
  <c r="E115" i="2"/>
  <c r="F87" i="2"/>
  <c r="E85" i="2"/>
  <c r="J22" i="2"/>
  <c r="E22" i="2"/>
  <c r="J120" i="2" s="1"/>
  <c r="J21" i="2"/>
  <c r="J19" i="2"/>
  <c r="E19" i="2"/>
  <c r="J89" i="2" s="1"/>
  <c r="J18" i="2"/>
  <c r="J16" i="2"/>
  <c r="E16" i="2"/>
  <c r="F120" i="2" s="1"/>
  <c r="J15" i="2"/>
  <c r="J13" i="2"/>
  <c r="E13" i="2"/>
  <c r="F119" i="2" s="1"/>
  <c r="J12" i="2"/>
  <c r="J10" i="2"/>
  <c r="J87" i="2"/>
  <c r="L90" i="1"/>
  <c r="AM90" i="1"/>
  <c r="AM89" i="1"/>
  <c r="L89" i="1"/>
  <c r="AM87" i="1"/>
  <c r="L87" i="1"/>
  <c r="L85" i="1"/>
  <c r="L84" i="1"/>
  <c r="J228" i="2"/>
  <c r="BK209" i="2"/>
  <c r="BK143" i="2"/>
  <c r="J253" i="2"/>
  <c r="BK231" i="2"/>
  <c r="BK197" i="2"/>
  <c r="J262" i="2"/>
  <c r="J237" i="2"/>
  <c r="J209" i="2"/>
  <c r="BK140" i="2"/>
  <c r="J187" i="2"/>
  <c r="BK167" i="2"/>
  <c r="BK132" i="2"/>
  <c r="BK250" i="2"/>
  <c r="BK212" i="2"/>
  <c r="J146" i="2"/>
  <c r="BK256" i="2"/>
  <c r="BK230" i="2"/>
  <c r="BK155" i="2"/>
  <c r="J256" i="2"/>
  <c r="J231" i="2"/>
  <c r="BK184" i="2"/>
  <c r="BK200" i="2"/>
  <c r="J245" i="2"/>
  <c r="BK135" i="2"/>
  <c r="BK126" i="2"/>
  <c r="BK229" i="2"/>
  <c r="J203" i="2"/>
  <c r="J176" i="2"/>
  <c r="BK247" i="2"/>
  <c r="J212" i="2"/>
  <c r="J250" i="2"/>
  <c r="BK222" i="2"/>
  <c r="J200" i="2"/>
  <c r="BK206" i="2"/>
  <c r="BK173" i="2"/>
  <c r="BK138" i="2"/>
  <c r="BK240" i="2"/>
  <c r="BK193" i="2"/>
  <c r="J126" i="2"/>
  <c r="BK244" i="2"/>
  <c r="J179" i="2"/>
  <c r="BK253" i="2"/>
  <c r="J230" i="2"/>
  <c r="BK203" i="2"/>
  <c r="J135" i="2"/>
  <c r="J140" i="2"/>
  <c r="BK146" i="2"/>
  <c r="J234" i="2"/>
  <c r="BK215" i="2"/>
  <c r="J182" i="2"/>
  <c r="BK262" i="2"/>
  <c r="J240" i="2"/>
  <c r="BK161" i="2"/>
  <c r="J260" i="2"/>
  <c r="BK234" i="2"/>
  <c r="J215" i="2"/>
  <c r="BK187" i="2"/>
  <c r="J193" i="2"/>
  <c r="BK149" i="2"/>
  <c r="J258" i="2"/>
  <c r="BK218" i="2"/>
  <c r="J149" i="2"/>
  <c r="BK258" i="2"/>
  <c r="BK237" i="2"/>
  <c r="BK176" i="2"/>
  <c r="BK248" i="2"/>
  <c r="BK228" i="2"/>
  <c r="J190" i="2"/>
  <c r="BK129" i="2"/>
  <c r="J129" i="2"/>
  <c r="J161" i="2"/>
  <c r="AS94" i="1"/>
  <c r="J244" i="2"/>
  <c r="J184" i="2"/>
  <c r="BK260" i="2"/>
  <c r="BK225" i="2"/>
  <c r="BK182" i="2"/>
  <c r="BK245" i="2"/>
  <c r="J218" i="2"/>
  <c r="J173" i="2"/>
  <c r="J167" i="2"/>
  <c r="J132" i="2"/>
  <c r="J225" i="2"/>
  <c r="J197" i="2"/>
  <c r="J155" i="2"/>
  <c r="J248" i="2"/>
  <c r="J222" i="2"/>
  <c r="J138" i="2"/>
  <c r="J247" i="2"/>
  <c r="J229" i="2"/>
  <c r="J206" i="2"/>
  <c r="BK190" i="2"/>
  <c r="BK179" i="2"/>
  <c r="J143" i="2"/>
  <c r="BK125" i="2" l="1"/>
  <c r="J125" i="2" s="1"/>
  <c r="J96" i="2" s="1"/>
  <c r="R196" i="2"/>
  <c r="P125" i="2"/>
  <c r="T196" i="2"/>
  <c r="T125" i="2"/>
  <c r="BK221" i="2"/>
  <c r="J221" i="2" s="1"/>
  <c r="J98" i="2" s="1"/>
  <c r="BK243" i="2"/>
  <c r="J243" i="2" s="1"/>
  <c r="J99" i="2" s="1"/>
  <c r="R125" i="2"/>
  <c r="P221" i="2"/>
  <c r="P243" i="2"/>
  <c r="BK196" i="2"/>
  <c r="J196" i="2" s="1"/>
  <c r="J97" i="2" s="1"/>
  <c r="R221" i="2"/>
  <c r="R243" i="2"/>
  <c r="R124" i="2" s="1"/>
  <c r="R123" i="2" s="1"/>
  <c r="P196" i="2"/>
  <c r="T221" i="2"/>
  <c r="T243" i="2"/>
  <c r="BK252" i="2"/>
  <c r="J252" i="2" s="1"/>
  <c r="J100" i="2" s="1"/>
  <c r="BK255" i="2"/>
  <c r="J255" i="2"/>
  <c r="J102" i="2"/>
  <c r="BK257" i="2"/>
  <c r="J257" i="2" s="1"/>
  <c r="J103" i="2" s="1"/>
  <c r="BK259" i="2"/>
  <c r="J259" i="2"/>
  <c r="J104" i="2" s="1"/>
  <c r="BK261" i="2"/>
  <c r="J261" i="2"/>
  <c r="J105" i="2" s="1"/>
  <c r="BE197" i="2"/>
  <c r="F90" i="2"/>
  <c r="J117" i="2"/>
  <c r="BE138" i="2"/>
  <c r="BE140" i="2"/>
  <c r="F89" i="2"/>
  <c r="BE129" i="2"/>
  <c r="BE155" i="2"/>
  <c r="J90" i="2"/>
  <c r="J119" i="2"/>
  <c r="BE126" i="2"/>
  <c r="BE132" i="2"/>
  <c r="BE143" i="2"/>
  <c r="BE161" i="2"/>
  <c r="BE176" i="2"/>
  <c r="BE182" i="2"/>
  <c r="BE203" i="2"/>
  <c r="BE190" i="2"/>
  <c r="BE193" i="2"/>
  <c r="BE218" i="2"/>
  <c r="BE225" i="2"/>
  <c r="BE231" i="2"/>
  <c r="BE244" i="2"/>
  <c r="BE245" i="2"/>
  <c r="BE248" i="2"/>
  <c r="BE253" i="2"/>
  <c r="BE258" i="2"/>
  <c r="BE260" i="2"/>
  <c r="BE135" i="2"/>
  <c r="BE146" i="2"/>
  <c r="BE149" i="2"/>
  <c r="BE167" i="2"/>
  <c r="BE184" i="2"/>
  <c r="BE187" i="2"/>
  <c r="BE200" i="2"/>
  <c r="BE212" i="2"/>
  <c r="BE228" i="2"/>
  <c r="BE240" i="2"/>
  <c r="BE250" i="2"/>
  <c r="BE256" i="2"/>
  <c r="BE262" i="2"/>
  <c r="BE173" i="2"/>
  <c r="BE179" i="2"/>
  <c r="BE206" i="2"/>
  <c r="BE209" i="2"/>
  <c r="BE215" i="2"/>
  <c r="BE222" i="2"/>
  <c r="BE229" i="2"/>
  <c r="BE230" i="2"/>
  <c r="BE234" i="2"/>
  <c r="BE237" i="2"/>
  <c r="BE247" i="2"/>
  <c r="F32" i="2"/>
  <c r="BA95" i="1" s="1"/>
  <c r="BA94" i="1" s="1"/>
  <c r="W30" i="1" s="1"/>
  <c r="F33" i="2"/>
  <c r="BB95" i="1" s="1"/>
  <c r="BB94" i="1" s="1"/>
  <c r="AX94" i="1" s="1"/>
  <c r="F34" i="2"/>
  <c r="BC95" i="1" s="1"/>
  <c r="BC94" i="1" s="1"/>
  <c r="W32" i="1" s="1"/>
  <c r="F35" i="2"/>
  <c r="BD95" i="1" s="1"/>
  <c r="BD94" i="1" s="1"/>
  <c r="W33" i="1" s="1"/>
  <c r="J32" i="2"/>
  <c r="AW95" i="1" s="1"/>
  <c r="T124" i="2" l="1"/>
  <c r="T123" i="2"/>
  <c r="P124" i="2"/>
  <c r="P123" i="2" s="1"/>
  <c r="AU95" i="1" s="1"/>
  <c r="AU94" i="1" s="1"/>
  <c r="BK124" i="2"/>
  <c r="J124" i="2" s="1"/>
  <c r="J95" i="2" s="1"/>
  <c r="BK254" i="2"/>
  <c r="J254" i="2"/>
  <c r="J101" i="2" s="1"/>
  <c r="F31" i="2"/>
  <c r="AZ95" i="1"/>
  <c r="AZ94" i="1"/>
  <c r="W29" i="1" s="1"/>
  <c r="J31" i="2"/>
  <c r="AV95" i="1"/>
  <c r="AT95" i="1" s="1"/>
  <c r="AW94" i="1"/>
  <c r="AK30" i="1" s="1"/>
  <c r="W31" i="1"/>
  <c r="AY94" i="1"/>
  <c r="BK123" i="2" l="1"/>
  <c r="J123" i="2"/>
  <c r="J94" i="2" s="1"/>
  <c r="AV94" i="1"/>
  <c r="AK29" i="1" s="1"/>
  <c r="J28" i="2" l="1"/>
  <c r="AG95" i="1"/>
  <c r="AG94" i="1" s="1"/>
  <c r="AK26" i="1" s="1"/>
  <c r="AK35" i="1" s="1"/>
  <c r="AT94" i="1"/>
  <c r="J37" i="2" l="1"/>
  <c r="AN94" i="1"/>
  <c r="AN95" i="1"/>
</calcChain>
</file>

<file path=xl/sharedStrings.xml><?xml version="1.0" encoding="utf-8"?>
<sst xmlns="http://schemas.openxmlformats.org/spreadsheetml/2006/main" count="1743" uniqueCount="363">
  <si>
    <t>Export Komplet</t>
  </si>
  <si>
    <t/>
  </si>
  <si>
    <t>2.0</t>
  </si>
  <si>
    <t>ZAMOK</t>
  </si>
  <si>
    <t>False</t>
  </si>
  <si>
    <t>{9a08337c-722a-4d4a-a3c9-4753f89a1a46}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</si>
  <si>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</si>
  <si>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</si>
  <si>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</si>
  <si>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</si>
  <si>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</si>
  <si>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</si>
  <si>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</si>
  <si>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</si>
  <si>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0032021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</si>
  <si>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</si>
  <si>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</si>
  <si>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Obnova místní komunikace</t>
  </si>
  <si>
    <t>KSO:</t>
  </si>
  <si>
    <t>CC-CZ:</t>
  </si>
  <si>
    <t>Místo:</t>
  </si>
  <si>
    <t>Vlastislav</t>
  </si>
  <si>
    <t>Datum:</t>
  </si>
  <si>
    <t>25. 2. 2019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</si>
  <si>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</si>
  <si>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</si>
  <si>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</si>
  <si>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</si>
  <si>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</si>
  <si>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</si>
  <si>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</si>
  <si>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</si>
  <si>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</si>
  <si>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</si>
  <si>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</si>
  <si>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</si>
  <si>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</si>
  <si>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</si>
  <si>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</si>
  <si>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</si>
  <si>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</si>
  <si>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</si>
  <si>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</si>
  <si>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</si>
  <si>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</si>
  <si>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</si>
  <si>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</si>
  <si>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</si>
  <si>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</si>
  <si>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</si>
  <si>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</si>
  <si>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</si>
  <si>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</si>
  <si>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</si>
  <si>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</si>
  <si>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</si>
  <si>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</si>
  <si>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</si>
  <si>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</si>
  <si>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</si>
  <si>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</si>
  <si>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</si>
  <si>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</si>
  <si>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</si>
  <si>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</si>
  <si>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</si>
  <si>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</si>
  <si>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</si>
  <si>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</si>
  <si>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</si>
  <si>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</si>
  <si>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</si>
  <si>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</si>
  <si>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</si>
  <si>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</si>
  <si>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</si>
  <si>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</si>
  <si>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</si>
  <si>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</si>
  <si>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</si>
  <si>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</si>
  <si>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</si>
  <si>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</si>
  <si>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</si>
  <si>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</si>
  <si>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</si>
  <si>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</si>
  <si>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</si>
  <si>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</si>
  <si>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</si>
  <si>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</si>
  <si>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</si>
  <si>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</si>
  <si>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</si>
  <si>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</si>
  <si>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</si>
  <si>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</si>
  <si>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</si>
  <si>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</si>
  <si>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</si>
  <si>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</si>
  <si>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</si>
  <si>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</si>
  <si>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</si>
  <si>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</si>
  <si>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</si>
  <si>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</si>
  <si>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</si>
  <si>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</si>
  <si>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</si>
  <si>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</si>
  <si>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</si>
  <si>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</si>
  <si>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</si>
  <si>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</si>
  <si>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</si>
  <si>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</si>
  <si>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111151221</t>
  </si>
  <si>
    <t>Pokosení trávníku parkového plochy do 10000 m2 s odvozem do 20 km v rovině a svahu do 1:5</t>
  </si>
  <si>
    <t>m2</t>
  </si>
  <si>
    <t>4</t>
  </si>
  <si>
    <t>-164618607</t>
  </si>
  <si>
    <t>VV</t>
  </si>
  <si>
    <t>úprava krajnic (cca 80%)</t>
  </si>
  <si>
    <t>0,5*384*2*0,8</t>
  </si>
  <si>
    <t>113107222</t>
  </si>
  <si>
    <t>Odstranění podkladu pl přes 200 m2 z kameniva drceného tl 200 mm</t>
  </si>
  <si>
    <t>1853198608</t>
  </si>
  <si>
    <t>odměřeno z PD</t>
  </si>
  <si>
    <t>977</t>
  </si>
  <si>
    <t>3</t>
  </si>
  <si>
    <t>113154122</t>
  </si>
  <si>
    <t>Frézování živičného krytu tl 40 mm pruh š 1 m pl do 500 m2 bez překážek v trase</t>
  </si>
  <si>
    <t>547499038</t>
  </si>
  <si>
    <t>291</t>
  </si>
  <si>
    <t>113154123</t>
  </si>
  <si>
    <t>Frézování živičného krytu tl 50 mm pruh š 1 m pl do 500 m2 bez překážek v trase</t>
  </si>
  <si>
    <t>-1826546881</t>
  </si>
  <si>
    <t>odměřeno z PD (cca 70% druhá vrstva)</t>
  </si>
  <si>
    <t>291*0,7</t>
  </si>
  <si>
    <t>5</t>
  </si>
  <si>
    <t>121103111</t>
  </si>
  <si>
    <t>Skrývka zemin schopných zúrodnění v rovině a svahu do 1:5</t>
  </si>
  <si>
    <t>m3</t>
  </si>
  <si>
    <t>800439367</t>
  </si>
  <si>
    <t>384*2*0,1</t>
  </si>
  <si>
    <t>6</t>
  </si>
  <si>
    <t>132251103</t>
  </si>
  <si>
    <t>Hloubení rýh nezapažených  š do 800 mm v hornině třídy těžitelnosti I, skupiny 3 objem do 100 m3 strojně</t>
  </si>
  <si>
    <t>-1362501966</t>
  </si>
  <si>
    <t>zavsakovací žlab cca</t>
  </si>
  <si>
    <t>360*0,5*0,25</t>
  </si>
  <si>
    <t>7</t>
  </si>
  <si>
    <t>162211311</t>
  </si>
  <si>
    <t>Vodorovné přemístění výkopku z horniny třídy těžitelnosti I, skupiny 1 až 3 stavebním kolečkem do 10 m</t>
  </si>
  <si>
    <t>-1768454422</t>
  </si>
  <si>
    <t>ornice zpětně</t>
  </si>
  <si>
    <t>307,2*0,1</t>
  </si>
  <si>
    <t>8</t>
  </si>
  <si>
    <t>162251101</t>
  </si>
  <si>
    <t>Vodorovné přemístění do 20 m výkopku/sypaniny z horniny třídy těžitelnosti I, skupiny 1 až 3</t>
  </si>
  <si>
    <t>299853512</t>
  </si>
  <si>
    <t>9</t>
  </si>
  <si>
    <t>162651112</t>
  </si>
  <si>
    <t>Vodorovné přemístění do 5000 m výkopku/sypaniny z horniny třídy těžitelnosti I, skupiny 1 až 3</t>
  </si>
  <si>
    <t>2044802868</t>
  </si>
  <si>
    <t>ornice</t>
  </si>
  <si>
    <t>76,8-30,72</t>
  </si>
  <si>
    <t>výkopek</t>
  </si>
  <si>
    <t>45</t>
  </si>
  <si>
    <t>Součet</t>
  </si>
  <si>
    <t>10</t>
  </si>
  <si>
    <t>167151121</t>
  </si>
  <si>
    <t>Skládání nebo překládání výkopku z horniny třídy těžitelnosti I, skupiny 1 až 3</t>
  </si>
  <si>
    <t>461125514</t>
  </si>
  <si>
    <t>76,8</t>
  </si>
  <si>
    <t>11</t>
  </si>
  <si>
    <t>171201201</t>
  </si>
  <si>
    <t>Uložení sypaniny na skládky</t>
  </si>
  <si>
    <t>1987986218</t>
  </si>
  <si>
    <t>12</t>
  </si>
  <si>
    <t>171201221</t>
  </si>
  <si>
    <t>Poplatek za uložení na skládce (skládkovné) zeminy a kamení kód odpadu 17 05 04</t>
  </si>
  <si>
    <t>t</t>
  </si>
  <si>
    <t>-115483278</t>
  </si>
  <si>
    <t>46,08*1,6</t>
  </si>
  <si>
    <t>45*1,8</t>
  </si>
  <si>
    <t>13</t>
  </si>
  <si>
    <t>171251101</t>
  </si>
  <si>
    <t>Uložení sypaniny do násypů nezhutněných strojně</t>
  </si>
  <si>
    <t>-974213482</t>
  </si>
  <si>
    <t>30,72</t>
  </si>
  <si>
    <t>14</t>
  </si>
  <si>
    <t>181351103</t>
  </si>
  <si>
    <t>Rozprostření ornice tl vrstvy do 200 mm pl do 500 m2 v rovině nebo ve svahu do 1:5 strojně</t>
  </si>
  <si>
    <t>848733290</t>
  </si>
  <si>
    <t>181411131</t>
  </si>
  <si>
    <t>Založení parkového trávníku výsevem plochy do 1000 m2 v rovině a ve svahu do 1:5 vč. utažení</t>
  </si>
  <si>
    <t>-453641327</t>
  </si>
  <si>
    <t>16</t>
  </si>
  <si>
    <t>M</t>
  </si>
  <si>
    <t>00572410</t>
  </si>
  <si>
    <t>osivo směs travní parková</t>
  </si>
  <si>
    <t>kg</t>
  </si>
  <si>
    <t>-1730598154</t>
  </si>
  <si>
    <t>307,2*0,015</t>
  </si>
  <si>
    <t>17</t>
  </si>
  <si>
    <t>181951111</t>
  </si>
  <si>
    <t>Úprava pláně v hornině třídy těžitelnosti I, skupiny 1 až 3 bez zhutnění strojně</t>
  </si>
  <si>
    <t>1572284042</t>
  </si>
  <si>
    <t>18</t>
  </si>
  <si>
    <t>181951112</t>
  </si>
  <si>
    <t>Úprava pláně v hornině třídy těžitelnosti I, skupiny 1 až 3 se zhutněním strojně</t>
  </si>
  <si>
    <t>-1480518985</t>
  </si>
  <si>
    <t>komunikace dle PD</t>
  </si>
  <si>
    <t>1125</t>
  </si>
  <si>
    <t>19</t>
  </si>
  <si>
    <t>182151111</t>
  </si>
  <si>
    <t>Svahování v zářezech v hornině třídy těžitelnosti I, skupiny 1 až 3 strojně</t>
  </si>
  <si>
    <t>654917452</t>
  </si>
  <si>
    <t>zavsakovací žlab</t>
  </si>
  <si>
    <t>360*(0,5+0,5)</t>
  </si>
  <si>
    <t>20</t>
  </si>
  <si>
    <t>185811211</t>
  </si>
  <si>
    <t>Vyhrabání trávníku souvislé plochy do 1000 m2 v rovině a svahu do 1:5</t>
  </si>
  <si>
    <t>-712469598</t>
  </si>
  <si>
    <t>Komunikace pozemní</t>
  </si>
  <si>
    <t>564851111</t>
  </si>
  <si>
    <t>Podklad ze štěrkodrtě ŠD tl 150 mm</t>
  </si>
  <si>
    <t>1168150298</t>
  </si>
  <si>
    <t>nová vrstva komunikace dle PD</t>
  </si>
  <si>
    <t>22</t>
  </si>
  <si>
    <t>565155111</t>
  </si>
  <si>
    <t>Asfaltový beton vrstva podkladní ACP 16 (obalované kamenivo OKS) tl 70 mm š do 3 m</t>
  </si>
  <si>
    <t>-571215232</t>
  </si>
  <si>
    <t>23</t>
  </si>
  <si>
    <t>566201111</t>
  </si>
  <si>
    <t>Úprava krytu z kameniva drceného pro nový kryt s doplněním kameniva drceného do 0,04 m3/m2</t>
  </si>
  <si>
    <t>-1105596467</t>
  </si>
  <si>
    <t>doplnění stávající vrstvy cca</t>
  </si>
  <si>
    <t>1125-977</t>
  </si>
  <si>
    <t>24</t>
  </si>
  <si>
    <t>566401111</t>
  </si>
  <si>
    <t>Úprava krytu z kameniva drceného pro nový kryt s doplněním kameniva drceného do 0,08 m3/m2</t>
  </si>
  <si>
    <t>1481632819</t>
  </si>
  <si>
    <t>25</t>
  </si>
  <si>
    <t>569831112</t>
  </si>
  <si>
    <t>Zpevnění krajnic štěrkodrtí tl 110 mm</t>
  </si>
  <si>
    <t>-1033098568</t>
  </si>
  <si>
    <t>ve spádu 1:8</t>
  </si>
  <si>
    <t>384*0,9*2</t>
  </si>
  <si>
    <t>26</t>
  </si>
  <si>
    <t>573111115</t>
  </si>
  <si>
    <t>Postřik živičný infiltrační s posypem z asfaltu množství 2,5 kg/m2</t>
  </si>
  <si>
    <t>-602211040</t>
  </si>
  <si>
    <t>27</t>
  </si>
  <si>
    <t>573211107</t>
  </si>
  <si>
    <t>Postřik živičný spojovací z asfaltu v množství 0,30 kg/m2</t>
  </si>
  <si>
    <t>846202832</t>
  </si>
  <si>
    <t>28</t>
  </si>
  <si>
    <t>577134131</t>
  </si>
  <si>
    <t>Asfaltový beton vrstva obrusná ACO 11 (ABS) tř. I tl 40 mm š do 3 m z modifikovaného asfaltu</t>
  </si>
  <si>
    <t>-1055199480</t>
  </si>
  <si>
    <t>Ostatní konstrukce a práce, bourání</t>
  </si>
  <si>
    <t>29</t>
  </si>
  <si>
    <t>914111111</t>
  </si>
  <si>
    <t>Montáž svislé dopravní značky do velikosti 1 m2 objímkami na sloupek nebo konzolu</t>
  </si>
  <si>
    <t>kus</t>
  </si>
  <si>
    <t>-470860902</t>
  </si>
  <si>
    <t>zpětně značka + schránka</t>
  </si>
  <si>
    <t>1+1</t>
  </si>
  <si>
    <t>30</t>
  </si>
  <si>
    <t>914511111</t>
  </si>
  <si>
    <t>Montáž sloupku dopravních značek délky do 3,5 m s betonovým základem</t>
  </si>
  <si>
    <t>-1927623553</t>
  </si>
  <si>
    <t>31</t>
  </si>
  <si>
    <t>40445230</t>
  </si>
  <si>
    <t>sloupek pro dopravní značku Zn D 70mm v 3,5m</t>
  </si>
  <si>
    <t>-59007711</t>
  </si>
  <si>
    <t>32</t>
  </si>
  <si>
    <t>40445254</t>
  </si>
  <si>
    <t>víčko plastové na sloupek D 70mm</t>
  </si>
  <si>
    <t>-363577493</t>
  </si>
  <si>
    <t>33</t>
  </si>
  <si>
    <t>40445257</t>
  </si>
  <si>
    <t>svorka upínací na sloupek D 70mm</t>
  </si>
  <si>
    <t>460603088</t>
  </si>
  <si>
    <t>34</t>
  </si>
  <si>
    <t>919732221</t>
  </si>
  <si>
    <t>Styčná spára napojení nového živičného povrchu na stávající za tepla š 15 mm hl 25 mm bez prořezání</t>
  </si>
  <si>
    <t>m</t>
  </si>
  <si>
    <t>1454826134</t>
  </si>
  <si>
    <t>cca</t>
  </si>
  <si>
    <t>3*2*2</t>
  </si>
  <si>
    <t>35</t>
  </si>
  <si>
    <t>919735111</t>
  </si>
  <si>
    <t>Řezání stávajícího živičného krytu hl do 50 mm</t>
  </si>
  <si>
    <t>67871663</t>
  </si>
  <si>
    <t>3*2</t>
  </si>
  <si>
    <t>36</t>
  </si>
  <si>
    <t>919735112</t>
  </si>
  <si>
    <t>Řezání stávajícího živičného krytu hl do 100 mm</t>
  </si>
  <si>
    <t>1285738110</t>
  </si>
  <si>
    <t>37</t>
  </si>
  <si>
    <t>966006132</t>
  </si>
  <si>
    <t>Odstranění značek dopravních nebo orientačních se sloupky s betonovými patkami</t>
  </si>
  <si>
    <t>-2009690028</t>
  </si>
  <si>
    <t>997</t>
  </si>
  <si>
    <t>Přesun sutě</t>
  </si>
  <si>
    <t>38</t>
  </si>
  <si>
    <t>997221551</t>
  </si>
  <si>
    <t>Vodorovná doprava suti ze sypkých materiálů do 1 km</t>
  </si>
  <si>
    <t>468714019</t>
  </si>
  <si>
    <t>39</t>
  </si>
  <si>
    <t>997221559</t>
  </si>
  <si>
    <t>Příplatek ZKD 1 km u vodorovné dopravy suti ze sypkých materiálů</t>
  </si>
  <si>
    <t>-1708830994</t>
  </si>
  <si>
    <t>339,541*15 'Přepočtené koeficientem množství</t>
  </si>
  <si>
    <t>40</t>
  </si>
  <si>
    <t>997221611</t>
  </si>
  <si>
    <t>Nakládání suti na dopravní prostředky pro vodorovnou dopravu</t>
  </si>
  <si>
    <t>-602413948</t>
  </si>
  <si>
    <t>41</t>
  </si>
  <si>
    <t>997221655</t>
  </si>
  <si>
    <t>89786030</t>
  </si>
  <si>
    <t>283,33</t>
  </si>
  <si>
    <t>42</t>
  </si>
  <si>
    <t>997221875</t>
  </si>
  <si>
    <t>Poplatek za uložení stavebního odpadu na recyklační skládce (skládkovné) asfaltového bez obsahu dehtu zatříděného do Katalogu odpadů pod kódem 17 03 02</t>
  </si>
  <si>
    <t>-1061986411</t>
  </si>
  <si>
    <t>29,973+26,074</t>
  </si>
  <si>
    <t>998</t>
  </si>
  <si>
    <t>Přesun hmot</t>
  </si>
  <si>
    <t>43</t>
  </si>
  <si>
    <t>998225111</t>
  </si>
  <si>
    <t>Přesun hmot pro pozemní komunikace s krytem z kamene, monolitickým betonovým nebo živičným</t>
  </si>
  <si>
    <t>-983459871</t>
  </si>
  <si>
    <t>VRN</t>
  </si>
  <si>
    <t>Vedlejší rozpočtové náklady</t>
  </si>
  <si>
    <t>VRN1</t>
  </si>
  <si>
    <t>Průzkumné, geodetické a projektové práce</t>
  </si>
  <si>
    <t>44</t>
  </si>
  <si>
    <t>012002000</t>
  </si>
  <si>
    <t>Geodetické práce</t>
  </si>
  <si>
    <t>Kč</t>
  </si>
  <si>
    <t>1024</t>
  </si>
  <si>
    <t>1617436942</t>
  </si>
  <si>
    <t>VRN3</t>
  </si>
  <si>
    <t>Zařízení staveniště</t>
  </si>
  <si>
    <t>030001000</t>
  </si>
  <si>
    <t>1448918192</t>
  </si>
  <si>
    <t>VRN6</t>
  </si>
  <si>
    <t>Územní vlivy</t>
  </si>
  <si>
    <t>46</t>
  </si>
  <si>
    <t>065002000</t>
  </si>
  <si>
    <t>Mimostaveništní doprava materiálů</t>
  </si>
  <si>
    <t>1853858118</t>
  </si>
  <si>
    <t>VRN7</t>
  </si>
  <si>
    <t>Provozní vlivy</t>
  </si>
  <si>
    <t>47</t>
  </si>
  <si>
    <t>072002000</t>
  </si>
  <si>
    <t>Silniční provoz - DIO</t>
  </si>
  <si>
    <t>-691038185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</si>
</sst>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2" fillId="4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4" borderId="0" xfId="0" applyFont="1" applyFill="1" applyAlignment="1">
      <alignment horizontal="left" vertical="center"/>
    </xf>
    <xf numFmtId="0" fontId="22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4" fontId="24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2" fillId="0" borderId="22" xfId="0" applyFont="1" applyBorder="1" applyAlignment="1">
      <alignment horizontal="center" vertical="center"/>
    </xf>
    <xf numFmtId="49" fontId="22" fillId="0" borderId="22" xfId="0" applyNumberFormat="1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167" fontId="22" fillId="0" borderId="22" xfId="0" applyNumberFormat="1" applyFont="1" applyBorder="1" applyAlignment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4" fillId="0" borderId="22" xfId="0" applyFont="1" applyBorder="1" applyAlignment="1">
      <alignment horizontal="center" vertical="center"/>
    </xf>
    <xf numFmtId="49" fontId="34" fillId="0" borderId="22" xfId="0" applyNumberFormat="1" applyFont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0" fontId="34" fillId="0" borderId="22" xfId="0" applyFont="1" applyBorder="1" applyAlignment="1">
      <alignment horizontal="center" vertical="center" wrapText="1"/>
    </xf>
    <xf numFmtId="167" fontId="34" fillId="0" borderId="22" xfId="0" applyNumberFormat="1" applyFont="1" applyBorder="1" applyAlignment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>
      <alignment vertical="center"/>
    </xf>
    <xf numFmtId="0" fontId="35" fillId="0" borderId="22" xfId="0" applyFont="1" applyBorder="1" applyAlignment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left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right" vertical="center"/>
    </xf>
    <xf numFmtId="0" fontId="22" fillId="4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abSelected="1" topLeftCell="A55" workbookViewId="0"/>
  </sheetViews>
  <sheetFormatPr defaultRowHeight="14.4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 ht="10.199999999999999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" customHeight="1"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6" t="s">
        <v>6</v>
      </c>
      <c r="BT2" s="16" t="s">
        <v>7</v>
      </c>
    </row>
    <row r="3" spans="1:74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4.9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ht="12" customHeight="1">
      <c r="B5" s="19"/>
      <c r="D5" s="23" t="s">
        <v>13</v>
      </c>
      <c r="K5" s="181" t="s">
        <v>14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R5" s="19"/>
      <c r="BE5" s="178" t="s">
        <v>15</v>
      </c>
      <c r="BS5" s="16" t="s">
        <v>6</v>
      </c>
    </row>
    <row r="6" spans="1:74" ht="36.9" customHeight="1">
      <c r="B6" s="19"/>
      <c r="D6" s="25" t="s">
        <v>16</v>
      </c>
      <c r="K6" s="183" t="s">
        <v>17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R6" s="19"/>
      <c r="BE6" s="179"/>
      <c r="BS6" s="16" t="s">
        <v>6</v>
      </c>
    </row>
    <row r="7" spans="1:74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179"/>
      <c r="BS7" s="16" t="s">
        <v>6</v>
      </c>
    </row>
    <row r="8" spans="1:74" ht="12" customHeight="1">
      <c r="B8" s="19"/>
      <c r="D8" s="26" t="s">
        <v>20</v>
      </c>
      <c r="K8" s="24" t="s">
        <v>21</v>
      </c>
      <c r="AK8" s="26" t="s">
        <v>22</v>
      </c>
      <c r="AN8" s="27" t="s">
        <v>23</v>
      </c>
      <c r="AR8" s="19"/>
      <c r="BE8" s="179"/>
      <c r="BS8" s="16" t="s">
        <v>6</v>
      </c>
    </row>
    <row r="9" spans="1:74" ht="14.4" customHeight="1">
      <c r="B9" s="19"/>
      <c r="AR9" s="19"/>
      <c r="BE9" s="179"/>
      <c r="BS9" s="16" t="s">
        <v>6</v>
      </c>
    </row>
    <row r="10" spans="1:74" ht="12" customHeight="1">
      <c r="B10" s="19"/>
      <c r="D10" s="26" t="s">
        <v>24</v>
      </c>
      <c r="AK10" s="26" t="s">
        <v>25</v>
      </c>
      <c r="AN10" s="24" t="s">
        <v>1</v>
      </c>
      <c r="AR10" s="19"/>
      <c r="BE10" s="179"/>
      <c r="BS10" s="16" t="s">
        <v>6</v>
      </c>
    </row>
    <row r="11" spans="1:74" ht="18.45" customHeight="1">
      <c r="B11" s="19"/>
      <c r="E11" s="24" t="s">
        <v>26</v>
      </c>
      <c r="AK11" s="26" t="s">
        <v>27</v>
      </c>
      <c r="AN11" s="24" t="s">
        <v>1</v>
      </c>
      <c r="AR11" s="19"/>
      <c r="BE11" s="179"/>
      <c r="BS11" s="16" t="s">
        <v>6</v>
      </c>
    </row>
    <row r="12" spans="1:74" ht="6.9" customHeight="1">
      <c r="B12" s="19"/>
      <c r="AR12" s="19"/>
      <c r="BE12" s="179"/>
      <c r="BS12" s="16" t="s">
        <v>6</v>
      </c>
    </row>
    <row r="13" spans="1:74" ht="12" customHeight="1">
      <c r="B13" s="19"/>
      <c r="D13" s="26" t="s">
        <v>28</v>
      </c>
      <c r="AK13" s="26" t="s">
        <v>25</v>
      </c>
      <c r="AN13" s="28" t="s">
        <v>29</v>
      </c>
      <c r="AR13" s="19"/>
      <c r="BE13" s="179"/>
      <c r="BS13" s="16" t="s">
        <v>6</v>
      </c>
    </row>
    <row r="14" spans="1:74" ht="13.2">
      <c r="B14" s="19"/>
      <c r="E14" s="184" t="s">
        <v>29</v>
      </c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26" t="s">
        <v>27</v>
      </c>
      <c r="AN14" s="28" t="s">
        <v>29</v>
      </c>
      <c r="AR14" s="19"/>
      <c r="BE14" s="179"/>
      <c r="BS14" s="16" t="s">
        <v>6</v>
      </c>
    </row>
    <row r="15" spans="1:74" ht="6.9" customHeight="1">
      <c r="B15" s="19"/>
      <c r="AR15" s="19"/>
      <c r="BE15" s="179"/>
      <c r="BS15" s="16" t="s">
        <v>4</v>
      </c>
    </row>
    <row r="16" spans="1:74" ht="12" customHeight="1">
      <c r="B16" s="19"/>
      <c r="D16" s="26" t="s">
        <v>30</v>
      </c>
      <c r="AK16" s="26" t="s">
        <v>25</v>
      </c>
      <c r="AN16" s="24" t="s">
        <v>1</v>
      </c>
      <c r="AR16" s="19"/>
      <c r="BE16" s="179"/>
      <c r="BS16" s="16" t="s">
        <v>4</v>
      </c>
    </row>
    <row r="17" spans="2:71" ht="18.45" customHeight="1">
      <c r="B17" s="19"/>
      <c r="E17" s="24" t="s">
        <v>26</v>
      </c>
      <c r="AK17" s="26" t="s">
        <v>27</v>
      </c>
      <c r="AN17" s="24" t="s">
        <v>1</v>
      </c>
      <c r="AR17" s="19"/>
      <c r="BE17" s="179"/>
      <c r="BS17" s="16" t="s">
        <v>31</v>
      </c>
    </row>
    <row r="18" spans="2:71" ht="6.9" customHeight="1">
      <c r="B18" s="19"/>
      <c r="AR18" s="19"/>
      <c r="BE18" s="179"/>
      <c r="BS18" s="16" t="s">
        <v>6</v>
      </c>
    </row>
    <row r="19" spans="2:71" ht="12" customHeight="1">
      <c r="B19" s="19"/>
      <c r="D19" s="26" t="s">
        <v>32</v>
      </c>
      <c r="AK19" s="26" t="s">
        <v>25</v>
      </c>
      <c r="AN19" s="24" t="s">
        <v>1</v>
      </c>
      <c r="AR19" s="19"/>
      <c r="BE19" s="179"/>
      <c r="BS19" s="16" t="s">
        <v>6</v>
      </c>
    </row>
    <row r="20" spans="2:71" ht="18.45" customHeight="1">
      <c r="B20" s="19"/>
      <c r="E20" s="24" t="s">
        <v>26</v>
      </c>
      <c r="AK20" s="26" t="s">
        <v>27</v>
      </c>
      <c r="AN20" s="24" t="s">
        <v>1</v>
      </c>
      <c r="AR20" s="19"/>
      <c r="BE20" s="179"/>
      <c r="BS20" s="16" t="s">
        <v>31</v>
      </c>
    </row>
    <row r="21" spans="2:71" ht="6.9" customHeight="1">
      <c r="B21" s="19"/>
      <c r="AR21" s="19"/>
      <c r="BE21" s="179"/>
    </row>
    <row r="22" spans="2:71" ht="12" customHeight="1">
      <c r="B22" s="19"/>
      <c r="D22" s="26" t="s">
        <v>33</v>
      </c>
      <c r="AR22" s="19"/>
      <c r="BE22" s="179"/>
    </row>
    <row r="23" spans="2:71" ht="16.5" customHeight="1">
      <c r="B23" s="19"/>
      <c r="E23" s="186" t="s">
        <v>1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R23" s="19"/>
      <c r="BE23" s="179"/>
    </row>
    <row r="24" spans="2:71" ht="6.9" customHeight="1">
      <c r="B24" s="19"/>
      <c r="AR24" s="19"/>
      <c r="BE24" s="179"/>
    </row>
    <row r="25" spans="2:71" ht="6.9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179"/>
    </row>
    <row r="26" spans="2:71" s="1" customFormat="1" ht="25.95" customHeight="1">
      <c r="B26" s="31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187">
        <f>ROUND(AG94,2)</f>
        <v>0</v>
      </c>
      <c r="AL26" s="188"/>
      <c r="AM26" s="188"/>
      <c r="AN26" s="188"/>
      <c r="AO26" s="188"/>
      <c r="AR26" s="31"/>
      <c r="BE26" s="179"/>
    </row>
    <row r="27" spans="2:71" s="1" customFormat="1" ht="6.9" customHeight="1">
      <c r="B27" s="31"/>
      <c r="AR27" s="31"/>
      <c r="BE27" s="179"/>
    </row>
    <row r="28" spans="2:71" s="1" customFormat="1" ht="13.2">
      <c r="B28" s="31"/>
      <c r="L28" s="189" t="s">
        <v>35</v>
      </c>
      <c r="M28" s="189"/>
      <c r="N28" s="189"/>
      <c r="O28" s="189"/>
      <c r="P28" s="189"/>
      <c r="W28" s="189" t="s">
        <v>36</v>
      </c>
      <c r="X28" s="189"/>
      <c r="Y28" s="189"/>
      <c r="Z28" s="189"/>
      <c r="AA28" s="189"/>
      <c r="AB28" s="189"/>
      <c r="AC28" s="189"/>
      <c r="AD28" s="189"/>
      <c r="AE28" s="189"/>
      <c r="AK28" s="189" t="s">
        <v>37</v>
      </c>
      <c r="AL28" s="189"/>
      <c r="AM28" s="189"/>
      <c r="AN28" s="189"/>
      <c r="AO28" s="189"/>
      <c r="AR28" s="31"/>
      <c r="BE28" s="179"/>
    </row>
    <row r="29" spans="2:71" s="2" customFormat="1" ht="14.4" customHeight="1">
      <c r="B29" s="35"/>
      <c r="D29" s="26" t="s">
        <v>38</v>
      </c>
      <c r="F29" s="26" t="s">
        <v>39</v>
      </c>
      <c r="L29" s="192">
        <v>0.21</v>
      </c>
      <c r="M29" s="191"/>
      <c r="N29" s="191"/>
      <c r="O29" s="191"/>
      <c r="P29" s="191"/>
      <c r="W29" s="190">
        <f>ROUND(AZ94, 2)</f>
        <v>0</v>
      </c>
      <c r="X29" s="191"/>
      <c r="Y29" s="191"/>
      <c r="Z29" s="191"/>
      <c r="AA29" s="191"/>
      <c r="AB29" s="191"/>
      <c r="AC29" s="191"/>
      <c r="AD29" s="191"/>
      <c r="AE29" s="191"/>
      <c r="AK29" s="190">
        <f>ROUND(AV94, 2)</f>
        <v>0</v>
      </c>
      <c r="AL29" s="191"/>
      <c r="AM29" s="191"/>
      <c r="AN29" s="191"/>
      <c r="AO29" s="191"/>
      <c r="AR29" s="35"/>
      <c r="BE29" s="180"/>
    </row>
    <row r="30" spans="2:71" s="2" customFormat="1" ht="14.4" customHeight="1">
      <c r="B30" s="35"/>
      <c r="F30" s="26" t="s">
        <v>40</v>
      </c>
      <c r="L30" s="192">
        <v>0.15</v>
      </c>
      <c r="M30" s="191"/>
      <c r="N30" s="191"/>
      <c r="O30" s="191"/>
      <c r="P30" s="191"/>
      <c r="W30" s="190">
        <f>ROUND(BA94, 2)</f>
        <v>0</v>
      </c>
      <c r="X30" s="191"/>
      <c r="Y30" s="191"/>
      <c r="Z30" s="191"/>
      <c r="AA30" s="191"/>
      <c r="AB30" s="191"/>
      <c r="AC30" s="191"/>
      <c r="AD30" s="191"/>
      <c r="AE30" s="191"/>
      <c r="AK30" s="190">
        <f>ROUND(AW94, 2)</f>
        <v>0</v>
      </c>
      <c r="AL30" s="191"/>
      <c r="AM30" s="191"/>
      <c r="AN30" s="191"/>
      <c r="AO30" s="191"/>
      <c r="AR30" s="35"/>
      <c r="BE30" s="180"/>
    </row>
    <row r="31" spans="2:71" s="2" customFormat="1" ht="14.4" hidden="1" customHeight="1">
      <c r="B31" s="35"/>
      <c r="F31" s="26" t="s">
        <v>41</v>
      </c>
      <c r="L31" s="192">
        <v>0.21</v>
      </c>
      <c r="M31" s="191"/>
      <c r="N31" s="191"/>
      <c r="O31" s="191"/>
      <c r="P31" s="191"/>
      <c r="W31" s="190">
        <f>ROUND(BB94, 2)</f>
        <v>0</v>
      </c>
      <c r="X31" s="191"/>
      <c r="Y31" s="191"/>
      <c r="Z31" s="191"/>
      <c r="AA31" s="191"/>
      <c r="AB31" s="191"/>
      <c r="AC31" s="191"/>
      <c r="AD31" s="191"/>
      <c r="AE31" s="191"/>
      <c r="AK31" s="190">
        <v>0</v>
      </c>
      <c r="AL31" s="191"/>
      <c r="AM31" s="191"/>
      <c r="AN31" s="191"/>
      <c r="AO31" s="191"/>
      <c r="AR31" s="35"/>
      <c r="BE31" s="180"/>
    </row>
    <row r="32" spans="2:71" s="2" customFormat="1" ht="14.4" hidden="1" customHeight="1">
      <c r="B32" s="35"/>
      <c r="F32" s="26" t="s">
        <v>42</v>
      </c>
      <c r="L32" s="192">
        <v>0.15</v>
      </c>
      <c r="M32" s="191"/>
      <c r="N32" s="191"/>
      <c r="O32" s="191"/>
      <c r="P32" s="191"/>
      <c r="W32" s="190">
        <f>ROUND(BC94, 2)</f>
        <v>0</v>
      </c>
      <c r="X32" s="191"/>
      <c r="Y32" s="191"/>
      <c r="Z32" s="191"/>
      <c r="AA32" s="191"/>
      <c r="AB32" s="191"/>
      <c r="AC32" s="191"/>
      <c r="AD32" s="191"/>
      <c r="AE32" s="191"/>
      <c r="AK32" s="190">
        <v>0</v>
      </c>
      <c r="AL32" s="191"/>
      <c r="AM32" s="191"/>
      <c r="AN32" s="191"/>
      <c r="AO32" s="191"/>
      <c r="AR32" s="35"/>
      <c r="BE32" s="180"/>
    </row>
    <row r="33" spans="2:57" s="2" customFormat="1" ht="14.4" hidden="1" customHeight="1">
      <c r="B33" s="35"/>
      <c r="F33" s="26" t="s">
        <v>43</v>
      </c>
      <c r="L33" s="192">
        <v>0</v>
      </c>
      <c r="M33" s="191"/>
      <c r="N33" s="191"/>
      <c r="O33" s="191"/>
      <c r="P33" s="191"/>
      <c r="W33" s="190">
        <f>ROUND(BD94, 2)</f>
        <v>0</v>
      </c>
      <c r="X33" s="191"/>
      <c r="Y33" s="191"/>
      <c r="Z33" s="191"/>
      <c r="AA33" s="191"/>
      <c r="AB33" s="191"/>
      <c r="AC33" s="191"/>
      <c r="AD33" s="191"/>
      <c r="AE33" s="191"/>
      <c r="AK33" s="190">
        <v>0</v>
      </c>
      <c r="AL33" s="191"/>
      <c r="AM33" s="191"/>
      <c r="AN33" s="191"/>
      <c r="AO33" s="191"/>
      <c r="AR33" s="35"/>
      <c r="BE33" s="180"/>
    </row>
    <row r="34" spans="2:57" s="1" customFormat="1" ht="6.9" customHeight="1">
      <c r="B34" s="31"/>
      <c r="AR34" s="31"/>
      <c r="BE34" s="179"/>
    </row>
    <row r="35" spans="2:57" s="1" customFormat="1" ht="25.95" customHeight="1">
      <c r="B35" s="31"/>
      <c r="C35" s="36"/>
      <c r="D35" s="37" t="s">
        <v>44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45</v>
      </c>
      <c r="U35" s="38"/>
      <c r="V35" s="38"/>
      <c r="W35" s="38"/>
      <c r="X35" s="193" t="s">
        <v>46</v>
      </c>
      <c r="Y35" s="194"/>
      <c r="Z35" s="194"/>
      <c r="AA35" s="194"/>
      <c r="AB35" s="194"/>
      <c r="AC35" s="38"/>
      <c r="AD35" s="38"/>
      <c r="AE35" s="38"/>
      <c r="AF35" s="38"/>
      <c r="AG35" s="38"/>
      <c r="AH35" s="38"/>
      <c r="AI35" s="38"/>
      <c r="AJ35" s="38"/>
      <c r="AK35" s="195">
        <f>SUM(AK26:AK33)</f>
        <v>0</v>
      </c>
      <c r="AL35" s="194"/>
      <c r="AM35" s="194"/>
      <c r="AN35" s="194"/>
      <c r="AO35" s="196"/>
      <c r="AP35" s="36"/>
      <c r="AQ35" s="36"/>
      <c r="AR35" s="31"/>
    </row>
    <row r="36" spans="2:57" s="1" customFormat="1" ht="6.9" customHeight="1">
      <c r="B36" s="31"/>
      <c r="AR36" s="31"/>
    </row>
    <row r="37" spans="2:57" s="1" customFormat="1" ht="14.4" customHeight="1">
      <c r="B37" s="31"/>
      <c r="AR37" s="31"/>
    </row>
    <row r="38" spans="2:57" ht="14.4" customHeight="1">
      <c r="B38" s="19"/>
      <c r="AR38" s="19"/>
    </row>
    <row r="39" spans="2:57" ht="14.4" customHeight="1">
      <c r="B39" s="19"/>
      <c r="AR39" s="19"/>
    </row>
    <row r="40" spans="2:57" ht="14.4" customHeight="1">
      <c r="B40" s="19"/>
      <c r="AR40" s="19"/>
    </row>
    <row r="41" spans="2:57" ht="14.4" customHeight="1">
      <c r="B41" s="19"/>
      <c r="AR41" s="19"/>
    </row>
    <row r="42" spans="2:57" ht="14.4" customHeight="1">
      <c r="B42" s="19"/>
      <c r="AR42" s="19"/>
    </row>
    <row r="43" spans="2:57" ht="14.4" customHeight="1">
      <c r="B43" s="19"/>
      <c r="AR43" s="19"/>
    </row>
    <row r="44" spans="2:57" ht="14.4" customHeight="1">
      <c r="B44" s="19"/>
      <c r="AR44" s="19"/>
    </row>
    <row r="45" spans="2:57" ht="14.4" customHeight="1">
      <c r="B45" s="19"/>
      <c r="AR45" s="19"/>
    </row>
    <row r="46" spans="2:57" ht="14.4" customHeight="1">
      <c r="B46" s="19"/>
      <c r="AR46" s="19"/>
    </row>
    <row r="47" spans="2:57" ht="14.4" customHeight="1">
      <c r="B47" s="19"/>
      <c r="AR47" s="19"/>
    </row>
    <row r="48" spans="2:57" ht="14.4" customHeight="1">
      <c r="B48" s="19"/>
      <c r="AR48" s="19"/>
    </row>
    <row r="49" spans="2:44" s="1" customFormat="1" ht="14.4" customHeight="1">
      <c r="B49" s="31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1"/>
    </row>
    <row r="50" spans="2:44" ht="10.199999999999999">
      <c r="B50" s="19"/>
      <c r="AR50" s="19"/>
    </row>
    <row r="51" spans="2:44" ht="10.199999999999999">
      <c r="B51" s="19"/>
      <c r="AR51" s="19"/>
    </row>
    <row r="52" spans="2:44" ht="10.199999999999999">
      <c r="B52" s="19"/>
      <c r="AR52" s="19"/>
    </row>
    <row r="53" spans="2:44" ht="10.199999999999999">
      <c r="B53" s="19"/>
      <c r="AR53" s="19"/>
    </row>
    <row r="54" spans="2:44" ht="10.199999999999999">
      <c r="B54" s="19"/>
      <c r="AR54" s="19"/>
    </row>
    <row r="55" spans="2:44" ht="10.199999999999999">
      <c r="B55" s="19"/>
      <c r="AR55" s="19"/>
    </row>
    <row r="56" spans="2:44" ht="10.199999999999999">
      <c r="B56" s="19"/>
      <c r="AR56" s="19"/>
    </row>
    <row r="57" spans="2:44" ht="10.199999999999999">
      <c r="B57" s="19"/>
      <c r="AR57" s="19"/>
    </row>
    <row r="58" spans="2:44" ht="10.199999999999999">
      <c r="B58" s="19"/>
      <c r="AR58" s="19"/>
    </row>
    <row r="59" spans="2:44" ht="10.199999999999999">
      <c r="B59" s="19"/>
      <c r="AR59" s="19"/>
    </row>
    <row r="60" spans="2:44" s="1" customFormat="1" ht="13.2">
      <c r="B60" s="31"/>
      <c r="D60" s="42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2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2" t="s">
        <v>49</v>
      </c>
      <c r="AI60" s="33"/>
      <c r="AJ60" s="33"/>
      <c r="AK60" s="33"/>
      <c r="AL60" s="33"/>
      <c r="AM60" s="42" t="s">
        <v>50</v>
      </c>
      <c r="AN60" s="33"/>
      <c r="AO60" s="33"/>
      <c r="AR60" s="31"/>
    </row>
    <row r="61" spans="2:44" ht="10.199999999999999">
      <c r="B61" s="19"/>
      <c r="AR61" s="19"/>
    </row>
    <row r="62" spans="2:44" ht="10.199999999999999">
      <c r="B62" s="19"/>
      <c r="AR62" s="19"/>
    </row>
    <row r="63" spans="2:44" ht="10.199999999999999">
      <c r="B63" s="19"/>
      <c r="AR63" s="19"/>
    </row>
    <row r="64" spans="2:44" s="1" customFormat="1" ht="13.2">
      <c r="B64" s="31"/>
      <c r="D64" s="40" t="s">
        <v>51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52</v>
      </c>
      <c r="AI64" s="41"/>
      <c r="AJ64" s="41"/>
      <c r="AK64" s="41"/>
      <c r="AL64" s="41"/>
      <c r="AM64" s="41"/>
      <c r="AN64" s="41"/>
      <c r="AO64" s="41"/>
      <c r="AR64" s="31"/>
    </row>
    <row r="65" spans="2:44" ht="10.199999999999999">
      <c r="B65" s="19"/>
      <c r="AR65" s="19"/>
    </row>
    <row r="66" spans="2:44" ht="10.199999999999999">
      <c r="B66" s="19"/>
      <c r="AR66" s="19"/>
    </row>
    <row r="67" spans="2:44" ht="10.199999999999999">
      <c r="B67" s="19"/>
      <c r="AR67" s="19"/>
    </row>
    <row r="68" spans="2:44" ht="10.199999999999999">
      <c r="B68" s="19"/>
      <c r="AR68" s="19"/>
    </row>
    <row r="69" spans="2:44" ht="10.199999999999999">
      <c r="B69" s="19"/>
      <c r="AR69" s="19"/>
    </row>
    <row r="70" spans="2:44" ht="10.199999999999999">
      <c r="B70" s="19"/>
      <c r="AR70" s="19"/>
    </row>
    <row r="71" spans="2:44" ht="10.199999999999999">
      <c r="B71" s="19"/>
      <c r="AR71" s="19"/>
    </row>
    <row r="72" spans="2:44" ht="10.199999999999999">
      <c r="B72" s="19"/>
      <c r="AR72" s="19"/>
    </row>
    <row r="73" spans="2:44" ht="10.199999999999999">
      <c r="B73" s="19"/>
      <c r="AR73" s="19"/>
    </row>
    <row r="74" spans="2:44" ht="10.199999999999999">
      <c r="B74" s="19"/>
      <c r="AR74" s="19"/>
    </row>
    <row r="75" spans="2:44" s="1" customFormat="1" ht="13.2">
      <c r="B75" s="31"/>
      <c r="D75" s="42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2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2" t="s">
        <v>49</v>
      </c>
      <c r="AI75" s="33"/>
      <c r="AJ75" s="33"/>
      <c r="AK75" s="33"/>
      <c r="AL75" s="33"/>
      <c r="AM75" s="42" t="s">
        <v>50</v>
      </c>
      <c r="AN75" s="33"/>
      <c r="AO75" s="33"/>
      <c r="AR75" s="31"/>
    </row>
    <row r="76" spans="2:44" s="1" customFormat="1" ht="10.199999999999999">
      <c r="B76" s="31"/>
      <c r="AR76" s="31"/>
    </row>
    <row r="77" spans="2:44" s="1" customFormat="1" ht="6.9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31"/>
    </row>
    <row r="81" spans="1:90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31"/>
    </row>
    <row r="82" spans="1:90" s="1" customFormat="1" ht="24.9" customHeight="1">
      <c r="B82" s="31"/>
      <c r="C82" s="20" t="s">
        <v>53</v>
      </c>
      <c r="AR82" s="31"/>
    </row>
    <row r="83" spans="1:90" s="1" customFormat="1" ht="6.9" customHeight="1">
      <c r="B83" s="31"/>
      <c r="AR83" s="31"/>
    </row>
    <row r="84" spans="1:90" s="3" customFormat="1" ht="12" customHeight="1">
      <c r="B84" s="47"/>
      <c r="C84" s="26" t="s">
        <v>13</v>
      </c>
      <c r="L84" s="3" t="str">
        <f>K5</f>
        <v>0032021</v>
      </c>
      <c r="AR84" s="47"/>
    </row>
    <row r="85" spans="1:90" s="4" customFormat="1" ht="36.9" customHeight="1">
      <c r="B85" s="48"/>
      <c r="C85" s="49" t="s">
        <v>16</v>
      </c>
      <c r="L85" s="197" t="str">
        <f>K6</f>
        <v>Obnova místní komunikace</v>
      </c>
      <c r="M85" s="198"/>
      <c r="N85" s="198"/>
      <c r="O85" s="198"/>
      <c r="P85" s="198"/>
      <c r="Q85" s="198"/>
      <c r="R85" s="198"/>
      <c r="S85" s="198"/>
      <c r="T85" s="198"/>
      <c r="U85" s="198"/>
      <c r="V85" s="198"/>
      <c r="W85" s="198"/>
      <c r="X85" s="198"/>
      <c r="Y85" s="198"/>
      <c r="Z85" s="198"/>
      <c r="AA85" s="198"/>
      <c r="AB85" s="198"/>
      <c r="AC85" s="198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R85" s="48"/>
    </row>
    <row r="86" spans="1:90" s="1" customFormat="1" ht="6.9" customHeight="1">
      <c r="B86" s="31"/>
      <c r="AR86" s="31"/>
    </row>
    <row r="87" spans="1:90" s="1" customFormat="1" ht="12" customHeight="1">
      <c r="B87" s="31"/>
      <c r="C87" s="26" t="s">
        <v>20</v>
      </c>
      <c r="L87" s="50" t="str">
        <f>IF(K8="","",K8)</f>
        <v>Vlastislav</v>
      </c>
      <c r="AI87" s="26" t="s">
        <v>22</v>
      </c>
      <c r="AM87" s="199" t="str">
        <f>IF(AN8= "","",AN8)</f>
        <v>25. 2. 2019</v>
      </c>
      <c r="AN87" s="199"/>
      <c r="AR87" s="31"/>
    </row>
    <row r="88" spans="1:90" s="1" customFormat="1" ht="6.9" customHeight="1">
      <c r="B88" s="31"/>
      <c r="AR88" s="31"/>
    </row>
    <row r="89" spans="1:90" s="1" customFormat="1" ht="15.15" customHeight="1">
      <c r="B89" s="31"/>
      <c r="C89" s="26" t="s">
        <v>24</v>
      </c>
      <c r="L89" s="3" t="str">
        <f>IF(E11= "","",E11)</f>
        <v xml:space="preserve"> </v>
      </c>
      <c r="AI89" s="26" t="s">
        <v>30</v>
      </c>
      <c r="AM89" s="200" t="str">
        <f>IF(E17="","",E17)</f>
        <v xml:space="preserve"> </v>
      </c>
      <c r="AN89" s="201"/>
      <c r="AO89" s="201"/>
      <c r="AP89" s="201"/>
      <c r="AR89" s="31"/>
      <c r="AS89" s="202" t="s">
        <v>54</v>
      </c>
      <c r="AT89" s="203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0" s="1" customFormat="1" ht="15.15" customHeight="1">
      <c r="B90" s="31"/>
      <c r="C90" s="26" t="s">
        <v>28</v>
      </c>
      <c r="L90" s="3" t="str">
        <f>IF(E14= "Vyplň údaj","",E14)</f>
        <v/>
      </c>
      <c r="AI90" s="26" t="s">
        <v>32</v>
      </c>
      <c r="AM90" s="200" t="str">
        <f>IF(E20="","",E20)</f>
        <v xml:space="preserve"> </v>
      </c>
      <c r="AN90" s="201"/>
      <c r="AO90" s="201"/>
      <c r="AP90" s="201"/>
      <c r="AR90" s="31"/>
      <c r="AS90" s="204"/>
      <c r="AT90" s="205"/>
      <c r="BD90" s="55"/>
    </row>
    <row r="91" spans="1:90" s="1" customFormat="1" ht="10.8" customHeight="1">
      <c r="B91" s="31"/>
      <c r="AR91" s="31"/>
      <c r="AS91" s="204"/>
      <c r="AT91" s="205"/>
      <c r="BD91" s="55"/>
    </row>
    <row r="92" spans="1:90" s="1" customFormat="1" ht="29.25" customHeight="1">
      <c r="B92" s="31"/>
      <c r="C92" s="206" t="s">
        <v>55</v>
      </c>
      <c r="D92" s="207"/>
      <c r="E92" s="207"/>
      <c r="F92" s="207"/>
      <c r="G92" s="207"/>
      <c r="H92" s="56"/>
      <c r="I92" s="208" t="s">
        <v>56</v>
      </c>
      <c r="J92" s="207"/>
      <c r="K92" s="207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7"/>
      <c r="X92" s="207"/>
      <c r="Y92" s="207"/>
      <c r="Z92" s="207"/>
      <c r="AA92" s="207"/>
      <c r="AB92" s="207"/>
      <c r="AC92" s="207"/>
      <c r="AD92" s="207"/>
      <c r="AE92" s="207"/>
      <c r="AF92" s="207"/>
      <c r="AG92" s="209" t="s">
        <v>57</v>
      </c>
      <c r="AH92" s="207"/>
      <c r="AI92" s="207"/>
      <c r="AJ92" s="207"/>
      <c r="AK92" s="207"/>
      <c r="AL92" s="207"/>
      <c r="AM92" s="207"/>
      <c r="AN92" s="208" t="s">
        <v>58</v>
      </c>
      <c r="AO92" s="207"/>
      <c r="AP92" s="210"/>
      <c r="AQ92" s="57" t="s">
        <v>59</v>
      </c>
      <c r="AR92" s="31"/>
      <c r="AS92" s="58" t="s">
        <v>60</v>
      </c>
      <c r="AT92" s="59" t="s">
        <v>61</v>
      </c>
      <c r="AU92" s="59" t="s">
        <v>62</v>
      </c>
      <c r="AV92" s="59" t="s">
        <v>63</v>
      </c>
      <c r="AW92" s="59" t="s">
        <v>64</v>
      </c>
      <c r="AX92" s="59" t="s">
        <v>65</v>
      </c>
      <c r="AY92" s="59" t="s">
        <v>66</v>
      </c>
      <c r="AZ92" s="59" t="s">
        <v>67</v>
      </c>
      <c r="BA92" s="59" t="s">
        <v>68</v>
      </c>
      <c r="BB92" s="59" t="s">
        <v>69</v>
      </c>
      <c r="BC92" s="59" t="s">
        <v>70</v>
      </c>
      <c r="BD92" s="60" t="s">
        <v>71</v>
      </c>
    </row>
    <row r="93" spans="1:90" s="1" customFormat="1" ht="10.8" customHeight="1">
      <c r="B93" s="31"/>
      <c r="AR93" s="31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0" s="5" customFormat="1" ht="32.4" customHeight="1">
      <c r="B94" s="62"/>
      <c r="C94" s="63" t="s">
        <v>72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14">
        <f>ROUND(AG95,2)</f>
        <v>0</v>
      </c>
      <c r="AH94" s="214"/>
      <c r="AI94" s="214"/>
      <c r="AJ94" s="214"/>
      <c r="AK94" s="214"/>
      <c r="AL94" s="214"/>
      <c r="AM94" s="214"/>
      <c r="AN94" s="215">
        <f>SUM(AG94,AT94)</f>
        <v>0</v>
      </c>
      <c r="AO94" s="215"/>
      <c r="AP94" s="215"/>
      <c r="AQ94" s="66" t="s">
        <v>1</v>
      </c>
      <c r="AR94" s="62"/>
      <c r="AS94" s="67">
        <f>ROUND(AS95,2)</f>
        <v>0</v>
      </c>
      <c r="AT94" s="68">
        <f>ROUND(SUM(AV94:AW94),2)</f>
        <v>0</v>
      </c>
      <c r="AU94" s="69">
        <f>ROUND(AU95,5)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ROUND(AZ95,2)</f>
        <v>0</v>
      </c>
      <c r="BA94" s="68">
        <f>ROUND(BA95,2)</f>
        <v>0</v>
      </c>
      <c r="BB94" s="68">
        <f>ROUND(BB95,2)</f>
        <v>0</v>
      </c>
      <c r="BC94" s="68">
        <f>ROUND(BC95,2)</f>
        <v>0</v>
      </c>
      <c r="BD94" s="70">
        <f>ROUND(BD95,2)</f>
        <v>0</v>
      </c>
      <c r="BS94" s="71" t="s">
        <v>73</v>
      </c>
      <c r="BT94" s="71" t="s">
        <v>74</v>
      </c>
      <c r="BV94" s="71" t="s">
        <v>75</v>
      </c>
      <c r="BW94" s="71" t="s">
        <v>5</v>
      </c>
      <c r="BX94" s="71" t="s">
        <v>76</v>
      </c>
      <c r="CL94" s="71" t="s">
        <v>1</v>
      </c>
    </row>
    <row r="95" spans="1:90" s="6" customFormat="1" ht="16.5" customHeight="1">
      <c r="A95" s="72" t="s">
        <v>77</v>
      </c>
      <c r="B95" s="73"/>
      <c r="C95" s="74"/>
      <c r="D95" s="213" t="s">
        <v>14</v>
      </c>
      <c r="E95" s="213"/>
      <c r="F95" s="213"/>
      <c r="G95" s="213"/>
      <c r="H95" s="213"/>
      <c r="I95" s="75"/>
      <c r="J95" s="213" t="s">
        <v>17</v>
      </c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1">
        <f>'0032021 - Obnova místní k...'!J28</f>
        <v>0</v>
      </c>
      <c r="AH95" s="212"/>
      <c r="AI95" s="212"/>
      <c r="AJ95" s="212"/>
      <c r="AK95" s="212"/>
      <c r="AL95" s="212"/>
      <c r="AM95" s="212"/>
      <c r="AN95" s="211">
        <f>SUM(AG95,AT95)</f>
        <v>0</v>
      </c>
      <c r="AO95" s="212"/>
      <c r="AP95" s="212"/>
      <c r="AQ95" s="76" t="s">
        <v>78</v>
      </c>
      <c r="AR95" s="73"/>
      <c r="AS95" s="77">
        <v>0</v>
      </c>
      <c r="AT95" s="78">
        <f>ROUND(SUM(AV95:AW95),2)</f>
        <v>0</v>
      </c>
      <c r="AU95" s="79">
        <f>'0032021 - Obnova místní k...'!P123</f>
        <v>0</v>
      </c>
      <c r="AV95" s="78">
        <f>'0032021 - Obnova místní k...'!J31</f>
        <v>0</v>
      </c>
      <c r="AW95" s="78">
        <f>'0032021 - Obnova místní k...'!J32</f>
        <v>0</v>
      </c>
      <c r="AX95" s="78">
        <f>'0032021 - Obnova místní k...'!J33</f>
        <v>0</v>
      </c>
      <c r="AY95" s="78">
        <f>'0032021 - Obnova místní k...'!J34</f>
        <v>0</v>
      </c>
      <c r="AZ95" s="78">
        <f>'0032021 - Obnova místní k...'!F31</f>
        <v>0</v>
      </c>
      <c r="BA95" s="78">
        <f>'0032021 - Obnova místní k...'!F32</f>
        <v>0</v>
      </c>
      <c r="BB95" s="78">
        <f>'0032021 - Obnova místní k...'!F33</f>
        <v>0</v>
      </c>
      <c r="BC95" s="78">
        <f>'0032021 - Obnova místní k...'!F34</f>
        <v>0</v>
      </c>
      <c r="BD95" s="80">
        <f>'0032021 - Obnova místní k...'!F35</f>
        <v>0</v>
      </c>
      <c r="BT95" s="81" t="s">
        <v>79</v>
      </c>
      <c r="BU95" s="81" t="s">
        <v>80</v>
      </c>
      <c r="BV95" s="81" t="s">
        <v>75</v>
      </c>
      <c r="BW95" s="81" t="s">
        <v>5</v>
      </c>
      <c r="BX95" s="81" t="s">
        <v>76</v>
      </c>
      <c r="CL95" s="81" t="s">
        <v>1</v>
      </c>
    </row>
    <row r="96" spans="1:90" s="1" customFormat="1" ht="30" customHeight="1">
      <c r="B96" s="31"/>
      <c r="AR96" s="31"/>
    </row>
    <row r="97" spans="2:44" s="1" customFormat="1" ht="6.9" customHeight="1">
      <c r="B97" s="43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31"/>
    </row>
  </sheetData>
  <sheetProtection algorithmName="SHA-512" hashValue="Yvmy8kOc1xxujQ4S2qlRxrmqJ/aO8FqPCriYNSHsoBdIC/rQQhNlm0QmDG8uoXm4wWAMO1q9RtE3jm7dwW9zVA==" saltValue="jNIwO0atfshtE4bW0yR5PYSOK0TNnrOEnZp/v/opIGZg9oOmGaqjlnLw35ibJMnH2ovo9tEkg4RyClSPv9DU2Q==" spinCount="100000" sheet="1" objects="1" scenarios="1" formatColumns="0" formatRows="0"/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0032021 - Obnova místní k...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63"/>
  <sheetViews>
    <sheetView showGridLines="0" topLeftCell="A233" workbookViewId="0"/>
  </sheetViews>
  <sheetFormatPr defaultRowHeight="14.4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6" t="s">
        <v>5</v>
      </c>
    </row>
    <row r="3" spans="2:46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81</v>
      </c>
    </row>
    <row r="4" spans="2:46" ht="24.9" customHeight="1">
      <c r="B4" s="19"/>
      <c r="D4" s="20" t="s">
        <v>82</v>
      </c>
      <c r="L4" s="19"/>
      <c r="M4" s="82" t="s">
        <v>10</v>
      </c>
      <c r="AT4" s="16" t="s">
        <v>4</v>
      </c>
    </row>
    <row r="5" spans="2:46" ht="6.9" customHeight="1">
      <c r="B5" s="19"/>
      <c r="L5" s="19"/>
    </row>
    <row r="6" spans="2:46" s="1" customFormat="1" ht="12" customHeight="1">
      <c r="B6" s="31"/>
      <c r="D6" s="26" t="s">
        <v>16</v>
      </c>
      <c r="L6" s="31"/>
    </row>
    <row r="7" spans="2:46" s="1" customFormat="1" ht="16.5" customHeight="1">
      <c r="B7" s="31"/>
      <c r="E7" s="197" t="s">
        <v>17</v>
      </c>
      <c r="F7" s="216"/>
      <c r="G7" s="216"/>
      <c r="H7" s="216"/>
      <c r="L7" s="31"/>
    </row>
    <row r="8" spans="2:46" s="1" customFormat="1" ht="10.199999999999999">
      <c r="B8" s="31"/>
      <c r="L8" s="31"/>
    </row>
    <row r="9" spans="2:46" s="1" customFormat="1" ht="12" customHeight="1">
      <c r="B9" s="31"/>
      <c r="D9" s="26" t="s">
        <v>18</v>
      </c>
      <c r="F9" s="24" t="s">
        <v>1</v>
      </c>
      <c r="I9" s="26" t="s">
        <v>19</v>
      </c>
      <c r="J9" s="24" t="s">
        <v>1</v>
      </c>
      <c r="L9" s="31"/>
    </row>
    <row r="10" spans="2:46" s="1" customFormat="1" ht="12" customHeight="1">
      <c r="B10" s="31"/>
      <c r="D10" s="26" t="s">
        <v>20</v>
      </c>
      <c r="F10" s="24" t="s">
        <v>21</v>
      </c>
      <c r="I10" s="26" t="s">
        <v>22</v>
      </c>
      <c r="J10" s="51" t="str">
        <f>'Rekapitulace stavby'!AN8</f>
        <v>25. 2. 2019</v>
      </c>
      <c r="L10" s="31"/>
    </row>
    <row r="11" spans="2:46" s="1" customFormat="1" ht="10.8" customHeight="1">
      <c r="B11" s="31"/>
      <c r="L11" s="31"/>
    </row>
    <row r="12" spans="2:46" s="1" customFormat="1" ht="12" customHeight="1">
      <c r="B12" s="31"/>
      <c r="D12" s="26" t="s">
        <v>24</v>
      </c>
      <c r="I12" s="26" t="s">
        <v>25</v>
      </c>
      <c r="J12" s="24" t="str">
        <f>IF('Rekapitulace stavby'!AN10="","",'Rekapitulace stavby'!AN10)</f>
        <v/>
      </c>
      <c r="L12" s="31"/>
    </row>
    <row r="13" spans="2:46" s="1" customFormat="1" ht="18" customHeight="1">
      <c r="B13" s="31"/>
      <c r="E13" s="24" t="str">
        <f>IF('Rekapitulace stavby'!E11="","",'Rekapitulace stavby'!E11)</f>
        <v xml:space="preserve"> </v>
      </c>
      <c r="I13" s="26" t="s">
        <v>27</v>
      </c>
      <c r="J13" s="24" t="str">
        <f>IF('Rekapitulace stavby'!AN11="","",'Rekapitulace stavby'!AN11)</f>
        <v/>
      </c>
      <c r="L13" s="31"/>
    </row>
    <row r="14" spans="2:46" s="1" customFormat="1" ht="6.9" customHeight="1">
      <c r="B14" s="31"/>
      <c r="L14" s="31"/>
    </row>
    <row r="15" spans="2:46" s="1" customFormat="1" ht="12" customHeight="1">
      <c r="B15" s="31"/>
      <c r="D15" s="26" t="s">
        <v>28</v>
      </c>
      <c r="I15" s="26" t="s">
        <v>25</v>
      </c>
      <c r="J15" s="27" t="str">
        <f>'Rekapitulace stavby'!AN13</f>
        <v>Vyplň údaj</v>
      </c>
      <c r="L15" s="31"/>
    </row>
    <row r="16" spans="2:46" s="1" customFormat="1" ht="18" customHeight="1">
      <c r="B16" s="31"/>
      <c r="E16" s="217" t="str">
        <f>'Rekapitulace stavby'!E14</f>
        <v>Vyplň údaj</v>
      </c>
      <c r="F16" s="181"/>
      <c r="G16" s="181"/>
      <c r="H16" s="181"/>
      <c r="I16" s="26" t="s">
        <v>27</v>
      </c>
      <c r="J16" s="27" t="str">
        <f>'Rekapitulace stavby'!AN14</f>
        <v>Vyplň údaj</v>
      </c>
      <c r="L16" s="31"/>
    </row>
    <row r="17" spans="2:12" s="1" customFormat="1" ht="6.9" customHeight="1">
      <c r="B17" s="31"/>
      <c r="L17" s="31"/>
    </row>
    <row r="18" spans="2:12" s="1" customFormat="1" ht="12" customHeight="1">
      <c r="B18" s="31"/>
      <c r="D18" s="26" t="s">
        <v>30</v>
      </c>
      <c r="I18" s="26" t="s">
        <v>25</v>
      </c>
      <c r="J18" s="24" t="str">
        <f>IF('Rekapitulace stavby'!AN16="","",'Rekapitulace stavby'!AN16)</f>
        <v/>
      </c>
      <c r="L18" s="31"/>
    </row>
    <row r="19" spans="2:12" s="1" customFormat="1" ht="18" customHeight="1">
      <c r="B19" s="31"/>
      <c r="E19" s="24" t="str">
        <f>IF('Rekapitulace stavby'!E17="","",'Rekapitulace stavby'!E17)</f>
        <v xml:space="preserve"> </v>
      </c>
      <c r="I19" s="26" t="s">
        <v>27</v>
      </c>
      <c r="J19" s="24" t="str">
        <f>IF('Rekapitulace stavby'!AN17="","",'Rekapitulace stavby'!AN17)</f>
        <v/>
      </c>
      <c r="L19" s="31"/>
    </row>
    <row r="20" spans="2:12" s="1" customFormat="1" ht="6.9" customHeight="1">
      <c r="B20" s="31"/>
      <c r="L20" s="31"/>
    </row>
    <row r="21" spans="2:12" s="1" customFormat="1" ht="12" customHeight="1">
      <c r="B21" s="31"/>
      <c r="D21" s="26" t="s">
        <v>32</v>
      </c>
      <c r="I21" s="26" t="s">
        <v>25</v>
      </c>
      <c r="J21" s="24" t="str">
        <f>IF('Rekapitulace stavby'!AN19="","",'Rekapitulace stavby'!AN19)</f>
        <v/>
      </c>
      <c r="L21" s="31"/>
    </row>
    <row r="22" spans="2:12" s="1" customFormat="1" ht="18" customHeight="1">
      <c r="B22" s="31"/>
      <c r="E22" s="24" t="str">
        <f>IF('Rekapitulace stavby'!E20="","",'Rekapitulace stavby'!E20)</f>
        <v xml:space="preserve"> </v>
      </c>
      <c r="I22" s="26" t="s">
        <v>27</v>
      </c>
      <c r="J22" s="24" t="str">
        <f>IF('Rekapitulace stavby'!AN20="","",'Rekapitulace stavby'!AN20)</f>
        <v/>
      </c>
      <c r="L22" s="31"/>
    </row>
    <row r="23" spans="2:12" s="1" customFormat="1" ht="6.9" customHeight="1">
      <c r="B23" s="31"/>
      <c r="L23" s="31"/>
    </row>
    <row r="24" spans="2:12" s="1" customFormat="1" ht="12" customHeight="1">
      <c r="B24" s="31"/>
      <c r="D24" s="26" t="s">
        <v>33</v>
      </c>
      <c r="L24" s="31"/>
    </row>
    <row r="25" spans="2:12" s="7" customFormat="1" ht="16.5" customHeight="1">
      <c r="B25" s="83"/>
      <c r="E25" s="186" t="s">
        <v>1</v>
      </c>
      <c r="F25" s="186"/>
      <c r="G25" s="186"/>
      <c r="H25" s="186"/>
      <c r="L25" s="83"/>
    </row>
    <row r="26" spans="2:12" s="1" customFormat="1" ht="6.9" customHeight="1">
      <c r="B26" s="31"/>
      <c r="L26" s="31"/>
    </row>
    <row r="27" spans="2:12" s="1" customFormat="1" ht="6.9" customHeight="1">
      <c r="B27" s="31"/>
      <c r="D27" s="52"/>
      <c r="E27" s="52"/>
      <c r="F27" s="52"/>
      <c r="G27" s="52"/>
      <c r="H27" s="52"/>
      <c r="I27" s="52"/>
      <c r="J27" s="52"/>
      <c r="K27" s="52"/>
      <c r="L27" s="31"/>
    </row>
    <row r="28" spans="2:12" s="1" customFormat="1" ht="25.35" customHeight="1">
      <c r="B28" s="31"/>
      <c r="D28" s="84" t="s">
        <v>34</v>
      </c>
      <c r="J28" s="65">
        <f>ROUND(J123, 2)</f>
        <v>0</v>
      </c>
      <c r="L28" s="31"/>
    </row>
    <row r="29" spans="2:12" s="1" customFormat="1" ht="6.9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14.4" customHeight="1">
      <c r="B30" s="31"/>
      <c r="F30" s="34" t="s">
        <v>36</v>
      </c>
      <c r="I30" s="34" t="s">
        <v>35</v>
      </c>
      <c r="J30" s="34" t="s">
        <v>37</v>
      </c>
      <c r="L30" s="31"/>
    </row>
    <row r="31" spans="2:12" s="1" customFormat="1" ht="14.4" customHeight="1">
      <c r="B31" s="31"/>
      <c r="D31" s="54" t="s">
        <v>38</v>
      </c>
      <c r="E31" s="26" t="s">
        <v>39</v>
      </c>
      <c r="F31" s="85">
        <f>ROUND((SUM(BE123:BE262)),  2)</f>
        <v>0</v>
      </c>
      <c r="I31" s="86">
        <v>0.21</v>
      </c>
      <c r="J31" s="85">
        <f>ROUND(((SUM(BE123:BE262))*I31),  2)</f>
        <v>0</v>
      </c>
      <c r="L31" s="31"/>
    </row>
    <row r="32" spans="2:12" s="1" customFormat="1" ht="14.4" customHeight="1">
      <c r="B32" s="31"/>
      <c r="E32" s="26" t="s">
        <v>40</v>
      </c>
      <c r="F32" s="85">
        <f>ROUND((SUM(BF123:BF262)),  2)</f>
        <v>0</v>
      </c>
      <c r="I32" s="86">
        <v>0.15</v>
      </c>
      <c r="J32" s="85">
        <f>ROUND(((SUM(BF123:BF262))*I32),  2)</f>
        <v>0</v>
      </c>
      <c r="L32" s="31"/>
    </row>
    <row r="33" spans="2:12" s="1" customFormat="1" ht="14.4" hidden="1" customHeight="1">
      <c r="B33" s="31"/>
      <c r="E33" s="26" t="s">
        <v>41</v>
      </c>
      <c r="F33" s="85">
        <f>ROUND((SUM(BG123:BG262)),  2)</f>
        <v>0</v>
      </c>
      <c r="I33" s="86">
        <v>0.21</v>
      </c>
      <c r="J33" s="85">
        <f>0</f>
        <v>0</v>
      </c>
      <c r="L33" s="31"/>
    </row>
    <row r="34" spans="2:12" s="1" customFormat="1" ht="14.4" hidden="1" customHeight="1">
      <c r="B34" s="31"/>
      <c r="E34" s="26" t="s">
        <v>42</v>
      </c>
      <c r="F34" s="85">
        <f>ROUND((SUM(BH123:BH262)),  2)</f>
        <v>0</v>
      </c>
      <c r="I34" s="86">
        <v>0.15</v>
      </c>
      <c r="J34" s="85">
        <f>0</f>
        <v>0</v>
      </c>
      <c r="L34" s="31"/>
    </row>
    <row r="35" spans="2:12" s="1" customFormat="1" ht="14.4" hidden="1" customHeight="1">
      <c r="B35" s="31"/>
      <c r="E35" s="26" t="s">
        <v>43</v>
      </c>
      <c r="F35" s="85">
        <f>ROUND((SUM(BI123:BI262)),  2)</f>
        <v>0</v>
      </c>
      <c r="I35" s="86">
        <v>0</v>
      </c>
      <c r="J35" s="85">
        <f>0</f>
        <v>0</v>
      </c>
      <c r="L35" s="31"/>
    </row>
    <row r="36" spans="2:12" s="1" customFormat="1" ht="6.9" customHeight="1">
      <c r="B36" s="31"/>
      <c r="L36" s="31"/>
    </row>
    <row r="37" spans="2:12" s="1" customFormat="1" ht="25.35" customHeight="1">
      <c r="B37" s="31"/>
      <c r="C37" s="87"/>
      <c r="D37" s="88" t="s">
        <v>44</v>
      </c>
      <c r="E37" s="56"/>
      <c r="F37" s="56"/>
      <c r="G37" s="89" t="s">
        <v>45</v>
      </c>
      <c r="H37" s="90" t="s">
        <v>46</v>
      </c>
      <c r="I37" s="56"/>
      <c r="J37" s="91">
        <f>SUM(J28:J35)</f>
        <v>0</v>
      </c>
      <c r="K37" s="92"/>
      <c r="L37" s="31"/>
    </row>
    <row r="38" spans="2:12" s="1" customFormat="1" ht="14.4" customHeight="1">
      <c r="B38" s="31"/>
      <c r="L38" s="31"/>
    </row>
    <row r="39" spans="2:12" ht="14.4" customHeight="1">
      <c r="B39" s="19"/>
      <c r="L39" s="19"/>
    </row>
    <row r="40" spans="2:12" ht="14.4" customHeight="1">
      <c r="B40" s="19"/>
      <c r="L40" s="19"/>
    </row>
    <row r="41" spans="2:12" ht="14.4" customHeight="1">
      <c r="B41" s="19"/>
      <c r="L41" s="19"/>
    </row>
    <row r="42" spans="2:12" ht="14.4" customHeight="1">
      <c r="B42" s="19"/>
      <c r="L42" s="19"/>
    </row>
    <row r="43" spans="2:12" ht="14.4" customHeight="1">
      <c r="B43" s="19"/>
      <c r="L43" s="19"/>
    </row>
    <row r="44" spans="2:12" ht="14.4" customHeight="1">
      <c r="B44" s="19"/>
      <c r="L44" s="19"/>
    </row>
    <row r="45" spans="2:12" ht="14.4" customHeight="1">
      <c r="B45" s="19"/>
      <c r="L45" s="19"/>
    </row>
    <row r="46" spans="2:12" ht="14.4" customHeight="1">
      <c r="B46" s="19"/>
      <c r="L46" s="19"/>
    </row>
    <row r="47" spans="2:12" ht="14.4" customHeight="1">
      <c r="B47" s="19"/>
      <c r="L47" s="19"/>
    </row>
    <row r="48" spans="2:12" ht="14.4" customHeight="1">
      <c r="B48" s="19"/>
      <c r="L48" s="19"/>
    </row>
    <row r="49" spans="2:12" ht="14.4" customHeight="1">
      <c r="B49" s="19"/>
      <c r="L49" s="19"/>
    </row>
    <row r="50" spans="2:12" s="1" customFormat="1" ht="14.4" customHeight="1">
      <c r="B50" s="31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1"/>
    </row>
    <row r="51" spans="2:12" ht="10.199999999999999">
      <c r="B51" s="19"/>
      <c r="L51" s="19"/>
    </row>
    <row r="52" spans="2:12" ht="10.199999999999999">
      <c r="B52" s="19"/>
      <c r="L52" s="19"/>
    </row>
    <row r="53" spans="2:12" ht="10.199999999999999">
      <c r="B53" s="19"/>
      <c r="L53" s="19"/>
    </row>
    <row r="54" spans="2:12" ht="10.199999999999999">
      <c r="B54" s="19"/>
      <c r="L54" s="19"/>
    </row>
    <row r="55" spans="2:12" ht="10.199999999999999">
      <c r="B55" s="19"/>
      <c r="L55" s="19"/>
    </row>
    <row r="56" spans="2:12" ht="10.199999999999999">
      <c r="B56" s="19"/>
      <c r="L56" s="19"/>
    </row>
    <row r="57" spans="2:12" ht="10.199999999999999">
      <c r="B57" s="19"/>
      <c r="L57" s="19"/>
    </row>
    <row r="58" spans="2:12" ht="10.199999999999999">
      <c r="B58" s="19"/>
      <c r="L58" s="19"/>
    </row>
    <row r="59" spans="2:12" ht="10.199999999999999">
      <c r="B59" s="19"/>
      <c r="L59" s="19"/>
    </row>
    <row r="60" spans="2:12" ht="10.199999999999999">
      <c r="B60" s="19"/>
      <c r="L60" s="19"/>
    </row>
    <row r="61" spans="2:12" s="1" customFormat="1" ht="13.2">
      <c r="B61" s="31"/>
      <c r="D61" s="42" t="s">
        <v>49</v>
      </c>
      <c r="E61" s="33"/>
      <c r="F61" s="93" t="s">
        <v>50</v>
      </c>
      <c r="G61" s="42" t="s">
        <v>49</v>
      </c>
      <c r="H61" s="33"/>
      <c r="I61" s="33"/>
      <c r="J61" s="94" t="s">
        <v>50</v>
      </c>
      <c r="K61" s="33"/>
      <c r="L61" s="31"/>
    </row>
    <row r="62" spans="2:12" ht="10.199999999999999">
      <c r="B62" s="19"/>
      <c r="L62" s="19"/>
    </row>
    <row r="63" spans="2:12" ht="10.199999999999999">
      <c r="B63" s="19"/>
      <c r="L63" s="19"/>
    </row>
    <row r="64" spans="2:12" ht="10.199999999999999">
      <c r="B64" s="19"/>
      <c r="L64" s="19"/>
    </row>
    <row r="65" spans="2:12" s="1" customFormat="1" ht="13.2">
      <c r="B65" s="31"/>
      <c r="D65" s="40" t="s">
        <v>51</v>
      </c>
      <c r="E65" s="41"/>
      <c r="F65" s="41"/>
      <c r="G65" s="40" t="s">
        <v>52</v>
      </c>
      <c r="H65" s="41"/>
      <c r="I65" s="41"/>
      <c r="J65" s="41"/>
      <c r="K65" s="41"/>
      <c r="L65" s="31"/>
    </row>
    <row r="66" spans="2:12" ht="10.199999999999999">
      <c r="B66" s="19"/>
      <c r="L66" s="19"/>
    </row>
    <row r="67" spans="2:12" ht="10.199999999999999">
      <c r="B67" s="19"/>
      <c r="L67" s="19"/>
    </row>
    <row r="68" spans="2:12" ht="10.199999999999999">
      <c r="B68" s="19"/>
      <c r="L68" s="19"/>
    </row>
    <row r="69" spans="2:12" ht="10.199999999999999">
      <c r="B69" s="19"/>
      <c r="L69" s="19"/>
    </row>
    <row r="70" spans="2:12" ht="10.199999999999999">
      <c r="B70" s="19"/>
      <c r="L70" s="19"/>
    </row>
    <row r="71" spans="2:12" ht="10.199999999999999">
      <c r="B71" s="19"/>
      <c r="L71" s="19"/>
    </row>
    <row r="72" spans="2:12" ht="10.199999999999999">
      <c r="B72" s="19"/>
      <c r="L72" s="19"/>
    </row>
    <row r="73" spans="2:12" ht="10.199999999999999">
      <c r="B73" s="19"/>
      <c r="L73" s="19"/>
    </row>
    <row r="74" spans="2:12" ht="10.199999999999999">
      <c r="B74" s="19"/>
      <c r="L74" s="19"/>
    </row>
    <row r="75" spans="2:12" ht="10.199999999999999">
      <c r="B75" s="19"/>
      <c r="L75" s="19"/>
    </row>
    <row r="76" spans="2:12" s="1" customFormat="1" ht="13.2">
      <c r="B76" s="31"/>
      <c r="D76" s="42" t="s">
        <v>49</v>
      </c>
      <c r="E76" s="33"/>
      <c r="F76" s="93" t="s">
        <v>50</v>
      </c>
      <c r="G76" s="42" t="s">
        <v>49</v>
      </c>
      <c r="H76" s="33"/>
      <c r="I76" s="33"/>
      <c r="J76" s="94" t="s">
        <v>50</v>
      </c>
      <c r="K76" s="33"/>
      <c r="L76" s="31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" customHeight="1">
      <c r="B82" s="31"/>
      <c r="C82" s="20" t="s">
        <v>83</v>
      </c>
      <c r="L82" s="31"/>
    </row>
    <row r="83" spans="2:47" s="1" customFormat="1" ht="6.9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16.5" customHeight="1">
      <c r="B85" s="31"/>
      <c r="E85" s="197" t="str">
        <f>E7</f>
        <v>Obnova místní komunikace</v>
      </c>
      <c r="F85" s="216"/>
      <c r="G85" s="216"/>
      <c r="H85" s="216"/>
      <c r="L85" s="31"/>
    </row>
    <row r="86" spans="2:47" s="1" customFormat="1" ht="6.9" customHeight="1">
      <c r="B86" s="31"/>
      <c r="L86" s="31"/>
    </row>
    <row r="87" spans="2:47" s="1" customFormat="1" ht="12" customHeight="1">
      <c r="B87" s="31"/>
      <c r="C87" s="26" t="s">
        <v>20</v>
      </c>
      <c r="F87" s="24" t="str">
        <f>F10</f>
        <v>Vlastislav</v>
      </c>
      <c r="I87" s="26" t="s">
        <v>22</v>
      </c>
      <c r="J87" s="51" t="str">
        <f>IF(J10="","",J10)</f>
        <v>25. 2. 2019</v>
      </c>
      <c r="L87" s="31"/>
    </row>
    <row r="88" spans="2:47" s="1" customFormat="1" ht="6.9" customHeight="1">
      <c r="B88" s="31"/>
      <c r="L88" s="31"/>
    </row>
    <row r="89" spans="2:47" s="1" customFormat="1" ht="15.15" customHeight="1">
      <c r="B89" s="31"/>
      <c r="C89" s="26" t="s">
        <v>24</v>
      </c>
      <c r="F89" s="24" t="str">
        <f>E13</f>
        <v xml:space="preserve"> </v>
      </c>
      <c r="I89" s="26" t="s">
        <v>30</v>
      </c>
      <c r="J89" s="29" t="str">
        <f>E19</f>
        <v xml:space="preserve"> </v>
      </c>
      <c r="L89" s="31"/>
    </row>
    <row r="90" spans="2:47" s="1" customFormat="1" ht="15.15" customHeight="1">
      <c r="B90" s="31"/>
      <c r="C90" s="26" t="s">
        <v>28</v>
      </c>
      <c r="F90" s="24" t="str">
        <f>IF(E16="","",E16)</f>
        <v>Vyplň údaj</v>
      </c>
      <c r="I90" s="26" t="s">
        <v>32</v>
      </c>
      <c r="J90" s="29" t="str">
        <f>E22</f>
        <v xml:space="preserve"> </v>
      </c>
      <c r="L90" s="31"/>
    </row>
    <row r="91" spans="2:47" s="1" customFormat="1" ht="10.35" customHeight="1">
      <c r="B91" s="31"/>
      <c r="L91" s="31"/>
    </row>
    <row r="92" spans="2:47" s="1" customFormat="1" ht="29.25" customHeight="1">
      <c r="B92" s="31"/>
      <c r="C92" s="95" t="s">
        <v>84</v>
      </c>
      <c r="D92" s="87"/>
      <c r="E92" s="87"/>
      <c r="F92" s="87"/>
      <c r="G92" s="87"/>
      <c r="H92" s="87"/>
      <c r="I92" s="87"/>
      <c r="J92" s="96" t="s">
        <v>85</v>
      </c>
      <c r="K92" s="87"/>
      <c r="L92" s="31"/>
    </row>
    <row r="93" spans="2:47" s="1" customFormat="1" ht="10.35" customHeight="1">
      <c r="B93" s="31"/>
      <c r="L93" s="31"/>
    </row>
    <row r="94" spans="2:47" s="1" customFormat="1" ht="22.8" customHeight="1">
      <c r="B94" s="31"/>
      <c r="C94" s="97" t="s">
        <v>86</v>
      </c>
      <c r="J94" s="65">
        <f>J123</f>
        <v>0</v>
      </c>
      <c r="L94" s="31"/>
      <c r="AU94" s="16" t="s">
        <v>87</v>
      </c>
    </row>
    <row r="95" spans="2:47" s="8" customFormat="1" ht="24.9" customHeight="1">
      <c r="B95" s="98"/>
      <c r="D95" s="99" t="s">
        <v>88</v>
      </c>
      <c r="E95" s="100"/>
      <c r="F95" s="100"/>
      <c r="G95" s="100"/>
      <c r="H95" s="100"/>
      <c r="I95" s="100"/>
      <c r="J95" s="101">
        <f>J124</f>
        <v>0</v>
      </c>
      <c r="L95" s="98"/>
    </row>
    <row r="96" spans="2:47" s="9" customFormat="1" ht="19.95" customHeight="1">
      <c r="B96" s="102"/>
      <c r="D96" s="103" t="s">
        <v>89</v>
      </c>
      <c r="E96" s="104"/>
      <c r="F96" s="104"/>
      <c r="G96" s="104"/>
      <c r="H96" s="104"/>
      <c r="I96" s="104"/>
      <c r="J96" s="105">
        <f>J125</f>
        <v>0</v>
      </c>
      <c r="L96" s="102"/>
    </row>
    <row r="97" spans="2:12" s="9" customFormat="1" ht="19.95" customHeight="1">
      <c r="B97" s="102"/>
      <c r="D97" s="103" t="s">
        <v>90</v>
      </c>
      <c r="E97" s="104"/>
      <c r="F97" s="104"/>
      <c r="G97" s="104"/>
      <c r="H97" s="104"/>
      <c r="I97" s="104"/>
      <c r="J97" s="105">
        <f>J196</f>
        <v>0</v>
      </c>
      <c r="L97" s="102"/>
    </row>
    <row r="98" spans="2:12" s="9" customFormat="1" ht="19.95" customHeight="1">
      <c r="B98" s="102"/>
      <c r="D98" s="103" t="s">
        <v>91</v>
      </c>
      <c r="E98" s="104"/>
      <c r="F98" s="104"/>
      <c r="G98" s="104"/>
      <c r="H98" s="104"/>
      <c r="I98" s="104"/>
      <c r="J98" s="105">
        <f>J221</f>
        <v>0</v>
      </c>
      <c r="L98" s="102"/>
    </row>
    <row r="99" spans="2:12" s="9" customFormat="1" ht="19.95" customHeight="1">
      <c r="B99" s="102"/>
      <c r="D99" s="103" t="s">
        <v>92</v>
      </c>
      <c r="E99" s="104"/>
      <c r="F99" s="104"/>
      <c r="G99" s="104"/>
      <c r="H99" s="104"/>
      <c r="I99" s="104"/>
      <c r="J99" s="105">
        <f>J243</f>
        <v>0</v>
      </c>
      <c r="L99" s="102"/>
    </row>
    <row r="100" spans="2:12" s="9" customFormat="1" ht="19.95" customHeight="1">
      <c r="B100" s="102"/>
      <c r="D100" s="103" t="s">
        <v>93</v>
      </c>
      <c r="E100" s="104"/>
      <c r="F100" s="104"/>
      <c r="G100" s="104"/>
      <c r="H100" s="104"/>
      <c r="I100" s="104"/>
      <c r="J100" s="105">
        <f>J252</f>
        <v>0</v>
      </c>
      <c r="L100" s="102"/>
    </row>
    <row r="101" spans="2:12" s="8" customFormat="1" ht="24.9" customHeight="1">
      <c r="B101" s="98"/>
      <c r="D101" s="99" t="s">
        <v>94</v>
      </c>
      <c r="E101" s="100"/>
      <c r="F101" s="100"/>
      <c r="G101" s="100"/>
      <c r="H101" s="100"/>
      <c r="I101" s="100"/>
      <c r="J101" s="101">
        <f>J254</f>
        <v>0</v>
      </c>
      <c r="L101" s="98"/>
    </row>
    <row r="102" spans="2:12" s="9" customFormat="1" ht="19.95" customHeight="1">
      <c r="B102" s="102"/>
      <c r="D102" s="103" t="s">
        <v>95</v>
      </c>
      <c r="E102" s="104"/>
      <c r="F102" s="104"/>
      <c r="G102" s="104"/>
      <c r="H102" s="104"/>
      <c r="I102" s="104"/>
      <c r="J102" s="105">
        <f>J255</f>
        <v>0</v>
      </c>
      <c r="L102" s="102"/>
    </row>
    <row r="103" spans="2:12" s="9" customFormat="1" ht="19.95" customHeight="1">
      <c r="B103" s="102"/>
      <c r="D103" s="103" t="s">
        <v>96</v>
      </c>
      <c r="E103" s="104"/>
      <c r="F103" s="104"/>
      <c r="G103" s="104"/>
      <c r="H103" s="104"/>
      <c r="I103" s="104"/>
      <c r="J103" s="105">
        <f>J257</f>
        <v>0</v>
      </c>
      <c r="L103" s="102"/>
    </row>
    <row r="104" spans="2:12" s="9" customFormat="1" ht="19.95" customHeight="1">
      <c r="B104" s="102"/>
      <c r="D104" s="103" t="s">
        <v>97</v>
      </c>
      <c r="E104" s="104"/>
      <c r="F104" s="104"/>
      <c r="G104" s="104"/>
      <c r="H104" s="104"/>
      <c r="I104" s="104"/>
      <c r="J104" s="105">
        <f>J259</f>
        <v>0</v>
      </c>
      <c r="L104" s="102"/>
    </row>
    <row r="105" spans="2:12" s="9" customFormat="1" ht="19.95" customHeight="1">
      <c r="B105" s="102"/>
      <c r="D105" s="103" t="s">
        <v>98</v>
      </c>
      <c r="E105" s="104"/>
      <c r="F105" s="104"/>
      <c r="G105" s="104"/>
      <c r="H105" s="104"/>
      <c r="I105" s="104"/>
      <c r="J105" s="105">
        <f>J261</f>
        <v>0</v>
      </c>
      <c r="L105" s="102"/>
    </row>
    <row r="106" spans="2:12" s="1" customFormat="1" ht="21.75" customHeight="1">
      <c r="B106" s="31"/>
      <c r="L106" s="31"/>
    </row>
    <row r="107" spans="2:12" s="1" customFormat="1" ht="6.9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31"/>
    </row>
    <row r="111" spans="2:12" s="1" customFormat="1" ht="6.9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31"/>
    </row>
    <row r="112" spans="2:12" s="1" customFormat="1" ht="24.9" customHeight="1">
      <c r="B112" s="31"/>
      <c r="C112" s="20" t="s">
        <v>99</v>
      </c>
      <c r="L112" s="31"/>
    </row>
    <row r="113" spans="2:65" s="1" customFormat="1" ht="6.9" customHeight="1">
      <c r="B113" s="31"/>
      <c r="L113" s="31"/>
    </row>
    <row r="114" spans="2:65" s="1" customFormat="1" ht="12" customHeight="1">
      <c r="B114" s="31"/>
      <c r="C114" s="26" t="s">
        <v>16</v>
      </c>
      <c r="L114" s="31"/>
    </row>
    <row r="115" spans="2:65" s="1" customFormat="1" ht="16.5" customHeight="1">
      <c r="B115" s="31"/>
      <c r="E115" s="197" t="str">
        <f>E7</f>
        <v>Obnova místní komunikace</v>
      </c>
      <c r="F115" s="216"/>
      <c r="G115" s="216"/>
      <c r="H115" s="216"/>
      <c r="L115" s="31"/>
    </row>
    <row r="116" spans="2:65" s="1" customFormat="1" ht="6.9" customHeight="1">
      <c r="B116" s="31"/>
      <c r="L116" s="31"/>
    </row>
    <row r="117" spans="2:65" s="1" customFormat="1" ht="12" customHeight="1">
      <c r="B117" s="31"/>
      <c r="C117" s="26" t="s">
        <v>20</v>
      </c>
      <c r="F117" s="24" t="str">
        <f>F10</f>
        <v>Vlastislav</v>
      </c>
      <c r="I117" s="26" t="s">
        <v>22</v>
      </c>
      <c r="J117" s="51" t="str">
        <f>IF(J10="","",J10)</f>
        <v>25. 2. 2019</v>
      </c>
      <c r="L117" s="31"/>
    </row>
    <row r="118" spans="2:65" s="1" customFormat="1" ht="6.9" customHeight="1">
      <c r="B118" s="31"/>
      <c r="L118" s="31"/>
    </row>
    <row r="119" spans="2:65" s="1" customFormat="1" ht="15.15" customHeight="1">
      <c r="B119" s="31"/>
      <c r="C119" s="26" t="s">
        <v>24</v>
      </c>
      <c r="F119" s="24" t="str">
        <f>E13</f>
        <v xml:space="preserve"> </v>
      </c>
      <c r="I119" s="26" t="s">
        <v>30</v>
      </c>
      <c r="J119" s="29" t="str">
        <f>E19</f>
        <v xml:space="preserve"> </v>
      </c>
      <c r="L119" s="31"/>
    </row>
    <row r="120" spans="2:65" s="1" customFormat="1" ht="15.15" customHeight="1">
      <c r="B120" s="31"/>
      <c r="C120" s="26" t="s">
        <v>28</v>
      </c>
      <c r="F120" s="24" t="str">
        <f>IF(E16="","",E16)</f>
        <v>Vyplň údaj</v>
      </c>
      <c r="I120" s="26" t="s">
        <v>32</v>
      </c>
      <c r="J120" s="29" t="str">
        <f>E22</f>
        <v xml:space="preserve"> </v>
      </c>
      <c r="L120" s="31"/>
    </row>
    <row r="121" spans="2:65" s="1" customFormat="1" ht="10.35" customHeight="1">
      <c r="B121" s="31"/>
      <c r="L121" s="31"/>
    </row>
    <row r="122" spans="2:65" s="10" customFormat="1" ht="29.25" customHeight="1">
      <c r="B122" s="106"/>
      <c r="C122" s="107" t="s">
        <v>100</v>
      </c>
      <c r="D122" s="108" t="s">
        <v>59</v>
      </c>
      <c r="E122" s="108" t="s">
        <v>55</v>
      </c>
      <c r="F122" s="108" t="s">
        <v>56</v>
      </c>
      <c r="G122" s="108" t="s">
        <v>101</v>
      </c>
      <c r="H122" s="108" t="s">
        <v>102</v>
      </c>
      <c r="I122" s="108" t="s">
        <v>103</v>
      </c>
      <c r="J122" s="109" t="s">
        <v>85</v>
      </c>
      <c r="K122" s="110" t="s">
        <v>104</v>
      </c>
      <c r="L122" s="106"/>
      <c r="M122" s="58" t="s">
        <v>1</v>
      </c>
      <c r="N122" s="59" t="s">
        <v>38</v>
      </c>
      <c r="O122" s="59" t="s">
        <v>105</v>
      </c>
      <c r="P122" s="59" t="s">
        <v>106</v>
      </c>
      <c r="Q122" s="59" t="s">
        <v>107</v>
      </c>
      <c r="R122" s="59" t="s">
        <v>108</v>
      </c>
      <c r="S122" s="59" t="s">
        <v>109</v>
      </c>
      <c r="T122" s="60" t="s">
        <v>110</v>
      </c>
    </row>
    <row r="123" spans="2:65" s="1" customFormat="1" ht="22.8" customHeight="1">
      <c r="B123" s="31"/>
      <c r="C123" s="63" t="s">
        <v>111</v>
      </c>
      <c r="J123" s="111">
        <f>BK123</f>
        <v>0</v>
      </c>
      <c r="L123" s="31"/>
      <c r="M123" s="61"/>
      <c r="N123" s="52"/>
      <c r="O123" s="52"/>
      <c r="P123" s="112">
        <f>P124+P254</f>
        <v>0</v>
      </c>
      <c r="Q123" s="52"/>
      <c r="R123" s="112">
        <f>R124+R254</f>
        <v>285.78536300000002</v>
      </c>
      <c r="S123" s="52"/>
      <c r="T123" s="113">
        <f>T124+T254</f>
        <v>339.54059999999998</v>
      </c>
      <c r="AT123" s="16" t="s">
        <v>73</v>
      </c>
      <c r="AU123" s="16" t="s">
        <v>87</v>
      </c>
      <c r="BK123" s="114">
        <f>BK124+BK254</f>
        <v>0</v>
      </c>
    </row>
    <row r="124" spans="2:65" s="11" customFormat="1" ht="25.95" customHeight="1">
      <c r="B124" s="115"/>
      <c r="D124" s="116" t="s">
        <v>73</v>
      </c>
      <c r="E124" s="117" t="s">
        <v>112</v>
      </c>
      <c r="F124" s="117" t="s">
        <v>113</v>
      </c>
      <c r="I124" s="118"/>
      <c r="J124" s="119">
        <f>BK124</f>
        <v>0</v>
      </c>
      <c r="L124" s="115"/>
      <c r="M124" s="120"/>
      <c r="P124" s="121">
        <f>P125+P196+P221+P243+P252</f>
        <v>0</v>
      </c>
      <c r="R124" s="121">
        <f>R125+R196+R221+R243+R252</f>
        <v>285.78536300000002</v>
      </c>
      <c r="T124" s="122">
        <f>T125+T196+T221+T243+T252</f>
        <v>339.54059999999998</v>
      </c>
      <c r="AR124" s="116" t="s">
        <v>79</v>
      </c>
      <c r="AT124" s="123" t="s">
        <v>73</v>
      </c>
      <c r="AU124" s="123" t="s">
        <v>74</v>
      </c>
      <c r="AY124" s="116" t="s">
        <v>114</v>
      </c>
      <c r="BK124" s="124">
        <f>BK125+BK196+BK221+BK243+BK252</f>
        <v>0</v>
      </c>
    </row>
    <row r="125" spans="2:65" s="11" customFormat="1" ht="22.8" customHeight="1">
      <c r="B125" s="115"/>
      <c r="D125" s="116" t="s">
        <v>73</v>
      </c>
      <c r="E125" s="125" t="s">
        <v>79</v>
      </c>
      <c r="F125" s="125" t="s">
        <v>115</v>
      </c>
      <c r="I125" s="118"/>
      <c r="J125" s="126">
        <f>BK125</f>
        <v>0</v>
      </c>
      <c r="L125" s="115"/>
      <c r="M125" s="120"/>
      <c r="P125" s="121">
        <f>SUM(P126:P195)</f>
        <v>0</v>
      </c>
      <c r="R125" s="121">
        <f>SUM(R126:R195)</f>
        <v>2.6433000000000002E-2</v>
      </c>
      <c r="T125" s="122">
        <f>SUM(T126:T195)</f>
        <v>339.3766</v>
      </c>
      <c r="AR125" s="116" t="s">
        <v>79</v>
      </c>
      <c r="AT125" s="123" t="s">
        <v>73</v>
      </c>
      <c r="AU125" s="123" t="s">
        <v>79</v>
      </c>
      <c r="AY125" s="116" t="s">
        <v>114</v>
      </c>
      <c r="BK125" s="124">
        <f>SUM(BK126:BK195)</f>
        <v>0</v>
      </c>
    </row>
    <row r="126" spans="2:65" s="1" customFormat="1" ht="33" customHeight="1">
      <c r="B126" s="31"/>
      <c r="C126" s="127" t="s">
        <v>79</v>
      </c>
      <c r="D126" s="127" t="s">
        <v>116</v>
      </c>
      <c r="E126" s="128" t="s">
        <v>117</v>
      </c>
      <c r="F126" s="129" t="s">
        <v>118</v>
      </c>
      <c r="G126" s="130" t="s">
        <v>119</v>
      </c>
      <c r="H126" s="131">
        <v>307.2</v>
      </c>
      <c r="I126" s="132"/>
      <c r="J126" s="133">
        <f>ROUND(I126*H126,2)</f>
        <v>0</v>
      </c>
      <c r="K126" s="134"/>
      <c r="L126" s="31"/>
      <c r="M126" s="135" t="s">
        <v>1</v>
      </c>
      <c r="N126" s="136" t="s">
        <v>39</v>
      </c>
      <c r="P126" s="137">
        <f>O126*H126</f>
        <v>0</v>
      </c>
      <c r="Q126" s="137">
        <v>0</v>
      </c>
      <c r="R126" s="137">
        <f>Q126*H126</f>
        <v>0</v>
      </c>
      <c r="S126" s="137">
        <v>0</v>
      </c>
      <c r="T126" s="138">
        <f>S126*H126</f>
        <v>0</v>
      </c>
      <c r="AR126" s="139" t="s">
        <v>120</v>
      </c>
      <c r="AT126" s="139" t="s">
        <v>116</v>
      </c>
      <c r="AU126" s="139" t="s">
        <v>81</v>
      </c>
      <c r="AY126" s="16" t="s">
        <v>114</v>
      </c>
      <c r="BE126" s="140">
        <f>IF(N126="základní",J126,0)</f>
        <v>0</v>
      </c>
      <c r="BF126" s="140">
        <f>IF(N126="snížená",J126,0)</f>
        <v>0</v>
      </c>
      <c r="BG126" s="140">
        <f>IF(N126="zákl. přenesená",J126,0)</f>
        <v>0</v>
      </c>
      <c r="BH126" s="140">
        <f>IF(N126="sníž. přenesená",J126,0)</f>
        <v>0</v>
      </c>
      <c r="BI126" s="140">
        <f>IF(N126="nulová",J126,0)</f>
        <v>0</v>
      </c>
      <c r="BJ126" s="16" t="s">
        <v>79</v>
      </c>
      <c r="BK126" s="140">
        <f>ROUND(I126*H126,2)</f>
        <v>0</v>
      </c>
      <c r="BL126" s="16" t="s">
        <v>120</v>
      </c>
      <c r="BM126" s="139" t="s">
        <v>121</v>
      </c>
    </row>
    <row r="127" spans="2:65" s="12" customFormat="1" ht="10.199999999999999">
      <c r="B127" s="141"/>
      <c r="D127" s="142" t="s">
        <v>122</v>
      </c>
      <c r="E127" s="143" t="s">
        <v>1</v>
      </c>
      <c r="F127" s="144" t="s">
        <v>123</v>
      </c>
      <c r="H127" s="143" t="s">
        <v>1</v>
      </c>
      <c r="I127" s="145"/>
      <c r="L127" s="141"/>
      <c r="M127" s="146"/>
      <c r="T127" s="147"/>
      <c r="AT127" s="143" t="s">
        <v>122</v>
      </c>
      <c r="AU127" s="143" t="s">
        <v>81</v>
      </c>
      <c r="AV127" s="12" t="s">
        <v>79</v>
      </c>
      <c r="AW127" s="12" t="s">
        <v>31</v>
      </c>
      <c r="AX127" s="12" t="s">
        <v>74</v>
      </c>
      <c r="AY127" s="143" t="s">
        <v>114</v>
      </c>
    </row>
    <row r="128" spans="2:65" s="13" customFormat="1" ht="10.199999999999999">
      <c r="B128" s="148"/>
      <c r="D128" s="142" t="s">
        <v>122</v>
      </c>
      <c r="E128" s="149" t="s">
        <v>1</v>
      </c>
      <c r="F128" s="150" t="s">
        <v>124</v>
      </c>
      <c r="H128" s="151">
        <v>307.2</v>
      </c>
      <c r="I128" s="152"/>
      <c r="L128" s="148"/>
      <c r="M128" s="153"/>
      <c r="T128" s="154"/>
      <c r="AT128" s="149" t="s">
        <v>122</v>
      </c>
      <c r="AU128" s="149" t="s">
        <v>81</v>
      </c>
      <c r="AV128" s="13" t="s">
        <v>81</v>
      </c>
      <c r="AW128" s="13" t="s">
        <v>31</v>
      </c>
      <c r="AX128" s="13" t="s">
        <v>79</v>
      </c>
      <c r="AY128" s="149" t="s">
        <v>114</v>
      </c>
    </row>
    <row r="129" spans="2:65" s="1" customFormat="1" ht="24.15" customHeight="1">
      <c r="B129" s="31"/>
      <c r="C129" s="127" t="s">
        <v>81</v>
      </c>
      <c r="D129" s="127" t="s">
        <v>116</v>
      </c>
      <c r="E129" s="128" t="s">
        <v>125</v>
      </c>
      <c r="F129" s="129" t="s">
        <v>126</v>
      </c>
      <c r="G129" s="130" t="s">
        <v>119</v>
      </c>
      <c r="H129" s="131">
        <v>977</v>
      </c>
      <c r="I129" s="132"/>
      <c r="J129" s="133">
        <f>ROUND(I129*H129,2)</f>
        <v>0</v>
      </c>
      <c r="K129" s="134"/>
      <c r="L129" s="31"/>
      <c r="M129" s="135" t="s">
        <v>1</v>
      </c>
      <c r="N129" s="136" t="s">
        <v>39</v>
      </c>
      <c r="P129" s="137">
        <f>O129*H129</f>
        <v>0</v>
      </c>
      <c r="Q129" s="137">
        <v>0</v>
      </c>
      <c r="R129" s="137">
        <f>Q129*H129</f>
        <v>0</v>
      </c>
      <c r="S129" s="137">
        <v>0.28999999999999998</v>
      </c>
      <c r="T129" s="138">
        <f>S129*H129</f>
        <v>283.33</v>
      </c>
      <c r="AR129" s="139" t="s">
        <v>120</v>
      </c>
      <c r="AT129" s="139" t="s">
        <v>116</v>
      </c>
      <c r="AU129" s="139" t="s">
        <v>81</v>
      </c>
      <c r="AY129" s="16" t="s">
        <v>114</v>
      </c>
      <c r="BE129" s="140">
        <f>IF(N129="základní",J129,0)</f>
        <v>0</v>
      </c>
      <c r="BF129" s="140">
        <f>IF(N129="snížená",J129,0)</f>
        <v>0</v>
      </c>
      <c r="BG129" s="140">
        <f>IF(N129="zákl. přenesená",J129,0)</f>
        <v>0</v>
      </c>
      <c r="BH129" s="140">
        <f>IF(N129="sníž. přenesená",J129,0)</f>
        <v>0</v>
      </c>
      <c r="BI129" s="140">
        <f>IF(N129="nulová",J129,0)</f>
        <v>0</v>
      </c>
      <c r="BJ129" s="16" t="s">
        <v>79</v>
      </c>
      <c r="BK129" s="140">
        <f>ROUND(I129*H129,2)</f>
        <v>0</v>
      </c>
      <c r="BL129" s="16" t="s">
        <v>120</v>
      </c>
      <c r="BM129" s="139" t="s">
        <v>127</v>
      </c>
    </row>
    <row r="130" spans="2:65" s="12" customFormat="1" ht="10.199999999999999">
      <c r="B130" s="141"/>
      <c r="D130" s="142" t="s">
        <v>122</v>
      </c>
      <c r="E130" s="143" t="s">
        <v>1</v>
      </c>
      <c r="F130" s="144" t="s">
        <v>128</v>
      </c>
      <c r="H130" s="143" t="s">
        <v>1</v>
      </c>
      <c r="I130" s="145"/>
      <c r="L130" s="141"/>
      <c r="M130" s="146"/>
      <c r="T130" s="147"/>
      <c r="AT130" s="143" t="s">
        <v>122</v>
      </c>
      <c r="AU130" s="143" t="s">
        <v>81</v>
      </c>
      <c r="AV130" s="12" t="s">
        <v>79</v>
      </c>
      <c r="AW130" s="12" t="s">
        <v>31</v>
      </c>
      <c r="AX130" s="12" t="s">
        <v>74</v>
      </c>
      <c r="AY130" s="143" t="s">
        <v>114</v>
      </c>
    </row>
    <row r="131" spans="2:65" s="13" customFormat="1" ht="10.199999999999999">
      <c r="B131" s="148"/>
      <c r="D131" s="142" t="s">
        <v>122</v>
      </c>
      <c r="E131" s="149" t="s">
        <v>1</v>
      </c>
      <c r="F131" s="150" t="s">
        <v>129</v>
      </c>
      <c r="H131" s="151">
        <v>977</v>
      </c>
      <c r="I131" s="152"/>
      <c r="L131" s="148"/>
      <c r="M131" s="153"/>
      <c r="T131" s="154"/>
      <c r="AT131" s="149" t="s">
        <v>122</v>
      </c>
      <c r="AU131" s="149" t="s">
        <v>81</v>
      </c>
      <c r="AV131" s="13" t="s">
        <v>81</v>
      </c>
      <c r="AW131" s="13" t="s">
        <v>31</v>
      </c>
      <c r="AX131" s="13" t="s">
        <v>79</v>
      </c>
      <c r="AY131" s="149" t="s">
        <v>114</v>
      </c>
    </row>
    <row r="132" spans="2:65" s="1" customFormat="1" ht="24.15" customHeight="1">
      <c r="B132" s="31"/>
      <c r="C132" s="127" t="s">
        <v>130</v>
      </c>
      <c r="D132" s="127" t="s">
        <v>116</v>
      </c>
      <c r="E132" s="128" t="s">
        <v>131</v>
      </c>
      <c r="F132" s="129" t="s">
        <v>132</v>
      </c>
      <c r="G132" s="130" t="s">
        <v>119</v>
      </c>
      <c r="H132" s="131">
        <v>291</v>
      </c>
      <c r="I132" s="132"/>
      <c r="J132" s="133">
        <f>ROUND(I132*H132,2)</f>
        <v>0</v>
      </c>
      <c r="K132" s="134"/>
      <c r="L132" s="31"/>
      <c r="M132" s="135" t="s">
        <v>1</v>
      </c>
      <c r="N132" s="136" t="s">
        <v>39</v>
      </c>
      <c r="P132" s="137">
        <f>O132*H132</f>
        <v>0</v>
      </c>
      <c r="Q132" s="137">
        <v>4.0000000000000003E-5</v>
      </c>
      <c r="R132" s="137">
        <f>Q132*H132</f>
        <v>1.1640000000000001E-2</v>
      </c>
      <c r="S132" s="137">
        <v>0.10299999999999999</v>
      </c>
      <c r="T132" s="138">
        <f>S132*H132</f>
        <v>29.972999999999999</v>
      </c>
      <c r="AR132" s="139" t="s">
        <v>120</v>
      </c>
      <c r="AT132" s="139" t="s">
        <v>116</v>
      </c>
      <c r="AU132" s="139" t="s">
        <v>81</v>
      </c>
      <c r="AY132" s="16" t="s">
        <v>114</v>
      </c>
      <c r="BE132" s="140">
        <f>IF(N132="základní",J132,0)</f>
        <v>0</v>
      </c>
      <c r="BF132" s="140">
        <f>IF(N132="snížená",J132,0)</f>
        <v>0</v>
      </c>
      <c r="BG132" s="140">
        <f>IF(N132="zákl. přenesená",J132,0)</f>
        <v>0</v>
      </c>
      <c r="BH132" s="140">
        <f>IF(N132="sníž. přenesená",J132,0)</f>
        <v>0</v>
      </c>
      <c r="BI132" s="140">
        <f>IF(N132="nulová",J132,0)</f>
        <v>0</v>
      </c>
      <c r="BJ132" s="16" t="s">
        <v>79</v>
      </c>
      <c r="BK132" s="140">
        <f>ROUND(I132*H132,2)</f>
        <v>0</v>
      </c>
      <c r="BL132" s="16" t="s">
        <v>120</v>
      </c>
      <c r="BM132" s="139" t="s">
        <v>133</v>
      </c>
    </row>
    <row r="133" spans="2:65" s="12" customFormat="1" ht="10.199999999999999">
      <c r="B133" s="141"/>
      <c r="D133" s="142" t="s">
        <v>122</v>
      </c>
      <c r="E133" s="143" t="s">
        <v>1</v>
      </c>
      <c r="F133" s="144" t="s">
        <v>128</v>
      </c>
      <c r="H133" s="143" t="s">
        <v>1</v>
      </c>
      <c r="I133" s="145"/>
      <c r="L133" s="141"/>
      <c r="M133" s="146"/>
      <c r="T133" s="147"/>
      <c r="AT133" s="143" t="s">
        <v>122</v>
      </c>
      <c r="AU133" s="143" t="s">
        <v>81</v>
      </c>
      <c r="AV133" s="12" t="s">
        <v>79</v>
      </c>
      <c r="AW133" s="12" t="s">
        <v>31</v>
      </c>
      <c r="AX133" s="12" t="s">
        <v>74</v>
      </c>
      <c r="AY133" s="143" t="s">
        <v>114</v>
      </c>
    </row>
    <row r="134" spans="2:65" s="13" customFormat="1" ht="10.199999999999999">
      <c r="B134" s="148"/>
      <c r="D134" s="142" t="s">
        <v>122</v>
      </c>
      <c r="E134" s="149" t="s">
        <v>1</v>
      </c>
      <c r="F134" s="150" t="s">
        <v>134</v>
      </c>
      <c r="H134" s="151">
        <v>291</v>
      </c>
      <c r="I134" s="152"/>
      <c r="L134" s="148"/>
      <c r="M134" s="153"/>
      <c r="T134" s="154"/>
      <c r="AT134" s="149" t="s">
        <v>122</v>
      </c>
      <c r="AU134" s="149" t="s">
        <v>81</v>
      </c>
      <c r="AV134" s="13" t="s">
        <v>81</v>
      </c>
      <c r="AW134" s="13" t="s">
        <v>31</v>
      </c>
      <c r="AX134" s="13" t="s">
        <v>79</v>
      </c>
      <c r="AY134" s="149" t="s">
        <v>114</v>
      </c>
    </row>
    <row r="135" spans="2:65" s="1" customFormat="1" ht="24.15" customHeight="1">
      <c r="B135" s="31"/>
      <c r="C135" s="127" t="s">
        <v>120</v>
      </c>
      <c r="D135" s="127" t="s">
        <v>116</v>
      </c>
      <c r="E135" s="128" t="s">
        <v>135</v>
      </c>
      <c r="F135" s="129" t="s">
        <v>136</v>
      </c>
      <c r="G135" s="130" t="s">
        <v>119</v>
      </c>
      <c r="H135" s="131">
        <v>203.7</v>
      </c>
      <c r="I135" s="132"/>
      <c r="J135" s="133">
        <f>ROUND(I135*H135,2)</f>
        <v>0</v>
      </c>
      <c r="K135" s="134"/>
      <c r="L135" s="31"/>
      <c r="M135" s="135" t="s">
        <v>1</v>
      </c>
      <c r="N135" s="136" t="s">
        <v>39</v>
      </c>
      <c r="P135" s="137">
        <f>O135*H135</f>
        <v>0</v>
      </c>
      <c r="Q135" s="137">
        <v>5.0000000000000002E-5</v>
      </c>
      <c r="R135" s="137">
        <f>Q135*H135</f>
        <v>1.0185E-2</v>
      </c>
      <c r="S135" s="137">
        <v>0.128</v>
      </c>
      <c r="T135" s="138">
        <f>S135*H135</f>
        <v>26.073599999999999</v>
      </c>
      <c r="AR135" s="139" t="s">
        <v>120</v>
      </c>
      <c r="AT135" s="139" t="s">
        <v>116</v>
      </c>
      <c r="AU135" s="139" t="s">
        <v>81</v>
      </c>
      <c r="AY135" s="16" t="s">
        <v>114</v>
      </c>
      <c r="BE135" s="140">
        <f>IF(N135="základní",J135,0)</f>
        <v>0</v>
      </c>
      <c r="BF135" s="140">
        <f>IF(N135="snížená",J135,0)</f>
        <v>0</v>
      </c>
      <c r="BG135" s="140">
        <f>IF(N135="zákl. přenesená",J135,0)</f>
        <v>0</v>
      </c>
      <c r="BH135" s="140">
        <f>IF(N135="sníž. přenesená",J135,0)</f>
        <v>0</v>
      </c>
      <c r="BI135" s="140">
        <f>IF(N135="nulová",J135,0)</f>
        <v>0</v>
      </c>
      <c r="BJ135" s="16" t="s">
        <v>79</v>
      </c>
      <c r="BK135" s="140">
        <f>ROUND(I135*H135,2)</f>
        <v>0</v>
      </c>
      <c r="BL135" s="16" t="s">
        <v>120</v>
      </c>
      <c r="BM135" s="139" t="s">
        <v>137</v>
      </c>
    </row>
    <row r="136" spans="2:65" s="12" customFormat="1" ht="10.199999999999999">
      <c r="B136" s="141"/>
      <c r="D136" s="142" t="s">
        <v>122</v>
      </c>
      <c r="E136" s="143" t="s">
        <v>1</v>
      </c>
      <c r="F136" s="144" t="s">
        <v>138</v>
      </c>
      <c r="H136" s="143" t="s">
        <v>1</v>
      </c>
      <c r="I136" s="145"/>
      <c r="L136" s="141"/>
      <c r="M136" s="146"/>
      <c r="T136" s="147"/>
      <c r="AT136" s="143" t="s">
        <v>122</v>
      </c>
      <c r="AU136" s="143" t="s">
        <v>81</v>
      </c>
      <c r="AV136" s="12" t="s">
        <v>79</v>
      </c>
      <c r="AW136" s="12" t="s">
        <v>31</v>
      </c>
      <c r="AX136" s="12" t="s">
        <v>74</v>
      </c>
      <c r="AY136" s="143" t="s">
        <v>114</v>
      </c>
    </row>
    <row r="137" spans="2:65" s="13" customFormat="1" ht="10.199999999999999">
      <c r="B137" s="148"/>
      <c r="D137" s="142" t="s">
        <v>122</v>
      </c>
      <c r="E137" s="149" t="s">
        <v>1</v>
      </c>
      <c r="F137" s="150" t="s">
        <v>139</v>
      </c>
      <c r="H137" s="151">
        <v>203.7</v>
      </c>
      <c r="I137" s="152"/>
      <c r="L137" s="148"/>
      <c r="M137" s="153"/>
      <c r="T137" s="154"/>
      <c r="AT137" s="149" t="s">
        <v>122</v>
      </c>
      <c r="AU137" s="149" t="s">
        <v>81</v>
      </c>
      <c r="AV137" s="13" t="s">
        <v>81</v>
      </c>
      <c r="AW137" s="13" t="s">
        <v>31</v>
      </c>
      <c r="AX137" s="13" t="s">
        <v>79</v>
      </c>
      <c r="AY137" s="149" t="s">
        <v>114</v>
      </c>
    </row>
    <row r="138" spans="2:65" s="1" customFormat="1" ht="24.15" customHeight="1">
      <c r="B138" s="31"/>
      <c r="C138" s="127" t="s">
        <v>140</v>
      </c>
      <c r="D138" s="127" t="s">
        <v>116</v>
      </c>
      <c r="E138" s="128" t="s">
        <v>141</v>
      </c>
      <c r="F138" s="129" t="s">
        <v>142</v>
      </c>
      <c r="G138" s="130" t="s">
        <v>143</v>
      </c>
      <c r="H138" s="131">
        <v>76.8</v>
      </c>
      <c r="I138" s="132"/>
      <c r="J138" s="133">
        <f>ROUND(I138*H138,2)</f>
        <v>0</v>
      </c>
      <c r="K138" s="134"/>
      <c r="L138" s="31"/>
      <c r="M138" s="135" t="s">
        <v>1</v>
      </c>
      <c r="N138" s="136" t="s">
        <v>39</v>
      </c>
      <c r="P138" s="137">
        <f>O138*H138</f>
        <v>0</v>
      </c>
      <c r="Q138" s="137">
        <v>0</v>
      </c>
      <c r="R138" s="137">
        <f>Q138*H138</f>
        <v>0</v>
      </c>
      <c r="S138" s="137">
        <v>0</v>
      </c>
      <c r="T138" s="138">
        <f>S138*H138</f>
        <v>0</v>
      </c>
      <c r="AR138" s="139" t="s">
        <v>120</v>
      </c>
      <c r="AT138" s="139" t="s">
        <v>116</v>
      </c>
      <c r="AU138" s="139" t="s">
        <v>81</v>
      </c>
      <c r="AY138" s="16" t="s">
        <v>114</v>
      </c>
      <c r="BE138" s="140">
        <f>IF(N138="základní",J138,0)</f>
        <v>0</v>
      </c>
      <c r="BF138" s="140">
        <f>IF(N138="snížená",J138,0)</f>
        <v>0</v>
      </c>
      <c r="BG138" s="140">
        <f>IF(N138="zákl. přenesená",J138,0)</f>
        <v>0</v>
      </c>
      <c r="BH138" s="140">
        <f>IF(N138="sníž. přenesená",J138,0)</f>
        <v>0</v>
      </c>
      <c r="BI138" s="140">
        <f>IF(N138="nulová",J138,0)</f>
        <v>0</v>
      </c>
      <c r="BJ138" s="16" t="s">
        <v>79</v>
      </c>
      <c r="BK138" s="140">
        <f>ROUND(I138*H138,2)</f>
        <v>0</v>
      </c>
      <c r="BL138" s="16" t="s">
        <v>120</v>
      </c>
      <c r="BM138" s="139" t="s">
        <v>144</v>
      </c>
    </row>
    <row r="139" spans="2:65" s="13" customFormat="1" ht="10.199999999999999">
      <c r="B139" s="148"/>
      <c r="D139" s="142" t="s">
        <v>122</v>
      </c>
      <c r="E139" s="149" t="s">
        <v>1</v>
      </c>
      <c r="F139" s="150" t="s">
        <v>145</v>
      </c>
      <c r="H139" s="151">
        <v>76.8</v>
      </c>
      <c r="I139" s="152"/>
      <c r="L139" s="148"/>
      <c r="M139" s="153"/>
      <c r="T139" s="154"/>
      <c r="AT139" s="149" t="s">
        <v>122</v>
      </c>
      <c r="AU139" s="149" t="s">
        <v>81</v>
      </c>
      <c r="AV139" s="13" t="s">
        <v>81</v>
      </c>
      <c r="AW139" s="13" t="s">
        <v>31</v>
      </c>
      <c r="AX139" s="13" t="s">
        <v>79</v>
      </c>
      <c r="AY139" s="149" t="s">
        <v>114</v>
      </c>
    </row>
    <row r="140" spans="2:65" s="1" customFormat="1" ht="33" customHeight="1">
      <c r="B140" s="31"/>
      <c r="C140" s="127" t="s">
        <v>146</v>
      </c>
      <c r="D140" s="127" t="s">
        <v>116</v>
      </c>
      <c r="E140" s="128" t="s">
        <v>147</v>
      </c>
      <c r="F140" s="129" t="s">
        <v>148</v>
      </c>
      <c r="G140" s="130" t="s">
        <v>143</v>
      </c>
      <c r="H140" s="131">
        <v>45</v>
      </c>
      <c r="I140" s="132"/>
      <c r="J140" s="133">
        <f>ROUND(I140*H140,2)</f>
        <v>0</v>
      </c>
      <c r="K140" s="134"/>
      <c r="L140" s="31"/>
      <c r="M140" s="135" t="s">
        <v>1</v>
      </c>
      <c r="N140" s="136" t="s">
        <v>39</v>
      </c>
      <c r="P140" s="137">
        <f>O140*H140</f>
        <v>0</v>
      </c>
      <c r="Q140" s="137">
        <v>0</v>
      </c>
      <c r="R140" s="137">
        <f>Q140*H140</f>
        <v>0</v>
      </c>
      <c r="S140" s="137">
        <v>0</v>
      </c>
      <c r="T140" s="138">
        <f>S140*H140</f>
        <v>0</v>
      </c>
      <c r="AR140" s="139" t="s">
        <v>120</v>
      </c>
      <c r="AT140" s="139" t="s">
        <v>116</v>
      </c>
      <c r="AU140" s="139" t="s">
        <v>81</v>
      </c>
      <c r="AY140" s="16" t="s">
        <v>114</v>
      </c>
      <c r="BE140" s="140">
        <f>IF(N140="základní",J140,0)</f>
        <v>0</v>
      </c>
      <c r="BF140" s="140">
        <f>IF(N140="snížená",J140,0)</f>
        <v>0</v>
      </c>
      <c r="BG140" s="140">
        <f>IF(N140="zákl. přenesená",J140,0)</f>
        <v>0</v>
      </c>
      <c r="BH140" s="140">
        <f>IF(N140="sníž. přenesená",J140,0)</f>
        <v>0</v>
      </c>
      <c r="BI140" s="140">
        <f>IF(N140="nulová",J140,0)</f>
        <v>0</v>
      </c>
      <c r="BJ140" s="16" t="s">
        <v>79</v>
      </c>
      <c r="BK140" s="140">
        <f>ROUND(I140*H140,2)</f>
        <v>0</v>
      </c>
      <c r="BL140" s="16" t="s">
        <v>120</v>
      </c>
      <c r="BM140" s="139" t="s">
        <v>149</v>
      </c>
    </row>
    <row r="141" spans="2:65" s="12" customFormat="1" ht="10.199999999999999">
      <c r="B141" s="141"/>
      <c r="D141" s="142" t="s">
        <v>122</v>
      </c>
      <c r="E141" s="143" t="s">
        <v>1</v>
      </c>
      <c r="F141" s="144" t="s">
        <v>150</v>
      </c>
      <c r="H141" s="143" t="s">
        <v>1</v>
      </c>
      <c r="I141" s="145"/>
      <c r="L141" s="141"/>
      <c r="M141" s="146"/>
      <c r="T141" s="147"/>
      <c r="AT141" s="143" t="s">
        <v>122</v>
      </c>
      <c r="AU141" s="143" t="s">
        <v>81</v>
      </c>
      <c r="AV141" s="12" t="s">
        <v>79</v>
      </c>
      <c r="AW141" s="12" t="s">
        <v>31</v>
      </c>
      <c r="AX141" s="12" t="s">
        <v>74</v>
      </c>
      <c r="AY141" s="143" t="s">
        <v>114</v>
      </c>
    </row>
    <row r="142" spans="2:65" s="13" customFormat="1" ht="10.199999999999999">
      <c r="B142" s="148"/>
      <c r="D142" s="142" t="s">
        <v>122</v>
      </c>
      <c r="E142" s="149" t="s">
        <v>1</v>
      </c>
      <c r="F142" s="150" t="s">
        <v>151</v>
      </c>
      <c r="H142" s="151">
        <v>45</v>
      </c>
      <c r="I142" s="152"/>
      <c r="L142" s="148"/>
      <c r="M142" s="153"/>
      <c r="T142" s="154"/>
      <c r="AT142" s="149" t="s">
        <v>122</v>
      </c>
      <c r="AU142" s="149" t="s">
        <v>81</v>
      </c>
      <c r="AV142" s="13" t="s">
        <v>81</v>
      </c>
      <c r="AW142" s="13" t="s">
        <v>31</v>
      </c>
      <c r="AX142" s="13" t="s">
        <v>79</v>
      </c>
      <c r="AY142" s="149" t="s">
        <v>114</v>
      </c>
    </row>
    <row r="143" spans="2:65" s="1" customFormat="1" ht="37.799999999999997" customHeight="1">
      <c r="B143" s="31"/>
      <c r="C143" s="127" t="s">
        <v>152</v>
      </c>
      <c r="D143" s="127" t="s">
        <v>116</v>
      </c>
      <c r="E143" s="128" t="s">
        <v>153</v>
      </c>
      <c r="F143" s="129" t="s">
        <v>154</v>
      </c>
      <c r="G143" s="130" t="s">
        <v>143</v>
      </c>
      <c r="H143" s="131">
        <v>30.72</v>
      </c>
      <c r="I143" s="132"/>
      <c r="J143" s="133">
        <f>ROUND(I143*H143,2)</f>
        <v>0</v>
      </c>
      <c r="K143" s="134"/>
      <c r="L143" s="31"/>
      <c r="M143" s="135" t="s">
        <v>1</v>
      </c>
      <c r="N143" s="136" t="s">
        <v>39</v>
      </c>
      <c r="P143" s="137">
        <f>O143*H143</f>
        <v>0</v>
      </c>
      <c r="Q143" s="137">
        <v>0</v>
      </c>
      <c r="R143" s="137">
        <f>Q143*H143</f>
        <v>0</v>
      </c>
      <c r="S143" s="137">
        <v>0</v>
      </c>
      <c r="T143" s="138">
        <f>S143*H143</f>
        <v>0</v>
      </c>
      <c r="AR143" s="139" t="s">
        <v>120</v>
      </c>
      <c r="AT143" s="139" t="s">
        <v>116</v>
      </c>
      <c r="AU143" s="139" t="s">
        <v>81</v>
      </c>
      <c r="AY143" s="16" t="s">
        <v>114</v>
      </c>
      <c r="BE143" s="140">
        <f>IF(N143="základní",J143,0)</f>
        <v>0</v>
      </c>
      <c r="BF143" s="140">
        <f>IF(N143="snížená",J143,0)</f>
        <v>0</v>
      </c>
      <c r="BG143" s="140">
        <f>IF(N143="zákl. přenesená",J143,0)</f>
        <v>0</v>
      </c>
      <c r="BH143" s="140">
        <f>IF(N143="sníž. přenesená",J143,0)</f>
        <v>0</v>
      </c>
      <c r="BI143" s="140">
        <f>IF(N143="nulová",J143,0)</f>
        <v>0</v>
      </c>
      <c r="BJ143" s="16" t="s">
        <v>79</v>
      </c>
      <c r="BK143" s="140">
        <f>ROUND(I143*H143,2)</f>
        <v>0</v>
      </c>
      <c r="BL143" s="16" t="s">
        <v>120</v>
      </c>
      <c r="BM143" s="139" t="s">
        <v>155</v>
      </c>
    </row>
    <row r="144" spans="2:65" s="12" customFormat="1" ht="10.199999999999999">
      <c r="B144" s="141"/>
      <c r="D144" s="142" t="s">
        <v>122</v>
      </c>
      <c r="E144" s="143" t="s">
        <v>1</v>
      </c>
      <c r="F144" s="144" t="s">
        <v>156</v>
      </c>
      <c r="H144" s="143" t="s">
        <v>1</v>
      </c>
      <c r="I144" s="145"/>
      <c r="L144" s="141"/>
      <c r="M144" s="146"/>
      <c r="T144" s="147"/>
      <c r="AT144" s="143" t="s">
        <v>122</v>
      </c>
      <c r="AU144" s="143" t="s">
        <v>81</v>
      </c>
      <c r="AV144" s="12" t="s">
        <v>79</v>
      </c>
      <c r="AW144" s="12" t="s">
        <v>31</v>
      </c>
      <c r="AX144" s="12" t="s">
        <v>74</v>
      </c>
      <c r="AY144" s="143" t="s">
        <v>114</v>
      </c>
    </row>
    <row r="145" spans="2:65" s="13" customFormat="1" ht="10.199999999999999">
      <c r="B145" s="148"/>
      <c r="D145" s="142" t="s">
        <v>122</v>
      </c>
      <c r="E145" s="149" t="s">
        <v>1</v>
      </c>
      <c r="F145" s="150" t="s">
        <v>157</v>
      </c>
      <c r="H145" s="151">
        <v>30.72</v>
      </c>
      <c r="I145" s="152"/>
      <c r="L145" s="148"/>
      <c r="M145" s="153"/>
      <c r="T145" s="154"/>
      <c r="AT145" s="149" t="s">
        <v>122</v>
      </c>
      <c r="AU145" s="149" t="s">
        <v>81</v>
      </c>
      <c r="AV145" s="13" t="s">
        <v>81</v>
      </c>
      <c r="AW145" s="13" t="s">
        <v>31</v>
      </c>
      <c r="AX145" s="13" t="s">
        <v>79</v>
      </c>
      <c r="AY145" s="149" t="s">
        <v>114</v>
      </c>
    </row>
    <row r="146" spans="2:65" s="1" customFormat="1" ht="24.15" customHeight="1">
      <c r="B146" s="31"/>
      <c r="C146" s="127" t="s">
        <v>158</v>
      </c>
      <c r="D146" s="127" t="s">
        <v>116</v>
      </c>
      <c r="E146" s="128" t="s">
        <v>159</v>
      </c>
      <c r="F146" s="129" t="s">
        <v>160</v>
      </c>
      <c r="G146" s="130" t="s">
        <v>143</v>
      </c>
      <c r="H146" s="131">
        <v>30.72</v>
      </c>
      <c r="I146" s="132"/>
      <c r="J146" s="133">
        <f>ROUND(I146*H146,2)</f>
        <v>0</v>
      </c>
      <c r="K146" s="134"/>
      <c r="L146" s="31"/>
      <c r="M146" s="135" t="s">
        <v>1</v>
      </c>
      <c r="N146" s="136" t="s">
        <v>39</v>
      </c>
      <c r="P146" s="137">
        <f>O146*H146</f>
        <v>0</v>
      </c>
      <c r="Q146" s="137">
        <v>0</v>
      </c>
      <c r="R146" s="137">
        <f>Q146*H146</f>
        <v>0</v>
      </c>
      <c r="S146" s="137">
        <v>0</v>
      </c>
      <c r="T146" s="138">
        <f>S146*H146</f>
        <v>0</v>
      </c>
      <c r="AR146" s="139" t="s">
        <v>120</v>
      </c>
      <c r="AT146" s="139" t="s">
        <v>116</v>
      </c>
      <c r="AU146" s="139" t="s">
        <v>81</v>
      </c>
      <c r="AY146" s="16" t="s">
        <v>114</v>
      </c>
      <c r="BE146" s="140">
        <f>IF(N146="základní",J146,0)</f>
        <v>0</v>
      </c>
      <c r="BF146" s="140">
        <f>IF(N146="snížená",J146,0)</f>
        <v>0</v>
      </c>
      <c r="BG146" s="140">
        <f>IF(N146="zákl. přenesená",J146,0)</f>
        <v>0</v>
      </c>
      <c r="BH146" s="140">
        <f>IF(N146="sníž. přenesená",J146,0)</f>
        <v>0</v>
      </c>
      <c r="BI146" s="140">
        <f>IF(N146="nulová",J146,0)</f>
        <v>0</v>
      </c>
      <c r="BJ146" s="16" t="s">
        <v>79</v>
      </c>
      <c r="BK146" s="140">
        <f>ROUND(I146*H146,2)</f>
        <v>0</v>
      </c>
      <c r="BL146" s="16" t="s">
        <v>120</v>
      </c>
      <c r="BM146" s="139" t="s">
        <v>161</v>
      </c>
    </row>
    <row r="147" spans="2:65" s="12" customFormat="1" ht="10.199999999999999">
      <c r="B147" s="141"/>
      <c r="D147" s="142" t="s">
        <v>122</v>
      </c>
      <c r="E147" s="143" t="s">
        <v>1</v>
      </c>
      <c r="F147" s="144" t="s">
        <v>156</v>
      </c>
      <c r="H147" s="143" t="s">
        <v>1</v>
      </c>
      <c r="I147" s="145"/>
      <c r="L147" s="141"/>
      <c r="M147" s="146"/>
      <c r="T147" s="147"/>
      <c r="AT147" s="143" t="s">
        <v>122</v>
      </c>
      <c r="AU147" s="143" t="s">
        <v>81</v>
      </c>
      <c r="AV147" s="12" t="s">
        <v>79</v>
      </c>
      <c r="AW147" s="12" t="s">
        <v>31</v>
      </c>
      <c r="AX147" s="12" t="s">
        <v>74</v>
      </c>
      <c r="AY147" s="143" t="s">
        <v>114</v>
      </c>
    </row>
    <row r="148" spans="2:65" s="13" customFormat="1" ht="10.199999999999999">
      <c r="B148" s="148"/>
      <c r="D148" s="142" t="s">
        <v>122</v>
      </c>
      <c r="E148" s="149" t="s">
        <v>1</v>
      </c>
      <c r="F148" s="150" t="s">
        <v>157</v>
      </c>
      <c r="H148" s="151">
        <v>30.72</v>
      </c>
      <c r="I148" s="152"/>
      <c r="L148" s="148"/>
      <c r="M148" s="153"/>
      <c r="T148" s="154"/>
      <c r="AT148" s="149" t="s">
        <v>122</v>
      </c>
      <c r="AU148" s="149" t="s">
        <v>81</v>
      </c>
      <c r="AV148" s="13" t="s">
        <v>81</v>
      </c>
      <c r="AW148" s="13" t="s">
        <v>31</v>
      </c>
      <c r="AX148" s="13" t="s">
        <v>79</v>
      </c>
      <c r="AY148" s="149" t="s">
        <v>114</v>
      </c>
    </row>
    <row r="149" spans="2:65" s="1" customFormat="1" ht="33" customHeight="1">
      <c r="B149" s="31"/>
      <c r="C149" s="127" t="s">
        <v>162</v>
      </c>
      <c r="D149" s="127" t="s">
        <v>116</v>
      </c>
      <c r="E149" s="128" t="s">
        <v>163</v>
      </c>
      <c r="F149" s="129" t="s">
        <v>164</v>
      </c>
      <c r="G149" s="130" t="s">
        <v>143</v>
      </c>
      <c r="H149" s="131">
        <v>91.08</v>
      </c>
      <c r="I149" s="132"/>
      <c r="J149" s="133">
        <f>ROUND(I149*H149,2)</f>
        <v>0</v>
      </c>
      <c r="K149" s="134"/>
      <c r="L149" s="31"/>
      <c r="M149" s="135" t="s">
        <v>1</v>
      </c>
      <c r="N149" s="136" t="s">
        <v>39</v>
      </c>
      <c r="P149" s="137">
        <f>O149*H149</f>
        <v>0</v>
      </c>
      <c r="Q149" s="137">
        <v>0</v>
      </c>
      <c r="R149" s="137">
        <f>Q149*H149</f>
        <v>0</v>
      </c>
      <c r="S149" s="137">
        <v>0</v>
      </c>
      <c r="T149" s="138">
        <f>S149*H149</f>
        <v>0</v>
      </c>
      <c r="AR149" s="139" t="s">
        <v>120</v>
      </c>
      <c r="AT149" s="139" t="s">
        <v>116</v>
      </c>
      <c r="AU149" s="139" t="s">
        <v>81</v>
      </c>
      <c r="AY149" s="16" t="s">
        <v>114</v>
      </c>
      <c r="BE149" s="140">
        <f>IF(N149="základní",J149,0)</f>
        <v>0</v>
      </c>
      <c r="BF149" s="140">
        <f>IF(N149="snížená",J149,0)</f>
        <v>0</v>
      </c>
      <c r="BG149" s="140">
        <f>IF(N149="zákl. přenesená",J149,0)</f>
        <v>0</v>
      </c>
      <c r="BH149" s="140">
        <f>IF(N149="sníž. přenesená",J149,0)</f>
        <v>0</v>
      </c>
      <c r="BI149" s="140">
        <f>IF(N149="nulová",J149,0)</f>
        <v>0</v>
      </c>
      <c r="BJ149" s="16" t="s">
        <v>79</v>
      </c>
      <c r="BK149" s="140">
        <f>ROUND(I149*H149,2)</f>
        <v>0</v>
      </c>
      <c r="BL149" s="16" t="s">
        <v>120</v>
      </c>
      <c r="BM149" s="139" t="s">
        <v>165</v>
      </c>
    </row>
    <row r="150" spans="2:65" s="12" customFormat="1" ht="10.199999999999999">
      <c r="B150" s="141"/>
      <c r="D150" s="142" t="s">
        <v>122</v>
      </c>
      <c r="E150" s="143" t="s">
        <v>1</v>
      </c>
      <c r="F150" s="144" t="s">
        <v>166</v>
      </c>
      <c r="H150" s="143" t="s">
        <v>1</v>
      </c>
      <c r="I150" s="145"/>
      <c r="L150" s="141"/>
      <c r="M150" s="146"/>
      <c r="T150" s="147"/>
      <c r="AT150" s="143" t="s">
        <v>122</v>
      </c>
      <c r="AU150" s="143" t="s">
        <v>81</v>
      </c>
      <c r="AV150" s="12" t="s">
        <v>79</v>
      </c>
      <c r="AW150" s="12" t="s">
        <v>31</v>
      </c>
      <c r="AX150" s="12" t="s">
        <v>74</v>
      </c>
      <c r="AY150" s="143" t="s">
        <v>114</v>
      </c>
    </row>
    <row r="151" spans="2:65" s="13" customFormat="1" ht="10.199999999999999">
      <c r="B151" s="148"/>
      <c r="D151" s="142" t="s">
        <v>122</v>
      </c>
      <c r="E151" s="149" t="s">
        <v>1</v>
      </c>
      <c r="F151" s="150" t="s">
        <v>167</v>
      </c>
      <c r="H151" s="151">
        <v>46.08</v>
      </c>
      <c r="I151" s="152"/>
      <c r="L151" s="148"/>
      <c r="M151" s="153"/>
      <c r="T151" s="154"/>
      <c r="AT151" s="149" t="s">
        <v>122</v>
      </c>
      <c r="AU151" s="149" t="s">
        <v>81</v>
      </c>
      <c r="AV151" s="13" t="s">
        <v>81</v>
      </c>
      <c r="AW151" s="13" t="s">
        <v>31</v>
      </c>
      <c r="AX151" s="13" t="s">
        <v>74</v>
      </c>
      <c r="AY151" s="149" t="s">
        <v>114</v>
      </c>
    </row>
    <row r="152" spans="2:65" s="12" customFormat="1" ht="10.199999999999999">
      <c r="B152" s="141"/>
      <c r="D152" s="142" t="s">
        <v>122</v>
      </c>
      <c r="E152" s="143" t="s">
        <v>1</v>
      </c>
      <c r="F152" s="144" t="s">
        <v>168</v>
      </c>
      <c r="H152" s="143" t="s">
        <v>1</v>
      </c>
      <c r="I152" s="145"/>
      <c r="L152" s="141"/>
      <c r="M152" s="146"/>
      <c r="T152" s="147"/>
      <c r="AT152" s="143" t="s">
        <v>122</v>
      </c>
      <c r="AU152" s="143" t="s">
        <v>81</v>
      </c>
      <c r="AV152" s="12" t="s">
        <v>79</v>
      </c>
      <c r="AW152" s="12" t="s">
        <v>31</v>
      </c>
      <c r="AX152" s="12" t="s">
        <v>74</v>
      </c>
      <c r="AY152" s="143" t="s">
        <v>114</v>
      </c>
    </row>
    <row r="153" spans="2:65" s="13" customFormat="1" ht="10.199999999999999">
      <c r="B153" s="148"/>
      <c r="D153" s="142" t="s">
        <v>122</v>
      </c>
      <c r="E153" s="149" t="s">
        <v>1</v>
      </c>
      <c r="F153" s="150" t="s">
        <v>169</v>
      </c>
      <c r="H153" s="151">
        <v>45</v>
      </c>
      <c r="I153" s="152"/>
      <c r="L153" s="148"/>
      <c r="M153" s="153"/>
      <c r="T153" s="154"/>
      <c r="AT153" s="149" t="s">
        <v>122</v>
      </c>
      <c r="AU153" s="149" t="s">
        <v>81</v>
      </c>
      <c r="AV153" s="13" t="s">
        <v>81</v>
      </c>
      <c r="AW153" s="13" t="s">
        <v>31</v>
      </c>
      <c r="AX153" s="13" t="s">
        <v>74</v>
      </c>
      <c r="AY153" s="149" t="s">
        <v>114</v>
      </c>
    </row>
    <row r="154" spans="2:65" s="14" customFormat="1" ht="10.199999999999999">
      <c r="B154" s="155"/>
      <c r="D154" s="142" t="s">
        <v>122</v>
      </c>
      <c r="E154" s="156" t="s">
        <v>1</v>
      </c>
      <c r="F154" s="157" t="s">
        <v>170</v>
      </c>
      <c r="H154" s="158">
        <v>91.08</v>
      </c>
      <c r="I154" s="159"/>
      <c r="L154" s="155"/>
      <c r="M154" s="160"/>
      <c r="T154" s="161"/>
      <c r="AT154" s="156" t="s">
        <v>122</v>
      </c>
      <c r="AU154" s="156" t="s">
        <v>81</v>
      </c>
      <c r="AV154" s="14" t="s">
        <v>120</v>
      </c>
      <c r="AW154" s="14" t="s">
        <v>31</v>
      </c>
      <c r="AX154" s="14" t="s">
        <v>79</v>
      </c>
      <c r="AY154" s="156" t="s">
        <v>114</v>
      </c>
    </row>
    <row r="155" spans="2:65" s="1" customFormat="1" ht="24.15" customHeight="1">
      <c r="B155" s="31"/>
      <c r="C155" s="127" t="s">
        <v>171</v>
      </c>
      <c r="D155" s="127" t="s">
        <v>116</v>
      </c>
      <c r="E155" s="128" t="s">
        <v>172</v>
      </c>
      <c r="F155" s="129" t="s">
        <v>173</v>
      </c>
      <c r="G155" s="130" t="s">
        <v>143</v>
      </c>
      <c r="H155" s="131">
        <v>121.8</v>
      </c>
      <c r="I155" s="132"/>
      <c r="J155" s="133">
        <f>ROUND(I155*H155,2)</f>
        <v>0</v>
      </c>
      <c r="K155" s="134"/>
      <c r="L155" s="31"/>
      <c r="M155" s="135" t="s">
        <v>1</v>
      </c>
      <c r="N155" s="136" t="s">
        <v>39</v>
      </c>
      <c r="P155" s="137">
        <f>O155*H155</f>
        <v>0</v>
      </c>
      <c r="Q155" s="137">
        <v>0</v>
      </c>
      <c r="R155" s="137">
        <f>Q155*H155</f>
        <v>0</v>
      </c>
      <c r="S155" s="137">
        <v>0</v>
      </c>
      <c r="T155" s="138">
        <f>S155*H155</f>
        <v>0</v>
      </c>
      <c r="AR155" s="139" t="s">
        <v>120</v>
      </c>
      <c r="AT155" s="139" t="s">
        <v>116</v>
      </c>
      <c r="AU155" s="139" t="s">
        <v>81</v>
      </c>
      <c r="AY155" s="16" t="s">
        <v>114</v>
      </c>
      <c r="BE155" s="140">
        <f>IF(N155="základní",J155,0)</f>
        <v>0</v>
      </c>
      <c r="BF155" s="140">
        <f>IF(N155="snížená",J155,0)</f>
        <v>0</v>
      </c>
      <c r="BG155" s="140">
        <f>IF(N155="zákl. přenesená",J155,0)</f>
        <v>0</v>
      </c>
      <c r="BH155" s="140">
        <f>IF(N155="sníž. přenesená",J155,0)</f>
        <v>0</v>
      </c>
      <c r="BI155" s="140">
        <f>IF(N155="nulová",J155,0)</f>
        <v>0</v>
      </c>
      <c r="BJ155" s="16" t="s">
        <v>79</v>
      </c>
      <c r="BK155" s="140">
        <f>ROUND(I155*H155,2)</f>
        <v>0</v>
      </c>
      <c r="BL155" s="16" t="s">
        <v>120</v>
      </c>
      <c r="BM155" s="139" t="s">
        <v>174</v>
      </c>
    </row>
    <row r="156" spans="2:65" s="12" customFormat="1" ht="10.199999999999999">
      <c r="B156" s="141"/>
      <c r="D156" s="142" t="s">
        <v>122</v>
      </c>
      <c r="E156" s="143" t="s">
        <v>1</v>
      </c>
      <c r="F156" s="144" t="s">
        <v>166</v>
      </c>
      <c r="H156" s="143" t="s">
        <v>1</v>
      </c>
      <c r="I156" s="145"/>
      <c r="L156" s="141"/>
      <c r="M156" s="146"/>
      <c r="T156" s="147"/>
      <c r="AT156" s="143" t="s">
        <v>122</v>
      </c>
      <c r="AU156" s="143" t="s">
        <v>81</v>
      </c>
      <c r="AV156" s="12" t="s">
        <v>79</v>
      </c>
      <c r="AW156" s="12" t="s">
        <v>31</v>
      </c>
      <c r="AX156" s="12" t="s">
        <v>74</v>
      </c>
      <c r="AY156" s="143" t="s">
        <v>114</v>
      </c>
    </row>
    <row r="157" spans="2:65" s="13" customFormat="1" ht="10.199999999999999">
      <c r="B157" s="148"/>
      <c r="D157" s="142" t="s">
        <v>122</v>
      </c>
      <c r="E157" s="149" t="s">
        <v>1</v>
      </c>
      <c r="F157" s="150" t="s">
        <v>175</v>
      </c>
      <c r="H157" s="151">
        <v>76.8</v>
      </c>
      <c r="I157" s="152"/>
      <c r="L157" s="148"/>
      <c r="M157" s="153"/>
      <c r="T157" s="154"/>
      <c r="AT157" s="149" t="s">
        <v>122</v>
      </c>
      <c r="AU157" s="149" t="s">
        <v>81</v>
      </c>
      <c r="AV157" s="13" t="s">
        <v>81</v>
      </c>
      <c r="AW157" s="13" t="s">
        <v>31</v>
      </c>
      <c r="AX157" s="13" t="s">
        <v>74</v>
      </c>
      <c r="AY157" s="149" t="s">
        <v>114</v>
      </c>
    </row>
    <row r="158" spans="2:65" s="12" customFormat="1" ht="10.199999999999999">
      <c r="B158" s="141"/>
      <c r="D158" s="142" t="s">
        <v>122</v>
      </c>
      <c r="E158" s="143" t="s">
        <v>1</v>
      </c>
      <c r="F158" s="144" t="s">
        <v>168</v>
      </c>
      <c r="H158" s="143" t="s">
        <v>1</v>
      </c>
      <c r="I158" s="145"/>
      <c r="L158" s="141"/>
      <c r="M158" s="146"/>
      <c r="T158" s="147"/>
      <c r="AT158" s="143" t="s">
        <v>122</v>
      </c>
      <c r="AU158" s="143" t="s">
        <v>81</v>
      </c>
      <c r="AV158" s="12" t="s">
        <v>79</v>
      </c>
      <c r="AW158" s="12" t="s">
        <v>31</v>
      </c>
      <c r="AX158" s="12" t="s">
        <v>74</v>
      </c>
      <c r="AY158" s="143" t="s">
        <v>114</v>
      </c>
    </row>
    <row r="159" spans="2:65" s="13" customFormat="1" ht="10.199999999999999">
      <c r="B159" s="148"/>
      <c r="D159" s="142" t="s">
        <v>122</v>
      </c>
      <c r="E159" s="149" t="s">
        <v>1</v>
      </c>
      <c r="F159" s="150" t="s">
        <v>169</v>
      </c>
      <c r="H159" s="151">
        <v>45</v>
      </c>
      <c r="I159" s="152"/>
      <c r="L159" s="148"/>
      <c r="M159" s="153"/>
      <c r="T159" s="154"/>
      <c r="AT159" s="149" t="s">
        <v>122</v>
      </c>
      <c r="AU159" s="149" t="s">
        <v>81</v>
      </c>
      <c r="AV159" s="13" t="s">
        <v>81</v>
      </c>
      <c r="AW159" s="13" t="s">
        <v>31</v>
      </c>
      <c r="AX159" s="13" t="s">
        <v>74</v>
      </c>
      <c r="AY159" s="149" t="s">
        <v>114</v>
      </c>
    </row>
    <row r="160" spans="2:65" s="14" customFormat="1" ht="10.199999999999999">
      <c r="B160" s="155"/>
      <c r="D160" s="142" t="s">
        <v>122</v>
      </c>
      <c r="E160" s="156" t="s">
        <v>1</v>
      </c>
      <c r="F160" s="157" t="s">
        <v>170</v>
      </c>
      <c r="H160" s="158">
        <v>121.8</v>
      </c>
      <c r="I160" s="159"/>
      <c r="L160" s="155"/>
      <c r="M160" s="160"/>
      <c r="T160" s="161"/>
      <c r="AT160" s="156" t="s">
        <v>122</v>
      </c>
      <c r="AU160" s="156" t="s">
        <v>81</v>
      </c>
      <c r="AV160" s="14" t="s">
        <v>120</v>
      </c>
      <c r="AW160" s="14" t="s">
        <v>31</v>
      </c>
      <c r="AX160" s="14" t="s">
        <v>79</v>
      </c>
      <c r="AY160" s="156" t="s">
        <v>114</v>
      </c>
    </row>
    <row r="161" spans="2:65" s="1" customFormat="1" ht="16.5" customHeight="1">
      <c r="B161" s="31"/>
      <c r="C161" s="127" t="s">
        <v>176</v>
      </c>
      <c r="D161" s="127" t="s">
        <v>116</v>
      </c>
      <c r="E161" s="128" t="s">
        <v>177</v>
      </c>
      <c r="F161" s="129" t="s">
        <v>178</v>
      </c>
      <c r="G161" s="130" t="s">
        <v>143</v>
      </c>
      <c r="H161" s="131">
        <v>91.08</v>
      </c>
      <c r="I161" s="132"/>
      <c r="J161" s="133">
        <f>ROUND(I161*H161,2)</f>
        <v>0</v>
      </c>
      <c r="K161" s="134"/>
      <c r="L161" s="31"/>
      <c r="M161" s="135" t="s">
        <v>1</v>
      </c>
      <c r="N161" s="136" t="s">
        <v>39</v>
      </c>
      <c r="P161" s="137">
        <f>O161*H161</f>
        <v>0</v>
      </c>
      <c r="Q161" s="137">
        <v>0</v>
      </c>
      <c r="R161" s="137">
        <f>Q161*H161</f>
        <v>0</v>
      </c>
      <c r="S161" s="137">
        <v>0</v>
      </c>
      <c r="T161" s="138">
        <f>S161*H161</f>
        <v>0</v>
      </c>
      <c r="AR161" s="139" t="s">
        <v>120</v>
      </c>
      <c r="AT161" s="139" t="s">
        <v>116</v>
      </c>
      <c r="AU161" s="139" t="s">
        <v>81</v>
      </c>
      <c r="AY161" s="16" t="s">
        <v>114</v>
      </c>
      <c r="BE161" s="140">
        <f>IF(N161="základní",J161,0)</f>
        <v>0</v>
      </c>
      <c r="BF161" s="140">
        <f>IF(N161="snížená",J161,0)</f>
        <v>0</v>
      </c>
      <c r="BG161" s="140">
        <f>IF(N161="zákl. přenesená",J161,0)</f>
        <v>0</v>
      </c>
      <c r="BH161" s="140">
        <f>IF(N161="sníž. přenesená",J161,0)</f>
        <v>0</v>
      </c>
      <c r="BI161" s="140">
        <f>IF(N161="nulová",J161,0)</f>
        <v>0</v>
      </c>
      <c r="BJ161" s="16" t="s">
        <v>79</v>
      </c>
      <c r="BK161" s="140">
        <f>ROUND(I161*H161,2)</f>
        <v>0</v>
      </c>
      <c r="BL161" s="16" t="s">
        <v>120</v>
      </c>
      <c r="BM161" s="139" t="s">
        <v>179</v>
      </c>
    </row>
    <row r="162" spans="2:65" s="12" customFormat="1" ht="10.199999999999999">
      <c r="B162" s="141"/>
      <c r="D162" s="142" t="s">
        <v>122</v>
      </c>
      <c r="E162" s="143" t="s">
        <v>1</v>
      </c>
      <c r="F162" s="144" t="s">
        <v>166</v>
      </c>
      <c r="H162" s="143" t="s">
        <v>1</v>
      </c>
      <c r="I162" s="145"/>
      <c r="L162" s="141"/>
      <c r="M162" s="146"/>
      <c r="T162" s="147"/>
      <c r="AT162" s="143" t="s">
        <v>122</v>
      </c>
      <c r="AU162" s="143" t="s">
        <v>81</v>
      </c>
      <c r="AV162" s="12" t="s">
        <v>79</v>
      </c>
      <c r="AW162" s="12" t="s">
        <v>31</v>
      </c>
      <c r="AX162" s="12" t="s">
        <v>74</v>
      </c>
      <c r="AY162" s="143" t="s">
        <v>114</v>
      </c>
    </row>
    <row r="163" spans="2:65" s="13" customFormat="1" ht="10.199999999999999">
      <c r="B163" s="148"/>
      <c r="D163" s="142" t="s">
        <v>122</v>
      </c>
      <c r="E163" s="149" t="s">
        <v>1</v>
      </c>
      <c r="F163" s="150" t="s">
        <v>167</v>
      </c>
      <c r="H163" s="151">
        <v>46.08</v>
      </c>
      <c r="I163" s="152"/>
      <c r="L163" s="148"/>
      <c r="M163" s="153"/>
      <c r="T163" s="154"/>
      <c r="AT163" s="149" t="s">
        <v>122</v>
      </c>
      <c r="AU163" s="149" t="s">
        <v>81</v>
      </c>
      <c r="AV163" s="13" t="s">
        <v>81</v>
      </c>
      <c r="AW163" s="13" t="s">
        <v>31</v>
      </c>
      <c r="AX163" s="13" t="s">
        <v>74</v>
      </c>
      <c r="AY163" s="149" t="s">
        <v>114</v>
      </c>
    </row>
    <row r="164" spans="2:65" s="12" customFormat="1" ht="10.199999999999999">
      <c r="B164" s="141"/>
      <c r="D164" s="142" t="s">
        <v>122</v>
      </c>
      <c r="E164" s="143" t="s">
        <v>1</v>
      </c>
      <c r="F164" s="144" t="s">
        <v>168</v>
      </c>
      <c r="H164" s="143" t="s">
        <v>1</v>
      </c>
      <c r="I164" s="145"/>
      <c r="L164" s="141"/>
      <c r="M164" s="146"/>
      <c r="T164" s="147"/>
      <c r="AT164" s="143" t="s">
        <v>122</v>
      </c>
      <c r="AU164" s="143" t="s">
        <v>81</v>
      </c>
      <c r="AV164" s="12" t="s">
        <v>79</v>
      </c>
      <c r="AW164" s="12" t="s">
        <v>31</v>
      </c>
      <c r="AX164" s="12" t="s">
        <v>74</v>
      </c>
      <c r="AY164" s="143" t="s">
        <v>114</v>
      </c>
    </row>
    <row r="165" spans="2:65" s="13" customFormat="1" ht="10.199999999999999">
      <c r="B165" s="148"/>
      <c r="D165" s="142" t="s">
        <v>122</v>
      </c>
      <c r="E165" s="149" t="s">
        <v>1</v>
      </c>
      <c r="F165" s="150" t="s">
        <v>169</v>
      </c>
      <c r="H165" s="151">
        <v>45</v>
      </c>
      <c r="I165" s="152"/>
      <c r="L165" s="148"/>
      <c r="M165" s="153"/>
      <c r="T165" s="154"/>
      <c r="AT165" s="149" t="s">
        <v>122</v>
      </c>
      <c r="AU165" s="149" t="s">
        <v>81</v>
      </c>
      <c r="AV165" s="13" t="s">
        <v>81</v>
      </c>
      <c r="AW165" s="13" t="s">
        <v>31</v>
      </c>
      <c r="AX165" s="13" t="s">
        <v>74</v>
      </c>
      <c r="AY165" s="149" t="s">
        <v>114</v>
      </c>
    </row>
    <row r="166" spans="2:65" s="14" customFormat="1" ht="10.199999999999999">
      <c r="B166" s="155"/>
      <c r="D166" s="142" t="s">
        <v>122</v>
      </c>
      <c r="E166" s="156" t="s">
        <v>1</v>
      </c>
      <c r="F166" s="157" t="s">
        <v>170</v>
      </c>
      <c r="H166" s="158">
        <v>91.08</v>
      </c>
      <c r="I166" s="159"/>
      <c r="L166" s="155"/>
      <c r="M166" s="160"/>
      <c r="T166" s="161"/>
      <c r="AT166" s="156" t="s">
        <v>122</v>
      </c>
      <c r="AU166" s="156" t="s">
        <v>81</v>
      </c>
      <c r="AV166" s="14" t="s">
        <v>120</v>
      </c>
      <c r="AW166" s="14" t="s">
        <v>31</v>
      </c>
      <c r="AX166" s="14" t="s">
        <v>79</v>
      </c>
      <c r="AY166" s="156" t="s">
        <v>114</v>
      </c>
    </row>
    <row r="167" spans="2:65" s="1" customFormat="1" ht="24.15" customHeight="1">
      <c r="B167" s="31"/>
      <c r="C167" s="127" t="s">
        <v>180</v>
      </c>
      <c r="D167" s="127" t="s">
        <v>116</v>
      </c>
      <c r="E167" s="128" t="s">
        <v>181</v>
      </c>
      <c r="F167" s="129" t="s">
        <v>182</v>
      </c>
      <c r="G167" s="130" t="s">
        <v>183</v>
      </c>
      <c r="H167" s="131">
        <v>154.72800000000001</v>
      </c>
      <c r="I167" s="132"/>
      <c r="J167" s="133">
        <f>ROUND(I167*H167,2)</f>
        <v>0</v>
      </c>
      <c r="K167" s="134"/>
      <c r="L167" s="31"/>
      <c r="M167" s="135" t="s">
        <v>1</v>
      </c>
      <c r="N167" s="136" t="s">
        <v>39</v>
      </c>
      <c r="P167" s="137">
        <f>O167*H167</f>
        <v>0</v>
      </c>
      <c r="Q167" s="137">
        <v>0</v>
      </c>
      <c r="R167" s="137">
        <f>Q167*H167</f>
        <v>0</v>
      </c>
      <c r="S167" s="137">
        <v>0</v>
      </c>
      <c r="T167" s="138">
        <f>S167*H167</f>
        <v>0</v>
      </c>
      <c r="AR167" s="139" t="s">
        <v>120</v>
      </c>
      <c r="AT167" s="139" t="s">
        <v>116</v>
      </c>
      <c r="AU167" s="139" t="s">
        <v>81</v>
      </c>
      <c r="AY167" s="16" t="s">
        <v>114</v>
      </c>
      <c r="BE167" s="140">
        <f>IF(N167="základní",J167,0)</f>
        <v>0</v>
      </c>
      <c r="BF167" s="140">
        <f>IF(N167="snížená",J167,0)</f>
        <v>0</v>
      </c>
      <c r="BG167" s="140">
        <f>IF(N167="zákl. přenesená",J167,0)</f>
        <v>0</v>
      </c>
      <c r="BH167" s="140">
        <f>IF(N167="sníž. přenesená",J167,0)</f>
        <v>0</v>
      </c>
      <c r="BI167" s="140">
        <f>IF(N167="nulová",J167,0)</f>
        <v>0</v>
      </c>
      <c r="BJ167" s="16" t="s">
        <v>79</v>
      </c>
      <c r="BK167" s="140">
        <f>ROUND(I167*H167,2)</f>
        <v>0</v>
      </c>
      <c r="BL167" s="16" t="s">
        <v>120</v>
      </c>
      <c r="BM167" s="139" t="s">
        <v>184</v>
      </c>
    </row>
    <row r="168" spans="2:65" s="12" customFormat="1" ht="10.199999999999999">
      <c r="B168" s="141"/>
      <c r="D168" s="142" t="s">
        <v>122</v>
      </c>
      <c r="E168" s="143" t="s">
        <v>1</v>
      </c>
      <c r="F168" s="144" t="s">
        <v>166</v>
      </c>
      <c r="H168" s="143" t="s">
        <v>1</v>
      </c>
      <c r="I168" s="145"/>
      <c r="L168" s="141"/>
      <c r="M168" s="146"/>
      <c r="T168" s="147"/>
      <c r="AT168" s="143" t="s">
        <v>122</v>
      </c>
      <c r="AU168" s="143" t="s">
        <v>81</v>
      </c>
      <c r="AV168" s="12" t="s">
        <v>79</v>
      </c>
      <c r="AW168" s="12" t="s">
        <v>31</v>
      </c>
      <c r="AX168" s="12" t="s">
        <v>74</v>
      </c>
      <c r="AY168" s="143" t="s">
        <v>114</v>
      </c>
    </row>
    <row r="169" spans="2:65" s="13" customFormat="1" ht="10.199999999999999">
      <c r="B169" s="148"/>
      <c r="D169" s="142" t="s">
        <v>122</v>
      </c>
      <c r="E169" s="149" t="s">
        <v>1</v>
      </c>
      <c r="F169" s="150" t="s">
        <v>185</v>
      </c>
      <c r="H169" s="151">
        <v>73.727999999999994</v>
      </c>
      <c r="I169" s="152"/>
      <c r="L169" s="148"/>
      <c r="M169" s="153"/>
      <c r="T169" s="154"/>
      <c r="AT169" s="149" t="s">
        <v>122</v>
      </c>
      <c r="AU169" s="149" t="s">
        <v>81</v>
      </c>
      <c r="AV169" s="13" t="s">
        <v>81</v>
      </c>
      <c r="AW169" s="13" t="s">
        <v>31</v>
      </c>
      <c r="AX169" s="13" t="s">
        <v>74</v>
      </c>
      <c r="AY169" s="149" t="s">
        <v>114</v>
      </c>
    </row>
    <row r="170" spans="2:65" s="12" customFormat="1" ht="10.199999999999999">
      <c r="B170" s="141"/>
      <c r="D170" s="142" t="s">
        <v>122</v>
      </c>
      <c r="E170" s="143" t="s">
        <v>1</v>
      </c>
      <c r="F170" s="144" t="s">
        <v>168</v>
      </c>
      <c r="H170" s="143" t="s">
        <v>1</v>
      </c>
      <c r="I170" s="145"/>
      <c r="L170" s="141"/>
      <c r="M170" s="146"/>
      <c r="T170" s="147"/>
      <c r="AT170" s="143" t="s">
        <v>122</v>
      </c>
      <c r="AU170" s="143" t="s">
        <v>81</v>
      </c>
      <c r="AV170" s="12" t="s">
        <v>79</v>
      </c>
      <c r="AW170" s="12" t="s">
        <v>31</v>
      </c>
      <c r="AX170" s="12" t="s">
        <v>74</v>
      </c>
      <c r="AY170" s="143" t="s">
        <v>114</v>
      </c>
    </row>
    <row r="171" spans="2:65" s="13" customFormat="1" ht="10.199999999999999">
      <c r="B171" s="148"/>
      <c r="D171" s="142" t="s">
        <v>122</v>
      </c>
      <c r="E171" s="149" t="s">
        <v>1</v>
      </c>
      <c r="F171" s="150" t="s">
        <v>186</v>
      </c>
      <c r="H171" s="151">
        <v>81</v>
      </c>
      <c r="I171" s="152"/>
      <c r="L171" s="148"/>
      <c r="M171" s="153"/>
      <c r="T171" s="154"/>
      <c r="AT171" s="149" t="s">
        <v>122</v>
      </c>
      <c r="AU171" s="149" t="s">
        <v>81</v>
      </c>
      <c r="AV171" s="13" t="s">
        <v>81</v>
      </c>
      <c r="AW171" s="13" t="s">
        <v>31</v>
      </c>
      <c r="AX171" s="13" t="s">
        <v>74</v>
      </c>
      <c r="AY171" s="149" t="s">
        <v>114</v>
      </c>
    </row>
    <row r="172" spans="2:65" s="14" customFormat="1" ht="10.199999999999999">
      <c r="B172" s="155"/>
      <c r="D172" s="142" t="s">
        <v>122</v>
      </c>
      <c r="E172" s="156" t="s">
        <v>1</v>
      </c>
      <c r="F172" s="157" t="s">
        <v>170</v>
      </c>
      <c r="H172" s="158">
        <v>154.72800000000001</v>
      </c>
      <c r="I172" s="159"/>
      <c r="L172" s="155"/>
      <c r="M172" s="160"/>
      <c r="T172" s="161"/>
      <c r="AT172" s="156" t="s">
        <v>122</v>
      </c>
      <c r="AU172" s="156" t="s">
        <v>81</v>
      </c>
      <c r="AV172" s="14" t="s">
        <v>120</v>
      </c>
      <c r="AW172" s="14" t="s">
        <v>31</v>
      </c>
      <c r="AX172" s="14" t="s">
        <v>79</v>
      </c>
      <c r="AY172" s="156" t="s">
        <v>114</v>
      </c>
    </row>
    <row r="173" spans="2:65" s="1" customFormat="1" ht="16.5" customHeight="1">
      <c r="B173" s="31"/>
      <c r="C173" s="127" t="s">
        <v>187</v>
      </c>
      <c r="D173" s="127" t="s">
        <v>116</v>
      </c>
      <c r="E173" s="128" t="s">
        <v>188</v>
      </c>
      <c r="F173" s="129" t="s">
        <v>189</v>
      </c>
      <c r="G173" s="130" t="s">
        <v>143</v>
      </c>
      <c r="H173" s="131">
        <v>30.72</v>
      </c>
      <c r="I173" s="132"/>
      <c r="J173" s="133">
        <f>ROUND(I173*H173,2)</f>
        <v>0</v>
      </c>
      <c r="K173" s="134"/>
      <c r="L173" s="31"/>
      <c r="M173" s="135" t="s">
        <v>1</v>
      </c>
      <c r="N173" s="136" t="s">
        <v>39</v>
      </c>
      <c r="P173" s="137">
        <f>O173*H173</f>
        <v>0</v>
      </c>
      <c r="Q173" s="137">
        <v>0</v>
      </c>
      <c r="R173" s="137">
        <f>Q173*H173</f>
        <v>0</v>
      </c>
      <c r="S173" s="137">
        <v>0</v>
      </c>
      <c r="T173" s="138">
        <f>S173*H173</f>
        <v>0</v>
      </c>
      <c r="AR173" s="139" t="s">
        <v>120</v>
      </c>
      <c r="AT173" s="139" t="s">
        <v>116</v>
      </c>
      <c r="AU173" s="139" t="s">
        <v>81</v>
      </c>
      <c r="AY173" s="16" t="s">
        <v>114</v>
      </c>
      <c r="BE173" s="140">
        <f>IF(N173="základní",J173,0)</f>
        <v>0</v>
      </c>
      <c r="BF173" s="140">
        <f>IF(N173="snížená",J173,0)</f>
        <v>0</v>
      </c>
      <c r="BG173" s="140">
        <f>IF(N173="zákl. přenesená",J173,0)</f>
        <v>0</v>
      </c>
      <c r="BH173" s="140">
        <f>IF(N173="sníž. přenesená",J173,0)</f>
        <v>0</v>
      </c>
      <c r="BI173" s="140">
        <f>IF(N173="nulová",J173,0)</f>
        <v>0</v>
      </c>
      <c r="BJ173" s="16" t="s">
        <v>79</v>
      </c>
      <c r="BK173" s="140">
        <f>ROUND(I173*H173,2)</f>
        <v>0</v>
      </c>
      <c r="BL173" s="16" t="s">
        <v>120</v>
      </c>
      <c r="BM173" s="139" t="s">
        <v>190</v>
      </c>
    </row>
    <row r="174" spans="2:65" s="12" customFormat="1" ht="10.199999999999999">
      <c r="B174" s="141"/>
      <c r="D174" s="142" t="s">
        <v>122</v>
      </c>
      <c r="E174" s="143" t="s">
        <v>1</v>
      </c>
      <c r="F174" s="144" t="s">
        <v>156</v>
      </c>
      <c r="H174" s="143" t="s">
        <v>1</v>
      </c>
      <c r="I174" s="145"/>
      <c r="L174" s="141"/>
      <c r="M174" s="146"/>
      <c r="T174" s="147"/>
      <c r="AT174" s="143" t="s">
        <v>122</v>
      </c>
      <c r="AU174" s="143" t="s">
        <v>81</v>
      </c>
      <c r="AV174" s="12" t="s">
        <v>79</v>
      </c>
      <c r="AW174" s="12" t="s">
        <v>31</v>
      </c>
      <c r="AX174" s="12" t="s">
        <v>74</v>
      </c>
      <c r="AY174" s="143" t="s">
        <v>114</v>
      </c>
    </row>
    <row r="175" spans="2:65" s="13" customFormat="1" ht="10.199999999999999">
      <c r="B175" s="148"/>
      <c r="D175" s="142" t="s">
        <v>122</v>
      </c>
      <c r="E175" s="149" t="s">
        <v>1</v>
      </c>
      <c r="F175" s="150" t="s">
        <v>191</v>
      </c>
      <c r="H175" s="151">
        <v>30.72</v>
      </c>
      <c r="I175" s="152"/>
      <c r="L175" s="148"/>
      <c r="M175" s="153"/>
      <c r="T175" s="154"/>
      <c r="AT175" s="149" t="s">
        <v>122</v>
      </c>
      <c r="AU175" s="149" t="s">
        <v>81</v>
      </c>
      <c r="AV175" s="13" t="s">
        <v>81</v>
      </c>
      <c r="AW175" s="13" t="s">
        <v>31</v>
      </c>
      <c r="AX175" s="13" t="s">
        <v>79</v>
      </c>
      <c r="AY175" s="149" t="s">
        <v>114</v>
      </c>
    </row>
    <row r="176" spans="2:65" s="1" customFormat="1" ht="24.15" customHeight="1">
      <c r="B176" s="31"/>
      <c r="C176" s="127" t="s">
        <v>192</v>
      </c>
      <c r="D176" s="127" t="s">
        <v>116</v>
      </c>
      <c r="E176" s="128" t="s">
        <v>193</v>
      </c>
      <c r="F176" s="129" t="s">
        <v>194</v>
      </c>
      <c r="G176" s="130" t="s">
        <v>119</v>
      </c>
      <c r="H176" s="131">
        <v>307.2</v>
      </c>
      <c r="I176" s="132"/>
      <c r="J176" s="133">
        <f>ROUND(I176*H176,2)</f>
        <v>0</v>
      </c>
      <c r="K176" s="134"/>
      <c r="L176" s="31"/>
      <c r="M176" s="135" t="s">
        <v>1</v>
      </c>
      <c r="N176" s="136" t="s">
        <v>39</v>
      </c>
      <c r="P176" s="137">
        <f>O176*H176</f>
        <v>0</v>
      </c>
      <c r="Q176" s="137">
        <v>0</v>
      </c>
      <c r="R176" s="137">
        <f>Q176*H176</f>
        <v>0</v>
      </c>
      <c r="S176" s="137">
        <v>0</v>
      </c>
      <c r="T176" s="138">
        <f>S176*H176</f>
        <v>0</v>
      </c>
      <c r="AR176" s="139" t="s">
        <v>120</v>
      </c>
      <c r="AT176" s="139" t="s">
        <v>116</v>
      </c>
      <c r="AU176" s="139" t="s">
        <v>81</v>
      </c>
      <c r="AY176" s="16" t="s">
        <v>114</v>
      </c>
      <c r="BE176" s="140">
        <f>IF(N176="základní",J176,0)</f>
        <v>0</v>
      </c>
      <c r="BF176" s="140">
        <f>IF(N176="snížená",J176,0)</f>
        <v>0</v>
      </c>
      <c r="BG176" s="140">
        <f>IF(N176="zákl. přenesená",J176,0)</f>
        <v>0</v>
      </c>
      <c r="BH176" s="140">
        <f>IF(N176="sníž. přenesená",J176,0)</f>
        <v>0</v>
      </c>
      <c r="BI176" s="140">
        <f>IF(N176="nulová",J176,0)</f>
        <v>0</v>
      </c>
      <c r="BJ176" s="16" t="s">
        <v>79</v>
      </c>
      <c r="BK176" s="140">
        <f>ROUND(I176*H176,2)</f>
        <v>0</v>
      </c>
      <c r="BL176" s="16" t="s">
        <v>120</v>
      </c>
      <c r="BM176" s="139" t="s">
        <v>195</v>
      </c>
    </row>
    <row r="177" spans="2:65" s="12" customFormat="1" ht="10.199999999999999">
      <c r="B177" s="141"/>
      <c r="D177" s="142" t="s">
        <v>122</v>
      </c>
      <c r="E177" s="143" t="s">
        <v>1</v>
      </c>
      <c r="F177" s="144" t="s">
        <v>123</v>
      </c>
      <c r="H177" s="143" t="s">
        <v>1</v>
      </c>
      <c r="I177" s="145"/>
      <c r="L177" s="141"/>
      <c r="M177" s="146"/>
      <c r="T177" s="147"/>
      <c r="AT177" s="143" t="s">
        <v>122</v>
      </c>
      <c r="AU177" s="143" t="s">
        <v>81</v>
      </c>
      <c r="AV177" s="12" t="s">
        <v>79</v>
      </c>
      <c r="AW177" s="12" t="s">
        <v>31</v>
      </c>
      <c r="AX177" s="12" t="s">
        <v>74</v>
      </c>
      <c r="AY177" s="143" t="s">
        <v>114</v>
      </c>
    </row>
    <row r="178" spans="2:65" s="13" customFormat="1" ht="10.199999999999999">
      <c r="B178" s="148"/>
      <c r="D178" s="142" t="s">
        <v>122</v>
      </c>
      <c r="E178" s="149" t="s">
        <v>1</v>
      </c>
      <c r="F178" s="150" t="s">
        <v>124</v>
      </c>
      <c r="H178" s="151">
        <v>307.2</v>
      </c>
      <c r="I178" s="152"/>
      <c r="L178" s="148"/>
      <c r="M178" s="153"/>
      <c r="T178" s="154"/>
      <c r="AT178" s="149" t="s">
        <v>122</v>
      </c>
      <c r="AU178" s="149" t="s">
        <v>81</v>
      </c>
      <c r="AV178" s="13" t="s">
        <v>81</v>
      </c>
      <c r="AW178" s="13" t="s">
        <v>31</v>
      </c>
      <c r="AX178" s="13" t="s">
        <v>79</v>
      </c>
      <c r="AY178" s="149" t="s">
        <v>114</v>
      </c>
    </row>
    <row r="179" spans="2:65" s="1" customFormat="1" ht="33" customHeight="1">
      <c r="B179" s="31"/>
      <c r="C179" s="127" t="s">
        <v>8</v>
      </c>
      <c r="D179" s="127" t="s">
        <v>116</v>
      </c>
      <c r="E179" s="128" t="s">
        <v>196</v>
      </c>
      <c r="F179" s="129" t="s">
        <v>197</v>
      </c>
      <c r="G179" s="130" t="s">
        <v>119</v>
      </c>
      <c r="H179" s="131">
        <v>307.2</v>
      </c>
      <c r="I179" s="132"/>
      <c r="J179" s="133">
        <f>ROUND(I179*H179,2)</f>
        <v>0</v>
      </c>
      <c r="K179" s="134"/>
      <c r="L179" s="31"/>
      <c r="M179" s="135" t="s">
        <v>1</v>
      </c>
      <c r="N179" s="136" t="s">
        <v>39</v>
      </c>
      <c r="P179" s="137">
        <f>O179*H179</f>
        <v>0</v>
      </c>
      <c r="Q179" s="137">
        <v>0</v>
      </c>
      <c r="R179" s="137">
        <f>Q179*H179</f>
        <v>0</v>
      </c>
      <c r="S179" s="137">
        <v>0</v>
      </c>
      <c r="T179" s="138">
        <f>S179*H179</f>
        <v>0</v>
      </c>
      <c r="AR179" s="139" t="s">
        <v>120</v>
      </c>
      <c r="AT179" s="139" t="s">
        <v>116</v>
      </c>
      <c r="AU179" s="139" t="s">
        <v>81</v>
      </c>
      <c r="AY179" s="16" t="s">
        <v>114</v>
      </c>
      <c r="BE179" s="140">
        <f>IF(N179="základní",J179,0)</f>
        <v>0</v>
      </c>
      <c r="BF179" s="140">
        <f>IF(N179="snížená",J179,0)</f>
        <v>0</v>
      </c>
      <c r="BG179" s="140">
        <f>IF(N179="zákl. přenesená",J179,0)</f>
        <v>0</v>
      </c>
      <c r="BH179" s="140">
        <f>IF(N179="sníž. přenesená",J179,0)</f>
        <v>0</v>
      </c>
      <c r="BI179" s="140">
        <f>IF(N179="nulová",J179,0)</f>
        <v>0</v>
      </c>
      <c r="BJ179" s="16" t="s">
        <v>79</v>
      </c>
      <c r="BK179" s="140">
        <f>ROUND(I179*H179,2)</f>
        <v>0</v>
      </c>
      <c r="BL179" s="16" t="s">
        <v>120</v>
      </c>
      <c r="BM179" s="139" t="s">
        <v>198</v>
      </c>
    </row>
    <row r="180" spans="2:65" s="12" customFormat="1" ht="10.199999999999999">
      <c r="B180" s="141"/>
      <c r="D180" s="142" t="s">
        <v>122</v>
      </c>
      <c r="E180" s="143" t="s">
        <v>1</v>
      </c>
      <c r="F180" s="144" t="s">
        <v>123</v>
      </c>
      <c r="H180" s="143" t="s">
        <v>1</v>
      </c>
      <c r="I180" s="145"/>
      <c r="L180" s="141"/>
      <c r="M180" s="146"/>
      <c r="T180" s="147"/>
      <c r="AT180" s="143" t="s">
        <v>122</v>
      </c>
      <c r="AU180" s="143" t="s">
        <v>81</v>
      </c>
      <c r="AV180" s="12" t="s">
        <v>79</v>
      </c>
      <c r="AW180" s="12" t="s">
        <v>31</v>
      </c>
      <c r="AX180" s="12" t="s">
        <v>74</v>
      </c>
      <c r="AY180" s="143" t="s">
        <v>114</v>
      </c>
    </row>
    <row r="181" spans="2:65" s="13" customFormat="1" ht="10.199999999999999">
      <c r="B181" s="148"/>
      <c r="D181" s="142" t="s">
        <v>122</v>
      </c>
      <c r="E181" s="149" t="s">
        <v>1</v>
      </c>
      <c r="F181" s="150" t="s">
        <v>124</v>
      </c>
      <c r="H181" s="151">
        <v>307.2</v>
      </c>
      <c r="I181" s="152"/>
      <c r="L181" s="148"/>
      <c r="M181" s="153"/>
      <c r="T181" s="154"/>
      <c r="AT181" s="149" t="s">
        <v>122</v>
      </c>
      <c r="AU181" s="149" t="s">
        <v>81</v>
      </c>
      <c r="AV181" s="13" t="s">
        <v>81</v>
      </c>
      <c r="AW181" s="13" t="s">
        <v>31</v>
      </c>
      <c r="AX181" s="13" t="s">
        <v>79</v>
      </c>
      <c r="AY181" s="149" t="s">
        <v>114</v>
      </c>
    </row>
    <row r="182" spans="2:65" s="1" customFormat="1" ht="16.5" customHeight="1">
      <c r="B182" s="31"/>
      <c r="C182" s="162" t="s">
        <v>199</v>
      </c>
      <c r="D182" s="162" t="s">
        <v>200</v>
      </c>
      <c r="E182" s="163" t="s">
        <v>201</v>
      </c>
      <c r="F182" s="164" t="s">
        <v>202</v>
      </c>
      <c r="G182" s="165" t="s">
        <v>203</v>
      </c>
      <c r="H182" s="166">
        <v>4.6079999999999997</v>
      </c>
      <c r="I182" s="167"/>
      <c r="J182" s="168">
        <f>ROUND(I182*H182,2)</f>
        <v>0</v>
      </c>
      <c r="K182" s="169"/>
      <c r="L182" s="170"/>
      <c r="M182" s="171" t="s">
        <v>1</v>
      </c>
      <c r="N182" s="172" t="s">
        <v>39</v>
      </c>
      <c r="P182" s="137">
        <f>O182*H182</f>
        <v>0</v>
      </c>
      <c r="Q182" s="137">
        <v>1E-3</v>
      </c>
      <c r="R182" s="137">
        <f>Q182*H182</f>
        <v>4.6080000000000001E-3</v>
      </c>
      <c r="S182" s="137">
        <v>0</v>
      </c>
      <c r="T182" s="138">
        <f>S182*H182</f>
        <v>0</v>
      </c>
      <c r="AR182" s="139" t="s">
        <v>158</v>
      </c>
      <c r="AT182" s="139" t="s">
        <v>200</v>
      </c>
      <c r="AU182" s="139" t="s">
        <v>81</v>
      </c>
      <c r="AY182" s="16" t="s">
        <v>114</v>
      </c>
      <c r="BE182" s="140">
        <f>IF(N182="základní",J182,0)</f>
        <v>0</v>
      </c>
      <c r="BF182" s="140">
        <f>IF(N182="snížená",J182,0)</f>
        <v>0</v>
      </c>
      <c r="BG182" s="140">
        <f>IF(N182="zákl. přenesená",J182,0)</f>
        <v>0</v>
      </c>
      <c r="BH182" s="140">
        <f>IF(N182="sníž. přenesená",J182,0)</f>
        <v>0</v>
      </c>
      <c r="BI182" s="140">
        <f>IF(N182="nulová",J182,0)</f>
        <v>0</v>
      </c>
      <c r="BJ182" s="16" t="s">
        <v>79</v>
      </c>
      <c r="BK182" s="140">
        <f>ROUND(I182*H182,2)</f>
        <v>0</v>
      </c>
      <c r="BL182" s="16" t="s">
        <v>120</v>
      </c>
      <c r="BM182" s="139" t="s">
        <v>204</v>
      </c>
    </row>
    <row r="183" spans="2:65" s="13" customFormat="1" ht="10.199999999999999">
      <c r="B183" s="148"/>
      <c r="D183" s="142" t="s">
        <v>122</v>
      </c>
      <c r="E183" s="149" t="s">
        <v>1</v>
      </c>
      <c r="F183" s="150" t="s">
        <v>205</v>
      </c>
      <c r="H183" s="151">
        <v>4.6079999999999997</v>
      </c>
      <c r="I183" s="152"/>
      <c r="L183" s="148"/>
      <c r="M183" s="153"/>
      <c r="T183" s="154"/>
      <c r="AT183" s="149" t="s">
        <v>122</v>
      </c>
      <c r="AU183" s="149" t="s">
        <v>81</v>
      </c>
      <c r="AV183" s="13" t="s">
        <v>81</v>
      </c>
      <c r="AW183" s="13" t="s">
        <v>31</v>
      </c>
      <c r="AX183" s="13" t="s">
        <v>79</v>
      </c>
      <c r="AY183" s="149" t="s">
        <v>114</v>
      </c>
    </row>
    <row r="184" spans="2:65" s="1" customFormat="1" ht="24.15" customHeight="1">
      <c r="B184" s="31"/>
      <c r="C184" s="127" t="s">
        <v>206</v>
      </c>
      <c r="D184" s="127" t="s">
        <v>116</v>
      </c>
      <c r="E184" s="128" t="s">
        <v>207</v>
      </c>
      <c r="F184" s="129" t="s">
        <v>208</v>
      </c>
      <c r="G184" s="130" t="s">
        <v>119</v>
      </c>
      <c r="H184" s="131">
        <v>307.2</v>
      </c>
      <c r="I184" s="132"/>
      <c r="J184" s="133">
        <f>ROUND(I184*H184,2)</f>
        <v>0</v>
      </c>
      <c r="K184" s="134"/>
      <c r="L184" s="31"/>
      <c r="M184" s="135" t="s">
        <v>1</v>
      </c>
      <c r="N184" s="136" t="s">
        <v>39</v>
      </c>
      <c r="P184" s="137">
        <f>O184*H184</f>
        <v>0</v>
      </c>
      <c r="Q184" s="137">
        <v>0</v>
      </c>
      <c r="R184" s="137">
        <f>Q184*H184</f>
        <v>0</v>
      </c>
      <c r="S184" s="137">
        <v>0</v>
      </c>
      <c r="T184" s="138">
        <f>S184*H184</f>
        <v>0</v>
      </c>
      <c r="AR184" s="139" t="s">
        <v>120</v>
      </c>
      <c r="AT184" s="139" t="s">
        <v>116</v>
      </c>
      <c r="AU184" s="139" t="s">
        <v>81</v>
      </c>
      <c r="AY184" s="16" t="s">
        <v>114</v>
      </c>
      <c r="BE184" s="140">
        <f>IF(N184="základní",J184,0)</f>
        <v>0</v>
      </c>
      <c r="BF184" s="140">
        <f>IF(N184="snížená",J184,0)</f>
        <v>0</v>
      </c>
      <c r="BG184" s="140">
        <f>IF(N184="zákl. přenesená",J184,0)</f>
        <v>0</v>
      </c>
      <c r="BH184" s="140">
        <f>IF(N184="sníž. přenesená",J184,0)</f>
        <v>0</v>
      </c>
      <c r="BI184" s="140">
        <f>IF(N184="nulová",J184,0)</f>
        <v>0</v>
      </c>
      <c r="BJ184" s="16" t="s">
        <v>79</v>
      </c>
      <c r="BK184" s="140">
        <f>ROUND(I184*H184,2)</f>
        <v>0</v>
      </c>
      <c r="BL184" s="16" t="s">
        <v>120</v>
      </c>
      <c r="BM184" s="139" t="s">
        <v>209</v>
      </c>
    </row>
    <row r="185" spans="2:65" s="12" customFormat="1" ht="10.199999999999999">
      <c r="B185" s="141"/>
      <c r="D185" s="142" t="s">
        <v>122</v>
      </c>
      <c r="E185" s="143" t="s">
        <v>1</v>
      </c>
      <c r="F185" s="144" t="s">
        <v>123</v>
      </c>
      <c r="H185" s="143" t="s">
        <v>1</v>
      </c>
      <c r="I185" s="145"/>
      <c r="L185" s="141"/>
      <c r="M185" s="146"/>
      <c r="T185" s="147"/>
      <c r="AT185" s="143" t="s">
        <v>122</v>
      </c>
      <c r="AU185" s="143" t="s">
        <v>81</v>
      </c>
      <c r="AV185" s="12" t="s">
        <v>79</v>
      </c>
      <c r="AW185" s="12" t="s">
        <v>31</v>
      </c>
      <c r="AX185" s="12" t="s">
        <v>74</v>
      </c>
      <c r="AY185" s="143" t="s">
        <v>114</v>
      </c>
    </row>
    <row r="186" spans="2:65" s="13" customFormat="1" ht="10.199999999999999">
      <c r="B186" s="148"/>
      <c r="D186" s="142" t="s">
        <v>122</v>
      </c>
      <c r="E186" s="149" t="s">
        <v>1</v>
      </c>
      <c r="F186" s="150" t="s">
        <v>124</v>
      </c>
      <c r="H186" s="151">
        <v>307.2</v>
      </c>
      <c r="I186" s="152"/>
      <c r="L186" s="148"/>
      <c r="M186" s="153"/>
      <c r="T186" s="154"/>
      <c r="AT186" s="149" t="s">
        <v>122</v>
      </c>
      <c r="AU186" s="149" t="s">
        <v>81</v>
      </c>
      <c r="AV186" s="13" t="s">
        <v>81</v>
      </c>
      <c r="AW186" s="13" t="s">
        <v>31</v>
      </c>
      <c r="AX186" s="13" t="s">
        <v>79</v>
      </c>
      <c r="AY186" s="149" t="s">
        <v>114</v>
      </c>
    </row>
    <row r="187" spans="2:65" s="1" customFormat="1" ht="24.15" customHeight="1">
      <c r="B187" s="31"/>
      <c r="C187" s="127" t="s">
        <v>210</v>
      </c>
      <c r="D187" s="127" t="s">
        <v>116</v>
      </c>
      <c r="E187" s="128" t="s">
        <v>211</v>
      </c>
      <c r="F187" s="129" t="s">
        <v>212</v>
      </c>
      <c r="G187" s="130" t="s">
        <v>119</v>
      </c>
      <c r="H187" s="131">
        <v>1125</v>
      </c>
      <c r="I187" s="132"/>
      <c r="J187" s="133">
        <f>ROUND(I187*H187,2)</f>
        <v>0</v>
      </c>
      <c r="K187" s="134"/>
      <c r="L187" s="31"/>
      <c r="M187" s="135" t="s">
        <v>1</v>
      </c>
      <c r="N187" s="136" t="s">
        <v>39</v>
      </c>
      <c r="P187" s="137">
        <f>O187*H187</f>
        <v>0</v>
      </c>
      <c r="Q187" s="137">
        <v>0</v>
      </c>
      <c r="R187" s="137">
        <f>Q187*H187</f>
        <v>0</v>
      </c>
      <c r="S187" s="137">
        <v>0</v>
      </c>
      <c r="T187" s="138">
        <f>S187*H187</f>
        <v>0</v>
      </c>
      <c r="AR187" s="139" t="s">
        <v>120</v>
      </c>
      <c r="AT187" s="139" t="s">
        <v>116</v>
      </c>
      <c r="AU187" s="139" t="s">
        <v>81</v>
      </c>
      <c r="AY187" s="16" t="s">
        <v>114</v>
      </c>
      <c r="BE187" s="140">
        <f>IF(N187="základní",J187,0)</f>
        <v>0</v>
      </c>
      <c r="BF187" s="140">
        <f>IF(N187="snížená",J187,0)</f>
        <v>0</v>
      </c>
      <c r="BG187" s="140">
        <f>IF(N187="zákl. přenesená",J187,0)</f>
        <v>0</v>
      </c>
      <c r="BH187" s="140">
        <f>IF(N187="sníž. přenesená",J187,0)</f>
        <v>0</v>
      </c>
      <c r="BI187" s="140">
        <f>IF(N187="nulová",J187,0)</f>
        <v>0</v>
      </c>
      <c r="BJ187" s="16" t="s">
        <v>79</v>
      </c>
      <c r="BK187" s="140">
        <f>ROUND(I187*H187,2)</f>
        <v>0</v>
      </c>
      <c r="BL187" s="16" t="s">
        <v>120</v>
      </c>
      <c r="BM187" s="139" t="s">
        <v>213</v>
      </c>
    </row>
    <row r="188" spans="2:65" s="12" customFormat="1" ht="10.199999999999999">
      <c r="B188" s="141"/>
      <c r="D188" s="142" t="s">
        <v>122</v>
      </c>
      <c r="E188" s="143" t="s">
        <v>1</v>
      </c>
      <c r="F188" s="144" t="s">
        <v>214</v>
      </c>
      <c r="H188" s="143" t="s">
        <v>1</v>
      </c>
      <c r="I188" s="145"/>
      <c r="L188" s="141"/>
      <c r="M188" s="146"/>
      <c r="T188" s="147"/>
      <c r="AT188" s="143" t="s">
        <v>122</v>
      </c>
      <c r="AU188" s="143" t="s">
        <v>81</v>
      </c>
      <c r="AV188" s="12" t="s">
        <v>79</v>
      </c>
      <c r="AW188" s="12" t="s">
        <v>31</v>
      </c>
      <c r="AX188" s="12" t="s">
        <v>74</v>
      </c>
      <c r="AY188" s="143" t="s">
        <v>114</v>
      </c>
    </row>
    <row r="189" spans="2:65" s="13" customFormat="1" ht="10.199999999999999">
      <c r="B189" s="148"/>
      <c r="D189" s="142" t="s">
        <v>122</v>
      </c>
      <c r="E189" s="149" t="s">
        <v>1</v>
      </c>
      <c r="F189" s="150" t="s">
        <v>215</v>
      </c>
      <c r="H189" s="151">
        <v>1125</v>
      </c>
      <c r="I189" s="152"/>
      <c r="L189" s="148"/>
      <c r="M189" s="153"/>
      <c r="T189" s="154"/>
      <c r="AT189" s="149" t="s">
        <v>122</v>
      </c>
      <c r="AU189" s="149" t="s">
        <v>81</v>
      </c>
      <c r="AV189" s="13" t="s">
        <v>81</v>
      </c>
      <c r="AW189" s="13" t="s">
        <v>31</v>
      </c>
      <c r="AX189" s="13" t="s">
        <v>79</v>
      </c>
      <c r="AY189" s="149" t="s">
        <v>114</v>
      </c>
    </row>
    <row r="190" spans="2:65" s="1" customFormat="1" ht="24.15" customHeight="1">
      <c r="B190" s="31"/>
      <c r="C190" s="127" t="s">
        <v>216</v>
      </c>
      <c r="D190" s="127" t="s">
        <v>116</v>
      </c>
      <c r="E190" s="128" t="s">
        <v>217</v>
      </c>
      <c r="F190" s="129" t="s">
        <v>218</v>
      </c>
      <c r="G190" s="130" t="s">
        <v>119</v>
      </c>
      <c r="H190" s="131">
        <v>360</v>
      </c>
      <c r="I190" s="132"/>
      <c r="J190" s="133">
        <f>ROUND(I190*H190,2)</f>
        <v>0</v>
      </c>
      <c r="K190" s="134"/>
      <c r="L190" s="31"/>
      <c r="M190" s="135" t="s">
        <v>1</v>
      </c>
      <c r="N190" s="136" t="s">
        <v>39</v>
      </c>
      <c r="P190" s="137">
        <f>O190*H190</f>
        <v>0</v>
      </c>
      <c r="Q190" s="137">
        <v>0</v>
      </c>
      <c r="R190" s="137">
        <f>Q190*H190</f>
        <v>0</v>
      </c>
      <c r="S190" s="137">
        <v>0</v>
      </c>
      <c r="T190" s="138">
        <f>S190*H190</f>
        <v>0</v>
      </c>
      <c r="AR190" s="139" t="s">
        <v>120</v>
      </c>
      <c r="AT190" s="139" t="s">
        <v>116</v>
      </c>
      <c r="AU190" s="139" t="s">
        <v>81</v>
      </c>
      <c r="AY190" s="16" t="s">
        <v>114</v>
      </c>
      <c r="BE190" s="140">
        <f>IF(N190="základní",J190,0)</f>
        <v>0</v>
      </c>
      <c r="BF190" s="140">
        <f>IF(N190="snížená",J190,0)</f>
        <v>0</v>
      </c>
      <c r="BG190" s="140">
        <f>IF(N190="zákl. přenesená",J190,0)</f>
        <v>0</v>
      </c>
      <c r="BH190" s="140">
        <f>IF(N190="sníž. přenesená",J190,0)</f>
        <v>0</v>
      </c>
      <c r="BI190" s="140">
        <f>IF(N190="nulová",J190,0)</f>
        <v>0</v>
      </c>
      <c r="BJ190" s="16" t="s">
        <v>79</v>
      </c>
      <c r="BK190" s="140">
        <f>ROUND(I190*H190,2)</f>
        <v>0</v>
      </c>
      <c r="BL190" s="16" t="s">
        <v>120</v>
      </c>
      <c r="BM190" s="139" t="s">
        <v>219</v>
      </c>
    </row>
    <row r="191" spans="2:65" s="12" customFormat="1" ht="10.199999999999999">
      <c r="B191" s="141"/>
      <c r="D191" s="142" t="s">
        <v>122</v>
      </c>
      <c r="E191" s="143" t="s">
        <v>1</v>
      </c>
      <c r="F191" s="144" t="s">
        <v>220</v>
      </c>
      <c r="H191" s="143" t="s">
        <v>1</v>
      </c>
      <c r="I191" s="145"/>
      <c r="L191" s="141"/>
      <c r="M191" s="146"/>
      <c r="T191" s="147"/>
      <c r="AT191" s="143" t="s">
        <v>122</v>
      </c>
      <c r="AU191" s="143" t="s">
        <v>81</v>
      </c>
      <c r="AV191" s="12" t="s">
        <v>79</v>
      </c>
      <c r="AW191" s="12" t="s">
        <v>31</v>
      </c>
      <c r="AX191" s="12" t="s">
        <v>74</v>
      </c>
      <c r="AY191" s="143" t="s">
        <v>114</v>
      </c>
    </row>
    <row r="192" spans="2:65" s="13" customFormat="1" ht="10.199999999999999">
      <c r="B192" s="148"/>
      <c r="D192" s="142" t="s">
        <v>122</v>
      </c>
      <c r="E192" s="149" t="s">
        <v>1</v>
      </c>
      <c r="F192" s="150" t="s">
        <v>221</v>
      </c>
      <c r="H192" s="151">
        <v>360</v>
      </c>
      <c r="I192" s="152"/>
      <c r="L192" s="148"/>
      <c r="M192" s="153"/>
      <c r="T192" s="154"/>
      <c r="AT192" s="149" t="s">
        <v>122</v>
      </c>
      <c r="AU192" s="149" t="s">
        <v>81</v>
      </c>
      <c r="AV192" s="13" t="s">
        <v>81</v>
      </c>
      <c r="AW192" s="13" t="s">
        <v>31</v>
      </c>
      <c r="AX192" s="13" t="s">
        <v>79</v>
      </c>
      <c r="AY192" s="149" t="s">
        <v>114</v>
      </c>
    </row>
    <row r="193" spans="2:65" s="1" customFormat="1" ht="24.15" customHeight="1">
      <c r="B193" s="31"/>
      <c r="C193" s="127" t="s">
        <v>222</v>
      </c>
      <c r="D193" s="127" t="s">
        <v>116</v>
      </c>
      <c r="E193" s="128" t="s">
        <v>223</v>
      </c>
      <c r="F193" s="129" t="s">
        <v>224</v>
      </c>
      <c r="G193" s="130" t="s">
        <v>119</v>
      </c>
      <c r="H193" s="131">
        <v>307.2</v>
      </c>
      <c r="I193" s="132"/>
      <c r="J193" s="133">
        <f>ROUND(I193*H193,2)</f>
        <v>0</v>
      </c>
      <c r="K193" s="134"/>
      <c r="L193" s="31"/>
      <c r="M193" s="135" t="s">
        <v>1</v>
      </c>
      <c r="N193" s="136" t="s">
        <v>39</v>
      </c>
      <c r="P193" s="137">
        <f>O193*H193</f>
        <v>0</v>
      </c>
      <c r="Q193" s="137">
        <v>0</v>
      </c>
      <c r="R193" s="137">
        <f>Q193*H193</f>
        <v>0</v>
      </c>
      <c r="S193" s="137">
        <v>0</v>
      </c>
      <c r="T193" s="138">
        <f>S193*H193</f>
        <v>0</v>
      </c>
      <c r="AR193" s="139" t="s">
        <v>120</v>
      </c>
      <c r="AT193" s="139" t="s">
        <v>116</v>
      </c>
      <c r="AU193" s="139" t="s">
        <v>81</v>
      </c>
      <c r="AY193" s="16" t="s">
        <v>114</v>
      </c>
      <c r="BE193" s="140">
        <f>IF(N193="základní",J193,0)</f>
        <v>0</v>
      </c>
      <c r="BF193" s="140">
        <f>IF(N193="snížená",J193,0)</f>
        <v>0</v>
      </c>
      <c r="BG193" s="140">
        <f>IF(N193="zákl. přenesená",J193,0)</f>
        <v>0</v>
      </c>
      <c r="BH193" s="140">
        <f>IF(N193="sníž. přenesená",J193,0)</f>
        <v>0</v>
      </c>
      <c r="BI193" s="140">
        <f>IF(N193="nulová",J193,0)</f>
        <v>0</v>
      </c>
      <c r="BJ193" s="16" t="s">
        <v>79</v>
      </c>
      <c r="BK193" s="140">
        <f>ROUND(I193*H193,2)</f>
        <v>0</v>
      </c>
      <c r="BL193" s="16" t="s">
        <v>120</v>
      </c>
      <c r="BM193" s="139" t="s">
        <v>225</v>
      </c>
    </row>
    <row r="194" spans="2:65" s="12" customFormat="1" ht="10.199999999999999">
      <c r="B194" s="141"/>
      <c r="D194" s="142" t="s">
        <v>122</v>
      </c>
      <c r="E194" s="143" t="s">
        <v>1</v>
      </c>
      <c r="F194" s="144" t="s">
        <v>123</v>
      </c>
      <c r="H194" s="143" t="s">
        <v>1</v>
      </c>
      <c r="I194" s="145"/>
      <c r="L194" s="141"/>
      <c r="M194" s="146"/>
      <c r="T194" s="147"/>
      <c r="AT194" s="143" t="s">
        <v>122</v>
      </c>
      <c r="AU194" s="143" t="s">
        <v>81</v>
      </c>
      <c r="AV194" s="12" t="s">
        <v>79</v>
      </c>
      <c r="AW194" s="12" t="s">
        <v>31</v>
      </c>
      <c r="AX194" s="12" t="s">
        <v>74</v>
      </c>
      <c r="AY194" s="143" t="s">
        <v>114</v>
      </c>
    </row>
    <row r="195" spans="2:65" s="13" customFormat="1" ht="10.199999999999999">
      <c r="B195" s="148"/>
      <c r="D195" s="142" t="s">
        <v>122</v>
      </c>
      <c r="E195" s="149" t="s">
        <v>1</v>
      </c>
      <c r="F195" s="150" t="s">
        <v>124</v>
      </c>
      <c r="H195" s="151">
        <v>307.2</v>
      </c>
      <c r="I195" s="152"/>
      <c r="L195" s="148"/>
      <c r="M195" s="153"/>
      <c r="T195" s="154"/>
      <c r="AT195" s="149" t="s">
        <v>122</v>
      </c>
      <c r="AU195" s="149" t="s">
        <v>81</v>
      </c>
      <c r="AV195" s="13" t="s">
        <v>81</v>
      </c>
      <c r="AW195" s="13" t="s">
        <v>31</v>
      </c>
      <c r="AX195" s="13" t="s">
        <v>79</v>
      </c>
      <c r="AY195" s="149" t="s">
        <v>114</v>
      </c>
    </row>
    <row r="196" spans="2:65" s="11" customFormat="1" ht="22.8" customHeight="1">
      <c r="B196" s="115"/>
      <c r="D196" s="116" t="s">
        <v>73</v>
      </c>
      <c r="E196" s="125" t="s">
        <v>140</v>
      </c>
      <c r="F196" s="125" t="s">
        <v>226</v>
      </c>
      <c r="I196" s="118"/>
      <c r="J196" s="126">
        <f>BK196</f>
        <v>0</v>
      </c>
      <c r="L196" s="115"/>
      <c r="M196" s="120"/>
      <c r="P196" s="121">
        <f>SUM(P197:P220)</f>
        <v>0</v>
      </c>
      <c r="R196" s="121">
        <f>SUM(R197:R220)</f>
        <v>285.51741000000004</v>
      </c>
      <c r="T196" s="122">
        <f>SUM(T197:T220)</f>
        <v>0</v>
      </c>
      <c r="AR196" s="116" t="s">
        <v>79</v>
      </c>
      <c r="AT196" s="123" t="s">
        <v>73</v>
      </c>
      <c r="AU196" s="123" t="s">
        <v>79</v>
      </c>
      <c r="AY196" s="116" t="s">
        <v>114</v>
      </c>
      <c r="BK196" s="124">
        <f>SUM(BK197:BK220)</f>
        <v>0</v>
      </c>
    </row>
    <row r="197" spans="2:65" s="1" customFormat="1" ht="16.5" customHeight="1">
      <c r="B197" s="31"/>
      <c r="C197" s="127" t="s">
        <v>7</v>
      </c>
      <c r="D197" s="127" t="s">
        <v>116</v>
      </c>
      <c r="E197" s="128" t="s">
        <v>227</v>
      </c>
      <c r="F197" s="129" t="s">
        <v>228</v>
      </c>
      <c r="G197" s="130" t="s">
        <v>119</v>
      </c>
      <c r="H197" s="131">
        <v>1125</v>
      </c>
      <c r="I197" s="132"/>
      <c r="J197" s="133">
        <f>ROUND(I197*H197,2)</f>
        <v>0</v>
      </c>
      <c r="K197" s="134"/>
      <c r="L197" s="31"/>
      <c r="M197" s="135" t="s">
        <v>1</v>
      </c>
      <c r="N197" s="136" t="s">
        <v>39</v>
      </c>
      <c r="P197" s="137">
        <f>O197*H197</f>
        <v>0</v>
      </c>
      <c r="Q197" s="137">
        <v>0</v>
      </c>
      <c r="R197" s="137">
        <f>Q197*H197</f>
        <v>0</v>
      </c>
      <c r="S197" s="137">
        <v>0</v>
      </c>
      <c r="T197" s="138">
        <f>S197*H197</f>
        <v>0</v>
      </c>
      <c r="AR197" s="139" t="s">
        <v>120</v>
      </c>
      <c r="AT197" s="139" t="s">
        <v>116</v>
      </c>
      <c r="AU197" s="139" t="s">
        <v>81</v>
      </c>
      <c r="AY197" s="16" t="s">
        <v>114</v>
      </c>
      <c r="BE197" s="140">
        <f>IF(N197="základní",J197,0)</f>
        <v>0</v>
      </c>
      <c r="BF197" s="140">
        <f>IF(N197="snížená",J197,0)</f>
        <v>0</v>
      </c>
      <c r="BG197" s="140">
        <f>IF(N197="zákl. přenesená",J197,0)</f>
        <v>0</v>
      </c>
      <c r="BH197" s="140">
        <f>IF(N197="sníž. přenesená",J197,0)</f>
        <v>0</v>
      </c>
      <c r="BI197" s="140">
        <f>IF(N197="nulová",J197,0)</f>
        <v>0</v>
      </c>
      <c r="BJ197" s="16" t="s">
        <v>79</v>
      </c>
      <c r="BK197" s="140">
        <f>ROUND(I197*H197,2)</f>
        <v>0</v>
      </c>
      <c r="BL197" s="16" t="s">
        <v>120</v>
      </c>
      <c r="BM197" s="139" t="s">
        <v>229</v>
      </c>
    </row>
    <row r="198" spans="2:65" s="12" customFormat="1" ht="10.199999999999999">
      <c r="B198" s="141"/>
      <c r="D198" s="142" t="s">
        <v>122</v>
      </c>
      <c r="E198" s="143" t="s">
        <v>1</v>
      </c>
      <c r="F198" s="144" t="s">
        <v>230</v>
      </c>
      <c r="H198" s="143" t="s">
        <v>1</v>
      </c>
      <c r="I198" s="145"/>
      <c r="L198" s="141"/>
      <c r="M198" s="146"/>
      <c r="T198" s="147"/>
      <c r="AT198" s="143" t="s">
        <v>122</v>
      </c>
      <c r="AU198" s="143" t="s">
        <v>81</v>
      </c>
      <c r="AV198" s="12" t="s">
        <v>79</v>
      </c>
      <c r="AW198" s="12" t="s">
        <v>31</v>
      </c>
      <c r="AX198" s="12" t="s">
        <v>74</v>
      </c>
      <c r="AY198" s="143" t="s">
        <v>114</v>
      </c>
    </row>
    <row r="199" spans="2:65" s="13" customFormat="1" ht="10.199999999999999">
      <c r="B199" s="148"/>
      <c r="D199" s="142" t="s">
        <v>122</v>
      </c>
      <c r="E199" s="149" t="s">
        <v>1</v>
      </c>
      <c r="F199" s="150" t="s">
        <v>215</v>
      </c>
      <c r="H199" s="151">
        <v>1125</v>
      </c>
      <c r="I199" s="152"/>
      <c r="L199" s="148"/>
      <c r="M199" s="153"/>
      <c r="T199" s="154"/>
      <c r="AT199" s="149" t="s">
        <v>122</v>
      </c>
      <c r="AU199" s="149" t="s">
        <v>81</v>
      </c>
      <c r="AV199" s="13" t="s">
        <v>81</v>
      </c>
      <c r="AW199" s="13" t="s">
        <v>31</v>
      </c>
      <c r="AX199" s="13" t="s">
        <v>79</v>
      </c>
      <c r="AY199" s="149" t="s">
        <v>114</v>
      </c>
    </row>
    <row r="200" spans="2:65" s="1" customFormat="1" ht="33" customHeight="1">
      <c r="B200" s="31"/>
      <c r="C200" s="127" t="s">
        <v>231</v>
      </c>
      <c r="D200" s="127" t="s">
        <v>116</v>
      </c>
      <c r="E200" s="128" t="s">
        <v>232</v>
      </c>
      <c r="F200" s="129" t="s">
        <v>233</v>
      </c>
      <c r="G200" s="130" t="s">
        <v>119</v>
      </c>
      <c r="H200" s="131">
        <v>1125</v>
      </c>
      <c r="I200" s="132"/>
      <c r="J200" s="133">
        <f>ROUND(I200*H200,2)</f>
        <v>0</v>
      </c>
      <c r="K200" s="134"/>
      <c r="L200" s="31"/>
      <c r="M200" s="135" t="s">
        <v>1</v>
      </c>
      <c r="N200" s="136" t="s">
        <v>39</v>
      </c>
      <c r="P200" s="137">
        <f>O200*H200</f>
        <v>0</v>
      </c>
      <c r="Q200" s="137">
        <v>0</v>
      </c>
      <c r="R200" s="137">
        <f>Q200*H200</f>
        <v>0</v>
      </c>
      <c r="S200" s="137">
        <v>0</v>
      </c>
      <c r="T200" s="138">
        <f>S200*H200</f>
        <v>0</v>
      </c>
      <c r="AR200" s="139" t="s">
        <v>120</v>
      </c>
      <c r="AT200" s="139" t="s">
        <v>116</v>
      </c>
      <c r="AU200" s="139" t="s">
        <v>81</v>
      </c>
      <c r="AY200" s="16" t="s">
        <v>114</v>
      </c>
      <c r="BE200" s="140">
        <f>IF(N200="základní",J200,0)</f>
        <v>0</v>
      </c>
      <c r="BF200" s="140">
        <f>IF(N200="snížená",J200,0)</f>
        <v>0</v>
      </c>
      <c r="BG200" s="140">
        <f>IF(N200="zákl. přenesená",J200,0)</f>
        <v>0</v>
      </c>
      <c r="BH200" s="140">
        <f>IF(N200="sníž. přenesená",J200,0)</f>
        <v>0</v>
      </c>
      <c r="BI200" s="140">
        <f>IF(N200="nulová",J200,0)</f>
        <v>0</v>
      </c>
      <c r="BJ200" s="16" t="s">
        <v>79</v>
      </c>
      <c r="BK200" s="140">
        <f>ROUND(I200*H200,2)</f>
        <v>0</v>
      </c>
      <c r="BL200" s="16" t="s">
        <v>120</v>
      </c>
      <c r="BM200" s="139" t="s">
        <v>234</v>
      </c>
    </row>
    <row r="201" spans="2:65" s="12" customFormat="1" ht="10.199999999999999">
      <c r="B201" s="141"/>
      <c r="D201" s="142" t="s">
        <v>122</v>
      </c>
      <c r="E201" s="143" t="s">
        <v>1</v>
      </c>
      <c r="F201" s="144" t="s">
        <v>230</v>
      </c>
      <c r="H201" s="143" t="s">
        <v>1</v>
      </c>
      <c r="I201" s="145"/>
      <c r="L201" s="141"/>
      <c r="M201" s="146"/>
      <c r="T201" s="147"/>
      <c r="AT201" s="143" t="s">
        <v>122</v>
      </c>
      <c r="AU201" s="143" t="s">
        <v>81</v>
      </c>
      <c r="AV201" s="12" t="s">
        <v>79</v>
      </c>
      <c r="AW201" s="12" t="s">
        <v>31</v>
      </c>
      <c r="AX201" s="12" t="s">
        <v>74</v>
      </c>
      <c r="AY201" s="143" t="s">
        <v>114</v>
      </c>
    </row>
    <row r="202" spans="2:65" s="13" customFormat="1" ht="10.199999999999999">
      <c r="B202" s="148"/>
      <c r="D202" s="142" t="s">
        <v>122</v>
      </c>
      <c r="E202" s="149" t="s">
        <v>1</v>
      </c>
      <c r="F202" s="150" t="s">
        <v>215</v>
      </c>
      <c r="H202" s="151">
        <v>1125</v>
      </c>
      <c r="I202" s="152"/>
      <c r="L202" s="148"/>
      <c r="M202" s="153"/>
      <c r="T202" s="154"/>
      <c r="AT202" s="149" t="s">
        <v>122</v>
      </c>
      <c r="AU202" s="149" t="s">
        <v>81</v>
      </c>
      <c r="AV202" s="13" t="s">
        <v>81</v>
      </c>
      <c r="AW202" s="13" t="s">
        <v>31</v>
      </c>
      <c r="AX202" s="13" t="s">
        <v>79</v>
      </c>
      <c r="AY202" s="149" t="s">
        <v>114</v>
      </c>
    </row>
    <row r="203" spans="2:65" s="1" customFormat="1" ht="33" customHeight="1">
      <c r="B203" s="31"/>
      <c r="C203" s="127" t="s">
        <v>235</v>
      </c>
      <c r="D203" s="127" t="s">
        <v>116</v>
      </c>
      <c r="E203" s="128" t="s">
        <v>236</v>
      </c>
      <c r="F203" s="129" t="s">
        <v>237</v>
      </c>
      <c r="G203" s="130" t="s">
        <v>119</v>
      </c>
      <c r="H203" s="131">
        <v>148</v>
      </c>
      <c r="I203" s="132"/>
      <c r="J203" s="133">
        <f>ROUND(I203*H203,2)</f>
        <v>0</v>
      </c>
      <c r="K203" s="134"/>
      <c r="L203" s="31"/>
      <c r="M203" s="135" t="s">
        <v>1</v>
      </c>
      <c r="N203" s="136" t="s">
        <v>39</v>
      </c>
      <c r="P203" s="137">
        <f>O203*H203</f>
        <v>0</v>
      </c>
      <c r="Q203" s="137">
        <v>5.9089999999999997E-2</v>
      </c>
      <c r="R203" s="137">
        <f>Q203*H203</f>
        <v>8.7453199999999995</v>
      </c>
      <c r="S203" s="137">
        <v>0</v>
      </c>
      <c r="T203" s="138">
        <f>S203*H203</f>
        <v>0</v>
      </c>
      <c r="AR203" s="139" t="s">
        <v>120</v>
      </c>
      <c r="AT203" s="139" t="s">
        <v>116</v>
      </c>
      <c r="AU203" s="139" t="s">
        <v>81</v>
      </c>
      <c r="AY203" s="16" t="s">
        <v>114</v>
      </c>
      <c r="BE203" s="140">
        <f>IF(N203="základní",J203,0)</f>
        <v>0</v>
      </c>
      <c r="BF203" s="140">
        <f>IF(N203="snížená",J203,0)</f>
        <v>0</v>
      </c>
      <c r="BG203" s="140">
        <f>IF(N203="zákl. přenesená",J203,0)</f>
        <v>0</v>
      </c>
      <c r="BH203" s="140">
        <f>IF(N203="sníž. přenesená",J203,0)</f>
        <v>0</v>
      </c>
      <c r="BI203" s="140">
        <f>IF(N203="nulová",J203,0)</f>
        <v>0</v>
      </c>
      <c r="BJ203" s="16" t="s">
        <v>79</v>
      </c>
      <c r="BK203" s="140">
        <f>ROUND(I203*H203,2)</f>
        <v>0</v>
      </c>
      <c r="BL203" s="16" t="s">
        <v>120</v>
      </c>
      <c r="BM203" s="139" t="s">
        <v>238</v>
      </c>
    </row>
    <row r="204" spans="2:65" s="12" customFormat="1" ht="10.199999999999999">
      <c r="B204" s="141"/>
      <c r="D204" s="142" t="s">
        <v>122</v>
      </c>
      <c r="E204" s="143" t="s">
        <v>1</v>
      </c>
      <c r="F204" s="144" t="s">
        <v>239</v>
      </c>
      <c r="H204" s="143" t="s">
        <v>1</v>
      </c>
      <c r="I204" s="145"/>
      <c r="L204" s="141"/>
      <c r="M204" s="146"/>
      <c r="T204" s="147"/>
      <c r="AT204" s="143" t="s">
        <v>122</v>
      </c>
      <c r="AU204" s="143" t="s">
        <v>81</v>
      </c>
      <c r="AV204" s="12" t="s">
        <v>79</v>
      </c>
      <c r="AW204" s="12" t="s">
        <v>31</v>
      </c>
      <c r="AX204" s="12" t="s">
        <v>74</v>
      </c>
      <c r="AY204" s="143" t="s">
        <v>114</v>
      </c>
    </row>
    <row r="205" spans="2:65" s="13" customFormat="1" ht="10.199999999999999">
      <c r="B205" s="148"/>
      <c r="D205" s="142" t="s">
        <v>122</v>
      </c>
      <c r="E205" s="149" t="s">
        <v>1</v>
      </c>
      <c r="F205" s="150" t="s">
        <v>240</v>
      </c>
      <c r="H205" s="151">
        <v>148</v>
      </c>
      <c r="I205" s="152"/>
      <c r="L205" s="148"/>
      <c r="M205" s="153"/>
      <c r="T205" s="154"/>
      <c r="AT205" s="149" t="s">
        <v>122</v>
      </c>
      <c r="AU205" s="149" t="s">
        <v>81</v>
      </c>
      <c r="AV205" s="13" t="s">
        <v>81</v>
      </c>
      <c r="AW205" s="13" t="s">
        <v>31</v>
      </c>
      <c r="AX205" s="13" t="s">
        <v>79</v>
      </c>
      <c r="AY205" s="149" t="s">
        <v>114</v>
      </c>
    </row>
    <row r="206" spans="2:65" s="1" customFormat="1" ht="33" customHeight="1">
      <c r="B206" s="31"/>
      <c r="C206" s="127" t="s">
        <v>241</v>
      </c>
      <c r="D206" s="127" t="s">
        <v>116</v>
      </c>
      <c r="E206" s="128" t="s">
        <v>242</v>
      </c>
      <c r="F206" s="129" t="s">
        <v>243</v>
      </c>
      <c r="G206" s="130" t="s">
        <v>119</v>
      </c>
      <c r="H206" s="131">
        <v>977</v>
      </c>
      <c r="I206" s="132"/>
      <c r="J206" s="133">
        <f>ROUND(I206*H206,2)</f>
        <v>0</v>
      </c>
      <c r="K206" s="134"/>
      <c r="L206" s="31"/>
      <c r="M206" s="135" t="s">
        <v>1</v>
      </c>
      <c r="N206" s="136" t="s">
        <v>39</v>
      </c>
      <c r="P206" s="137">
        <f>O206*H206</f>
        <v>0</v>
      </c>
      <c r="Q206" s="137">
        <v>0.13769000000000001</v>
      </c>
      <c r="R206" s="137">
        <f>Q206*H206</f>
        <v>134.52313000000001</v>
      </c>
      <c r="S206" s="137">
        <v>0</v>
      </c>
      <c r="T206" s="138">
        <f>S206*H206</f>
        <v>0</v>
      </c>
      <c r="AR206" s="139" t="s">
        <v>120</v>
      </c>
      <c r="AT206" s="139" t="s">
        <v>116</v>
      </c>
      <c r="AU206" s="139" t="s">
        <v>81</v>
      </c>
      <c r="AY206" s="16" t="s">
        <v>114</v>
      </c>
      <c r="BE206" s="140">
        <f>IF(N206="základní",J206,0)</f>
        <v>0</v>
      </c>
      <c r="BF206" s="140">
        <f>IF(N206="snížená",J206,0)</f>
        <v>0</v>
      </c>
      <c r="BG206" s="140">
        <f>IF(N206="zákl. přenesená",J206,0)</f>
        <v>0</v>
      </c>
      <c r="BH206" s="140">
        <f>IF(N206="sníž. přenesená",J206,0)</f>
        <v>0</v>
      </c>
      <c r="BI206" s="140">
        <f>IF(N206="nulová",J206,0)</f>
        <v>0</v>
      </c>
      <c r="BJ206" s="16" t="s">
        <v>79</v>
      </c>
      <c r="BK206" s="140">
        <f>ROUND(I206*H206,2)</f>
        <v>0</v>
      </c>
      <c r="BL206" s="16" t="s">
        <v>120</v>
      </c>
      <c r="BM206" s="139" t="s">
        <v>244</v>
      </c>
    </row>
    <row r="207" spans="2:65" s="12" customFormat="1" ht="10.199999999999999">
      <c r="B207" s="141"/>
      <c r="D207" s="142" t="s">
        <v>122</v>
      </c>
      <c r="E207" s="143" t="s">
        <v>1</v>
      </c>
      <c r="F207" s="144" t="s">
        <v>239</v>
      </c>
      <c r="H207" s="143" t="s">
        <v>1</v>
      </c>
      <c r="I207" s="145"/>
      <c r="L207" s="141"/>
      <c r="M207" s="146"/>
      <c r="T207" s="147"/>
      <c r="AT207" s="143" t="s">
        <v>122</v>
      </c>
      <c r="AU207" s="143" t="s">
        <v>81</v>
      </c>
      <c r="AV207" s="12" t="s">
        <v>79</v>
      </c>
      <c r="AW207" s="12" t="s">
        <v>31</v>
      </c>
      <c r="AX207" s="12" t="s">
        <v>74</v>
      </c>
      <c r="AY207" s="143" t="s">
        <v>114</v>
      </c>
    </row>
    <row r="208" spans="2:65" s="13" customFormat="1" ht="10.199999999999999">
      <c r="B208" s="148"/>
      <c r="D208" s="142" t="s">
        <v>122</v>
      </c>
      <c r="E208" s="149" t="s">
        <v>1</v>
      </c>
      <c r="F208" s="150" t="s">
        <v>129</v>
      </c>
      <c r="H208" s="151">
        <v>977</v>
      </c>
      <c r="I208" s="152"/>
      <c r="L208" s="148"/>
      <c r="M208" s="153"/>
      <c r="T208" s="154"/>
      <c r="AT208" s="149" t="s">
        <v>122</v>
      </c>
      <c r="AU208" s="149" t="s">
        <v>81</v>
      </c>
      <c r="AV208" s="13" t="s">
        <v>81</v>
      </c>
      <c r="AW208" s="13" t="s">
        <v>31</v>
      </c>
      <c r="AX208" s="13" t="s">
        <v>79</v>
      </c>
      <c r="AY208" s="149" t="s">
        <v>114</v>
      </c>
    </row>
    <row r="209" spans="2:65" s="1" customFormat="1" ht="16.5" customHeight="1">
      <c r="B209" s="31"/>
      <c r="C209" s="127" t="s">
        <v>245</v>
      </c>
      <c r="D209" s="127" t="s">
        <v>116</v>
      </c>
      <c r="E209" s="128" t="s">
        <v>246</v>
      </c>
      <c r="F209" s="129" t="s">
        <v>247</v>
      </c>
      <c r="G209" s="130" t="s">
        <v>119</v>
      </c>
      <c r="H209" s="131">
        <v>691.2</v>
      </c>
      <c r="I209" s="132"/>
      <c r="J209" s="133">
        <f>ROUND(I209*H209,2)</f>
        <v>0</v>
      </c>
      <c r="K209" s="134"/>
      <c r="L209" s="31"/>
      <c r="M209" s="135" t="s">
        <v>1</v>
      </c>
      <c r="N209" s="136" t="s">
        <v>39</v>
      </c>
      <c r="P209" s="137">
        <f>O209*H209</f>
        <v>0</v>
      </c>
      <c r="Q209" s="137">
        <v>0.20580000000000001</v>
      </c>
      <c r="R209" s="137">
        <f>Q209*H209</f>
        <v>142.24896000000001</v>
      </c>
      <c r="S209" s="137">
        <v>0</v>
      </c>
      <c r="T209" s="138">
        <f>S209*H209</f>
        <v>0</v>
      </c>
      <c r="AR209" s="139" t="s">
        <v>120</v>
      </c>
      <c r="AT209" s="139" t="s">
        <v>116</v>
      </c>
      <c r="AU209" s="139" t="s">
        <v>81</v>
      </c>
      <c r="AY209" s="16" t="s">
        <v>114</v>
      </c>
      <c r="BE209" s="140">
        <f>IF(N209="základní",J209,0)</f>
        <v>0</v>
      </c>
      <c r="BF209" s="140">
        <f>IF(N209="snížená",J209,0)</f>
        <v>0</v>
      </c>
      <c r="BG209" s="140">
        <f>IF(N209="zákl. přenesená",J209,0)</f>
        <v>0</v>
      </c>
      <c r="BH209" s="140">
        <f>IF(N209="sníž. přenesená",J209,0)</f>
        <v>0</v>
      </c>
      <c r="BI209" s="140">
        <f>IF(N209="nulová",J209,0)</f>
        <v>0</v>
      </c>
      <c r="BJ209" s="16" t="s">
        <v>79</v>
      </c>
      <c r="BK209" s="140">
        <f>ROUND(I209*H209,2)</f>
        <v>0</v>
      </c>
      <c r="BL209" s="16" t="s">
        <v>120</v>
      </c>
      <c r="BM209" s="139" t="s">
        <v>248</v>
      </c>
    </row>
    <row r="210" spans="2:65" s="12" customFormat="1" ht="10.199999999999999">
      <c r="B210" s="141"/>
      <c r="D210" s="142" t="s">
        <v>122</v>
      </c>
      <c r="E210" s="143" t="s">
        <v>1</v>
      </c>
      <c r="F210" s="144" t="s">
        <v>249</v>
      </c>
      <c r="H210" s="143" t="s">
        <v>1</v>
      </c>
      <c r="I210" s="145"/>
      <c r="L210" s="141"/>
      <c r="M210" s="146"/>
      <c r="T210" s="147"/>
      <c r="AT210" s="143" t="s">
        <v>122</v>
      </c>
      <c r="AU210" s="143" t="s">
        <v>81</v>
      </c>
      <c r="AV210" s="12" t="s">
        <v>79</v>
      </c>
      <c r="AW210" s="12" t="s">
        <v>31</v>
      </c>
      <c r="AX210" s="12" t="s">
        <v>74</v>
      </c>
      <c r="AY210" s="143" t="s">
        <v>114</v>
      </c>
    </row>
    <row r="211" spans="2:65" s="13" customFormat="1" ht="10.199999999999999">
      <c r="B211" s="148"/>
      <c r="D211" s="142" t="s">
        <v>122</v>
      </c>
      <c r="E211" s="149" t="s">
        <v>1</v>
      </c>
      <c r="F211" s="150" t="s">
        <v>250</v>
      </c>
      <c r="H211" s="151">
        <v>691.2</v>
      </c>
      <c r="I211" s="152"/>
      <c r="L211" s="148"/>
      <c r="M211" s="153"/>
      <c r="T211" s="154"/>
      <c r="AT211" s="149" t="s">
        <v>122</v>
      </c>
      <c r="AU211" s="149" t="s">
        <v>81</v>
      </c>
      <c r="AV211" s="13" t="s">
        <v>81</v>
      </c>
      <c r="AW211" s="13" t="s">
        <v>31</v>
      </c>
      <c r="AX211" s="13" t="s">
        <v>79</v>
      </c>
      <c r="AY211" s="149" t="s">
        <v>114</v>
      </c>
    </row>
    <row r="212" spans="2:65" s="1" customFormat="1" ht="24.15" customHeight="1">
      <c r="B212" s="31"/>
      <c r="C212" s="127" t="s">
        <v>251</v>
      </c>
      <c r="D212" s="127" t="s">
        <v>116</v>
      </c>
      <c r="E212" s="128" t="s">
        <v>252</v>
      </c>
      <c r="F212" s="129" t="s">
        <v>253</v>
      </c>
      <c r="G212" s="130" t="s">
        <v>119</v>
      </c>
      <c r="H212" s="131">
        <v>1125</v>
      </c>
      <c r="I212" s="132"/>
      <c r="J212" s="133">
        <f>ROUND(I212*H212,2)</f>
        <v>0</v>
      </c>
      <c r="K212" s="134"/>
      <c r="L212" s="31"/>
      <c r="M212" s="135" t="s">
        <v>1</v>
      </c>
      <c r="N212" s="136" t="s">
        <v>39</v>
      </c>
      <c r="P212" s="137">
        <f>O212*H212</f>
        <v>0</v>
      </c>
      <c r="Q212" s="137">
        <v>0</v>
      </c>
      <c r="R212" s="137">
        <f>Q212*H212</f>
        <v>0</v>
      </c>
      <c r="S212" s="137">
        <v>0</v>
      </c>
      <c r="T212" s="138">
        <f>S212*H212</f>
        <v>0</v>
      </c>
      <c r="AR212" s="139" t="s">
        <v>120</v>
      </c>
      <c r="AT212" s="139" t="s">
        <v>116</v>
      </c>
      <c r="AU212" s="139" t="s">
        <v>81</v>
      </c>
      <c r="AY212" s="16" t="s">
        <v>114</v>
      </c>
      <c r="BE212" s="140">
        <f>IF(N212="základní",J212,0)</f>
        <v>0</v>
      </c>
      <c r="BF212" s="140">
        <f>IF(N212="snížená",J212,0)</f>
        <v>0</v>
      </c>
      <c r="BG212" s="140">
        <f>IF(N212="zákl. přenesená",J212,0)</f>
        <v>0</v>
      </c>
      <c r="BH212" s="140">
        <f>IF(N212="sníž. přenesená",J212,0)</f>
        <v>0</v>
      </c>
      <c r="BI212" s="140">
        <f>IF(N212="nulová",J212,0)</f>
        <v>0</v>
      </c>
      <c r="BJ212" s="16" t="s">
        <v>79</v>
      </c>
      <c r="BK212" s="140">
        <f>ROUND(I212*H212,2)</f>
        <v>0</v>
      </c>
      <c r="BL212" s="16" t="s">
        <v>120</v>
      </c>
      <c r="BM212" s="139" t="s">
        <v>254</v>
      </c>
    </row>
    <row r="213" spans="2:65" s="12" customFormat="1" ht="10.199999999999999">
      <c r="B213" s="141"/>
      <c r="D213" s="142" t="s">
        <v>122</v>
      </c>
      <c r="E213" s="143" t="s">
        <v>1</v>
      </c>
      <c r="F213" s="144" t="s">
        <v>230</v>
      </c>
      <c r="H213" s="143" t="s">
        <v>1</v>
      </c>
      <c r="I213" s="145"/>
      <c r="L213" s="141"/>
      <c r="M213" s="146"/>
      <c r="T213" s="147"/>
      <c r="AT213" s="143" t="s">
        <v>122</v>
      </c>
      <c r="AU213" s="143" t="s">
        <v>81</v>
      </c>
      <c r="AV213" s="12" t="s">
        <v>79</v>
      </c>
      <c r="AW213" s="12" t="s">
        <v>31</v>
      </c>
      <c r="AX213" s="12" t="s">
        <v>74</v>
      </c>
      <c r="AY213" s="143" t="s">
        <v>114</v>
      </c>
    </row>
    <row r="214" spans="2:65" s="13" customFormat="1" ht="10.199999999999999">
      <c r="B214" s="148"/>
      <c r="D214" s="142" t="s">
        <v>122</v>
      </c>
      <c r="E214" s="149" t="s">
        <v>1</v>
      </c>
      <c r="F214" s="150" t="s">
        <v>215</v>
      </c>
      <c r="H214" s="151">
        <v>1125</v>
      </c>
      <c r="I214" s="152"/>
      <c r="L214" s="148"/>
      <c r="M214" s="153"/>
      <c r="T214" s="154"/>
      <c r="AT214" s="149" t="s">
        <v>122</v>
      </c>
      <c r="AU214" s="149" t="s">
        <v>81</v>
      </c>
      <c r="AV214" s="13" t="s">
        <v>81</v>
      </c>
      <c r="AW214" s="13" t="s">
        <v>31</v>
      </c>
      <c r="AX214" s="13" t="s">
        <v>79</v>
      </c>
      <c r="AY214" s="149" t="s">
        <v>114</v>
      </c>
    </row>
    <row r="215" spans="2:65" s="1" customFormat="1" ht="21.75" customHeight="1">
      <c r="B215" s="31"/>
      <c r="C215" s="127" t="s">
        <v>255</v>
      </c>
      <c r="D215" s="127" t="s">
        <v>116</v>
      </c>
      <c r="E215" s="128" t="s">
        <v>256</v>
      </c>
      <c r="F215" s="129" t="s">
        <v>257</v>
      </c>
      <c r="G215" s="130" t="s">
        <v>119</v>
      </c>
      <c r="H215" s="131">
        <v>1125</v>
      </c>
      <c r="I215" s="132"/>
      <c r="J215" s="133">
        <f>ROUND(I215*H215,2)</f>
        <v>0</v>
      </c>
      <c r="K215" s="134"/>
      <c r="L215" s="31"/>
      <c r="M215" s="135" t="s">
        <v>1</v>
      </c>
      <c r="N215" s="136" t="s">
        <v>39</v>
      </c>
      <c r="P215" s="137">
        <f>O215*H215</f>
        <v>0</v>
      </c>
      <c r="Q215" s="137">
        <v>0</v>
      </c>
      <c r="R215" s="137">
        <f>Q215*H215</f>
        <v>0</v>
      </c>
      <c r="S215" s="137">
        <v>0</v>
      </c>
      <c r="T215" s="138">
        <f>S215*H215</f>
        <v>0</v>
      </c>
      <c r="AR215" s="139" t="s">
        <v>120</v>
      </c>
      <c r="AT215" s="139" t="s">
        <v>116</v>
      </c>
      <c r="AU215" s="139" t="s">
        <v>81</v>
      </c>
      <c r="AY215" s="16" t="s">
        <v>114</v>
      </c>
      <c r="BE215" s="140">
        <f>IF(N215="základní",J215,0)</f>
        <v>0</v>
      </c>
      <c r="BF215" s="140">
        <f>IF(N215="snížená",J215,0)</f>
        <v>0</v>
      </c>
      <c r="BG215" s="140">
        <f>IF(N215="zákl. přenesená",J215,0)</f>
        <v>0</v>
      </c>
      <c r="BH215" s="140">
        <f>IF(N215="sníž. přenesená",J215,0)</f>
        <v>0</v>
      </c>
      <c r="BI215" s="140">
        <f>IF(N215="nulová",J215,0)</f>
        <v>0</v>
      </c>
      <c r="BJ215" s="16" t="s">
        <v>79</v>
      </c>
      <c r="BK215" s="140">
        <f>ROUND(I215*H215,2)</f>
        <v>0</v>
      </c>
      <c r="BL215" s="16" t="s">
        <v>120</v>
      </c>
      <c r="BM215" s="139" t="s">
        <v>258</v>
      </c>
    </row>
    <row r="216" spans="2:65" s="12" customFormat="1" ht="10.199999999999999">
      <c r="B216" s="141"/>
      <c r="D216" s="142" t="s">
        <v>122</v>
      </c>
      <c r="E216" s="143" t="s">
        <v>1</v>
      </c>
      <c r="F216" s="144" t="s">
        <v>230</v>
      </c>
      <c r="H216" s="143" t="s">
        <v>1</v>
      </c>
      <c r="I216" s="145"/>
      <c r="L216" s="141"/>
      <c r="M216" s="146"/>
      <c r="T216" s="147"/>
      <c r="AT216" s="143" t="s">
        <v>122</v>
      </c>
      <c r="AU216" s="143" t="s">
        <v>81</v>
      </c>
      <c r="AV216" s="12" t="s">
        <v>79</v>
      </c>
      <c r="AW216" s="12" t="s">
        <v>31</v>
      </c>
      <c r="AX216" s="12" t="s">
        <v>74</v>
      </c>
      <c r="AY216" s="143" t="s">
        <v>114</v>
      </c>
    </row>
    <row r="217" spans="2:65" s="13" customFormat="1" ht="10.199999999999999">
      <c r="B217" s="148"/>
      <c r="D217" s="142" t="s">
        <v>122</v>
      </c>
      <c r="E217" s="149" t="s">
        <v>1</v>
      </c>
      <c r="F217" s="150" t="s">
        <v>215</v>
      </c>
      <c r="H217" s="151">
        <v>1125</v>
      </c>
      <c r="I217" s="152"/>
      <c r="L217" s="148"/>
      <c r="M217" s="153"/>
      <c r="T217" s="154"/>
      <c r="AT217" s="149" t="s">
        <v>122</v>
      </c>
      <c r="AU217" s="149" t="s">
        <v>81</v>
      </c>
      <c r="AV217" s="13" t="s">
        <v>81</v>
      </c>
      <c r="AW217" s="13" t="s">
        <v>31</v>
      </c>
      <c r="AX217" s="13" t="s">
        <v>79</v>
      </c>
      <c r="AY217" s="149" t="s">
        <v>114</v>
      </c>
    </row>
    <row r="218" spans="2:65" s="1" customFormat="1" ht="33" customHeight="1">
      <c r="B218" s="31"/>
      <c r="C218" s="127" t="s">
        <v>259</v>
      </c>
      <c r="D218" s="127" t="s">
        <v>116</v>
      </c>
      <c r="E218" s="128" t="s">
        <v>260</v>
      </c>
      <c r="F218" s="129" t="s">
        <v>261</v>
      </c>
      <c r="G218" s="130" t="s">
        <v>119</v>
      </c>
      <c r="H218" s="131">
        <v>1125</v>
      </c>
      <c r="I218" s="132"/>
      <c r="J218" s="133">
        <f>ROUND(I218*H218,2)</f>
        <v>0</v>
      </c>
      <c r="K218" s="134"/>
      <c r="L218" s="31"/>
      <c r="M218" s="135" t="s">
        <v>1</v>
      </c>
      <c r="N218" s="136" t="s">
        <v>39</v>
      </c>
      <c r="P218" s="137">
        <f>O218*H218</f>
        <v>0</v>
      </c>
      <c r="Q218" s="137">
        <v>0</v>
      </c>
      <c r="R218" s="137">
        <f>Q218*H218</f>
        <v>0</v>
      </c>
      <c r="S218" s="137">
        <v>0</v>
      </c>
      <c r="T218" s="138">
        <f>S218*H218</f>
        <v>0</v>
      </c>
      <c r="AR218" s="139" t="s">
        <v>120</v>
      </c>
      <c r="AT218" s="139" t="s">
        <v>116</v>
      </c>
      <c r="AU218" s="139" t="s">
        <v>81</v>
      </c>
      <c r="AY218" s="16" t="s">
        <v>114</v>
      </c>
      <c r="BE218" s="140">
        <f>IF(N218="základní",J218,0)</f>
        <v>0</v>
      </c>
      <c r="BF218" s="140">
        <f>IF(N218="snížená",J218,0)</f>
        <v>0</v>
      </c>
      <c r="BG218" s="140">
        <f>IF(N218="zákl. přenesená",J218,0)</f>
        <v>0</v>
      </c>
      <c r="BH218" s="140">
        <f>IF(N218="sníž. přenesená",J218,0)</f>
        <v>0</v>
      </c>
      <c r="BI218" s="140">
        <f>IF(N218="nulová",J218,0)</f>
        <v>0</v>
      </c>
      <c r="BJ218" s="16" t="s">
        <v>79</v>
      </c>
      <c r="BK218" s="140">
        <f>ROUND(I218*H218,2)</f>
        <v>0</v>
      </c>
      <c r="BL218" s="16" t="s">
        <v>120</v>
      </c>
      <c r="BM218" s="139" t="s">
        <v>262</v>
      </c>
    </row>
    <row r="219" spans="2:65" s="12" customFormat="1" ht="10.199999999999999">
      <c r="B219" s="141"/>
      <c r="D219" s="142" t="s">
        <v>122</v>
      </c>
      <c r="E219" s="143" t="s">
        <v>1</v>
      </c>
      <c r="F219" s="144" t="s">
        <v>230</v>
      </c>
      <c r="H219" s="143" t="s">
        <v>1</v>
      </c>
      <c r="I219" s="145"/>
      <c r="L219" s="141"/>
      <c r="M219" s="146"/>
      <c r="T219" s="147"/>
      <c r="AT219" s="143" t="s">
        <v>122</v>
      </c>
      <c r="AU219" s="143" t="s">
        <v>81</v>
      </c>
      <c r="AV219" s="12" t="s">
        <v>79</v>
      </c>
      <c r="AW219" s="12" t="s">
        <v>31</v>
      </c>
      <c r="AX219" s="12" t="s">
        <v>74</v>
      </c>
      <c r="AY219" s="143" t="s">
        <v>114</v>
      </c>
    </row>
    <row r="220" spans="2:65" s="13" customFormat="1" ht="10.199999999999999">
      <c r="B220" s="148"/>
      <c r="D220" s="142" t="s">
        <v>122</v>
      </c>
      <c r="E220" s="149" t="s">
        <v>1</v>
      </c>
      <c r="F220" s="150" t="s">
        <v>215</v>
      </c>
      <c r="H220" s="151">
        <v>1125</v>
      </c>
      <c r="I220" s="152"/>
      <c r="L220" s="148"/>
      <c r="M220" s="153"/>
      <c r="T220" s="154"/>
      <c r="AT220" s="149" t="s">
        <v>122</v>
      </c>
      <c r="AU220" s="149" t="s">
        <v>81</v>
      </c>
      <c r="AV220" s="13" t="s">
        <v>81</v>
      </c>
      <c r="AW220" s="13" t="s">
        <v>31</v>
      </c>
      <c r="AX220" s="13" t="s">
        <v>79</v>
      </c>
      <c r="AY220" s="149" t="s">
        <v>114</v>
      </c>
    </row>
    <row r="221" spans="2:65" s="11" customFormat="1" ht="22.8" customHeight="1">
      <c r="B221" s="115"/>
      <c r="D221" s="116" t="s">
        <v>73</v>
      </c>
      <c r="E221" s="125" t="s">
        <v>162</v>
      </c>
      <c r="F221" s="125" t="s">
        <v>263</v>
      </c>
      <c r="I221" s="118"/>
      <c r="J221" s="126">
        <f>BK221</f>
        <v>0</v>
      </c>
      <c r="L221" s="115"/>
      <c r="M221" s="120"/>
      <c r="P221" s="121">
        <f>SUM(P222:P242)</f>
        <v>0</v>
      </c>
      <c r="R221" s="121">
        <f>SUM(R222:R242)</f>
        <v>0.24152000000000001</v>
      </c>
      <c r="T221" s="122">
        <f>SUM(T222:T242)</f>
        <v>0.16400000000000001</v>
      </c>
      <c r="AR221" s="116" t="s">
        <v>79</v>
      </c>
      <c r="AT221" s="123" t="s">
        <v>73</v>
      </c>
      <c r="AU221" s="123" t="s">
        <v>79</v>
      </c>
      <c r="AY221" s="116" t="s">
        <v>114</v>
      </c>
      <c r="BK221" s="124">
        <f>SUM(BK222:BK242)</f>
        <v>0</v>
      </c>
    </row>
    <row r="222" spans="2:65" s="1" customFormat="1" ht="24.15" customHeight="1">
      <c r="B222" s="31"/>
      <c r="C222" s="127" t="s">
        <v>264</v>
      </c>
      <c r="D222" s="127" t="s">
        <v>116</v>
      </c>
      <c r="E222" s="128" t="s">
        <v>265</v>
      </c>
      <c r="F222" s="129" t="s">
        <v>266</v>
      </c>
      <c r="G222" s="130" t="s">
        <v>267</v>
      </c>
      <c r="H222" s="131">
        <v>2</v>
      </c>
      <c r="I222" s="132"/>
      <c r="J222" s="133">
        <f>ROUND(I222*H222,2)</f>
        <v>0</v>
      </c>
      <c r="K222" s="134"/>
      <c r="L222" s="31"/>
      <c r="M222" s="135" t="s">
        <v>1</v>
      </c>
      <c r="N222" s="136" t="s">
        <v>39</v>
      </c>
      <c r="P222" s="137">
        <f>O222*H222</f>
        <v>0</v>
      </c>
      <c r="Q222" s="137">
        <v>6.9999999999999999E-4</v>
      </c>
      <c r="R222" s="137">
        <f>Q222*H222</f>
        <v>1.4E-3</v>
      </c>
      <c r="S222" s="137">
        <v>0</v>
      </c>
      <c r="T222" s="138">
        <f>S222*H222</f>
        <v>0</v>
      </c>
      <c r="AR222" s="139" t="s">
        <v>120</v>
      </c>
      <c r="AT222" s="139" t="s">
        <v>116</v>
      </c>
      <c r="AU222" s="139" t="s">
        <v>81</v>
      </c>
      <c r="AY222" s="16" t="s">
        <v>114</v>
      </c>
      <c r="BE222" s="140">
        <f>IF(N222="základní",J222,0)</f>
        <v>0</v>
      </c>
      <c r="BF222" s="140">
        <f>IF(N222="snížená",J222,0)</f>
        <v>0</v>
      </c>
      <c r="BG222" s="140">
        <f>IF(N222="zákl. přenesená",J222,0)</f>
        <v>0</v>
      </c>
      <c r="BH222" s="140">
        <f>IF(N222="sníž. přenesená",J222,0)</f>
        <v>0</v>
      </c>
      <c r="BI222" s="140">
        <f>IF(N222="nulová",J222,0)</f>
        <v>0</v>
      </c>
      <c r="BJ222" s="16" t="s">
        <v>79</v>
      </c>
      <c r="BK222" s="140">
        <f>ROUND(I222*H222,2)</f>
        <v>0</v>
      </c>
      <c r="BL222" s="16" t="s">
        <v>120</v>
      </c>
      <c r="BM222" s="139" t="s">
        <v>268</v>
      </c>
    </row>
    <row r="223" spans="2:65" s="12" customFormat="1" ht="10.199999999999999">
      <c r="B223" s="141"/>
      <c r="D223" s="142" t="s">
        <v>122</v>
      </c>
      <c r="E223" s="143" t="s">
        <v>1</v>
      </c>
      <c r="F223" s="144" t="s">
        <v>269</v>
      </c>
      <c r="H223" s="143" t="s">
        <v>1</v>
      </c>
      <c r="I223" s="145"/>
      <c r="L223" s="141"/>
      <c r="M223" s="146"/>
      <c r="T223" s="147"/>
      <c r="AT223" s="143" t="s">
        <v>122</v>
      </c>
      <c r="AU223" s="143" t="s">
        <v>81</v>
      </c>
      <c r="AV223" s="12" t="s">
        <v>79</v>
      </c>
      <c r="AW223" s="12" t="s">
        <v>31</v>
      </c>
      <c r="AX223" s="12" t="s">
        <v>74</v>
      </c>
      <c r="AY223" s="143" t="s">
        <v>114</v>
      </c>
    </row>
    <row r="224" spans="2:65" s="13" customFormat="1" ht="10.199999999999999">
      <c r="B224" s="148"/>
      <c r="D224" s="142" t="s">
        <v>122</v>
      </c>
      <c r="E224" s="149" t="s">
        <v>1</v>
      </c>
      <c r="F224" s="150" t="s">
        <v>270</v>
      </c>
      <c r="H224" s="151">
        <v>2</v>
      </c>
      <c r="I224" s="152"/>
      <c r="L224" s="148"/>
      <c r="M224" s="153"/>
      <c r="T224" s="154"/>
      <c r="AT224" s="149" t="s">
        <v>122</v>
      </c>
      <c r="AU224" s="149" t="s">
        <v>81</v>
      </c>
      <c r="AV224" s="13" t="s">
        <v>81</v>
      </c>
      <c r="AW224" s="13" t="s">
        <v>31</v>
      </c>
      <c r="AX224" s="13" t="s">
        <v>79</v>
      </c>
      <c r="AY224" s="149" t="s">
        <v>114</v>
      </c>
    </row>
    <row r="225" spans="2:65" s="1" customFormat="1" ht="24.15" customHeight="1">
      <c r="B225" s="31"/>
      <c r="C225" s="127" t="s">
        <v>271</v>
      </c>
      <c r="D225" s="127" t="s">
        <v>116</v>
      </c>
      <c r="E225" s="128" t="s">
        <v>272</v>
      </c>
      <c r="F225" s="129" t="s">
        <v>273</v>
      </c>
      <c r="G225" s="130" t="s">
        <v>267</v>
      </c>
      <c r="H225" s="131">
        <v>2</v>
      </c>
      <c r="I225" s="132"/>
      <c r="J225" s="133">
        <f>ROUND(I225*H225,2)</f>
        <v>0</v>
      </c>
      <c r="K225" s="134"/>
      <c r="L225" s="31"/>
      <c r="M225" s="135" t="s">
        <v>1</v>
      </c>
      <c r="N225" s="136" t="s">
        <v>39</v>
      </c>
      <c r="P225" s="137">
        <f>O225*H225</f>
        <v>0</v>
      </c>
      <c r="Q225" s="137">
        <v>0.10940999999999999</v>
      </c>
      <c r="R225" s="137">
        <f>Q225*H225</f>
        <v>0.21881999999999999</v>
      </c>
      <c r="S225" s="137">
        <v>0</v>
      </c>
      <c r="T225" s="138">
        <f>S225*H225</f>
        <v>0</v>
      </c>
      <c r="AR225" s="139" t="s">
        <v>120</v>
      </c>
      <c r="AT225" s="139" t="s">
        <v>116</v>
      </c>
      <c r="AU225" s="139" t="s">
        <v>81</v>
      </c>
      <c r="AY225" s="16" t="s">
        <v>114</v>
      </c>
      <c r="BE225" s="140">
        <f>IF(N225="základní",J225,0)</f>
        <v>0</v>
      </c>
      <c r="BF225" s="140">
        <f>IF(N225="snížená",J225,0)</f>
        <v>0</v>
      </c>
      <c r="BG225" s="140">
        <f>IF(N225="zákl. přenesená",J225,0)</f>
        <v>0</v>
      </c>
      <c r="BH225" s="140">
        <f>IF(N225="sníž. přenesená",J225,0)</f>
        <v>0</v>
      </c>
      <c r="BI225" s="140">
        <f>IF(N225="nulová",J225,0)</f>
        <v>0</v>
      </c>
      <c r="BJ225" s="16" t="s">
        <v>79</v>
      </c>
      <c r="BK225" s="140">
        <f>ROUND(I225*H225,2)</f>
        <v>0</v>
      </c>
      <c r="BL225" s="16" t="s">
        <v>120</v>
      </c>
      <c r="BM225" s="139" t="s">
        <v>274</v>
      </c>
    </row>
    <row r="226" spans="2:65" s="12" customFormat="1" ht="10.199999999999999">
      <c r="B226" s="141"/>
      <c r="D226" s="142" t="s">
        <v>122</v>
      </c>
      <c r="E226" s="143" t="s">
        <v>1</v>
      </c>
      <c r="F226" s="144" t="s">
        <v>269</v>
      </c>
      <c r="H226" s="143" t="s">
        <v>1</v>
      </c>
      <c r="I226" s="145"/>
      <c r="L226" s="141"/>
      <c r="M226" s="146"/>
      <c r="T226" s="147"/>
      <c r="AT226" s="143" t="s">
        <v>122</v>
      </c>
      <c r="AU226" s="143" t="s">
        <v>81</v>
      </c>
      <c r="AV226" s="12" t="s">
        <v>79</v>
      </c>
      <c r="AW226" s="12" t="s">
        <v>31</v>
      </c>
      <c r="AX226" s="12" t="s">
        <v>74</v>
      </c>
      <c r="AY226" s="143" t="s">
        <v>114</v>
      </c>
    </row>
    <row r="227" spans="2:65" s="13" customFormat="1" ht="10.199999999999999">
      <c r="B227" s="148"/>
      <c r="D227" s="142" t="s">
        <v>122</v>
      </c>
      <c r="E227" s="149" t="s">
        <v>1</v>
      </c>
      <c r="F227" s="150" t="s">
        <v>270</v>
      </c>
      <c r="H227" s="151">
        <v>2</v>
      </c>
      <c r="I227" s="152"/>
      <c r="L227" s="148"/>
      <c r="M227" s="153"/>
      <c r="T227" s="154"/>
      <c r="AT227" s="149" t="s">
        <v>122</v>
      </c>
      <c r="AU227" s="149" t="s">
        <v>81</v>
      </c>
      <c r="AV227" s="13" t="s">
        <v>81</v>
      </c>
      <c r="AW227" s="13" t="s">
        <v>31</v>
      </c>
      <c r="AX227" s="13" t="s">
        <v>79</v>
      </c>
      <c r="AY227" s="149" t="s">
        <v>114</v>
      </c>
    </row>
    <row r="228" spans="2:65" s="1" customFormat="1" ht="21.75" customHeight="1">
      <c r="B228" s="31"/>
      <c r="C228" s="162" t="s">
        <v>275</v>
      </c>
      <c r="D228" s="162" t="s">
        <v>200</v>
      </c>
      <c r="E228" s="163" t="s">
        <v>276</v>
      </c>
      <c r="F228" s="164" t="s">
        <v>277</v>
      </c>
      <c r="G228" s="165" t="s">
        <v>267</v>
      </c>
      <c r="H228" s="166">
        <v>2</v>
      </c>
      <c r="I228" s="167"/>
      <c r="J228" s="168">
        <f>ROUND(I228*H228,2)</f>
        <v>0</v>
      </c>
      <c r="K228" s="169"/>
      <c r="L228" s="170"/>
      <c r="M228" s="171" t="s">
        <v>1</v>
      </c>
      <c r="N228" s="172" t="s">
        <v>39</v>
      </c>
      <c r="P228" s="137">
        <f>O228*H228</f>
        <v>0</v>
      </c>
      <c r="Q228" s="137">
        <v>6.4999999999999997E-3</v>
      </c>
      <c r="R228" s="137">
        <f>Q228*H228</f>
        <v>1.2999999999999999E-2</v>
      </c>
      <c r="S228" s="137">
        <v>0</v>
      </c>
      <c r="T228" s="138">
        <f>S228*H228</f>
        <v>0</v>
      </c>
      <c r="AR228" s="139" t="s">
        <v>158</v>
      </c>
      <c r="AT228" s="139" t="s">
        <v>200</v>
      </c>
      <c r="AU228" s="139" t="s">
        <v>81</v>
      </c>
      <c r="AY228" s="16" t="s">
        <v>114</v>
      </c>
      <c r="BE228" s="140">
        <f>IF(N228="základní",J228,0)</f>
        <v>0</v>
      </c>
      <c r="BF228" s="140">
        <f>IF(N228="snížená",J228,0)</f>
        <v>0</v>
      </c>
      <c r="BG228" s="140">
        <f>IF(N228="zákl. přenesená",J228,0)</f>
        <v>0</v>
      </c>
      <c r="BH228" s="140">
        <f>IF(N228="sníž. přenesená",J228,0)</f>
        <v>0</v>
      </c>
      <c r="BI228" s="140">
        <f>IF(N228="nulová",J228,0)</f>
        <v>0</v>
      </c>
      <c r="BJ228" s="16" t="s">
        <v>79</v>
      </c>
      <c r="BK228" s="140">
        <f>ROUND(I228*H228,2)</f>
        <v>0</v>
      </c>
      <c r="BL228" s="16" t="s">
        <v>120</v>
      </c>
      <c r="BM228" s="139" t="s">
        <v>278</v>
      </c>
    </row>
    <row r="229" spans="2:65" s="1" customFormat="1" ht="16.5" customHeight="1">
      <c r="B229" s="31"/>
      <c r="C229" s="162" t="s">
        <v>279</v>
      </c>
      <c r="D229" s="162" t="s">
        <v>200</v>
      </c>
      <c r="E229" s="163" t="s">
        <v>280</v>
      </c>
      <c r="F229" s="164" t="s">
        <v>281</v>
      </c>
      <c r="G229" s="165" t="s">
        <v>267</v>
      </c>
      <c r="H229" s="166">
        <v>2</v>
      </c>
      <c r="I229" s="167"/>
      <c r="J229" s="168">
        <f>ROUND(I229*H229,2)</f>
        <v>0</v>
      </c>
      <c r="K229" s="169"/>
      <c r="L229" s="170"/>
      <c r="M229" s="171" t="s">
        <v>1</v>
      </c>
      <c r="N229" s="172" t="s">
        <v>39</v>
      </c>
      <c r="P229" s="137">
        <f>O229*H229</f>
        <v>0</v>
      </c>
      <c r="Q229" s="137">
        <v>1.4999999999999999E-4</v>
      </c>
      <c r="R229" s="137">
        <f>Q229*H229</f>
        <v>2.9999999999999997E-4</v>
      </c>
      <c r="S229" s="137">
        <v>0</v>
      </c>
      <c r="T229" s="138">
        <f>S229*H229</f>
        <v>0</v>
      </c>
      <c r="AR229" s="139" t="s">
        <v>158</v>
      </c>
      <c r="AT229" s="139" t="s">
        <v>200</v>
      </c>
      <c r="AU229" s="139" t="s">
        <v>81</v>
      </c>
      <c r="AY229" s="16" t="s">
        <v>114</v>
      </c>
      <c r="BE229" s="140">
        <f>IF(N229="základní",J229,0)</f>
        <v>0</v>
      </c>
      <c r="BF229" s="140">
        <f>IF(N229="snížená",J229,0)</f>
        <v>0</v>
      </c>
      <c r="BG229" s="140">
        <f>IF(N229="zákl. přenesená",J229,0)</f>
        <v>0</v>
      </c>
      <c r="BH229" s="140">
        <f>IF(N229="sníž. přenesená",J229,0)</f>
        <v>0</v>
      </c>
      <c r="BI229" s="140">
        <f>IF(N229="nulová",J229,0)</f>
        <v>0</v>
      </c>
      <c r="BJ229" s="16" t="s">
        <v>79</v>
      </c>
      <c r="BK229" s="140">
        <f>ROUND(I229*H229,2)</f>
        <v>0</v>
      </c>
      <c r="BL229" s="16" t="s">
        <v>120</v>
      </c>
      <c r="BM229" s="139" t="s">
        <v>282</v>
      </c>
    </row>
    <row r="230" spans="2:65" s="1" customFormat="1" ht="16.5" customHeight="1">
      <c r="B230" s="31"/>
      <c r="C230" s="162" t="s">
        <v>283</v>
      </c>
      <c r="D230" s="162" t="s">
        <v>200</v>
      </c>
      <c r="E230" s="163" t="s">
        <v>284</v>
      </c>
      <c r="F230" s="164" t="s">
        <v>285</v>
      </c>
      <c r="G230" s="165" t="s">
        <v>267</v>
      </c>
      <c r="H230" s="166">
        <v>2</v>
      </c>
      <c r="I230" s="167"/>
      <c r="J230" s="168">
        <f>ROUND(I230*H230,2)</f>
        <v>0</v>
      </c>
      <c r="K230" s="169"/>
      <c r="L230" s="170"/>
      <c r="M230" s="171" t="s">
        <v>1</v>
      </c>
      <c r="N230" s="172" t="s">
        <v>39</v>
      </c>
      <c r="P230" s="137">
        <f>O230*H230</f>
        <v>0</v>
      </c>
      <c r="Q230" s="137">
        <v>4.0000000000000002E-4</v>
      </c>
      <c r="R230" s="137">
        <f>Q230*H230</f>
        <v>8.0000000000000004E-4</v>
      </c>
      <c r="S230" s="137">
        <v>0</v>
      </c>
      <c r="T230" s="138">
        <f>S230*H230</f>
        <v>0</v>
      </c>
      <c r="AR230" s="139" t="s">
        <v>158</v>
      </c>
      <c r="AT230" s="139" t="s">
        <v>200</v>
      </c>
      <c r="AU230" s="139" t="s">
        <v>81</v>
      </c>
      <c r="AY230" s="16" t="s">
        <v>114</v>
      </c>
      <c r="BE230" s="140">
        <f>IF(N230="základní",J230,0)</f>
        <v>0</v>
      </c>
      <c r="BF230" s="140">
        <f>IF(N230="snížená",J230,0)</f>
        <v>0</v>
      </c>
      <c r="BG230" s="140">
        <f>IF(N230="zákl. přenesená",J230,0)</f>
        <v>0</v>
      </c>
      <c r="BH230" s="140">
        <f>IF(N230="sníž. přenesená",J230,0)</f>
        <v>0</v>
      </c>
      <c r="BI230" s="140">
        <f>IF(N230="nulová",J230,0)</f>
        <v>0</v>
      </c>
      <c r="BJ230" s="16" t="s">
        <v>79</v>
      </c>
      <c r="BK230" s="140">
        <f>ROUND(I230*H230,2)</f>
        <v>0</v>
      </c>
      <c r="BL230" s="16" t="s">
        <v>120</v>
      </c>
      <c r="BM230" s="139" t="s">
        <v>286</v>
      </c>
    </row>
    <row r="231" spans="2:65" s="1" customFormat="1" ht="33" customHeight="1">
      <c r="B231" s="31"/>
      <c r="C231" s="127" t="s">
        <v>287</v>
      </c>
      <c r="D231" s="127" t="s">
        <v>116</v>
      </c>
      <c r="E231" s="128" t="s">
        <v>288</v>
      </c>
      <c r="F231" s="129" t="s">
        <v>289</v>
      </c>
      <c r="G231" s="130" t="s">
        <v>290</v>
      </c>
      <c r="H231" s="131">
        <v>12</v>
      </c>
      <c r="I231" s="132"/>
      <c r="J231" s="133">
        <f>ROUND(I231*H231,2)</f>
        <v>0</v>
      </c>
      <c r="K231" s="134"/>
      <c r="L231" s="31"/>
      <c r="M231" s="135" t="s">
        <v>1</v>
      </c>
      <c r="N231" s="136" t="s">
        <v>39</v>
      </c>
      <c r="P231" s="137">
        <f>O231*H231</f>
        <v>0</v>
      </c>
      <c r="Q231" s="137">
        <v>5.9999999999999995E-4</v>
      </c>
      <c r="R231" s="137">
        <f>Q231*H231</f>
        <v>7.1999999999999998E-3</v>
      </c>
      <c r="S231" s="137">
        <v>0</v>
      </c>
      <c r="T231" s="138">
        <f>S231*H231</f>
        <v>0</v>
      </c>
      <c r="AR231" s="139" t="s">
        <v>120</v>
      </c>
      <c r="AT231" s="139" t="s">
        <v>116</v>
      </c>
      <c r="AU231" s="139" t="s">
        <v>81</v>
      </c>
      <c r="AY231" s="16" t="s">
        <v>114</v>
      </c>
      <c r="BE231" s="140">
        <f>IF(N231="základní",J231,0)</f>
        <v>0</v>
      </c>
      <c r="BF231" s="140">
        <f>IF(N231="snížená",J231,0)</f>
        <v>0</v>
      </c>
      <c r="BG231" s="140">
        <f>IF(N231="zákl. přenesená",J231,0)</f>
        <v>0</v>
      </c>
      <c r="BH231" s="140">
        <f>IF(N231="sníž. přenesená",J231,0)</f>
        <v>0</v>
      </c>
      <c r="BI231" s="140">
        <f>IF(N231="nulová",J231,0)</f>
        <v>0</v>
      </c>
      <c r="BJ231" s="16" t="s">
        <v>79</v>
      </c>
      <c r="BK231" s="140">
        <f>ROUND(I231*H231,2)</f>
        <v>0</v>
      </c>
      <c r="BL231" s="16" t="s">
        <v>120</v>
      </c>
      <c r="BM231" s="139" t="s">
        <v>291</v>
      </c>
    </row>
    <row r="232" spans="2:65" s="12" customFormat="1" ht="10.199999999999999">
      <c r="B232" s="141"/>
      <c r="D232" s="142" t="s">
        <v>122</v>
      </c>
      <c r="E232" s="143" t="s">
        <v>1</v>
      </c>
      <c r="F232" s="144" t="s">
        <v>292</v>
      </c>
      <c r="H232" s="143" t="s">
        <v>1</v>
      </c>
      <c r="I232" s="145"/>
      <c r="L232" s="141"/>
      <c r="M232" s="146"/>
      <c r="T232" s="147"/>
      <c r="AT232" s="143" t="s">
        <v>122</v>
      </c>
      <c r="AU232" s="143" t="s">
        <v>81</v>
      </c>
      <c r="AV232" s="12" t="s">
        <v>79</v>
      </c>
      <c r="AW232" s="12" t="s">
        <v>31</v>
      </c>
      <c r="AX232" s="12" t="s">
        <v>74</v>
      </c>
      <c r="AY232" s="143" t="s">
        <v>114</v>
      </c>
    </row>
    <row r="233" spans="2:65" s="13" customFormat="1" ht="10.199999999999999">
      <c r="B233" s="148"/>
      <c r="D233" s="142" t="s">
        <v>122</v>
      </c>
      <c r="E233" s="149" t="s">
        <v>1</v>
      </c>
      <c r="F233" s="150" t="s">
        <v>293</v>
      </c>
      <c r="H233" s="151">
        <v>12</v>
      </c>
      <c r="I233" s="152"/>
      <c r="L233" s="148"/>
      <c r="M233" s="153"/>
      <c r="T233" s="154"/>
      <c r="AT233" s="149" t="s">
        <v>122</v>
      </c>
      <c r="AU233" s="149" t="s">
        <v>81</v>
      </c>
      <c r="AV233" s="13" t="s">
        <v>81</v>
      </c>
      <c r="AW233" s="13" t="s">
        <v>31</v>
      </c>
      <c r="AX233" s="13" t="s">
        <v>79</v>
      </c>
      <c r="AY233" s="149" t="s">
        <v>114</v>
      </c>
    </row>
    <row r="234" spans="2:65" s="1" customFormat="1" ht="16.5" customHeight="1">
      <c r="B234" s="31"/>
      <c r="C234" s="127" t="s">
        <v>294</v>
      </c>
      <c r="D234" s="127" t="s">
        <v>116</v>
      </c>
      <c r="E234" s="128" t="s">
        <v>295</v>
      </c>
      <c r="F234" s="129" t="s">
        <v>296</v>
      </c>
      <c r="G234" s="130" t="s">
        <v>290</v>
      </c>
      <c r="H234" s="131">
        <v>6</v>
      </c>
      <c r="I234" s="132"/>
      <c r="J234" s="133">
        <f>ROUND(I234*H234,2)</f>
        <v>0</v>
      </c>
      <c r="K234" s="134"/>
      <c r="L234" s="31"/>
      <c r="M234" s="135" t="s">
        <v>1</v>
      </c>
      <c r="N234" s="136" t="s">
        <v>39</v>
      </c>
      <c r="P234" s="137">
        <f>O234*H234</f>
        <v>0</v>
      </c>
      <c r="Q234" s="137">
        <v>0</v>
      </c>
      <c r="R234" s="137">
        <f>Q234*H234</f>
        <v>0</v>
      </c>
      <c r="S234" s="137">
        <v>0</v>
      </c>
      <c r="T234" s="138">
        <f>S234*H234</f>
        <v>0</v>
      </c>
      <c r="AR234" s="139" t="s">
        <v>120</v>
      </c>
      <c r="AT234" s="139" t="s">
        <v>116</v>
      </c>
      <c r="AU234" s="139" t="s">
        <v>81</v>
      </c>
      <c r="AY234" s="16" t="s">
        <v>114</v>
      </c>
      <c r="BE234" s="140">
        <f>IF(N234="základní",J234,0)</f>
        <v>0</v>
      </c>
      <c r="BF234" s="140">
        <f>IF(N234="snížená",J234,0)</f>
        <v>0</v>
      </c>
      <c r="BG234" s="140">
        <f>IF(N234="zákl. přenesená",J234,0)</f>
        <v>0</v>
      </c>
      <c r="BH234" s="140">
        <f>IF(N234="sníž. přenesená",J234,0)</f>
        <v>0</v>
      </c>
      <c r="BI234" s="140">
        <f>IF(N234="nulová",J234,0)</f>
        <v>0</v>
      </c>
      <c r="BJ234" s="16" t="s">
        <v>79</v>
      </c>
      <c r="BK234" s="140">
        <f>ROUND(I234*H234,2)</f>
        <v>0</v>
      </c>
      <c r="BL234" s="16" t="s">
        <v>120</v>
      </c>
      <c r="BM234" s="139" t="s">
        <v>297</v>
      </c>
    </row>
    <row r="235" spans="2:65" s="12" customFormat="1" ht="10.199999999999999">
      <c r="B235" s="141"/>
      <c r="D235" s="142" t="s">
        <v>122</v>
      </c>
      <c r="E235" s="143" t="s">
        <v>1</v>
      </c>
      <c r="F235" s="144" t="s">
        <v>292</v>
      </c>
      <c r="H235" s="143" t="s">
        <v>1</v>
      </c>
      <c r="I235" s="145"/>
      <c r="L235" s="141"/>
      <c r="M235" s="146"/>
      <c r="T235" s="147"/>
      <c r="AT235" s="143" t="s">
        <v>122</v>
      </c>
      <c r="AU235" s="143" t="s">
        <v>81</v>
      </c>
      <c r="AV235" s="12" t="s">
        <v>79</v>
      </c>
      <c r="AW235" s="12" t="s">
        <v>31</v>
      </c>
      <c r="AX235" s="12" t="s">
        <v>74</v>
      </c>
      <c r="AY235" s="143" t="s">
        <v>114</v>
      </c>
    </row>
    <row r="236" spans="2:65" s="13" customFormat="1" ht="10.199999999999999">
      <c r="B236" s="148"/>
      <c r="D236" s="142" t="s">
        <v>122</v>
      </c>
      <c r="E236" s="149" t="s">
        <v>1</v>
      </c>
      <c r="F236" s="150" t="s">
        <v>298</v>
      </c>
      <c r="H236" s="151">
        <v>6</v>
      </c>
      <c r="I236" s="152"/>
      <c r="L236" s="148"/>
      <c r="M236" s="153"/>
      <c r="T236" s="154"/>
      <c r="AT236" s="149" t="s">
        <v>122</v>
      </c>
      <c r="AU236" s="149" t="s">
        <v>81</v>
      </c>
      <c r="AV236" s="13" t="s">
        <v>81</v>
      </c>
      <c r="AW236" s="13" t="s">
        <v>31</v>
      </c>
      <c r="AX236" s="13" t="s">
        <v>79</v>
      </c>
      <c r="AY236" s="149" t="s">
        <v>114</v>
      </c>
    </row>
    <row r="237" spans="2:65" s="1" customFormat="1" ht="21.75" customHeight="1">
      <c r="B237" s="31"/>
      <c r="C237" s="127" t="s">
        <v>299</v>
      </c>
      <c r="D237" s="127" t="s">
        <v>116</v>
      </c>
      <c r="E237" s="128" t="s">
        <v>300</v>
      </c>
      <c r="F237" s="129" t="s">
        <v>301</v>
      </c>
      <c r="G237" s="130" t="s">
        <v>290</v>
      </c>
      <c r="H237" s="131">
        <v>6</v>
      </c>
      <c r="I237" s="132"/>
      <c r="J237" s="133">
        <f>ROUND(I237*H237,2)</f>
        <v>0</v>
      </c>
      <c r="K237" s="134"/>
      <c r="L237" s="31"/>
      <c r="M237" s="135" t="s">
        <v>1</v>
      </c>
      <c r="N237" s="136" t="s">
        <v>39</v>
      </c>
      <c r="P237" s="137">
        <f>O237*H237</f>
        <v>0</v>
      </c>
      <c r="Q237" s="137">
        <v>0</v>
      </c>
      <c r="R237" s="137">
        <f>Q237*H237</f>
        <v>0</v>
      </c>
      <c r="S237" s="137">
        <v>0</v>
      </c>
      <c r="T237" s="138">
        <f>S237*H237</f>
        <v>0</v>
      </c>
      <c r="AR237" s="139" t="s">
        <v>120</v>
      </c>
      <c r="AT237" s="139" t="s">
        <v>116</v>
      </c>
      <c r="AU237" s="139" t="s">
        <v>81</v>
      </c>
      <c r="AY237" s="16" t="s">
        <v>114</v>
      </c>
      <c r="BE237" s="140">
        <f>IF(N237="základní",J237,0)</f>
        <v>0</v>
      </c>
      <c r="BF237" s="140">
        <f>IF(N237="snížená",J237,0)</f>
        <v>0</v>
      </c>
      <c r="BG237" s="140">
        <f>IF(N237="zákl. přenesená",J237,0)</f>
        <v>0</v>
      </c>
      <c r="BH237" s="140">
        <f>IF(N237="sníž. přenesená",J237,0)</f>
        <v>0</v>
      </c>
      <c r="BI237" s="140">
        <f>IF(N237="nulová",J237,0)</f>
        <v>0</v>
      </c>
      <c r="BJ237" s="16" t="s">
        <v>79</v>
      </c>
      <c r="BK237" s="140">
        <f>ROUND(I237*H237,2)</f>
        <v>0</v>
      </c>
      <c r="BL237" s="16" t="s">
        <v>120</v>
      </c>
      <c r="BM237" s="139" t="s">
        <v>302</v>
      </c>
    </row>
    <row r="238" spans="2:65" s="12" customFormat="1" ht="10.199999999999999">
      <c r="B238" s="141"/>
      <c r="D238" s="142" t="s">
        <v>122</v>
      </c>
      <c r="E238" s="143" t="s">
        <v>1</v>
      </c>
      <c r="F238" s="144" t="s">
        <v>292</v>
      </c>
      <c r="H238" s="143" t="s">
        <v>1</v>
      </c>
      <c r="I238" s="145"/>
      <c r="L238" s="141"/>
      <c r="M238" s="146"/>
      <c r="T238" s="147"/>
      <c r="AT238" s="143" t="s">
        <v>122</v>
      </c>
      <c r="AU238" s="143" t="s">
        <v>81</v>
      </c>
      <c r="AV238" s="12" t="s">
        <v>79</v>
      </c>
      <c r="AW238" s="12" t="s">
        <v>31</v>
      </c>
      <c r="AX238" s="12" t="s">
        <v>74</v>
      </c>
      <c r="AY238" s="143" t="s">
        <v>114</v>
      </c>
    </row>
    <row r="239" spans="2:65" s="13" customFormat="1" ht="10.199999999999999">
      <c r="B239" s="148"/>
      <c r="D239" s="142" t="s">
        <v>122</v>
      </c>
      <c r="E239" s="149" t="s">
        <v>1</v>
      </c>
      <c r="F239" s="150" t="s">
        <v>298</v>
      </c>
      <c r="H239" s="151">
        <v>6</v>
      </c>
      <c r="I239" s="152"/>
      <c r="L239" s="148"/>
      <c r="M239" s="153"/>
      <c r="T239" s="154"/>
      <c r="AT239" s="149" t="s">
        <v>122</v>
      </c>
      <c r="AU239" s="149" t="s">
        <v>81</v>
      </c>
      <c r="AV239" s="13" t="s">
        <v>81</v>
      </c>
      <c r="AW239" s="13" t="s">
        <v>31</v>
      </c>
      <c r="AX239" s="13" t="s">
        <v>79</v>
      </c>
      <c r="AY239" s="149" t="s">
        <v>114</v>
      </c>
    </row>
    <row r="240" spans="2:65" s="1" customFormat="1" ht="24.15" customHeight="1">
      <c r="B240" s="31"/>
      <c r="C240" s="127" t="s">
        <v>303</v>
      </c>
      <c r="D240" s="127" t="s">
        <v>116</v>
      </c>
      <c r="E240" s="128" t="s">
        <v>304</v>
      </c>
      <c r="F240" s="129" t="s">
        <v>305</v>
      </c>
      <c r="G240" s="130" t="s">
        <v>267</v>
      </c>
      <c r="H240" s="131">
        <v>2</v>
      </c>
      <c r="I240" s="132"/>
      <c r="J240" s="133">
        <f>ROUND(I240*H240,2)</f>
        <v>0</v>
      </c>
      <c r="K240" s="134"/>
      <c r="L240" s="31"/>
      <c r="M240" s="135" t="s">
        <v>1</v>
      </c>
      <c r="N240" s="136" t="s">
        <v>39</v>
      </c>
      <c r="P240" s="137">
        <f>O240*H240</f>
        <v>0</v>
      </c>
      <c r="Q240" s="137">
        <v>0</v>
      </c>
      <c r="R240" s="137">
        <f>Q240*H240</f>
        <v>0</v>
      </c>
      <c r="S240" s="137">
        <v>8.2000000000000003E-2</v>
      </c>
      <c r="T240" s="138">
        <f>S240*H240</f>
        <v>0.16400000000000001</v>
      </c>
      <c r="AR240" s="139" t="s">
        <v>120</v>
      </c>
      <c r="AT240" s="139" t="s">
        <v>116</v>
      </c>
      <c r="AU240" s="139" t="s">
        <v>81</v>
      </c>
      <c r="AY240" s="16" t="s">
        <v>114</v>
      </c>
      <c r="BE240" s="140">
        <f>IF(N240="základní",J240,0)</f>
        <v>0</v>
      </c>
      <c r="BF240" s="140">
        <f>IF(N240="snížená",J240,0)</f>
        <v>0</v>
      </c>
      <c r="BG240" s="140">
        <f>IF(N240="zákl. přenesená",J240,0)</f>
        <v>0</v>
      </c>
      <c r="BH240" s="140">
        <f>IF(N240="sníž. přenesená",J240,0)</f>
        <v>0</v>
      </c>
      <c r="BI240" s="140">
        <f>IF(N240="nulová",J240,0)</f>
        <v>0</v>
      </c>
      <c r="BJ240" s="16" t="s">
        <v>79</v>
      </c>
      <c r="BK240" s="140">
        <f>ROUND(I240*H240,2)</f>
        <v>0</v>
      </c>
      <c r="BL240" s="16" t="s">
        <v>120</v>
      </c>
      <c r="BM240" s="139" t="s">
        <v>306</v>
      </c>
    </row>
    <row r="241" spans="2:65" s="12" customFormat="1" ht="10.199999999999999">
      <c r="B241" s="141"/>
      <c r="D241" s="142" t="s">
        <v>122</v>
      </c>
      <c r="E241" s="143" t="s">
        <v>1</v>
      </c>
      <c r="F241" s="144" t="s">
        <v>269</v>
      </c>
      <c r="H241" s="143" t="s">
        <v>1</v>
      </c>
      <c r="I241" s="145"/>
      <c r="L241" s="141"/>
      <c r="M241" s="146"/>
      <c r="T241" s="147"/>
      <c r="AT241" s="143" t="s">
        <v>122</v>
      </c>
      <c r="AU241" s="143" t="s">
        <v>81</v>
      </c>
      <c r="AV241" s="12" t="s">
        <v>79</v>
      </c>
      <c r="AW241" s="12" t="s">
        <v>31</v>
      </c>
      <c r="AX241" s="12" t="s">
        <v>74</v>
      </c>
      <c r="AY241" s="143" t="s">
        <v>114</v>
      </c>
    </row>
    <row r="242" spans="2:65" s="13" customFormat="1" ht="10.199999999999999">
      <c r="B242" s="148"/>
      <c r="D242" s="142" t="s">
        <v>122</v>
      </c>
      <c r="E242" s="149" t="s">
        <v>1</v>
      </c>
      <c r="F242" s="150" t="s">
        <v>270</v>
      </c>
      <c r="H242" s="151">
        <v>2</v>
      </c>
      <c r="I242" s="152"/>
      <c r="L242" s="148"/>
      <c r="M242" s="153"/>
      <c r="T242" s="154"/>
      <c r="AT242" s="149" t="s">
        <v>122</v>
      </c>
      <c r="AU242" s="149" t="s">
        <v>81</v>
      </c>
      <c r="AV242" s="13" t="s">
        <v>81</v>
      </c>
      <c r="AW242" s="13" t="s">
        <v>31</v>
      </c>
      <c r="AX242" s="13" t="s">
        <v>79</v>
      </c>
      <c r="AY242" s="149" t="s">
        <v>114</v>
      </c>
    </row>
    <row r="243" spans="2:65" s="11" customFormat="1" ht="22.8" customHeight="1">
      <c r="B243" s="115"/>
      <c r="D243" s="116" t="s">
        <v>73</v>
      </c>
      <c r="E243" s="125" t="s">
        <v>307</v>
      </c>
      <c r="F243" s="125" t="s">
        <v>308</v>
      </c>
      <c r="I243" s="118"/>
      <c r="J243" s="126">
        <f>BK243</f>
        <v>0</v>
      </c>
      <c r="L243" s="115"/>
      <c r="M243" s="120"/>
      <c r="P243" s="121">
        <f>SUM(P244:P251)</f>
        <v>0</v>
      </c>
      <c r="R243" s="121">
        <f>SUM(R244:R251)</f>
        <v>0</v>
      </c>
      <c r="T243" s="122">
        <f>SUM(T244:T251)</f>
        <v>0</v>
      </c>
      <c r="AR243" s="116" t="s">
        <v>79</v>
      </c>
      <c r="AT243" s="123" t="s">
        <v>73</v>
      </c>
      <c r="AU243" s="123" t="s">
        <v>79</v>
      </c>
      <c r="AY243" s="116" t="s">
        <v>114</v>
      </c>
      <c r="BK243" s="124">
        <f>SUM(BK244:BK251)</f>
        <v>0</v>
      </c>
    </row>
    <row r="244" spans="2:65" s="1" customFormat="1" ht="21.75" customHeight="1">
      <c r="B244" s="31"/>
      <c r="C244" s="127" t="s">
        <v>309</v>
      </c>
      <c r="D244" s="127" t="s">
        <v>116</v>
      </c>
      <c r="E244" s="128" t="s">
        <v>310</v>
      </c>
      <c r="F244" s="129" t="s">
        <v>311</v>
      </c>
      <c r="G244" s="130" t="s">
        <v>183</v>
      </c>
      <c r="H244" s="131">
        <v>339.541</v>
      </c>
      <c r="I244" s="132"/>
      <c r="J244" s="133">
        <f>ROUND(I244*H244,2)</f>
        <v>0</v>
      </c>
      <c r="K244" s="134"/>
      <c r="L244" s="31"/>
      <c r="M244" s="135" t="s">
        <v>1</v>
      </c>
      <c r="N244" s="136" t="s">
        <v>39</v>
      </c>
      <c r="P244" s="137">
        <f>O244*H244</f>
        <v>0</v>
      </c>
      <c r="Q244" s="137">
        <v>0</v>
      </c>
      <c r="R244" s="137">
        <f>Q244*H244</f>
        <v>0</v>
      </c>
      <c r="S244" s="137">
        <v>0</v>
      </c>
      <c r="T244" s="138">
        <f>S244*H244</f>
        <v>0</v>
      </c>
      <c r="AR244" s="139" t="s">
        <v>120</v>
      </c>
      <c r="AT244" s="139" t="s">
        <v>116</v>
      </c>
      <c r="AU244" s="139" t="s">
        <v>81</v>
      </c>
      <c r="AY244" s="16" t="s">
        <v>114</v>
      </c>
      <c r="BE244" s="140">
        <f>IF(N244="základní",J244,0)</f>
        <v>0</v>
      </c>
      <c r="BF244" s="140">
        <f>IF(N244="snížená",J244,0)</f>
        <v>0</v>
      </c>
      <c r="BG244" s="140">
        <f>IF(N244="zákl. přenesená",J244,0)</f>
        <v>0</v>
      </c>
      <c r="BH244" s="140">
        <f>IF(N244="sníž. přenesená",J244,0)</f>
        <v>0</v>
      </c>
      <c r="BI244" s="140">
        <f>IF(N244="nulová",J244,0)</f>
        <v>0</v>
      </c>
      <c r="BJ244" s="16" t="s">
        <v>79</v>
      </c>
      <c r="BK244" s="140">
        <f>ROUND(I244*H244,2)</f>
        <v>0</v>
      </c>
      <c r="BL244" s="16" t="s">
        <v>120</v>
      </c>
      <c r="BM244" s="139" t="s">
        <v>312</v>
      </c>
    </row>
    <row r="245" spans="2:65" s="1" customFormat="1" ht="24.15" customHeight="1">
      <c r="B245" s="31"/>
      <c r="C245" s="127" t="s">
        <v>313</v>
      </c>
      <c r="D245" s="127" t="s">
        <v>116</v>
      </c>
      <c r="E245" s="128" t="s">
        <v>314</v>
      </c>
      <c r="F245" s="129" t="s">
        <v>315</v>
      </c>
      <c r="G245" s="130" t="s">
        <v>183</v>
      </c>
      <c r="H245" s="131">
        <v>5093.1149999999998</v>
      </c>
      <c r="I245" s="132"/>
      <c r="J245" s="133">
        <f>ROUND(I245*H245,2)</f>
        <v>0</v>
      </c>
      <c r="K245" s="134"/>
      <c r="L245" s="31"/>
      <c r="M245" s="135" t="s">
        <v>1</v>
      </c>
      <c r="N245" s="136" t="s">
        <v>39</v>
      </c>
      <c r="P245" s="137">
        <f>O245*H245</f>
        <v>0</v>
      </c>
      <c r="Q245" s="137">
        <v>0</v>
      </c>
      <c r="R245" s="137">
        <f>Q245*H245</f>
        <v>0</v>
      </c>
      <c r="S245" s="137">
        <v>0</v>
      </c>
      <c r="T245" s="138">
        <f>S245*H245</f>
        <v>0</v>
      </c>
      <c r="AR245" s="139" t="s">
        <v>120</v>
      </c>
      <c r="AT245" s="139" t="s">
        <v>116</v>
      </c>
      <c r="AU245" s="139" t="s">
        <v>81</v>
      </c>
      <c r="AY245" s="16" t="s">
        <v>114</v>
      </c>
      <c r="BE245" s="140">
        <f>IF(N245="základní",J245,0)</f>
        <v>0</v>
      </c>
      <c r="BF245" s="140">
        <f>IF(N245="snížená",J245,0)</f>
        <v>0</v>
      </c>
      <c r="BG245" s="140">
        <f>IF(N245="zákl. přenesená",J245,0)</f>
        <v>0</v>
      </c>
      <c r="BH245" s="140">
        <f>IF(N245="sníž. přenesená",J245,0)</f>
        <v>0</v>
      </c>
      <c r="BI245" s="140">
        <f>IF(N245="nulová",J245,0)</f>
        <v>0</v>
      </c>
      <c r="BJ245" s="16" t="s">
        <v>79</v>
      </c>
      <c r="BK245" s="140">
        <f>ROUND(I245*H245,2)</f>
        <v>0</v>
      </c>
      <c r="BL245" s="16" t="s">
        <v>120</v>
      </c>
      <c r="BM245" s="139" t="s">
        <v>316</v>
      </c>
    </row>
    <row r="246" spans="2:65" s="13" customFormat="1" ht="10.199999999999999">
      <c r="B246" s="148"/>
      <c r="D246" s="142" t="s">
        <v>122</v>
      </c>
      <c r="F246" s="150" t="s">
        <v>317</v>
      </c>
      <c r="H246" s="151">
        <v>5093.1149999999998</v>
      </c>
      <c r="I246" s="152"/>
      <c r="L246" s="148"/>
      <c r="M246" s="153"/>
      <c r="T246" s="154"/>
      <c r="AT246" s="149" t="s">
        <v>122</v>
      </c>
      <c r="AU246" s="149" t="s">
        <v>81</v>
      </c>
      <c r="AV246" s="13" t="s">
        <v>81</v>
      </c>
      <c r="AW246" s="13" t="s">
        <v>4</v>
      </c>
      <c r="AX246" s="13" t="s">
        <v>79</v>
      </c>
      <c r="AY246" s="149" t="s">
        <v>114</v>
      </c>
    </row>
    <row r="247" spans="2:65" s="1" customFormat="1" ht="24.15" customHeight="1">
      <c r="B247" s="31"/>
      <c r="C247" s="127" t="s">
        <v>318</v>
      </c>
      <c r="D247" s="127" t="s">
        <v>116</v>
      </c>
      <c r="E247" s="128" t="s">
        <v>319</v>
      </c>
      <c r="F247" s="129" t="s">
        <v>320</v>
      </c>
      <c r="G247" s="130" t="s">
        <v>183</v>
      </c>
      <c r="H247" s="131">
        <v>339.541</v>
      </c>
      <c r="I247" s="132"/>
      <c r="J247" s="133">
        <f>ROUND(I247*H247,2)</f>
        <v>0</v>
      </c>
      <c r="K247" s="134"/>
      <c r="L247" s="31"/>
      <c r="M247" s="135" t="s">
        <v>1</v>
      </c>
      <c r="N247" s="136" t="s">
        <v>39</v>
      </c>
      <c r="P247" s="137">
        <f>O247*H247</f>
        <v>0</v>
      </c>
      <c r="Q247" s="137">
        <v>0</v>
      </c>
      <c r="R247" s="137">
        <f>Q247*H247</f>
        <v>0</v>
      </c>
      <c r="S247" s="137">
        <v>0</v>
      </c>
      <c r="T247" s="138">
        <f>S247*H247</f>
        <v>0</v>
      </c>
      <c r="AR247" s="139" t="s">
        <v>120</v>
      </c>
      <c r="AT247" s="139" t="s">
        <v>116</v>
      </c>
      <c r="AU247" s="139" t="s">
        <v>81</v>
      </c>
      <c r="AY247" s="16" t="s">
        <v>114</v>
      </c>
      <c r="BE247" s="140">
        <f>IF(N247="základní",J247,0)</f>
        <v>0</v>
      </c>
      <c r="BF247" s="140">
        <f>IF(N247="snížená",J247,0)</f>
        <v>0</v>
      </c>
      <c r="BG247" s="140">
        <f>IF(N247="zákl. přenesená",J247,0)</f>
        <v>0</v>
      </c>
      <c r="BH247" s="140">
        <f>IF(N247="sníž. přenesená",J247,0)</f>
        <v>0</v>
      </c>
      <c r="BI247" s="140">
        <f>IF(N247="nulová",J247,0)</f>
        <v>0</v>
      </c>
      <c r="BJ247" s="16" t="s">
        <v>79</v>
      </c>
      <c r="BK247" s="140">
        <f>ROUND(I247*H247,2)</f>
        <v>0</v>
      </c>
      <c r="BL247" s="16" t="s">
        <v>120</v>
      </c>
      <c r="BM247" s="139" t="s">
        <v>321</v>
      </c>
    </row>
    <row r="248" spans="2:65" s="1" customFormat="1" ht="24.15" customHeight="1">
      <c r="B248" s="31"/>
      <c r="C248" s="127" t="s">
        <v>322</v>
      </c>
      <c r="D248" s="127" t="s">
        <v>116</v>
      </c>
      <c r="E248" s="128" t="s">
        <v>323</v>
      </c>
      <c r="F248" s="129" t="s">
        <v>182</v>
      </c>
      <c r="G248" s="130" t="s">
        <v>183</v>
      </c>
      <c r="H248" s="131">
        <v>283.33</v>
      </c>
      <c r="I248" s="132"/>
      <c r="J248" s="133">
        <f>ROUND(I248*H248,2)</f>
        <v>0</v>
      </c>
      <c r="K248" s="134"/>
      <c r="L248" s="31"/>
      <c r="M248" s="135" t="s">
        <v>1</v>
      </c>
      <c r="N248" s="136" t="s">
        <v>39</v>
      </c>
      <c r="P248" s="137">
        <f>O248*H248</f>
        <v>0</v>
      </c>
      <c r="Q248" s="137">
        <v>0</v>
      </c>
      <c r="R248" s="137">
        <f>Q248*H248</f>
        <v>0</v>
      </c>
      <c r="S248" s="137">
        <v>0</v>
      </c>
      <c r="T248" s="138">
        <f>S248*H248</f>
        <v>0</v>
      </c>
      <c r="AR248" s="139" t="s">
        <v>120</v>
      </c>
      <c r="AT248" s="139" t="s">
        <v>116</v>
      </c>
      <c r="AU248" s="139" t="s">
        <v>81</v>
      </c>
      <c r="AY248" s="16" t="s">
        <v>114</v>
      </c>
      <c r="BE248" s="140">
        <f>IF(N248="základní",J248,0)</f>
        <v>0</v>
      </c>
      <c r="BF248" s="140">
        <f>IF(N248="snížená",J248,0)</f>
        <v>0</v>
      </c>
      <c r="BG248" s="140">
        <f>IF(N248="zákl. přenesená",J248,0)</f>
        <v>0</v>
      </c>
      <c r="BH248" s="140">
        <f>IF(N248="sníž. přenesená",J248,0)</f>
        <v>0</v>
      </c>
      <c r="BI248" s="140">
        <f>IF(N248="nulová",J248,0)</f>
        <v>0</v>
      </c>
      <c r="BJ248" s="16" t="s">
        <v>79</v>
      </c>
      <c r="BK248" s="140">
        <f>ROUND(I248*H248,2)</f>
        <v>0</v>
      </c>
      <c r="BL248" s="16" t="s">
        <v>120</v>
      </c>
      <c r="BM248" s="139" t="s">
        <v>324</v>
      </c>
    </row>
    <row r="249" spans="2:65" s="13" customFormat="1" ht="10.199999999999999">
      <c r="B249" s="148"/>
      <c r="D249" s="142" t="s">
        <v>122</v>
      </c>
      <c r="E249" s="149" t="s">
        <v>1</v>
      </c>
      <c r="F249" s="150" t="s">
        <v>325</v>
      </c>
      <c r="H249" s="151">
        <v>283.33</v>
      </c>
      <c r="I249" s="152"/>
      <c r="L249" s="148"/>
      <c r="M249" s="153"/>
      <c r="T249" s="154"/>
      <c r="AT249" s="149" t="s">
        <v>122</v>
      </c>
      <c r="AU249" s="149" t="s">
        <v>81</v>
      </c>
      <c r="AV249" s="13" t="s">
        <v>81</v>
      </c>
      <c r="AW249" s="13" t="s">
        <v>31</v>
      </c>
      <c r="AX249" s="13" t="s">
        <v>79</v>
      </c>
      <c r="AY249" s="149" t="s">
        <v>114</v>
      </c>
    </row>
    <row r="250" spans="2:65" s="1" customFormat="1" ht="44.25" customHeight="1">
      <c r="B250" s="31"/>
      <c r="C250" s="127" t="s">
        <v>326</v>
      </c>
      <c r="D250" s="127" t="s">
        <v>116</v>
      </c>
      <c r="E250" s="128" t="s">
        <v>327</v>
      </c>
      <c r="F250" s="129" t="s">
        <v>328</v>
      </c>
      <c r="G250" s="130" t="s">
        <v>183</v>
      </c>
      <c r="H250" s="131">
        <v>56.046999999999997</v>
      </c>
      <c r="I250" s="132"/>
      <c r="J250" s="133">
        <f>ROUND(I250*H250,2)</f>
        <v>0</v>
      </c>
      <c r="K250" s="134"/>
      <c r="L250" s="31"/>
      <c r="M250" s="135" t="s">
        <v>1</v>
      </c>
      <c r="N250" s="136" t="s">
        <v>39</v>
      </c>
      <c r="P250" s="137">
        <f>O250*H250</f>
        <v>0</v>
      </c>
      <c r="Q250" s="137">
        <v>0</v>
      </c>
      <c r="R250" s="137">
        <f>Q250*H250</f>
        <v>0</v>
      </c>
      <c r="S250" s="137">
        <v>0</v>
      </c>
      <c r="T250" s="138">
        <f>S250*H250</f>
        <v>0</v>
      </c>
      <c r="AR250" s="139" t="s">
        <v>120</v>
      </c>
      <c r="AT250" s="139" t="s">
        <v>116</v>
      </c>
      <c r="AU250" s="139" t="s">
        <v>81</v>
      </c>
      <c r="AY250" s="16" t="s">
        <v>114</v>
      </c>
      <c r="BE250" s="140">
        <f>IF(N250="základní",J250,0)</f>
        <v>0</v>
      </c>
      <c r="BF250" s="140">
        <f>IF(N250="snížená",J250,0)</f>
        <v>0</v>
      </c>
      <c r="BG250" s="140">
        <f>IF(N250="zákl. přenesená",J250,0)</f>
        <v>0</v>
      </c>
      <c r="BH250" s="140">
        <f>IF(N250="sníž. přenesená",J250,0)</f>
        <v>0</v>
      </c>
      <c r="BI250" s="140">
        <f>IF(N250="nulová",J250,0)</f>
        <v>0</v>
      </c>
      <c r="BJ250" s="16" t="s">
        <v>79</v>
      </c>
      <c r="BK250" s="140">
        <f>ROUND(I250*H250,2)</f>
        <v>0</v>
      </c>
      <c r="BL250" s="16" t="s">
        <v>120</v>
      </c>
      <c r="BM250" s="139" t="s">
        <v>329</v>
      </c>
    </row>
    <row r="251" spans="2:65" s="13" customFormat="1" ht="10.199999999999999">
      <c r="B251" s="148"/>
      <c r="D251" s="142" t="s">
        <v>122</v>
      </c>
      <c r="E251" s="149" t="s">
        <v>1</v>
      </c>
      <c r="F251" s="150" t="s">
        <v>330</v>
      </c>
      <c r="H251" s="151">
        <v>56.046999999999997</v>
      </c>
      <c r="I251" s="152"/>
      <c r="L251" s="148"/>
      <c r="M251" s="153"/>
      <c r="T251" s="154"/>
      <c r="AT251" s="149" t="s">
        <v>122</v>
      </c>
      <c r="AU251" s="149" t="s">
        <v>81</v>
      </c>
      <c r="AV251" s="13" t="s">
        <v>81</v>
      </c>
      <c r="AW251" s="13" t="s">
        <v>31</v>
      </c>
      <c r="AX251" s="13" t="s">
        <v>79</v>
      </c>
      <c r="AY251" s="149" t="s">
        <v>114</v>
      </c>
    </row>
    <row r="252" spans="2:65" s="11" customFormat="1" ht="22.8" customHeight="1">
      <c r="B252" s="115"/>
      <c r="D252" s="116" t="s">
        <v>73</v>
      </c>
      <c r="E252" s="125" t="s">
        <v>331</v>
      </c>
      <c r="F252" s="125" t="s">
        <v>332</v>
      </c>
      <c r="I252" s="118"/>
      <c r="J252" s="126">
        <f>BK252</f>
        <v>0</v>
      </c>
      <c r="L252" s="115"/>
      <c r="M252" s="120"/>
      <c r="P252" s="121">
        <f>P253</f>
        <v>0</v>
      </c>
      <c r="R252" s="121">
        <f>R253</f>
        <v>0</v>
      </c>
      <c r="T252" s="122">
        <f>T253</f>
        <v>0</v>
      </c>
      <c r="AR252" s="116" t="s">
        <v>79</v>
      </c>
      <c r="AT252" s="123" t="s">
        <v>73</v>
      </c>
      <c r="AU252" s="123" t="s">
        <v>79</v>
      </c>
      <c r="AY252" s="116" t="s">
        <v>114</v>
      </c>
      <c r="BK252" s="124">
        <f>BK253</f>
        <v>0</v>
      </c>
    </row>
    <row r="253" spans="2:65" s="1" customFormat="1" ht="33" customHeight="1">
      <c r="B253" s="31"/>
      <c r="C253" s="127" t="s">
        <v>333</v>
      </c>
      <c r="D253" s="127" t="s">
        <v>116</v>
      </c>
      <c r="E253" s="128" t="s">
        <v>334</v>
      </c>
      <c r="F253" s="129" t="s">
        <v>335</v>
      </c>
      <c r="G253" s="130" t="s">
        <v>183</v>
      </c>
      <c r="H253" s="131">
        <v>285.78500000000003</v>
      </c>
      <c r="I253" s="132"/>
      <c r="J253" s="133">
        <f>ROUND(I253*H253,2)</f>
        <v>0</v>
      </c>
      <c r="K253" s="134"/>
      <c r="L253" s="31"/>
      <c r="M253" s="135" t="s">
        <v>1</v>
      </c>
      <c r="N253" s="136" t="s">
        <v>39</v>
      </c>
      <c r="P253" s="137">
        <f>O253*H253</f>
        <v>0</v>
      </c>
      <c r="Q253" s="137">
        <v>0</v>
      </c>
      <c r="R253" s="137">
        <f>Q253*H253</f>
        <v>0</v>
      </c>
      <c r="S253" s="137">
        <v>0</v>
      </c>
      <c r="T253" s="138">
        <f>S253*H253</f>
        <v>0</v>
      </c>
      <c r="AR253" s="139" t="s">
        <v>120</v>
      </c>
      <c r="AT253" s="139" t="s">
        <v>116</v>
      </c>
      <c r="AU253" s="139" t="s">
        <v>81</v>
      </c>
      <c r="AY253" s="16" t="s">
        <v>114</v>
      </c>
      <c r="BE253" s="140">
        <f>IF(N253="základní",J253,0)</f>
        <v>0</v>
      </c>
      <c r="BF253" s="140">
        <f>IF(N253="snížená",J253,0)</f>
        <v>0</v>
      </c>
      <c r="BG253" s="140">
        <f>IF(N253="zákl. přenesená",J253,0)</f>
        <v>0</v>
      </c>
      <c r="BH253" s="140">
        <f>IF(N253="sníž. přenesená",J253,0)</f>
        <v>0</v>
      </c>
      <c r="BI253" s="140">
        <f>IF(N253="nulová",J253,0)</f>
        <v>0</v>
      </c>
      <c r="BJ253" s="16" t="s">
        <v>79</v>
      </c>
      <c r="BK253" s="140">
        <f>ROUND(I253*H253,2)</f>
        <v>0</v>
      </c>
      <c r="BL253" s="16" t="s">
        <v>120</v>
      </c>
      <c r="BM253" s="139" t="s">
        <v>336</v>
      </c>
    </row>
    <row r="254" spans="2:65" s="11" customFormat="1" ht="25.95" customHeight="1">
      <c r="B254" s="115"/>
      <c r="D254" s="116" t="s">
        <v>73</v>
      </c>
      <c r="E254" s="117" t="s">
        <v>337</v>
      </c>
      <c r="F254" s="117" t="s">
        <v>338</v>
      </c>
      <c r="I254" s="118"/>
      <c r="J254" s="119">
        <f>BK254</f>
        <v>0</v>
      </c>
      <c r="L254" s="115"/>
      <c r="M254" s="120"/>
      <c r="P254" s="121">
        <f>P255+P257+P259+P261</f>
        <v>0</v>
      </c>
      <c r="R254" s="121">
        <f>R255+R257+R259+R261</f>
        <v>0</v>
      </c>
      <c r="T254" s="122">
        <f>T255+T257+T259+T261</f>
        <v>0</v>
      </c>
      <c r="AR254" s="116" t="s">
        <v>140</v>
      </c>
      <c r="AT254" s="123" t="s">
        <v>73</v>
      </c>
      <c r="AU254" s="123" t="s">
        <v>74</v>
      </c>
      <c r="AY254" s="116" t="s">
        <v>114</v>
      </c>
      <c r="BK254" s="124">
        <f>BK255+BK257+BK259+BK261</f>
        <v>0</v>
      </c>
    </row>
    <row r="255" spans="2:65" s="11" customFormat="1" ht="22.8" customHeight="1">
      <c r="B255" s="115"/>
      <c r="D255" s="116" t="s">
        <v>73</v>
      </c>
      <c r="E255" s="125" t="s">
        <v>339</v>
      </c>
      <c r="F255" s="125" t="s">
        <v>340</v>
      </c>
      <c r="I255" s="118"/>
      <c r="J255" s="126">
        <f>BK255</f>
        <v>0</v>
      </c>
      <c r="L255" s="115"/>
      <c r="M255" s="120"/>
      <c r="P255" s="121">
        <f>P256</f>
        <v>0</v>
      </c>
      <c r="R255" s="121">
        <f>R256</f>
        <v>0</v>
      </c>
      <c r="T255" s="122">
        <f>T256</f>
        <v>0</v>
      </c>
      <c r="AR255" s="116" t="s">
        <v>140</v>
      </c>
      <c r="AT255" s="123" t="s">
        <v>73</v>
      </c>
      <c r="AU255" s="123" t="s">
        <v>79</v>
      </c>
      <c r="AY255" s="116" t="s">
        <v>114</v>
      </c>
      <c r="BK255" s="124">
        <f>BK256</f>
        <v>0</v>
      </c>
    </row>
    <row r="256" spans="2:65" s="1" customFormat="1" ht="16.5" customHeight="1">
      <c r="B256" s="31"/>
      <c r="C256" s="127" t="s">
        <v>341</v>
      </c>
      <c r="D256" s="127" t="s">
        <v>116</v>
      </c>
      <c r="E256" s="128" t="s">
        <v>342</v>
      </c>
      <c r="F256" s="129" t="s">
        <v>343</v>
      </c>
      <c r="G256" s="130" t="s">
        <v>344</v>
      </c>
      <c r="H256" s="131">
        <v>1</v>
      </c>
      <c r="I256" s="132"/>
      <c r="J256" s="133">
        <f>ROUND(I256*H256,2)</f>
        <v>0</v>
      </c>
      <c r="K256" s="134"/>
      <c r="L256" s="31"/>
      <c r="M256" s="135" t="s">
        <v>1</v>
      </c>
      <c r="N256" s="136" t="s">
        <v>39</v>
      </c>
      <c r="P256" s="137">
        <f>O256*H256</f>
        <v>0</v>
      </c>
      <c r="Q256" s="137">
        <v>0</v>
      </c>
      <c r="R256" s="137">
        <f>Q256*H256</f>
        <v>0</v>
      </c>
      <c r="S256" s="137">
        <v>0</v>
      </c>
      <c r="T256" s="138">
        <f>S256*H256</f>
        <v>0</v>
      </c>
      <c r="AR256" s="139" t="s">
        <v>345</v>
      </c>
      <c r="AT256" s="139" t="s">
        <v>116</v>
      </c>
      <c r="AU256" s="139" t="s">
        <v>81</v>
      </c>
      <c r="AY256" s="16" t="s">
        <v>114</v>
      </c>
      <c r="BE256" s="140">
        <f>IF(N256="základní",J256,0)</f>
        <v>0</v>
      </c>
      <c r="BF256" s="140">
        <f>IF(N256="snížená",J256,0)</f>
        <v>0</v>
      </c>
      <c r="BG256" s="140">
        <f>IF(N256="zákl. přenesená",J256,0)</f>
        <v>0</v>
      </c>
      <c r="BH256" s="140">
        <f>IF(N256="sníž. přenesená",J256,0)</f>
        <v>0</v>
      </c>
      <c r="BI256" s="140">
        <f>IF(N256="nulová",J256,0)</f>
        <v>0</v>
      </c>
      <c r="BJ256" s="16" t="s">
        <v>79</v>
      </c>
      <c r="BK256" s="140">
        <f>ROUND(I256*H256,2)</f>
        <v>0</v>
      </c>
      <c r="BL256" s="16" t="s">
        <v>345</v>
      </c>
      <c r="BM256" s="139" t="s">
        <v>346</v>
      </c>
    </row>
    <row r="257" spans="2:65" s="11" customFormat="1" ht="22.8" customHeight="1">
      <c r="B257" s="115"/>
      <c r="D257" s="116" t="s">
        <v>73</v>
      </c>
      <c r="E257" s="125" t="s">
        <v>347</v>
      </c>
      <c r="F257" s="125" t="s">
        <v>348</v>
      </c>
      <c r="I257" s="118"/>
      <c r="J257" s="126">
        <f>BK257</f>
        <v>0</v>
      </c>
      <c r="L257" s="115"/>
      <c r="M257" s="120"/>
      <c r="P257" s="121">
        <f>P258</f>
        <v>0</v>
      </c>
      <c r="R257" s="121">
        <f>R258</f>
        <v>0</v>
      </c>
      <c r="T257" s="122">
        <f>T258</f>
        <v>0</v>
      </c>
      <c r="AR257" s="116" t="s">
        <v>140</v>
      </c>
      <c r="AT257" s="123" t="s">
        <v>73</v>
      </c>
      <c r="AU257" s="123" t="s">
        <v>79</v>
      </c>
      <c r="AY257" s="116" t="s">
        <v>114</v>
      </c>
      <c r="BK257" s="124">
        <f>BK258</f>
        <v>0</v>
      </c>
    </row>
    <row r="258" spans="2:65" s="1" customFormat="1" ht="16.5" customHeight="1">
      <c r="B258" s="31"/>
      <c r="C258" s="127" t="s">
        <v>169</v>
      </c>
      <c r="D258" s="127" t="s">
        <v>116</v>
      </c>
      <c r="E258" s="128" t="s">
        <v>349</v>
      </c>
      <c r="F258" s="129" t="s">
        <v>348</v>
      </c>
      <c r="G258" s="130" t="s">
        <v>344</v>
      </c>
      <c r="H258" s="131">
        <v>1</v>
      </c>
      <c r="I258" s="132"/>
      <c r="J258" s="133">
        <f>ROUND(I258*H258,2)</f>
        <v>0</v>
      </c>
      <c r="K258" s="134"/>
      <c r="L258" s="31"/>
      <c r="M258" s="135" t="s">
        <v>1</v>
      </c>
      <c r="N258" s="136" t="s">
        <v>39</v>
      </c>
      <c r="P258" s="137">
        <f>O258*H258</f>
        <v>0</v>
      </c>
      <c r="Q258" s="137">
        <v>0</v>
      </c>
      <c r="R258" s="137">
        <f>Q258*H258</f>
        <v>0</v>
      </c>
      <c r="S258" s="137">
        <v>0</v>
      </c>
      <c r="T258" s="138">
        <f>S258*H258</f>
        <v>0</v>
      </c>
      <c r="AR258" s="139" t="s">
        <v>345</v>
      </c>
      <c r="AT258" s="139" t="s">
        <v>116</v>
      </c>
      <c r="AU258" s="139" t="s">
        <v>81</v>
      </c>
      <c r="AY258" s="16" t="s">
        <v>114</v>
      </c>
      <c r="BE258" s="140">
        <f>IF(N258="základní",J258,0)</f>
        <v>0</v>
      </c>
      <c r="BF258" s="140">
        <f>IF(N258="snížená",J258,0)</f>
        <v>0</v>
      </c>
      <c r="BG258" s="140">
        <f>IF(N258="zákl. přenesená",J258,0)</f>
        <v>0</v>
      </c>
      <c r="BH258" s="140">
        <f>IF(N258="sníž. přenesená",J258,0)</f>
        <v>0</v>
      </c>
      <c r="BI258" s="140">
        <f>IF(N258="nulová",J258,0)</f>
        <v>0</v>
      </c>
      <c r="BJ258" s="16" t="s">
        <v>79</v>
      </c>
      <c r="BK258" s="140">
        <f>ROUND(I258*H258,2)</f>
        <v>0</v>
      </c>
      <c r="BL258" s="16" t="s">
        <v>345</v>
      </c>
      <c r="BM258" s="139" t="s">
        <v>350</v>
      </c>
    </row>
    <row r="259" spans="2:65" s="11" customFormat="1" ht="22.8" customHeight="1">
      <c r="B259" s="115"/>
      <c r="D259" s="116" t="s">
        <v>73</v>
      </c>
      <c r="E259" s="125" t="s">
        <v>351</v>
      </c>
      <c r="F259" s="125" t="s">
        <v>352</v>
      </c>
      <c r="I259" s="118"/>
      <c r="J259" s="126">
        <f>BK259</f>
        <v>0</v>
      </c>
      <c r="L259" s="115"/>
      <c r="M259" s="120"/>
      <c r="P259" s="121">
        <f>P260</f>
        <v>0</v>
      </c>
      <c r="R259" s="121">
        <f>R260</f>
        <v>0</v>
      </c>
      <c r="T259" s="122">
        <f>T260</f>
        <v>0</v>
      </c>
      <c r="AR259" s="116" t="s">
        <v>140</v>
      </c>
      <c r="AT259" s="123" t="s">
        <v>73</v>
      </c>
      <c r="AU259" s="123" t="s">
        <v>79</v>
      </c>
      <c r="AY259" s="116" t="s">
        <v>114</v>
      </c>
      <c r="BK259" s="124">
        <f>BK260</f>
        <v>0</v>
      </c>
    </row>
    <row r="260" spans="2:65" s="1" customFormat="1" ht="16.5" customHeight="1">
      <c r="B260" s="31"/>
      <c r="C260" s="127" t="s">
        <v>353</v>
      </c>
      <c r="D260" s="127" t="s">
        <v>116</v>
      </c>
      <c r="E260" s="128" t="s">
        <v>354</v>
      </c>
      <c r="F260" s="129" t="s">
        <v>355</v>
      </c>
      <c r="G260" s="130" t="s">
        <v>344</v>
      </c>
      <c r="H260" s="131">
        <v>1</v>
      </c>
      <c r="I260" s="132"/>
      <c r="J260" s="133">
        <f>ROUND(I260*H260,2)</f>
        <v>0</v>
      </c>
      <c r="K260" s="134"/>
      <c r="L260" s="31"/>
      <c r="M260" s="135" t="s">
        <v>1</v>
      </c>
      <c r="N260" s="136" t="s">
        <v>39</v>
      </c>
      <c r="P260" s="137">
        <f>O260*H260</f>
        <v>0</v>
      </c>
      <c r="Q260" s="137">
        <v>0</v>
      </c>
      <c r="R260" s="137">
        <f>Q260*H260</f>
        <v>0</v>
      </c>
      <c r="S260" s="137">
        <v>0</v>
      </c>
      <c r="T260" s="138">
        <f>S260*H260</f>
        <v>0</v>
      </c>
      <c r="AR260" s="139" t="s">
        <v>345</v>
      </c>
      <c r="AT260" s="139" t="s">
        <v>116</v>
      </c>
      <c r="AU260" s="139" t="s">
        <v>81</v>
      </c>
      <c r="AY260" s="16" t="s">
        <v>114</v>
      </c>
      <c r="BE260" s="140">
        <f>IF(N260="základní",J260,0)</f>
        <v>0</v>
      </c>
      <c r="BF260" s="140">
        <f>IF(N260="snížená",J260,0)</f>
        <v>0</v>
      </c>
      <c r="BG260" s="140">
        <f>IF(N260="zákl. přenesená",J260,0)</f>
        <v>0</v>
      </c>
      <c r="BH260" s="140">
        <f>IF(N260="sníž. přenesená",J260,0)</f>
        <v>0</v>
      </c>
      <c r="BI260" s="140">
        <f>IF(N260="nulová",J260,0)</f>
        <v>0</v>
      </c>
      <c r="BJ260" s="16" t="s">
        <v>79</v>
      </c>
      <c r="BK260" s="140">
        <f>ROUND(I260*H260,2)</f>
        <v>0</v>
      </c>
      <c r="BL260" s="16" t="s">
        <v>345</v>
      </c>
      <c r="BM260" s="139" t="s">
        <v>356</v>
      </c>
    </row>
    <row r="261" spans="2:65" s="11" customFormat="1" ht="22.8" customHeight="1">
      <c r="B261" s="115"/>
      <c r="D261" s="116" t="s">
        <v>73</v>
      </c>
      <c r="E261" s="125" t="s">
        <v>357</v>
      </c>
      <c r="F261" s="125" t="s">
        <v>358</v>
      </c>
      <c r="I261" s="118"/>
      <c r="J261" s="126">
        <f>BK261</f>
        <v>0</v>
      </c>
      <c r="L261" s="115"/>
      <c r="M261" s="120"/>
      <c r="P261" s="121">
        <f>P262</f>
        <v>0</v>
      </c>
      <c r="R261" s="121">
        <f>R262</f>
        <v>0</v>
      </c>
      <c r="T261" s="122">
        <f>T262</f>
        <v>0</v>
      </c>
      <c r="AR261" s="116" t="s">
        <v>140</v>
      </c>
      <c r="AT261" s="123" t="s">
        <v>73</v>
      </c>
      <c r="AU261" s="123" t="s">
        <v>79</v>
      </c>
      <c r="AY261" s="116" t="s">
        <v>114</v>
      </c>
      <c r="BK261" s="124">
        <f>BK262</f>
        <v>0</v>
      </c>
    </row>
    <row r="262" spans="2:65" s="1" customFormat="1" ht="16.5" customHeight="1">
      <c r="B262" s="31"/>
      <c r="C262" s="127" t="s">
        <v>359</v>
      </c>
      <c r="D262" s="127" t="s">
        <v>116</v>
      </c>
      <c r="E262" s="128" t="s">
        <v>360</v>
      </c>
      <c r="F262" s="129" t="s">
        <v>361</v>
      </c>
      <c r="G262" s="130" t="s">
        <v>344</v>
      </c>
      <c r="H262" s="131">
        <v>1</v>
      </c>
      <c r="I262" s="132"/>
      <c r="J262" s="133">
        <f>ROUND(I262*H262,2)</f>
        <v>0</v>
      </c>
      <c r="K262" s="134"/>
      <c r="L262" s="31"/>
      <c r="M262" s="173" t="s">
        <v>1</v>
      </c>
      <c r="N262" s="174" t="s">
        <v>39</v>
      </c>
      <c r="O262" s="175"/>
      <c r="P262" s="176">
        <f>O262*H262</f>
        <v>0</v>
      </c>
      <c r="Q262" s="176">
        <v>0</v>
      </c>
      <c r="R262" s="176">
        <f>Q262*H262</f>
        <v>0</v>
      </c>
      <c r="S262" s="176">
        <v>0</v>
      </c>
      <c r="T262" s="177">
        <f>S262*H262</f>
        <v>0</v>
      </c>
      <c r="AR262" s="139" t="s">
        <v>345</v>
      </c>
      <c r="AT262" s="139" t="s">
        <v>116</v>
      </c>
      <c r="AU262" s="139" t="s">
        <v>81</v>
      </c>
      <c r="AY262" s="16" t="s">
        <v>114</v>
      </c>
      <c r="BE262" s="140">
        <f>IF(N262="základní",J262,0)</f>
        <v>0</v>
      </c>
      <c r="BF262" s="140">
        <f>IF(N262="snížená",J262,0)</f>
        <v>0</v>
      </c>
      <c r="BG262" s="140">
        <f>IF(N262="zákl. přenesená",J262,0)</f>
        <v>0</v>
      </c>
      <c r="BH262" s="140">
        <f>IF(N262="sníž. přenesená",J262,0)</f>
        <v>0</v>
      </c>
      <c r="BI262" s="140">
        <f>IF(N262="nulová",J262,0)</f>
        <v>0</v>
      </c>
      <c r="BJ262" s="16" t="s">
        <v>79</v>
      </c>
      <c r="BK262" s="140">
        <f>ROUND(I262*H262,2)</f>
        <v>0</v>
      </c>
      <c r="BL262" s="16" t="s">
        <v>345</v>
      </c>
      <c r="BM262" s="139" t="s">
        <v>362</v>
      </c>
    </row>
    <row r="263" spans="2:65" s="1" customFormat="1" ht="6.9" customHeight="1">
      <c r="B263" s="43"/>
      <c r="C263" s="44"/>
      <c r="D263" s="44"/>
      <c r="E263" s="44"/>
      <c r="F263" s="44"/>
      <c r="G263" s="44"/>
      <c r="H263" s="44"/>
      <c r="I263" s="44"/>
      <c r="J263" s="44"/>
      <c r="K263" s="44"/>
      <c r="L263" s="31"/>
    </row>
  </sheetData>
  <sheetProtection algorithmName="SHA-512" hashValue="P+nK6hKvMKjFL1RmIo9hKaji79IDWQeKmwG1h+w26KFg5MjtO9KA4X+XvhvO2Ct21TPd+HxRiPG0YG3PDu0UhA==" saltValue="KzR+fu/UK4gr9L0TlMy2CbS/dgHq/r7KOHe3za5xTKmyHnIVMTES6dL28g85An1YJBuQYO6b5V03POLlEnUtVA==" spinCount="100000" sheet="1" objects="1" scenarios="1" formatColumns="0" formatRows="0" autoFilter="0"/>
  <autoFilter ref="C122:K262" xr:uid="{00000000-0009-0000-0000-000001000000}"/>
  <mergeCells count="6">
    <mergeCell ref="L2:V2"/>
    <mergeCell ref="E7:H7"/>
    <mergeCell ref="E16:H16"/>
    <mergeCell ref="E25:H25"/>
    <mergeCell ref="E85:H85"/>
    <mergeCell ref="E115:H11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0032021 - Obnova místní k...</vt:lpstr>
      <vt:lpstr>'0032021 - Obnova místní k...'!Názvy_tisku</vt:lpstr>
      <vt:lpstr>'Rekapitulace stavby'!Názvy_tisku</vt:lpstr>
      <vt:lpstr>'0032021 - Obnova místní k...'!Oblast_tisku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Dvořáková Lucie</dc:creator>
  <cp:lastModifiedBy>Admin</cp:lastModifiedBy>
  <dcterms:created xsi:type="dcterms:W3CDTF">2021-10-21T05:31:43Z</dcterms:created>
  <dcterms:modified xsi:type="dcterms:W3CDTF">2024-02-07T20:48:53Z</dcterms:modified>
</cp:coreProperties>
</file>