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nihovna\Desktop\Dodatek č.1 kanalizace\"/>
    </mc:Choice>
  </mc:AlternateContent>
  <xr:revisionPtr revIDLastSave="0" documentId="8_{7BD928F7-17F9-4260-80E9-8896C11F26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ace stavby" sheetId="1" r:id="rId1"/>
    <sheet name="25-08-04 - Opravy dešťové..." sheetId="2" r:id="rId2"/>
    <sheet name="Seznam figur" sheetId="3" r:id="rId3"/>
    <sheet name="Pokyny pro vyplnění" sheetId="4" r:id="rId4"/>
  </sheets>
  <definedNames>
    <definedName name="_xlnm._FilterDatabase" localSheetId="1" hidden="1">'25-08-04 - Opravy dešťové...'!$C$87:$K$204</definedName>
    <definedName name="_xlnm.Print_Titles" localSheetId="1">'25-08-04 - Opravy dešťové...'!$87:$87</definedName>
    <definedName name="_xlnm.Print_Titles" localSheetId="0">'Rekapitulace stavby'!$52:$52</definedName>
    <definedName name="_xlnm.Print_Titles" localSheetId="2">'Seznam figur'!$9:$9</definedName>
    <definedName name="_xlnm.Print_Area" localSheetId="1">'25-08-04 - Opravy dešťové...'!$C$4:$J$39,'25-08-04 - Opravy dešťové...'!$C$45:$J$69,'25-08-04 - Opravy dešťové...'!$C$75:$J$204</definedName>
    <definedName name="_xlnm.Print_Area" localSheetId="3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stavby'!$C$42:$AQ$56</definedName>
    <definedName name="_xlnm.Print_Area" localSheetId="2">'Seznam figur'!$C$4:$G$32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3" l="1"/>
  <c r="J37" i="2"/>
  <c r="J36" i="2"/>
  <c r="AY55" i="1" s="1"/>
  <c r="J35" i="2"/>
  <c r="AX55" i="1" s="1"/>
  <c r="BI203" i="2"/>
  <c r="BH203" i="2"/>
  <c r="BG203" i="2"/>
  <c r="BF203" i="2"/>
  <c r="T203" i="2"/>
  <c r="T202" i="2" s="1"/>
  <c r="R203" i="2"/>
  <c r="R202" i="2" s="1"/>
  <c r="P203" i="2"/>
  <c r="P202" i="2" s="1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7" i="2"/>
  <c r="BH177" i="2"/>
  <c r="BG177" i="2"/>
  <c r="BF177" i="2"/>
  <c r="T177" i="2"/>
  <c r="R177" i="2"/>
  <c r="P177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9" i="2"/>
  <c r="BH169" i="2"/>
  <c r="BG169" i="2"/>
  <c r="BF169" i="2"/>
  <c r="T169" i="2"/>
  <c r="R169" i="2"/>
  <c r="P169" i="2"/>
  <c r="BI167" i="2"/>
  <c r="BH167" i="2"/>
  <c r="BG167" i="2"/>
  <c r="BF167" i="2"/>
  <c r="T167" i="2"/>
  <c r="R167" i="2"/>
  <c r="P167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2" i="2"/>
  <c r="BH152" i="2"/>
  <c r="BG152" i="2"/>
  <c r="BF152" i="2"/>
  <c r="T152" i="2"/>
  <c r="R152" i="2"/>
  <c r="P152" i="2"/>
  <c r="BI146" i="2"/>
  <c r="BH146" i="2"/>
  <c r="BG146" i="2"/>
  <c r="BF146" i="2"/>
  <c r="T146" i="2"/>
  <c r="R146" i="2"/>
  <c r="P146" i="2"/>
  <c r="BI143" i="2"/>
  <c r="BH143" i="2"/>
  <c r="BG143" i="2"/>
  <c r="BF143" i="2"/>
  <c r="T143" i="2"/>
  <c r="R143" i="2"/>
  <c r="P143" i="2"/>
  <c r="T139" i="2"/>
  <c r="R139" i="2"/>
  <c r="P139" i="2"/>
  <c r="BI136" i="2"/>
  <c r="BH136" i="2"/>
  <c r="BG136" i="2"/>
  <c r="BF136" i="2"/>
  <c r="T136" i="2"/>
  <c r="T135" i="2" s="1"/>
  <c r="R136" i="2"/>
  <c r="R135" i="2" s="1"/>
  <c r="P136" i="2"/>
  <c r="P135" i="2" s="1"/>
  <c r="BI127" i="2"/>
  <c r="BH127" i="2"/>
  <c r="BG127" i="2"/>
  <c r="BF127" i="2"/>
  <c r="T127" i="2"/>
  <c r="R127" i="2"/>
  <c r="P127" i="2"/>
  <c r="BI124" i="2"/>
  <c r="BH124" i="2"/>
  <c r="BG124" i="2"/>
  <c r="BF124" i="2"/>
  <c r="T124" i="2"/>
  <c r="R124" i="2"/>
  <c r="P124" i="2"/>
  <c r="BI118" i="2"/>
  <c r="BH118" i="2"/>
  <c r="BG118" i="2"/>
  <c r="BF118" i="2"/>
  <c r="T118" i="2"/>
  <c r="R118" i="2"/>
  <c r="P118" i="2"/>
  <c r="BI115" i="2"/>
  <c r="BH115" i="2"/>
  <c r="BG115" i="2"/>
  <c r="BF115" i="2"/>
  <c r="T115" i="2"/>
  <c r="R115" i="2"/>
  <c r="P115" i="2"/>
  <c r="BI112" i="2"/>
  <c r="BH112" i="2"/>
  <c r="BG112" i="2"/>
  <c r="BF112" i="2"/>
  <c r="T112" i="2"/>
  <c r="R112" i="2"/>
  <c r="P112" i="2"/>
  <c r="BI109" i="2"/>
  <c r="BH109" i="2"/>
  <c r="BG109" i="2"/>
  <c r="BF109" i="2"/>
  <c r="T109" i="2"/>
  <c r="R109" i="2"/>
  <c r="P109" i="2"/>
  <c r="BI106" i="2"/>
  <c r="BH106" i="2"/>
  <c r="BG106" i="2"/>
  <c r="BF106" i="2"/>
  <c r="T106" i="2"/>
  <c r="R106" i="2"/>
  <c r="P106" i="2"/>
  <c r="BI103" i="2"/>
  <c r="BH103" i="2"/>
  <c r="BG103" i="2"/>
  <c r="BF103" i="2"/>
  <c r="T103" i="2"/>
  <c r="R103" i="2"/>
  <c r="P103" i="2"/>
  <c r="BI98" i="2"/>
  <c r="BH98" i="2"/>
  <c r="BG98" i="2"/>
  <c r="BF98" i="2"/>
  <c r="T98" i="2"/>
  <c r="R98" i="2"/>
  <c r="P98" i="2"/>
  <c r="BI93" i="2"/>
  <c r="BH93" i="2"/>
  <c r="BG93" i="2"/>
  <c r="BF93" i="2"/>
  <c r="T93" i="2"/>
  <c r="R93" i="2"/>
  <c r="P93" i="2"/>
  <c r="J85" i="2"/>
  <c r="F85" i="2"/>
  <c r="J84" i="2"/>
  <c r="F84" i="2"/>
  <c r="F82" i="2"/>
  <c r="E80" i="2"/>
  <c r="J55" i="2"/>
  <c r="F55" i="2"/>
  <c r="J54" i="2"/>
  <c r="F54" i="2"/>
  <c r="F52" i="2"/>
  <c r="E50" i="2"/>
  <c r="J82" i="2"/>
  <c r="E7" i="2"/>
  <c r="E78" i="2" s="1"/>
  <c r="L50" i="1"/>
  <c r="AM50" i="1"/>
  <c r="AM49" i="1"/>
  <c r="L49" i="1"/>
  <c r="AM47" i="1"/>
  <c r="L47" i="1"/>
  <c r="L45" i="1"/>
  <c r="L44" i="1"/>
  <c r="BK182" i="2"/>
  <c r="J176" i="2"/>
  <c r="BK170" i="2"/>
  <c r="BK163" i="2"/>
  <c r="J154" i="2"/>
  <c r="J112" i="2"/>
  <c r="BK98" i="2"/>
  <c r="BK109" i="2"/>
  <c r="BK198" i="2"/>
  <c r="BK124" i="2"/>
  <c r="J115" i="2"/>
  <c r="J182" i="2"/>
  <c r="J172" i="2"/>
  <c r="BK115" i="2"/>
  <c r="J163" i="2"/>
  <c r="BK143" i="2"/>
  <c r="BK203" i="2"/>
  <c r="BK200" i="2"/>
  <c r="J127" i="2"/>
  <c r="BK93" i="2"/>
  <c r="BK183" i="2"/>
  <c r="BK173" i="2"/>
  <c r="J170" i="2"/>
  <c r="J146" i="2"/>
  <c r="J143" i="2"/>
  <c r="J152" i="2"/>
  <c r="BK127" i="2"/>
  <c r="J162" i="2"/>
  <c r="BK152" i="2"/>
  <c r="BK118" i="2"/>
  <c r="J124" i="2"/>
  <c r="BK196" i="2"/>
  <c r="BK103" i="2"/>
  <c r="BK157" i="2"/>
  <c r="BK177" i="2"/>
  <c r="J106" i="2"/>
  <c r="BK162" i="2"/>
  <c r="BK106" i="2"/>
  <c r="J200" i="2"/>
  <c r="J183" i="2"/>
  <c r="BK112" i="2"/>
  <c r="J180" i="2"/>
  <c r="J177" i="2"/>
  <c r="BK172" i="2"/>
  <c r="J167" i="2"/>
  <c r="J157" i="2"/>
  <c r="BK146" i="2"/>
  <c r="J118" i="2"/>
  <c r="BK159" i="2"/>
  <c r="J203" i="2"/>
  <c r="AS54" i="1"/>
  <c r="J198" i="2"/>
  <c r="BK136" i="2"/>
  <c r="J98" i="2"/>
  <c r="BK154" i="2"/>
  <c r="BK180" i="2"/>
  <c r="BK176" i="2"/>
  <c r="J173" i="2"/>
  <c r="J169" i="2"/>
  <c r="BK167" i="2"/>
  <c r="J136" i="2"/>
  <c r="BK169" i="2"/>
  <c r="J159" i="2"/>
  <c r="J93" i="2"/>
  <c r="J103" i="2"/>
  <c r="J196" i="2"/>
  <c r="J109" i="2"/>
  <c r="T142" i="2" l="1"/>
  <c r="R195" i="2"/>
  <c r="R129" i="2"/>
  <c r="BK142" i="2"/>
  <c r="J142" i="2" s="1"/>
  <c r="J65" i="2" s="1"/>
  <c r="T195" i="2"/>
  <c r="T129" i="2"/>
  <c r="R142" i="2"/>
  <c r="R90" i="2"/>
  <c r="R184" i="2"/>
  <c r="BK195" i="2"/>
  <c r="J195" i="2" s="1"/>
  <c r="J67" i="2" s="1"/>
  <c r="P184" i="2"/>
  <c r="P90" i="2"/>
  <c r="T90" i="2"/>
  <c r="BK129" i="2"/>
  <c r="J129" i="2" s="1"/>
  <c r="J62" i="2" s="1"/>
  <c r="P129" i="2"/>
  <c r="P142" i="2"/>
  <c r="BK184" i="2"/>
  <c r="J184" i="2" s="1"/>
  <c r="J66" i="2" s="1"/>
  <c r="BK90" i="2"/>
  <c r="J90" i="2" s="1"/>
  <c r="J61" i="2" s="1"/>
  <c r="T184" i="2"/>
  <c r="P195" i="2"/>
  <c r="BE103" i="2"/>
  <c r="BE109" i="2"/>
  <c r="BE118" i="2"/>
  <c r="BE203" i="2"/>
  <c r="BE93" i="2"/>
  <c r="BE106" i="2"/>
  <c r="BE182" i="2"/>
  <c r="BE196" i="2"/>
  <c r="BE198" i="2"/>
  <c r="BE200" i="2"/>
  <c r="BK135" i="2"/>
  <c r="J135" i="2" s="1"/>
  <c r="J63" i="2" s="1"/>
  <c r="BE127" i="2"/>
  <c r="J52" i="2"/>
  <c r="BE115" i="2"/>
  <c r="BE146" i="2"/>
  <c r="BE154" i="2"/>
  <c r="BE159" i="2"/>
  <c r="BE167" i="2"/>
  <c r="BK202" i="2"/>
  <c r="J202" i="2" s="1"/>
  <c r="J68" i="2" s="1"/>
  <c r="E48" i="2"/>
  <c r="BE143" i="2"/>
  <c r="BE152" i="2"/>
  <c r="BE157" i="2"/>
  <c r="BE112" i="2"/>
  <c r="BE124" i="2"/>
  <c r="BE136" i="2"/>
  <c r="BE98" i="2"/>
  <c r="BE162" i="2"/>
  <c r="BE163" i="2"/>
  <c r="BE169" i="2"/>
  <c r="BE170" i="2"/>
  <c r="BE172" i="2"/>
  <c r="BE173" i="2"/>
  <c r="BE176" i="2"/>
  <c r="BE177" i="2"/>
  <c r="BE180" i="2"/>
  <c r="BE183" i="2"/>
  <c r="BK139" i="2"/>
  <c r="J64" i="2" s="1"/>
  <c r="F34" i="2"/>
  <c r="BA55" i="1" s="1"/>
  <c r="BA54" i="1" s="1"/>
  <c r="W30" i="1" s="1"/>
  <c r="J34" i="2"/>
  <c r="AW55" i="1" s="1"/>
  <c r="F37" i="2"/>
  <c r="BD55" i="1" s="1"/>
  <c r="BD54" i="1" s="1"/>
  <c r="W33" i="1" s="1"/>
  <c r="F35" i="2"/>
  <c r="BB55" i="1" s="1"/>
  <c r="BB54" i="1" s="1"/>
  <c r="AX54" i="1" s="1"/>
  <c r="F36" i="2"/>
  <c r="BC55" i="1" s="1"/>
  <c r="BC54" i="1" s="1"/>
  <c r="W32" i="1" s="1"/>
  <c r="R89" i="2" l="1"/>
  <c r="R88" i="2" s="1"/>
  <c r="T89" i="2"/>
  <c r="T88" i="2" s="1"/>
  <c r="P89" i="2"/>
  <c r="P88" i="2" s="1"/>
  <c r="AU55" i="1" s="1"/>
  <c r="AU54" i="1" s="1"/>
  <c r="BK89" i="2"/>
  <c r="J89" i="2" s="1"/>
  <c r="J60" i="2" s="1"/>
  <c r="AY54" i="1"/>
  <c r="J33" i="2"/>
  <c r="AV55" i="1" s="1"/>
  <c r="AT55" i="1" s="1"/>
  <c r="AW54" i="1"/>
  <c r="AK30" i="1" s="1"/>
  <c r="F33" i="2"/>
  <c r="AZ55" i="1" s="1"/>
  <c r="AZ54" i="1" s="1"/>
  <c r="W29" i="1" s="1"/>
  <c r="W31" i="1"/>
  <c r="BK88" i="2" l="1"/>
  <c r="J88" i="2" s="1"/>
  <c r="J59" i="2" s="1"/>
  <c r="AV54" i="1"/>
  <c r="AK29" i="1" s="1"/>
  <c r="AT54" i="1" l="1"/>
  <c r="J30" i="2"/>
  <c r="AG55" i="1" s="1"/>
  <c r="AN55" i="1" s="1"/>
  <c r="J39" i="2" l="1"/>
  <c r="AG54" i="1"/>
  <c r="AK26" i="1" s="1"/>
  <c r="AK35" i="1" s="1"/>
  <c r="AN54" i="1" l="1"/>
</calcChain>
</file>

<file path=xl/sharedStrings.xml><?xml version="1.0" encoding="utf-8"?>
<sst xmlns="http://schemas.openxmlformats.org/spreadsheetml/2006/main" count="1844" uniqueCount="532">
  <si>
    <t>Export Komplet</t>
  </si>
  <si>
    <t>VZ</t>
  </si>
  <si>
    <t>2.0</t>
  </si>
  <si>
    <t>ZAMOK</t>
  </si>
  <si>
    <t>False</t>
  </si>
  <si>
    <t>{d1f81035-0e41-43d2-984f-473a8be22ec2}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</si>
  <si>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</si>
  <si>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</si>
  <si>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</si>
  <si>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</si>
  <si>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</si>
  <si>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</si>
  <si>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</si>
  <si>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25-08</t>
  </si>
  <si>
    <t>Stavba:</t>
  </si>
  <si>
    <t>Chodníky podél III/29837</t>
  </si>
  <si>
    <t>KSO:</t>
  </si>
  <si>
    <t/>
  </si>
  <si>
    <t>CC-CZ:</t>
  </si>
  <si>
    <t>Místo:</t>
  </si>
  <si>
    <t>Městec nad Dědinou</t>
  </si>
  <si>
    <t>Datum:</t>
  </si>
  <si>
    <t>5. 11. 2025</t>
  </si>
  <si>
    <t>Zadavatel:</t>
  </si>
  <si>
    <t>IČ:</t>
  </si>
  <si>
    <t>Obec Očelice</t>
  </si>
  <si>
    <t>DIČ:</t>
  </si>
  <si>
    <t>Zhotovitel:</t>
  </si>
  <si>
    <t>dle výběrového řízení</t>
  </si>
  <si>
    <t>Projektant:</t>
  </si>
  <si>
    <t>ENERGOPROJEKT CZ s.r.o.</t>
  </si>
  <si>
    <t>True</t>
  </si>
  <si>
    <t>Zpracovatel:</t>
  </si>
  <si>
    <t>Jan Bártík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</si>
  <si>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</si>
  <si>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</si>
  <si>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</si>
  <si>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</si>
  <si>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</si>
  <si>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</si>
  <si>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</si>
  <si>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</si>
  <si>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</si>
  <si>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</si>
  <si>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</si>
  <si>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</si>
  <si>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</si>
  <si>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</si>
  <si>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</si>
  <si>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</si>
  <si>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</si>
  <si>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</si>
  <si>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</si>
  <si>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</si>
  <si>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</si>
  <si>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</si>
  <si>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</si>
  <si>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</si>
  <si>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</si>
  <si>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</si>
  <si>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</si>
  <si>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</si>
  <si>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</si>
  <si>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</si>
  <si>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</si>
  <si>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</si>
  <si>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</si>
  <si>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</si>
  <si>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</si>
  <si>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</si>
  <si>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</si>
  <si>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</si>
  <si>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</si>
  <si>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</si>
  <si>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</si>
  <si>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25-08-04</t>
  </si>
  <si>
    <t>Opravy dešťové kanalizace - vícepráce připojení, ...</t>
  </si>
  <si>
    <t>STA</t>
  </si>
  <si>
    <t>1</t>
  </si>
  <si>
    <t>{780306aa-2d54-48d0-880e-1ef31ee5f931}</t>
  </si>
  <si>
    <t>2</t>
  </si>
  <si>
    <t>zásyp</t>
  </si>
  <si>
    <t>2,88</t>
  </si>
  <si>
    <t>obsyp</t>
  </si>
  <si>
    <t>3,6</t>
  </si>
  <si>
    <t>KRYCÍ LIST SOUPISU PRACÍ</t>
  </si>
  <si>
    <t>lože</t>
  </si>
  <si>
    <t>0,48</t>
  </si>
  <si>
    <t>Objekt:</t>
  </si>
  <si>
    <t>STAVIBET s.r.o.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</si>
  <si>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</si>
  <si>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</si>
  <si>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</si>
  <si>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</si>
  <si>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</si>
  <si>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</si>
  <si>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</si>
  <si>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</si>
  <si>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</si>
  <si>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</si>
  <si>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</si>
  <si>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</si>
  <si>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</si>
  <si>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</si>
  <si>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</si>
  <si>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</si>
  <si>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</si>
  <si>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</si>
  <si>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</si>
  <si>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</si>
  <si>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</si>
  <si>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</si>
  <si>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</si>
  <si>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</si>
  <si>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</si>
  <si>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</si>
  <si>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</si>
  <si>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</si>
  <si>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</si>
  <si>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</si>
  <si>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9</t>
  </si>
  <si>
    <t>K</t>
  </si>
  <si>
    <t>m</t>
  </si>
  <si>
    <t>4</t>
  </si>
  <si>
    <t>Online PSC</t>
  </si>
  <si>
    <t>https://podminky.urs.cz/item/CS_URS_2025_02/113202111</t>
  </si>
  <si>
    <t>VV</t>
  </si>
  <si>
    <t>"Lebeda" 2</t>
  </si>
  <si>
    <t>132212131</t>
  </si>
  <si>
    <t>Hloubení nezapažených rýh šířky do 800 mm ručně s urovnáním dna do předepsaného profilu a spádu v hornině třídy těžitelnosti I skupiny 3 soudržných</t>
  </si>
  <si>
    <t>m3</t>
  </si>
  <si>
    <t>-1977104549</t>
  </si>
  <si>
    <t>https://podminky.urs.cz/item/CS_URS_2025_02/132212131</t>
  </si>
  <si>
    <t>"Rejchrt" 2*0,4*0,5</t>
  </si>
  <si>
    <t>"Štěpánek" 2*0,4*0,5</t>
  </si>
  <si>
    <t>Součet</t>
  </si>
  <si>
    <t>18</t>
  </si>
  <si>
    <t>132551103</t>
  </si>
  <si>
    <t>Hloubení nezapažených rýh šířky do 800 mm strojně s urovnáním dna do předepsaného profilu a spádu v hornině třídy těžitelnosti III skupiny 6 přes 50 do 100 m3</t>
  </si>
  <si>
    <t>1609281402</t>
  </si>
  <si>
    <t>https://podminky.urs.cz/item/CS_URS_2025_02/132551103</t>
  </si>
  <si>
    <t>"odkop na potrubí" 25*1*0,2</t>
  </si>
  <si>
    <t>"profil výkopu š.0,8, hl. 1,2m" 7*0,8*1,2</t>
  </si>
  <si>
    <t>výkop</t>
  </si>
  <si>
    <t>19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</si>
  <si>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</si>
  <si>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</si>
  <si>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568996850</t>
  </si>
  <si>
    <t>https://podminky.urs.cz/item/CS_URS_2025_02/162751117</t>
  </si>
  <si>
    <t>6,72-zásyp</t>
  </si>
  <si>
    <t>20</t>
  </si>
  <si>
    <t>162751119</t>
  </si>
  <si>
    <t xml:space="preserve"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</t>
  </si>
  <si>
    <t>495776102</t>
  </si>
  <si>
    <t>https://podminky.urs.cz/item/CS_URS_2025_02/162751119</t>
  </si>
  <si>
    <t>6*(6,72-zásyp)</t>
  </si>
  <si>
    <t>167151101</t>
  </si>
  <si>
    <t>Nakládání, skládání a překládání neulehlého výkopku nebo sypaniny strojně nakládání, množství do 100 m3, z horniny třídy těžitelnosti I, skupiny 1 až 3</t>
  </si>
  <si>
    <t>870013425</t>
  </si>
  <si>
    <t>https://podminky.urs.cz/item/CS_URS_2025_02/167151101</t>
  </si>
  <si>
    <t>22</t>
  </si>
  <si>
    <t>171201231</t>
  </si>
  <si>
    <t>Poplatek za uložení stavebního odpadu na recyklační skládce (skládkovné) zeminy a kamení zatříděného do Katalogu odpadů pod kódem 17 05 04</t>
  </si>
  <si>
    <t>t</t>
  </si>
  <si>
    <t>-1283915566</t>
  </si>
  <si>
    <t>https://podminky.urs.cz/item/CS_URS_2025_02/171201231</t>
  </si>
  <si>
    <t>zásyp*1,8</t>
  </si>
  <si>
    <t>23</t>
  </si>
  <si>
    <t>171251201</t>
  </si>
  <si>
    <t>Uložení sypaniny na skládky nebo meziskládky bez hutnění s upravením uložené sypaniny do předepsaného tvaru</t>
  </si>
  <si>
    <t>-1665648044</t>
  </si>
  <si>
    <t>https://podminky.urs.cz/item/CS_URS_2025_02/171251201</t>
  </si>
  <si>
    <t>17</t>
  </si>
  <si>
    <t>174151101</t>
  </si>
  <si>
    <t>Zásyp sypaninou z jakékoliv horniny strojně s uložením výkopku ve vrstvách se zhutněním jam, šachet, rýh nebo kolem objektů v těchto vykopávkách</t>
  </si>
  <si>
    <t>-561087620</t>
  </si>
  <si>
    <t>https://podminky.urs.cz/item/CS_URS_2025_02/174151101</t>
  </si>
  <si>
    <t>6,72-lože-obsyp</t>
  </si>
  <si>
    <t>25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</si>
  <si>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</si>
  <si>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</si>
  <si>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746824994</t>
  </si>
  <si>
    <t>https://podminky.urs.cz/item/CS_URS_2025_02/175151101</t>
  </si>
  <si>
    <t>9*0,8*0,5</t>
  </si>
  <si>
    <t>26</t>
  </si>
  <si>
    <t>M</t>
  </si>
  <si>
    <t>58341341</t>
  </si>
  <si>
    <t>kamenivo drcené drobné frakce 0/4</t>
  </si>
  <si>
    <t>8</t>
  </si>
  <si>
    <t>-1905027383</t>
  </si>
  <si>
    <t>3,6*2 'Přepočtené koeficientem množství</t>
  </si>
  <si>
    <t>Zakládání</t>
  </si>
  <si>
    <t>https://podminky.urs.cz/item/CS_URS_2025_02/219991113</t>
  </si>
  <si>
    <t>46*1,05 'Přepočtené koeficientem množství</t>
  </si>
  <si>
    <t>https://podminky.urs.cz/item/CS_URS_2025_02/219991114</t>
  </si>
  <si>
    <t>"zekan3" 34</t>
  </si>
  <si>
    <t>34*1,05 'Přepočtené koeficientem množství</t>
  </si>
  <si>
    <t>Vodorovné konstrukce</t>
  </si>
  <si>
    <t>27</t>
  </si>
  <si>
    <t>451573111</t>
  </si>
  <si>
    <t>Lože pod potrubí, stoky a drobné objekty v otevřeném výkopu z písku a štěrkopísku do 63 mm</t>
  </si>
  <si>
    <t>-1284319875</t>
  </si>
  <si>
    <t>https://podminky.urs.cz/item/CS_URS_2025_02/451573111</t>
  </si>
  <si>
    <t>6*0,8*0,1</t>
  </si>
  <si>
    <t>5</t>
  </si>
  <si>
    <t>32*1</t>
  </si>
  <si>
    <t>Vedení trubní dálková a přípojná</t>
  </si>
  <si>
    <t>28</t>
  </si>
  <si>
    <t>810391811</t>
  </si>
  <si>
    <t>Bourání stávajícího potrubí z betonu v otevřeném výkopu DN přes 200 do 400</t>
  </si>
  <si>
    <t>2094668166</t>
  </si>
  <si>
    <t>https://podminky.urs.cz/item/CS_URS_2025_02/810391811</t>
  </si>
  <si>
    <t>871353121</t>
  </si>
  <si>
    <t>Montáž kanalizačního potrubí z tvrdého PVC-U hladkého plnostěnného tuhost SN 8 DN 200</t>
  </si>
  <si>
    <t>-1691122139</t>
  </si>
  <si>
    <t>https://podminky.urs.cz/item/CS_URS_2025_02/871353121</t>
  </si>
  <si>
    <t>"Rejchrt" 2</t>
  </si>
  <si>
    <t>"Štěpánek" 2</t>
  </si>
  <si>
    <t>"spol. dešťové potrubí" 2</t>
  </si>
  <si>
    <t>3</t>
  </si>
  <si>
    <t>28611167</t>
  </si>
  <si>
    <t>trubka kanalizační PVC-U plnostěnná jednovrstvá DN 200x1000mm SN8</t>
  </si>
  <si>
    <t>912645506</t>
  </si>
  <si>
    <t>6*1,03 'Přepočtené koeficientem množství</t>
  </si>
  <si>
    <t>29</t>
  </si>
  <si>
    <t>871393124</t>
  </si>
  <si>
    <t>Montáž kanalizačního potrubí z tvrdého PVC-U hladkého plnostěnného tuhost SN 16 DN 400</t>
  </si>
  <si>
    <t>-1264304474</t>
  </si>
  <si>
    <t>https://podminky.urs.cz/item/CS_URS_2025_02/871393124</t>
  </si>
  <si>
    <t>30</t>
  </si>
  <si>
    <t>28612033</t>
  </si>
  <si>
    <t>trubka kanalizační PVC plnostěnná třívrstvá DN 400x6000mm SN16</t>
  </si>
  <si>
    <t>-1958407902</t>
  </si>
  <si>
    <t>9*1,1 'Přepočtené koeficientem množství</t>
  </si>
  <si>
    <t>6</t>
  </si>
  <si>
    <t>877350420</t>
  </si>
  <si>
    <t>Montáž tvarovek na kanalizačním plastovém potrubí z PP nebo PVC-U korugovaného nebo žebrovaného odboček DN 200</t>
  </si>
  <si>
    <t>kus</t>
  </si>
  <si>
    <t>-1015717532</t>
  </si>
  <si>
    <t>https://podminky.urs.cz/item/CS_URS_2025_02/877350420</t>
  </si>
  <si>
    <t>2+1+1 + 1</t>
  </si>
  <si>
    <t>28611712</t>
  </si>
  <si>
    <t>nalepovací hrdlo samostatné kanalizace plastové KG DN 200</t>
  </si>
  <si>
    <t>1786514425</t>
  </si>
  <si>
    <t>7</t>
  </si>
  <si>
    <t>894211110R</t>
  </si>
  <si>
    <t>dno šachtové betonové tř. C 25/30, na potrubí DN do 200, včetně bednění a odbednění</t>
  </si>
  <si>
    <t>1593554706</t>
  </si>
  <si>
    <t>"UV20" 0,5*0,5*0,2</t>
  </si>
  <si>
    <t>"u čp 21" 0,5*0,5*0,2</t>
  </si>
  <si>
    <t>39</t>
  </si>
  <si>
    <t>895941331</t>
  </si>
  <si>
    <t>Osazení vpusti uliční z betonových dílců DN 450 skruž průběžná s výtokem</t>
  </si>
  <si>
    <t>1613867370</t>
  </si>
  <si>
    <t>https://podminky.urs.cz/item/CS_URS_2025_02/895941331</t>
  </si>
  <si>
    <t>40</t>
  </si>
  <si>
    <t>59224489</t>
  </si>
  <si>
    <t>skruž betonová s odtokem 150mm pro uliční vpusť 450x450x50mm</t>
  </si>
  <si>
    <t>-594781117</t>
  </si>
  <si>
    <t>41</t>
  </si>
  <si>
    <t>899104112</t>
  </si>
  <si>
    <t>Osazení poklopů šachtových litinových, ocelových nebo železobetonových včetně rámů pro třídu zatížení D400, E600</t>
  </si>
  <si>
    <t>-1677453545</t>
  </si>
  <si>
    <t>https://podminky.urs.cz/item/CS_URS_2025_02/899104112</t>
  </si>
  <si>
    <t>42</t>
  </si>
  <si>
    <t>28661935</t>
  </si>
  <si>
    <t>poklop šachtový litinový DN 600 pro třídu zatížení D400</t>
  </si>
  <si>
    <t>1318773423</t>
  </si>
  <si>
    <t>47</t>
  </si>
  <si>
    <t>899132111</t>
  </si>
  <si>
    <t>Výměna (výšková úprava) poklopu kanalizačního s rámem samonivelačním s ošetřením podkladních vrstev hloubky do 25 cm</t>
  </si>
  <si>
    <t>1798183641</t>
  </si>
  <si>
    <t>https://podminky.urs.cz/item/CS_URS_2025_02/899132111</t>
  </si>
  <si>
    <t>"poklopy v chodníku s dodáním" 5</t>
  </si>
  <si>
    <t>48</t>
  </si>
  <si>
    <t>28661932</t>
  </si>
  <si>
    <t>poklop šachtový litinový DN 600 pro třídu zatížení A15</t>
  </si>
  <si>
    <t>1301872608</t>
  </si>
  <si>
    <t>46</t>
  </si>
  <si>
    <t>899132212</t>
  </si>
  <si>
    <t>Výměna (výšková úprava) poklopu vodovodního samonivelačního nebo pevného šoupátkového</t>
  </si>
  <si>
    <t>-261088758</t>
  </si>
  <si>
    <t>https://podminky.urs.cz/item/CS_URS_2025_02/899132212</t>
  </si>
  <si>
    <t>"hrnky" 5</t>
  </si>
  <si>
    <t>43</t>
  </si>
  <si>
    <t>899204112</t>
  </si>
  <si>
    <t>Osazení mříží litinových včetně rámů a košů na bahno pro třídu zatížení D400, E600</t>
  </si>
  <si>
    <t>-1995606589</t>
  </si>
  <si>
    <t>https://podminky.urs.cz/item/CS_URS_2025_02/899204112</t>
  </si>
  <si>
    <t>44</t>
  </si>
  <si>
    <t>55241041</t>
  </si>
  <si>
    <t>mříž vtoková s rámem pro uliční vpusť 500x500, zatížení 40 tun</t>
  </si>
  <si>
    <t>17507697</t>
  </si>
  <si>
    <t>45</t>
  </si>
  <si>
    <t>55241000</t>
  </si>
  <si>
    <t>koš kalový pod kruhovou mříž - lehký</t>
  </si>
  <si>
    <t>-2033711007</t>
  </si>
  <si>
    <t>Ostatní konstrukce a práce, bourání</t>
  </si>
  <si>
    <t>https://podminky.urs.cz/item/CS_URS_2025_02/916231213</t>
  </si>
  <si>
    <t>"konec chodníku Lebeda" 2</t>
  </si>
  <si>
    <t xml:space="preserve">"náves" </t>
  </si>
  <si>
    <t xml:space="preserve">"plakáty" </t>
  </si>
  <si>
    <t>2*1,02 'Přepočtené koeficientem množství</t>
  </si>
  <si>
    <t>https://podminky.urs.cz/item/CS_URS_2025_02/935112211</t>
  </si>
  <si>
    <t>"Lebeda" 3</t>
  </si>
  <si>
    <t>https://podminky.urs.cz/item/CS_URS_2025_02/966008212</t>
  </si>
  <si>
    <t>"Lebeda přespádování žlabu" 3</t>
  </si>
  <si>
    <t>997</t>
  </si>
  <si>
    <t>Doprava suti a vybouraných hmot</t>
  </si>
  <si>
    <t>35</t>
  </si>
  <si>
    <t>997013501</t>
  </si>
  <si>
    <t>Odvoz suti a vybouraných hmot na skládku nebo meziskládku se složením, na vzdálenost do 1 km</t>
  </si>
  <si>
    <t>1076153298</t>
  </si>
  <si>
    <t>https://podminky.urs.cz/item/CS_URS_2025_02/997013501</t>
  </si>
  <si>
    <t>36</t>
  </si>
  <si>
    <t>997013511</t>
  </si>
  <si>
    <t>Odvoz suti a vybouraných hmot z meziskládky na skládku s naložením a se složením, na vzdálenost do 1 km</t>
  </si>
  <si>
    <t>1869904961</t>
  </si>
  <si>
    <t>https://podminky.urs.cz/item/CS_URS_2025_02/997013511</t>
  </si>
  <si>
    <t>37</t>
  </si>
  <si>
    <t>997013869</t>
  </si>
  <si>
    <t>Poplatek za uložení stavebního odpadu na recyklační skládce (skládkovné) ze směsí nebo oddělených frakcí betonu, cihel a keramických výrobků zatříděného do Katalogu odpadů pod kódem 17 01 07</t>
  </si>
  <si>
    <t>747141832</t>
  </si>
  <si>
    <t>https://podminky.urs.cz/item/CS_URS_2025_02/997013869</t>
  </si>
  <si>
    <t>998</t>
  </si>
  <si>
    <t>Přesun hmot</t>
  </si>
  <si>
    <t>34</t>
  </si>
  <si>
    <t>998274101</t>
  </si>
  <si>
    <t>Přesun hmot pro trubní vedení hloubené z trub betonových nebo železobetonových pro vodovody nebo kanalizace v otevřeném výkopu dopravní vzdálenost do 15 m</t>
  </si>
  <si>
    <t>2086377690</t>
  </si>
  <si>
    <t>https://podminky.urs.cz/item/CS_URS_2025_02/998274101</t>
  </si>
  <si>
    <t>SEZNAM FIGUR</t>
  </si>
  <si>
    <t>Výměra</t>
  </si>
  <si>
    <t>Použití figury:</t>
  </si>
  <si>
    <t>Lože pod potrubí otevřený výkop ze štěrkopísku</t>
  </si>
  <si>
    <t>Zásyp jam, šachet rýh nebo kolem objektů sypaninou se zhutněním</t>
  </si>
  <si>
    <t>Obsypání potrubí strojně sypaninou bez prohození, uloženou do 3 m</t>
  </si>
  <si>
    <t>Uložení sypaniny na skládky nebo meziskládky</t>
  </si>
  <si>
    <t>výkop-lože-obsyp</t>
  </si>
  <si>
    <t>Vodorovné přemístění přes 9 000 do 10000 m výkopku/sypaniny z horniny třídy těžitelnosti I skupiny 1 až 3</t>
  </si>
  <si>
    <t>Příplatek k vodorovnému přemístění výkopku/sypaniny z horniny třídy těžitelnosti I skupiny 1 až 3 ZKD 1000 m přes 10000 m</t>
  </si>
  <si>
    <t>Nakládání výkopku z hornin třídy těžitelnosti I skupiny 1 až 3 do 100 m3</t>
  </si>
  <si>
    <t>Poplatek za uložení zeminy a kamení na recyklační skládce (skládkovné) kód odpadu 17 05 04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</si>
  <si>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</si>
  <si>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</si>
  <si>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</si>
  <si>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</si>
  <si>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</si>
  <si>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</si>
  <si>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</si>
  <si>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</si>
  <si>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</si>
  <si>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</si>
  <si>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</si>
  <si>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</si>
  <si>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</si>
  <si>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</si>
  <si>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</si>
  <si>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</si>
  <si>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</si>
  <si>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</si>
  <si>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</si>
  <si>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</si>
  <si>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</si>
  <si>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</si>
  <si>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</si>
  <si>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</si>
  <si>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</si>
  <si>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</si>
  <si>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</si>
  <si>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</si>
  <si>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</si>
  <si>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</si>
  <si>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</si>
  <si>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</si>
  <si>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</si>
  <si>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</si>
  <si>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</si>
  <si>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</si>
  <si>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</si>
  <si>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</si>
  <si>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</si>
  <si>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</si>
  <si>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</si>
  <si>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</si>
  <si>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</si>
  <si>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</si>
  <si>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</si>
  <si>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</si>
  <si>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</si>
  <si>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</si>
  <si>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</si>
  <si>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</si>
  <si>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</si>
  <si>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</si>
  <si>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</si>
  <si>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</si>
  <si>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</si>
  <si>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</si>
  <si>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</si>
  <si>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</si>
  <si>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</si>
  <si>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</si>
  <si>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</si>
  <si>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</si>
  <si>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</si>
  <si>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</si>
  <si>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</si>
  <si>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</si>
  <si>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</si>
  <si>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</si>
  <si>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</si>
  <si>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</si>
  <si>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</si>
  <si>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</si>
  <si>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</si>
  <si>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</si>
  <si>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</si>
  <si>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</si>
  <si>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</si>
  <si>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</si>
  <si>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</si>
  <si>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</si>
  <si>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</si>
  <si>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</si>
  <si>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</si>
  <si>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</si>
  <si>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</si>
  <si>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</si>
  <si>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</si>
  <si>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</si>
  <si>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</si>
  <si>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</si>
  <si>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</si>
  <si>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</si>
  <si>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</si>
  <si>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</si>
  <si>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</si>
  <si>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</si>
  <si>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</si>
  <si>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</si>
  <si>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</si>
  <si>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</si>
  <si>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</si>
  <si>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</si>
  <si>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</si>
  <si>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</si>
  <si>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</si>
  <si>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</si>
  <si>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</si>
  <si>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</si>
  <si>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</si>
  <si>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</si>
  <si>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</si>
  <si>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</si>
  <si>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</si>
  <si>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</si>
  <si>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</si>
  <si>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</si>
  <si>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</si>
  <si>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</si>
  <si>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</si>
  <si>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</si>
  <si>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</si>
  <si>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</si>
  <si>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</si>
  <si>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</si>
  <si>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</si>
  <si>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</si>
  <si>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</si>
  <si>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</si>
  <si>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</si>
  <si>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</si>
  <si>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</si>
  <si>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</si>
  <si>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</si>
  <si>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</si>
  <si>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</si>
  <si>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</si>
  <si>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</si>
  <si>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</si>
  <si>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</si>
  <si>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</si>
  <si>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</si>
  <si>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</si>
  <si>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</si>
  <si>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</si>
  <si>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</si>
  <si>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</si>
  <si>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</si>
  <si>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</si>
  <si>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</si>
  <si>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</si>
  <si>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</si>
  <si>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</si>
  <si>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</si>
  <si>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</si>
  <si>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</si>
  <si>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</si>
  <si>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</si>
  <si>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</si>
  <si>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</si>
  <si>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</si>
  <si>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</si>
  <si>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</si>
  <si>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</si>
  <si>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</si>
  <si>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</si>
  <si>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</si>
  <si>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</si>
  <si>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</si>
  <si>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</si>
  <si>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</si>
  <si>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</si>
  <si>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</si>
  <si>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</si>
  <si>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</si>
  <si>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</si>
  <si>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</si>
  <si>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</si>
  <si>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</si>
  <si>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</si>
  <si>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</si>
  <si>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</si>
  <si>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</si>
  <si>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</si>
  <si>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</si>
  <si>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</si>
  <si>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</si>
  <si>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</si>
  <si>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</si>
  <si>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25-08-04 - Opravy dešťové kanalizace - vícepráce připojení,pravá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</si>
</sst>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0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3" borderId="8" xfId="0" applyFill="1" applyBorder="1" applyAlignment="1">
      <alignment vertical="center"/>
    </xf>
    <xf numFmtId="0" fontId="19" fillId="3" borderId="9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5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4" fontId="26" fillId="0" borderId="2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9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9" fillId="0" borderId="23" xfId="0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center" vertical="center" wrapText="1"/>
    </xf>
    <xf numFmtId="167" fontId="19" fillId="0" borderId="23" xfId="0" applyNumberFormat="1" applyFont="1" applyBorder="1" applyAlignment="1">
      <alignment vertical="center"/>
    </xf>
    <xf numFmtId="4" fontId="19" fillId="0" borderId="23" xfId="0" applyNumberFormat="1" applyFont="1" applyBorder="1" applyAlignment="1">
      <alignment vertical="center"/>
    </xf>
    <xf numFmtId="0" fontId="0" fillId="0" borderId="23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6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 applyProtection="1">
      <alignment vertical="center" wrapText="1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35" fillId="0" borderId="23" xfId="0" applyFont="1" applyBorder="1" applyAlignment="1">
      <alignment horizontal="center" vertical="center"/>
    </xf>
    <xf numFmtId="49" fontId="35" fillId="0" borderId="23" xfId="0" applyNumberFormat="1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center" vertical="center" wrapText="1"/>
    </xf>
    <xf numFmtId="167" fontId="35" fillId="0" borderId="23" xfId="0" applyNumberFormat="1" applyFont="1" applyBorder="1" applyAlignment="1">
      <alignment vertical="center"/>
    </xf>
    <xf numFmtId="4" fontId="35" fillId="0" borderId="23" xfId="0" applyNumberFormat="1" applyFont="1" applyBorder="1" applyAlignment="1">
      <alignment vertical="center"/>
    </xf>
    <xf numFmtId="0" fontId="36" fillId="0" borderId="23" xfId="0" applyFont="1" applyBorder="1" applyAlignment="1">
      <alignment vertical="center"/>
    </xf>
    <xf numFmtId="0" fontId="36" fillId="0" borderId="4" xfId="0" applyFont="1" applyBorder="1" applyAlignment="1">
      <alignment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7" fillId="0" borderId="17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/>
    </xf>
    <xf numFmtId="167" fontId="37" fillId="0" borderId="19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8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4" fontId="4" fillId="2" borderId="8" xfId="0" applyNumberFormat="1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" fontId="15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49" fontId="41" fillId="0" borderId="1" xfId="0" applyNumberFormat="1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171251201" TargetMode="External"/><Relationship Id="rId13" Type="http://schemas.openxmlformats.org/officeDocument/2006/relationships/hyperlink" Target="https://podminky.urs.cz/item/CS_URS_2025_02/451573111" TargetMode="External"/><Relationship Id="rId18" Type="http://schemas.openxmlformats.org/officeDocument/2006/relationships/hyperlink" Target="https://podminky.urs.cz/item/CS_URS_2025_02/895941331" TargetMode="External"/><Relationship Id="rId26" Type="http://schemas.openxmlformats.org/officeDocument/2006/relationships/hyperlink" Target="https://podminky.urs.cz/item/CS_URS_2025_02/997013501" TargetMode="External"/><Relationship Id="rId3" Type="http://schemas.openxmlformats.org/officeDocument/2006/relationships/hyperlink" Target="https://podminky.urs.cz/item/CS_URS_2025_02/132551103" TargetMode="External"/><Relationship Id="rId21" Type="http://schemas.openxmlformats.org/officeDocument/2006/relationships/hyperlink" Target="https://podminky.urs.cz/item/CS_URS_2025_02/899132212" TargetMode="External"/><Relationship Id="rId7" Type="http://schemas.openxmlformats.org/officeDocument/2006/relationships/hyperlink" Target="https://podminky.urs.cz/item/CS_URS_2025_02/171201231" TargetMode="External"/><Relationship Id="rId12" Type="http://schemas.openxmlformats.org/officeDocument/2006/relationships/hyperlink" Target="https://podminky.urs.cz/item/CS_URS_2025_02/219991114" TargetMode="External"/><Relationship Id="rId17" Type="http://schemas.openxmlformats.org/officeDocument/2006/relationships/hyperlink" Target="https://podminky.urs.cz/item/CS_URS_2025_02/877350420" TargetMode="External"/><Relationship Id="rId25" Type="http://schemas.openxmlformats.org/officeDocument/2006/relationships/hyperlink" Target="https://podminky.urs.cz/item/CS_URS_2025_02/966008212" TargetMode="External"/><Relationship Id="rId2" Type="http://schemas.openxmlformats.org/officeDocument/2006/relationships/hyperlink" Target="https://podminky.urs.cz/item/CS_URS_2025_02/132212131" TargetMode="External"/><Relationship Id="rId16" Type="http://schemas.openxmlformats.org/officeDocument/2006/relationships/hyperlink" Target="https://podminky.urs.cz/item/CS_URS_2025_02/871393124" TargetMode="External"/><Relationship Id="rId20" Type="http://schemas.openxmlformats.org/officeDocument/2006/relationships/hyperlink" Target="https://podminky.urs.cz/item/CS_URS_2025_02/899132111" TargetMode="External"/><Relationship Id="rId29" Type="http://schemas.openxmlformats.org/officeDocument/2006/relationships/hyperlink" Target="https://podminky.urs.cz/item/CS_URS_2025_02/998274101" TargetMode="External"/><Relationship Id="rId1" Type="http://schemas.openxmlformats.org/officeDocument/2006/relationships/hyperlink" Target="https://podminky.urs.cz/item/CS_URS_2025_02/113202111" TargetMode="External"/><Relationship Id="rId6" Type="http://schemas.openxmlformats.org/officeDocument/2006/relationships/hyperlink" Target="https://podminky.urs.cz/item/CS_URS_2025_02/167151101" TargetMode="External"/><Relationship Id="rId11" Type="http://schemas.openxmlformats.org/officeDocument/2006/relationships/hyperlink" Target="https://podminky.urs.cz/item/CS_URS_2025_02/219991113" TargetMode="External"/><Relationship Id="rId24" Type="http://schemas.openxmlformats.org/officeDocument/2006/relationships/hyperlink" Target="https://podminky.urs.cz/item/CS_URS_2025_02/935112211" TargetMode="External"/><Relationship Id="rId5" Type="http://schemas.openxmlformats.org/officeDocument/2006/relationships/hyperlink" Target="https://podminky.urs.cz/item/CS_URS_2025_02/162751119" TargetMode="External"/><Relationship Id="rId15" Type="http://schemas.openxmlformats.org/officeDocument/2006/relationships/hyperlink" Target="https://podminky.urs.cz/item/CS_URS_2025_02/871353121" TargetMode="External"/><Relationship Id="rId23" Type="http://schemas.openxmlformats.org/officeDocument/2006/relationships/hyperlink" Target="https://podminky.urs.cz/item/CS_URS_2025_02/916231213" TargetMode="External"/><Relationship Id="rId28" Type="http://schemas.openxmlformats.org/officeDocument/2006/relationships/hyperlink" Target="https://podminky.urs.cz/item/CS_URS_2025_02/997013869" TargetMode="External"/><Relationship Id="rId10" Type="http://schemas.openxmlformats.org/officeDocument/2006/relationships/hyperlink" Target="https://podminky.urs.cz/item/CS_URS_2025_02/175151101" TargetMode="External"/><Relationship Id="rId19" Type="http://schemas.openxmlformats.org/officeDocument/2006/relationships/hyperlink" Target="https://podminky.urs.cz/item/CS_URS_2025_02/899104112" TargetMode="External"/><Relationship Id="rId31" Type="http://schemas.openxmlformats.org/officeDocument/2006/relationships/drawing" Target="../drawings/drawing2.xml"/><Relationship Id="rId4" Type="http://schemas.openxmlformats.org/officeDocument/2006/relationships/hyperlink" Target="https://podminky.urs.cz/item/CS_URS_2025_02/162751117" TargetMode="External"/><Relationship Id="rId9" Type="http://schemas.openxmlformats.org/officeDocument/2006/relationships/hyperlink" Target="https://podminky.urs.cz/item/CS_URS_2025_02/174151101" TargetMode="External"/><Relationship Id="rId14" Type="http://schemas.openxmlformats.org/officeDocument/2006/relationships/hyperlink" Target="https://podminky.urs.cz/item/CS_URS_2025_02/810391811" TargetMode="External"/><Relationship Id="rId22" Type="http://schemas.openxmlformats.org/officeDocument/2006/relationships/hyperlink" Target="https://podminky.urs.cz/item/CS_URS_2025_02/899204112" TargetMode="External"/><Relationship Id="rId27" Type="http://schemas.openxmlformats.org/officeDocument/2006/relationships/hyperlink" Target="https://podminky.urs.cz/item/CS_URS_2025_02/997013511" TargetMode="External"/><Relationship Id="rId30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CM57"/>
  <sheetViews>
    <sheetView showGridLines="0" topLeftCell="A16" workbookViewId="0">
      <selection activeCell="AG54" sqref="AG54:AM5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65"/>
      <c r="AS2" s="265"/>
      <c r="AT2" s="265"/>
      <c r="AU2" s="265"/>
      <c r="AV2" s="265"/>
      <c r="AW2" s="265"/>
      <c r="AX2" s="265"/>
      <c r="AY2" s="265"/>
      <c r="AZ2" s="265"/>
      <c r="BA2" s="265"/>
      <c r="BB2" s="265"/>
      <c r="BC2" s="265"/>
      <c r="BD2" s="265"/>
      <c r="BE2" s="265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>
      <c r="B5" s="20"/>
      <c r="D5" s="23" t="s">
        <v>12</v>
      </c>
      <c r="K5" s="291" t="s">
        <v>13</v>
      </c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5"/>
      <c r="AO5" s="265"/>
      <c r="AR5" s="20"/>
      <c r="BS5" s="17" t="s">
        <v>6</v>
      </c>
    </row>
    <row r="6" spans="1:74" ht="36.950000000000003" customHeight="1">
      <c r="B6" s="20"/>
      <c r="D6" s="25" t="s">
        <v>14</v>
      </c>
      <c r="K6" s="292" t="s">
        <v>15</v>
      </c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R6" s="20"/>
      <c r="BS6" s="17" t="s">
        <v>6</v>
      </c>
    </row>
    <row r="7" spans="1:74" ht="12" customHeight="1">
      <c r="B7" s="20"/>
      <c r="D7" s="26" t="s">
        <v>16</v>
      </c>
      <c r="K7" s="24" t="s">
        <v>17</v>
      </c>
      <c r="AK7" s="26" t="s">
        <v>18</v>
      </c>
      <c r="AN7" s="24" t="s">
        <v>17</v>
      </c>
      <c r="AR7" s="20"/>
      <c r="BS7" s="17" t="s">
        <v>6</v>
      </c>
    </row>
    <row r="8" spans="1:74" ht="12" customHeight="1">
      <c r="B8" s="20"/>
      <c r="D8" s="26" t="s">
        <v>19</v>
      </c>
      <c r="K8" s="24" t="s">
        <v>20</v>
      </c>
      <c r="AK8" s="26" t="s">
        <v>21</v>
      </c>
      <c r="AN8" s="24" t="s">
        <v>22</v>
      </c>
      <c r="AR8" s="20"/>
      <c r="BS8" s="17" t="s">
        <v>6</v>
      </c>
    </row>
    <row r="9" spans="1:74" ht="14.45" customHeight="1">
      <c r="B9" s="20"/>
      <c r="AR9" s="20"/>
      <c r="BS9" s="17" t="s">
        <v>6</v>
      </c>
    </row>
    <row r="10" spans="1:74" ht="12" customHeight="1">
      <c r="B10" s="20"/>
      <c r="D10" s="26" t="s">
        <v>23</v>
      </c>
      <c r="AK10" s="26" t="s">
        <v>24</v>
      </c>
      <c r="AN10" s="24" t="s">
        <v>17</v>
      </c>
      <c r="AR10" s="20"/>
      <c r="BS10" s="17" t="s">
        <v>6</v>
      </c>
    </row>
    <row r="11" spans="1:74" ht="18.399999999999999" customHeight="1">
      <c r="B11" s="20"/>
      <c r="E11" s="24" t="s">
        <v>25</v>
      </c>
      <c r="AK11" s="26" t="s">
        <v>26</v>
      </c>
      <c r="AN11" s="24" t="s">
        <v>17</v>
      </c>
      <c r="AR11" s="20"/>
      <c r="BS11" s="17" t="s">
        <v>6</v>
      </c>
    </row>
    <row r="12" spans="1:74" ht="6.95" customHeight="1">
      <c r="B12" s="20"/>
      <c r="AR12" s="20"/>
      <c r="BS12" s="17" t="s">
        <v>6</v>
      </c>
    </row>
    <row r="13" spans="1:74" ht="12" customHeight="1">
      <c r="B13" s="20"/>
      <c r="D13" s="26" t="s">
        <v>27</v>
      </c>
      <c r="AK13" s="26" t="s">
        <v>24</v>
      </c>
      <c r="AN13" s="24" t="s">
        <v>17</v>
      </c>
      <c r="AR13" s="20"/>
      <c r="BS13" s="17" t="s">
        <v>6</v>
      </c>
    </row>
    <row r="14" spans="1:74" ht="12.75">
      <c r="B14" s="20"/>
      <c r="E14" s="24" t="s">
        <v>28</v>
      </c>
      <c r="AK14" s="26" t="s">
        <v>26</v>
      </c>
      <c r="AN14" s="24" t="s">
        <v>17</v>
      </c>
      <c r="AR14" s="20"/>
      <c r="BS14" s="17" t="s">
        <v>6</v>
      </c>
    </row>
    <row r="15" spans="1:74" ht="6.95" customHeight="1">
      <c r="B15" s="20"/>
      <c r="AR15" s="20"/>
      <c r="BS15" s="17" t="s">
        <v>4</v>
      </c>
    </row>
    <row r="16" spans="1:74" ht="12" customHeight="1">
      <c r="B16" s="20"/>
      <c r="D16" s="26" t="s">
        <v>29</v>
      </c>
      <c r="AK16" s="26" t="s">
        <v>24</v>
      </c>
      <c r="AN16" s="24" t="s">
        <v>17</v>
      </c>
      <c r="AR16" s="20"/>
      <c r="BS16" s="17" t="s">
        <v>4</v>
      </c>
    </row>
    <row r="17" spans="2:71" ht="18.399999999999999" customHeight="1">
      <c r="B17" s="20"/>
      <c r="E17" s="24" t="s">
        <v>30</v>
      </c>
      <c r="AK17" s="26" t="s">
        <v>26</v>
      </c>
      <c r="AN17" s="24" t="s">
        <v>17</v>
      </c>
      <c r="AR17" s="20"/>
      <c r="BS17" s="17" t="s">
        <v>31</v>
      </c>
    </row>
    <row r="18" spans="2:71" ht="6.95" customHeight="1">
      <c r="B18" s="20"/>
      <c r="AR18" s="20"/>
      <c r="BS18" s="17" t="s">
        <v>6</v>
      </c>
    </row>
    <row r="19" spans="2:71" ht="12" customHeight="1">
      <c r="B19" s="20"/>
      <c r="D19" s="26" t="s">
        <v>32</v>
      </c>
      <c r="AK19" s="26" t="s">
        <v>24</v>
      </c>
      <c r="AN19" s="24" t="s">
        <v>17</v>
      </c>
      <c r="AR19" s="20"/>
      <c r="BS19" s="17" t="s">
        <v>6</v>
      </c>
    </row>
    <row r="20" spans="2:71" ht="18.399999999999999" customHeight="1">
      <c r="B20" s="20"/>
      <c r="E20" s="24" t="s">
        <v>33</v>
      </c>
      <c r="AK20" s="26" t="s">
        <v>26</v>
      </c>
      <c r="AN20" s="24" t="s">
        <v>17</v>
      </c>
      <c r="AR20" s="20"/>
      <c r="BS20" s="17" t="s">
        <v>4</v>
      </c>
    </row>
    <row r="21" spans="2:71" ht="6.95" customHeight="1">
      <c r="B21" s="20"/>
      <c r="AR21" s="20"/>
    </row>
    <row r="22" spans="2:71" ht="12" customHeight="1">
      <c r="B22" s="20"/>
      <c r="D22" s="26" t="s">
        <v>34</v>
      </c>
      <c r="AR22" s="20"/>
    </row>
    <row r="23" spans="2:71" ht="47.25" customHeight="1">
      <c r="B23" s="20"/>
      <c r="E23" s="266" t="s">
        <v>35</v>
      </c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R23" s="20"/>
    </row>
    <row r="24" spans="2:71" ht="6.95" customHeight="1">
      <c r="B24" s="20"/>
      <c r="AR24" s="20"/>
    </row>
    <row r="25" spans="2:71" ht="6.95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" customHeight="1">
      <c r="B26" s="29"/>
      <c r="D26" s="30" t="s">
        <v>36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93">
        <f>ROUND(AG54,2)</f>
        <v>172227.47</v>
      </c>
      <c r="AL26" s="294"/>
      <c r="AM26" s="294"/>
      <c r="AN26" s="294"/>
      <c r="AO26" s="294"/>
      <c r="AR26" s="29"/>
    </row>
    <row r="27" spans="2:71" s="1" customFormat="1" ht="6.95" customHeight="1">
      <c r="B27" s="29"/>
      <c r="AR27" s="29"/>
    </row>
    <row r="28" spans="2:71" s="1" customFormat="1" ht="12.75">
      <c r="B28" s="29"/>
      <c r="L28" s="295" t="s">
        <v>37</v>
      </c>
      <c r="M28" s="295"/>
      <c r="N28" s="295"/>
      <c r="O28" s="295"/>
      <c r="P28" s="295"/>
      <c r="W28" s="295" t="s">
        <v>38</v>
      </c>
      <c r="X28" s="295"/>
      <c r="Y28" s="295"/>
      <c r="Z28" s="295"/>
      <c r="AA28" s="295"/>
      <c r="AB28" s="295"/>
      <c r="AC28" s="295"/>
      <c r="AD28" s="295"/>
      <c r="AE28" s="295"/>
      <c r="AK28" s="295" t="s">
        <v>39</v>
      </c>
      <c r="AL28" s="295"/>
      <c r="AM28" s="295"/>
      <c r="AN28" s="295"/>
      <c r="AO28" s="295"/>
      <c r="AR28" s="29"/>
    </row>
    <row r="29" spans="2:71" s="2" customFormat="1" ht="14.45" customHeight="1">
      <c r="B29" s="33"/>
      <c r="D29" s="26" t="s">
        <v>40</v>
      </c>
      <c r="F29" s="26" t="s">
        <v>41</v>
      </c>
      <c r="L29" s="281">
        <v>0.21</v>
      </c>
      <c r="M29" s="280"/>
      <c r="N29" s="280"/>
      <c r="O29" s="280"/>
      <c r="P29" s="280"/>
      <c r="W29" s="279">
        <f>ROUND(AZ54, 2)</f>
        <v>172227.47</v>
      </c>
      <c r="X29" s="280"/>
      <c r="Y29" s="280"/>
      <c r="Z29" s="280"/>
      <c r="AA29" s="280"/>
      <c r="AB29" s="280"/>
      <c r="AC29" s="280"/>
      <c r="AD29" s="280"/>
      <c r="AE29" s="280"/>
      <c r="AK29" s="279">
        <f>ROUND(AV54, 2)</f>
        <v>36167.769999999997</v>
      </c>
      <c r="AL29" s="280"/>
      <c r="AM29" s="280"/>
      <c r="AN29" s="280"/>
      <c r="AO29" s="280"/>
      <c r="AR29" s="33"/>
    </row>
    <row r="30" spans="2:71" s="2" customFormat="1" ht="14.45" customHeight="1">
      <c r="B30" s="33"/>
      <c r="F30" s="26" t="s">
        <v>42</v>
      </c>
      <c r="L30" s="281">
        <v>0.12</v>
      </c>
      <c r="M30" s="280"/>
      <c r="N30" s="280"/>
      <c r="O30" s="280"/>
      <c r="P30" s="280"/>
      <c r="W30" s="279">
        <f>ROUND(BA54, 2)</f>
        <v>0</v>
      </c>
      <c r="X30" s="280"/>
      <c r="Y30" s="280"/>
      <c r="Z30" s="280"/>
      <c r="AA30" s="280"/>
      <c r="AB30" s="280"/>
      <c r="AC30" s="280"/>
      <c r="AD30" s="280"/>
      <c r="AE30" s="280"/>
      <c r="AK30" s="279">
        <f>ROUND(AW54, 2)</f>
        <v>0</v>
      </c>
      <c r="AL30" s="280"/>
      <c r="AM30" s="280"/>
      <c r="AN30" s="280"/>
      <c r="AO30" s="280"/>
      <c r="AR30" s="33"/>
    </row>
    <row r="31" spans="2:71" s="2" customFormat="1" ht="14.45" hidden="1" customHeight="1">
      <c r="B31" s="33"/>
      <c r="F31" s="26" t="s">
        <v>43</v>
      </c>
      <c r="L31" s="281">
        <v>0.21</v>
      </c>
      <c r="M31" s="280"/>
      <c r="N31" s="280"/>
      <c r="O31" s="280"/>
      <c r="P31" s="280"/>
      <c r="W31" s="279">
        <f>ROUND(BB54, 2)</f>
        <v>0</v>
      </c>
      <c r="X31" s="280"/>
      <c r="Y31" s="280"/>
      <c r="Z31" s="280"/>
      <c r="AA31" s="280"/>
      <c r="AB31" s="280"/>
      <c r="AC31" s="280"/>
      <c r="AD31" s="280"/>
      <c r="AE31" s="280"/>
      <c r="AK31" s="279">
        <v>0</v>
      </c>
      <c r="AL31" s="280"/>
      <c r="AM31" s="280"/>
      <c r="AN31" s="280"/>
      <c r="AO31" s="280"/>
      <c r="AR31" s="33"/>
    </row>
    <row r="32" spans="2:71" s="2" customFormat="1" ht="14.45" hidden="1" customHeight="1">
      <c r="B32" s="33"/>
      <c r="F32" s="26" t="s">
        <v>44</v>
      </c>
      <c r="L32" s="281">
        <v>0.12</v>
      </c>
      <c r="M32" s="280"/>
      <c r="N32" s="280"/>
      <c r="O32" s="280"/>
      <c r="P32" s="280"/>
      <c r="W32" s="279">
        <f>ROUND(BC54, 2)</f>
        <v>0</v>
      </c>
      <c r="X32" s="280"/>
      <c r="Y32" s="280"/>
      <c r="Z32" s="280"/>
      <c r="AA32" s="280"/>
      <c r="AB32" s="280"/>
      <c r="AC32" s="280"/>
      <c r="AD32" s="280"/>
      <c r="AE32" s="280"/>
      <c r="AK32" s="279">
        <v>0</v>
      </c>
      <c r="AL32" s="280"/>
      <c r="AM32" s="280"/>
      <c r="AN32" s="280"/>
      <c r="AO32" s="280"/>
      <c r="AR32" s="33"/>
    </row>
    <row r="33" spans="2:44" s="2" customFormat="1" ht="14.45" hidden="1" customHeight="1">
      <c r="B33" s="33"/>
      <c r="F33" s="26" t="s">
        <v>45</v>
      </c>
      <c r="L33" s="281">
        <v>0</v>
      </c>
      <c r="M33" s="280"/>
      <c r="N33" s="280"/>
      <c r="O33" s="280"/>
      <c r="P33" s="280"/>
      <c r="W33" s="279">
        <f>ROUND(BD54, 2)</f>
        <v>0</v>
      </c>
      <c r="X33" s="280"/>
      <c r="Y33" s="280"/>
      <c r="Z33" s="280"/>
      <c r="AA33" s="280"/>
      <c r="AB33" s="280"/>
      <c r="AC33" s="280"/>
      <c r="AD33" s="280"/>
      <c r="AE33" s="280"/>
      <c r="AK33" s="279">
        <v>0</v>
      </c>
      <c r="AL33" s="280"/>
      <c r="AM33" s="280"/>
      <c r="AN33" s="280"/>
      <c r="AO33" s="280"/>
      <c r="AR33" s="33"/>
    </row>
    <row r="34" spans="2:44" s="1" customFormat="1" ht="6.95" customHeight="1">
      <c r="B34" s="29"/>
      <c r="AR34" s="29"/>
    </row>
    <row r="35" spans="2:44" s="1" customFormat="1" ht="25.9" customHeight="1">
      <c r="B35" s="29"/>
      <c r="C35" s="34"/>
      <c r="D35" s="35" t="s">
        <v>46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47</v>
      </c>
      <c r="U35" s="36"/>
      <c r="V35" s="36"/>
      <c r="W35" s="36"/>
      <c r="X35" s="282" t="s">
        <v>48</v>
      </c>
      <c r="Y35" s="283"/>
      <c r="Z35" s="283"/>
      <c r="AA35" s="283"/>
      <c r="AB35" s="283"/>
      <c r="AC35" s="36"/>
      <c r="AD35" s="36"/>
      <c r="AE35" s="36"/>
      <c r="AF35" s="36"/>
      <c r="AG35" s="36"/>
      <c r="AH35" s="36"/>
      <c r="AI35" s="36"/>
      <c r="AJ35" s="36"/>
      <c r="AK35" s="284">
        <f>SUM(AK26:AK33)</f>
        <v>208395.24</v>
      </c>
      <c r="AL35" s="283"/>
      <c r="AM35" s="283"/>
      <c r="AN35" s="283"/>
      <c r="AO35" s="285"/>
      <c r="AP35" s="34"/>
      <c r="AQ35" s="34"/>
      <c r="AR35" s="29"/>
    </row>
    <row r="36" spans="2:44" s="1" customFormat="1" ht="6.95" customHeight="1">
      <c r="B36" s="29"/>
      <c r="AR36" s="29"/>
    </row>
    <row r="37" spans="2:44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29"/>
    </row>
    <row r="41" spans="2:44" s="1" customFormat="1" ht="6.95" customHeight="1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29"/>
    </row>
    <row r="42" spans="2:44" s="1" customFormat="1" ht="24.95" customHeight="1">
      <c r="B42" s="29"/>
      <c r="C42" s="21" t="s">
        <v>49</v>
      </c>
      <c r="AR42" s="29"/>
    </row>
    <row r="43" spans="2:44" s="1" customFormat="1" ht="6.95" customHeight="1">
      <c r="B43" s="29"/>
      <c r="AR43" s="29"/>
    </row>
    <row r="44" spans="2:44" s="3" customFormat="1" ht="12" customHeight="1">
      <c r="B44" s="42"/>
      <c r="C44" s="26" t="s">
        <v>12</v>
      </c>
      <c r="L44" s="3" t="str">
        <f>K5</f>
        <v>25-08</v>
      </c>
      <c r="AR44" s="42"/>
    </row>
    <row r="45" spans="2:44" s="4" customFormat="1" ht="36.950000000000003" customHeight="1">
      <c r="B45" s="43"/>
      <c r="C45" s="44" t="s">
        <v>14</v>
      </c>
      <c r="L45" s="263" t="str">
        <f>K6</f>
        <v>Chodníky podél III/29837</v>
      </c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R45" s="43"/>
    </row>
    <row r="46" spans="2:44" s="1" customFormat="1" ht="6.95" customHeight="1">
      <c r="B46" s="29"/>
      <c r="AR46" s="29"/>
    </row>
    <row r="47" spans="2:44" s="1" customFormat="1" ht="12" customHeight="1">
      <c r="B47" s="29"/>
      <c r="C47" s="26" t="s">
        <v>19</v>
      </c>
      <c r="L47" s="45" t="str">
        <f>IF(K8="","",K8)</f>
        <v>Městec nad Dědinou</v>
      </c>
      <c r="AI47" s="26" t="s">
        <v>21</v>
      </c>
      <c r="AM47" s="272" t="str">
        <f>IF(AN8= "","",AN8)</f>
        <v>5. 11. 2025</v>
      </c>
      <c r="AN47" s="272"/>
      <c r="AR47" s="29"/>
    </row>
    <row r="48" spans="2:44" s="1" customFormat="1" ht="6.95" customHeight="1">
      <c r="B48" s="29"/>
      <c r="AR48" s="29"/>
    </row>
    <row r="49" spans="1:91" s="1" customFormat="1" ht="25.7" customHeight="1">
      <c r="B49" s="29"/>
      <c r="C49" s="26" t="s">
        <v>23</v>
      </c>
      <c r="L49" s="3" t="str">
        <f>IF(E11= "","",E11)</f>
        <v>Obec Očelice</v>
      </c>
      <c r="AI49" s="26" t="s">
        <v>29</v>
      </c>
      <c r="AM49" s="273" t="str">
        <f>IF(E17="","",E17)</f>
        <v>ENERGOPROJEKT CZ s.r.o.</v>
      </c>
      <c r="AN49" s="274"/>
      <c r="AO49" s="274"/>
      <c r="AP49" s="274"/>
      <c r="AR49" s="29"/>
      <c r="AS49" s="275" t="s">
        <v>50</v>
      </c>
      <c r="AT49" s="276"/>
      <c r="AU49" s="47"/>
      <c r="AV49" s="47"/>
      <c r="AW49" s="47"/>
      <c r="AX49" s="47"/>
      <c r="AY49" s="47"/>
      <c r="AZ49" s="47"/>
      <c r="BA49" s="47"/>
      <c r="BB49" s="47"/>
      <c r="BC49" s="47"/>
      <c r="BD49" s="48"/>
    </row>
    <row r="50" spans="1:91" s="1" customFormat="1" ht="15.2" customHeight="1">
      <c r="B50" s="29"/>
      <c r="C50" s="26" t="s">
        <v>27</v>
      </c>
      <c r="L50" s="3" t="str">
        <f>IF(E14="","",E14)</f>
        <v>dle výběrového řízení</v>
      </c>
      <c r="AI50" s="26" t="s">
        <v>32</v>
      </c>
      <c r="AM50" s="273" t="str">
        <f>IF(E20="","",E20)</f>
        <v>Jan Bártík</v>
      </c>
      <c r="AN50" s="274"/>
      <c r="AO50" s="274"/>
      <c r="AP50" s="274"/>
      <c r="AR50" s="29"/>
      <c r="AS50" s="277"/>
      <c r="AT50" s="278"/>
      <c r="BD50" s="50"/>
    </row>
    <row r="51" spans="1:91" s="1" customFormat="1" ht="10.9" customHeight="1">
      <c r="B51" s="29"/>
      <c r="AR51" s="29"/>
      <c r="AS51" s="277"/>
      <c r="AT51" s="278"/>
      <c r="BD51" s="50"/>
    </row>
    <row r="52" spans="1:91" s="1" customFormat="1" ht="29.25" customHeight="1">
      <c r="B52" s="29"/>
      <c r="C52" s="267" t="s">
        <v>51</v>
      </c>
      <c r="D52" s="268"/>
      <c r="E52" s="268"/>
      <c r="F52" s="268"/>
      <c r="G52" s="268"/>
      <c r="H52" s="51"/>
      <c r="I52" s="269" t="s">
        <v>52</v>
      </c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68"/>
      <c r="AC52" s="268"/>
      <c r="AD52" s="268"/>
      <c r="AE52" s="268"/>
      <c r="AF52" s="268"/>
      <c r="AG52" s="270" t="s">
        <v>53</v>
      </c>
      <c r="AH52" s="268"/>
      <c r="AI52" s="268"/>
      <c r="AJ52" s="268"/>
      <c r="AK52" s="268"/>
      <c r="AL52" s="268"/>
      <c r="AM52" s="268"/>
      <c r="AN52" s="269" t="s">
        <v>54</v>
      </c>
      <c r="AO52" s="268"/>
      <c r="AP52" s="268"/>
      <c r="AQ52" s="52" t="s">
        <v>55</v>
      </c>
      <c r="AR52" s="29"/>
      <c r="AS52" s="53" t="s">
        <v>56</v>
      </c>
      <c r="AT52" s="54" t="s">
        <v>57</v>
      </c>
      <c r="AU52" s="54" t="s">
        <v>58</v>
      </c>
      <c r="AV52" s="54" t="s">
        <v>59</v>
      </c>
      <c r="AW52" s="54" t="s">
        <v>60</v>
      </c>
      <c r="AX52" s="54" t="s">
        <v>61</v>
      </c>
      <c r="AY52" s="54" t="s">
        <v>62</v>
      </c>
      <c r="AZ52" s="54" t="s">
        <v>63</v>
      </c>
      <c r="BA52" s="54" t="s">
        <v>64</v>
      </c>
      <c r="BB52" s="54" t="s">
        <v>65</v>
      </c>
      <c r="BC52" s="54" t="s">
        <v>66</v>
      </c>
      <c r="BD52" s="55" t="s">
        <v>67</v>
      </c>
    </row>
    <row r="53" spans="1:91" s="1" customFormat="1" ht="10.9" customHeight="1">
      <c r="B53" s="29"/>
      <c r="AR53" s="29"/>
      <c r="AS53" s="56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8"/>
    </row>
    <row r="54" spans="1:91" s="5" customFormat="1" ht="32.450000000000003" customHeight="1">
      <c r="B54" s="57"/>
      <c r="C54" s="58" t="s">
        <v>68</v>
      </c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289">
        <f>ROUND(AG55,2)</f>
        <v>172227.47</v>
      </c>
      <c r="AH54" s="289"/>
      <c r="AI54" s="289"/>
      <c r="AJ54" s="289"/>
      <c r="AK54" s="289"/>
      <c r="AL54" s="289"/>
      <c r="AM54" s="289"/>
      <c r="AN54" s="290">
        <f>SUM(AG54,AT54)</f>
        <v>208395.24</v>
      </c>
      <c r="AO54" s="290"/>
      <c r="AP54" s="290"/>
      <c r="AQ54" s="61" t="s">
        <v>17</v>
      </c>
      <c r="AR54" s="57"/>
      <c r="AS54" s="62">
        <f>ROUND(AS55,2)</f>
        <v>0</v>
      </c>
      <c r="AT54" s="63">
        <f>ROUND(SUM(AV54:AW54),2)</f>
        <v>36167.769999999997</v>
      </c>
      <c r="AU54" s="64">
        <f>ROUND(AU55,5)</f>
        <v>82.086569999999995</v>
      </c>
      <c r="AV54" s="63">
        <f>ROUND(AZ54*L29,2)</f>
        <v>36167.769999999997</v>
      </c>
      <c r="AW54" s="63">
        <f>ROUND(BA54*L30,2)</f>
        <v>0</v>
      </c>
      <c r="AX54" s="63">
        <f>ROUND(BB54*L29,2)</f>
        <v>0</v>
      </c>
      <c r="AY54" s="63">
        <f>ROUND(BC54*L30,2)</f>
        <v>0</v>
      </c>
      <c r="AZ54" s="63">
        <f>ROUND(AZ55,2)</f>
        <v>172227.47</v>
      </c>
      <c r="BA54" s="63">
        <f>ROUND(BA55,2)</f>
        <v>0</v>
      </c>
      <c r="BB54" s="63">
        <f>ROUND(BB55,2)</f>
        <v>0</v>
      </c>
      <c r="BC54" s="63">
        <f>ROUND(BC55,2)</f>
        <v>0</v>
      </c>
      <c r="BD54" s="65">
        <f>ROUND(BD55,2)</f>
        <v>0</v>
      </c>
      <c r="BS54" s="66" t="s">
        <v>69</v>
      </c>
      <c r="BT54" s="66" t="s">
        <v>70</v>
      </c>
      <c r="BU54" s="67" t="s">
        <v>71</v>
      </c>
      <c r="BV54" s="66" t="s">
        <v>72</v>
      </c>
      <c r="BW54" s="66" t="s">
        <v>5</v>
      </c>
      <c r="BX54" s="66" t="s">
        <v>73</v>
      </c>
      <c r="CL54" s="66" t="s">
        <v>17</v>
      </c>
    </row>
    <row r="55" spans="1:91" s="6" customFormat="1" ht="24.75" customHeight="1">
      <c r="A55" s="68" t="s">
        <v>74</v>
      </c>
      <c r="B55" s="69"/>
      <c r="C55" s="70"/>
      <c r="D55" s="288" t="s">
        <v>75</v>
      </c>
      <c r="E55" s="288"/>
      <c r="F55" s="288"/>
      <c r="G55" s="288"/>
      <c r="H55" s="288"/>
      <c r="I55" s="71"/>
      <c r="J55" s="288" t="s">
        <v>76</v>
      </c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288"/>
      <c r="AC55" s="288"/>
      <c r="AD55" s="288"/>
      <c r="AE55" s="288"/>
      <c r="AF55" s="288"/>
      <c r="AG55" s="286">
        <f>'25-08-04 - Opravy dešťové...'!J30</f>
        <v>172227.47</v>
      </c>
      <c r="AH55" s="287"/>
      <c r="AI55" s="287"/>
      <c r="AJ55" s="287"/>
      <c r="AK55" s="287"/>
      <c r="AL55" s="287"/>
      <c r="AM55" s="287"/>
      <c r="AN55" s="286">
        <f>SUM(AG55,AT55)</f>
        <v>208395.24</v>
      </c>
      <c r="AO55" s="287"/>
      <c r="AP55" s="287"/>
      <c r="AQ55" s="72" t="s">
        <v>77</v>
      </c>
      <c r="AR55" s="69"/>
      <c r="AS55" s="73">
        <v>0</v>
      </c>
      <c r="AT55" s="74">
        <f>ROUND(SUM(AV55:AW55),2)</f>
        <v>36167.769999999997</v>
      </c>
      <c r="AU55" s="75">
        <f>'25-08-04 - Opravy dešťové...'!P88</f>
        <v>82.086569999999995</v>
      </c>
      <c r="AV55" s="74">
        <f>'25-08-04 - Opravy dešťové...'!J33</f>
        <v>36167.769999999997</v>
      </c>
      <c r="AW55" s="74">
        <f>'25-08-04 - Opravy dešťové...'!J34</f>
        <v>0</v>
      </c>
      <c r="AX55" s="74">
        <f>'25-08-04 - Opravy dešťové...'!J35</f>
        <v>0</v>
      </c>
      <c r="AY55" s="74">
        <f>'25-08-04 - Opravy dešťové...'!J36</f>
        <v>0</v>
      </c>
      <c r="AZ55" s="74">
        <f>'25-08-04 - Opravy dešťové...'!F33</f>
        <v>172227.47</v>
      </c>
      <c r="BA55" s="74">
        <f>'25-08-04 - Opravy dešťové...'!F34</f>
        <v>0</v>
      </c>
      <c r="BB55" s="74">
        <f>'25-08-04 - Opravy dešťové...'!F35</f>
        <v>0</v>
      </c>
      <c r="BC55" s="74">
        <f>'25-08-04 - Opravy dešťové...'!F36</f>
        <v>0</v>
      </c>
      <c r="BD55" s="76">
        <f>'25-08-04 - Opravy dešťové...'!F37</f>
        <v>0</v>
      </c>
      <c r="BT55" s="77" t="s">
        <v>78</v>
      </c>
      <c r="BV55" s="77" t="s">
        <v>72</v>
      </c>
      <c r="BW55" s="77" t="s">
        <v>79</v>
      </c>
      <c r="BX55" s="77" t="s">
        <v>5</v>
      </c>
      <c r="CL55" s="77" t="s">
        <v>17</v>
      </c>
      <c r="CM55" s="77" t="s">
        <v>80</v>
      </c>
    </row>
    <row r="56" spans="1:91" s="1" customFormat="1" ht="30" customHeight="1">
      <c r="B56" s="29"/>
      <c r="AR56" s="29"/>
    </row>
    <row r="57" spans="1:91" s="1" customFormat="1" ht="6.95" customHeight="1"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29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55:AP55"/>
    <mergeCell ref="AG55:AM55"/>
    <mergeCell ref="D55:H55"/>
    <mergeCell ref="J55:AF55"/>
    <mergeCell ref="AG54:AM54"/>
    <mergeCell ref="AN54:AP54"/>
    <mergeCell ref="AR2:BE2"/>
    <mergeCell ref="C52:G52"/>
    <mergeCell ref="I52:AF52"/>
    <mergeCell ref="AG52:AM52"/>
    <mergeCell ref="AN52:AP52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W31:AE31"/>
  </mergeCells>
  <hyperlinks>
    <hyperlink ref="A55" location="'25-08-04 - Opravy dešťové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B2:BM205"/>
  <sheetViews>
    <sheetView showGridLines="0" tabSelected="1" workbookViewId="0">
      <selection activeCell="E9" sqref="E9:H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7" t="s">
        <v>79</v>
      </c>
      <c r="AZ2" s="78" t="s">
        <v>81</v>
      </c>
      <c r="BA2" s="78" t="s">
        <v>17</v>
      </c>
      <c r="BB2" s="78" t="s">
        <v>17</v>
      </c>
      <c r="BC2" s="78" t="s">
        <v>82</v>
      </c>
      <c r="BD2" s="78" t="s">
        <v>80</v>
      </c>
    </row>
    <row r="3" spans="2:5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80</v>
      </c>
      <c r="AZ3" s="78" t="s">
        <v>83</v>
      </c>
      <c r="BA3" s="78" t="s">
        <v>17</v>
      </c>
      <c r="BB3" s="78" t="s">
        <v>17</v>
      </c>
      <c r="BC3" s="78" t="s">
        <v>84</v>
      </c>
      <c r="BD3" s="78" t="s">
        <v>80</v>
      </c>
    </row>
    <row r="4" spans="2:56" ht="24.95" customHeight="1">
      <c r="B4" s="20"/>
      <c r="D4" s="21" t="s">
        <v>85</v>
      </c>
      <c r="L4" s="20"/>
      <c r="M4" s="79" t="s">
        <v>10</v>
      </c>
      <c r="AT4" s="17" t="s">
        <v>4</v>
      </c>
      <c r="AZ4" s="78" t="s">
        <v>86</v>
      </c>
      <c r="BA4" s="78" t="s">
        <v>17</v>
      </c>
      <c r="BB4" s="78" t="s">
        <v>17</v>
      </c>
      <c r="BC4" s="78" t="s">
        <v>87</v>
      </c>
      <c r="BD4" s="78" t="s">
        <v>80</v>
      </c>
    </row>
    <row r="5" spans="2:56" ht="6.95" customHeight="1">
      <c r="B5" s="20"/>
      <c r="L5" s="20"/>
    </row>
    <row r="6" spans="2:56" ht="12" customHeight="1">
      <c r="B6" s="20"/>
      <c r="D6" s="26" t="s">
        <v>14</v>
      </c>
      <c r="L6" s="20"/>
    </row>
    <row r="7" spans="2:56" ht="16.5" customHeight="1">
      <c r="B7" s="20"/>
      <c r="E7" s="261" t="str">
        <f>'Rekapitulace stavby'!K6</f>
        <v>Chodníky podél III/29837</v>
      </c>
      <c r="F7" s="262"/>
      <c r="G7" s="262"/>
      <c r="H7" s="262"/>
      <c r="L7" s="20"/>
    </row>
    <row r="8" spans="2:56" s="1" customFormat="1" ht="12" customHeight="1">
      <c r="B8" s="29"/>
      <c r="D8" s="26" t="s">
        <v>88</v>
      </c>
      <c r="L8" s="29"/>
    </row>
    <row r="9" spans="2:56" s="1" customFormat="1" ht="30" customHeight="1">
      <c r="B9" s="29"/>
      <c r="E9" s="263" t="s">
        <v>531</v>
      </c>
      <c r="F9" s="264"/>
      <c r="G9" s="264"/>
      <c r="H9" s="264"/>
      <c r="L9" s="29"/>
    </row>
    <row r="10" spans="2:56" s="1" customFormat="1">
      <c r="B10" s="29"/>
      <c r="L10" s="29"/>
    </row>
    <row r="11" spans="2:56" s="1" customFormat="1" ht="12" customHeight="1">
      <c r="B11" s="29"/>
      <c r="D11" s="26" t="s">
        <v>16</v>
      </c>
      <c r="F11" s="24" t="s">
        <v>17</v>
      </c>
      <c r="I11" s="26" t="s">
        <v>18</v>
      </c>
      <c r="J11" s="24" t="s">
        <v>17</v>
      </c>
      <c r="L11" s="29"/>
    </row>
    <row r="12" spans="2:56" s="1" customFormat="1" ht="12" customHeight="1">
      <c r="B12" s="29"/>
      <c r="D12" s="26" t="s">
        <v>19</v>
      </c>
      <c r="F12" s="24" t="s">
        <v>20</v>
      </c>
      <c r="I12" s="26" t="s">
        <v>21</v>
      </c>
      <c r="J12" s="46">
        <v>46188</v>
      </c>
      <c r="L12" s="29"/>
    </row>
    <row r="13" spans="2:56" s="1" customFormat="1" ht="10.9" customHeight="1">
      <c r="B13" s="29"/>
      <c r="L13" s="29"/>
    </row>
    <row r="14" spans="2:56" s="1" customFormat="1" ht="12" customHeight="1">
      <c r="B14" s="29"/>
      <c r="D14" s="26" t="s">
        <v>23</v>
      </c>
      <c r="I14" s="26" t="s">
        <v>24</v>
      </c>
      <c r="J14" s="24" t="s">
        <v>17</v>
      </c>
      <c r="L14" s="29"/>
    </row>
    <row r="15" spans="2:56" s="1" customFormat="1" ht="18" customHeight="1">
      <c r="B15" s="29"/>
      <c r="E15" s="24" t="s">
        <v>25</v>
      </c>
      <c r="I15" s="26" t="s">
        <v>26</v>
      </c>
      <c r="J15" s="24" t="s">
        <v>17</v>
      </c>
      <c r="L15" s="29"/>
    </row>
    <row r="16" spans="2:56" s="1" customFormat="1" ht="6.95" customHeight="1">
      <c r="B16" s="29"/>
      <c r="L16" s="29"/>
    </row>
    <row r="17" spans="2:12" s="1" customFormat="1" ht="12" customHeight="1">
      <c r="B17" s="29"/>
      <c r="D17" s="26" t="s">
        <v>27</v>
      </c>
      <c r="I17" s="26" t="s">
        <v>24</v>
      </c>
      <c r="J17" s="24" t="s">
        <v>17</v>
      </c>
      <c r="L17" s="29"/>
    </row>
    <row r="18" spans="2:12" s="1" customFormat="1" ht="18" customHeight="1">
      <c r="B18" s="29"/>
      <c r="E18" s="24" t="s">
        <v>89</v>
      </c>
      <c r="I18" s="26" t="s">
        <v>26</v>
      </c>
      <c r="J18" s="24" t="s">
        <v>17</v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29</v>
      </c>
      <c r="I20" s="26" t="s">
        <v>24</v>
      </c>
      <c r="J20" s="24" t="s">
        <v>17</v>
      </c>
      <c r="L20" s="29"/>
    </row>
    <row r="21" spans="2:12" s="1" customFormat="1" ht="18" customHeight="1">
      <c r="B21" s="29"/>
      <c r="E21" s="24" t="s">
        <v>30</v>
      </c>
      <c r="I21" s="26" t="s">
        <v>26</v>
      </c>
      <c r="J21" s="24" t="s">
        <v>17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32</v>
      </c>
      <c r="I23" s="26" t="s">
        <v>24</v>
      </c>
      <c r="J23" s="24" t="s">
        <v>17</v>
      </c>
      <c r="L23" s="29"/>
    </row>
    <row r="24" spans="2:12" s="1" customFormat="1" ht="18" customHeight="1">
      <c r="B24" s="29"/>
      <c r="E24" s="24" t="s">
        <v>33</v>
      </c>
      <c r="I24" s="26" t="s">
        <v>26</v>
      </c>
      <c r="J24" s="24" t="s">
        <v>17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0"/>
      <c r="E27" s="266" t="s">
        <v>17</v>
      </c>
      <c r="F27" s="266"/>
      <c r="G27" s="266"/>
      <c r="H27" s="266"/>
      <c r="L27" s="80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47"/>
      <c r="E29" s="47"/>
      <c r="F29" s="47"/>
      <c r="G29" s="47"/>
      <c r="H29" s="47"/>
      <c r="I29" s="47"/>
      <c r="J29" s="47"/>
      <c r="K29" s="47"/>
      <c r="L29" s="29"/>
    </row>
    <row r="30" spans="2:12" s="1" customFormat="1" ht="25.35" customHeight="1">
      <c r="B30" s="29"/>
      <c r="D30" s="81" t="s">
        <v>36</v>
      </c>
      <c r="J30" s="60">
        <f>ROUND(J88, 2)</f>
        <v>172227.47</v>
      </c>
      <c r="L30" s="29"/>
    </row>
    <row r="31" spans="2:12" s="1" customFormat="1" ht="6.95" customHeight="1">
      <c r="B31" s="29"/>
      <c r="D31" s="47"/>
      <c r="E31" s="47"/>
      <c r="F31" s="47"/>
      <c r="G31" s="47"/>
      <c r="H31" s="47"/>
      <c r="I31" s="47"/>
      <c r="J31" s="47"/>
      <c r="K31" s="47"/>
      <c r="L31" s="29"/>
    </row>
    <row r="32" spans="2:12" s="1" customFormat="1" ht="14.45" customHeight="1">
      <c r="B32" s="29"/>
      <c r="F32" s="32" t="s">
        <v>38</v>
      </c>
      <c r="I32" s="32" t="s">
        <v>37</v>
      </c>
      <c r="J32" s="32" t="s">
        <v>39</v>
      </c>
      <c r="L32" s="29"/>
    </row>
    <row r="33" spans="2:12" s="1" customFormat="1" ht="14.45" customHeight="1">
      <c r="B33" s="29"/>
      <c r="D33" s="49" t="s">
        <v>40</v>
      </c>
      <c r="E33" s="26" t="s">
        <v>41</v>
      </c>
      <c r="F33" s="82">
        <f>ROUND((SUM(BE88:BE204)),  2)</f>
        <v>172227.47</v>
      </c>
      <c r="I33" s="83">
        <v>0.21</v>
      </c>
      <c r="J33" s="82">
        <f>ROUND(((SUM(BE88:BE204))*I33),  2)</f>
        <v>36167.769999999997</v>
      </c>
      <c r="L33" s="29"/>
    </row>
    <row r="34" spans="2:12" s="1" customFormat="1" ht="14.45" customHeight="1">
      <c r="B34" s="29"/>
      <c r="E34" s="26" t="s">
        <v>42</v>
      </c>
      <c r="F34" s="82">
        <f>ROUND((SUM(BF88:BF204)),  2)</f>
        <v>0</v>
      </c>
      <c r="I34" s="83">
        <v>0.12</v>
      </c>
      <c r="J34" s="82">
        <f>ROUND(((SUM(BF88:BF204))*I34),  2)</f>
        <v>0</v>
      </c>
      <c r="L34" s="29"/>
    </row>
    <row r="35" spans="2:12" s="1" customFormat="1" ht="14.45" hidden="1" customHeight="1">
      <c r="B35" s="29"/>
      <c r="E35" s="26" t="s">
        <v>43</v>
      </c>
      <c r="F35" s="82">
        <f>ROUND((SUM(BG88:BG204)),  2)</f>
        <v>0</v>
      </c>
      <c r="I35" s="83">
        <v>0.21</v>
      </c>
      <c r="J35" s="82">
        <f>0</f>
        <v>0</v>
      </c>
      <c r="L35" s="29"/>
    </row>
    <row r="36" spans="2:12" s="1" customFormat="1" ht="14.45" hidden="1" customHeight="1">
      <c r="B36" s="29"/>
      <c r="E36" s="26" t="s">
        <v>44</v>
      </c>
      <c r="F36" s="82">
        <f>ROUND((SUM(BH88:BH204)),  2)</f>
        <v>0</v>
      </c>
      <c r="I36" s="83">
        <v>0.12</v>
      </c>
      <c r="J36" s="82">
        <f>0</f>
        <v>0</v>
      </c>
      <c r="L36" s="29"/>
    </row>
    <row r="37" spans="2:12" s="1" customFormat="1" ht="14.45" hidden="1" customHeight="1">
      <c r="B37" s="29"/>
      <c r="E37" s="26" t="s">
        <v>45</v>
      </c>
      <c r="F37" s="82">
        <f>ROUND((SUM(BI88:BI204)),  2)</f>
        <v>0</v>
      </c>
      <c r="I37" s="83">
        <v>0</v>
      </c>
      <c r="J37" s="82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84"/>
      <c r="D39" s="85" t="s">
        <v>46</v>
      </c>
      <c r="E39" s="51"/>
      <c r="F39" s="51"/>
      <c r="G39" s="86" t="s">
        <v>47</v>
      </c>
      <c r="H39" s="87" t="s">
        <v>48</v>
      </c>
      <c r="I39" s="51"/>
      <c r="J39" s="88">
        <f>SUM(J30:J37)</f>
        <v>208395.24</v>
      </c>
      <c r="K39" s="89"/>
      <c r="L39" s="29"/>
    </row>
    <row r="40" spans="2:12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29"/>
    </row>
    <row r="44" spans="2:12" s="1" customFormat="1" ht="6.9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29"/>
    </row>
    <row r="45" spans="2:12" s="1" customFormat="1" ht="24.95" customHeight="1">
      <c r="B45" s="29"/>
      <c r="C45" s="21" t="s">
        <v>90</v>
      </c>
      <c r="L45" s="29"/>
    </row>
    <row r="46" spans="2:12" s="1" customFormat="1" ht="6.95" customHeight="1">
      <c r="B46" s="29"/>
      <c r="L46" s="29"/>
    </row>
    <row r="47" spans="2:12" s="1" customFormat="1" ht="12" customHeight="1">
      <c r="B47" s="29"/>
      <c r="C47" s="26" t="s">
        <v>14</v>
      </c>
      <c r="L47" s="29"/>
    </row>
    <row r="48" spans="2:12" s="1" customFormat="1" ht="16.5" customHeight="1">
      <c r="B48" s="29"/>
      <c r="E48" s="261" t="str">
        <f>E7</f>
        <v>Chodníky podél III/29837</v>
      </c>
      <c r="F48" s="262"/>
      <c r="G48" s="262"/>
      <c r="H48" s="262"/>
      <c r="L48" s="29"/>
    </row>
    <row r="49" spans="2:47" s="1" customFormat="1" ht="12" customHeight="1">
      <c r="B49" s="29"/>
      <c r="C49" s="26" t="s">
        <v>88</v>
      </c>
      <c r="L49" s="29"/>
    </row>
    <row r="50" spans="2:47" s="1" customFormat="1" ht="30" customHeight="1">
      <c r="B50" s="29"/>
      <c r="E50" s="263" t="str">
        <f>E9</f>
        <v>25-08-04 - Opravy dešťové kanalizace - vícepráce připojení,pravá strana</v>
      </c>
      <c r="F50" s="264"/>
      <c r="G50" s="264"/>
      <c r="H50" s="264"/>
      <c r="L50" s="29"/>
    </row>
    <row r="51" spans="2:47" s="1" customFormat="1" ht="6.95" customHeight="1">
      <c r="B51" s="29"/>
      <c r="L51" s="29"/>
    </row>
    <row r="52" spans="2:47" s="1" customFormat="1" ht="12" customHeight="1">
      <c r="B52" s="29"/>
      <c r="C52" s="26" t="s">
        <v>19</v>
      </c>
      <c r="F52" s="24" t="str">
        <f>F12</f>
        <v>Městec nad Dědinou</v>
      </c>
      <c r="I52" s="26" t="s">
        <v>21</v>
      </c>
      <c r="J52" s="46">
        <f>IF(J12="","",J12)</f>
        <v>46188</v>
      </c>
      <c r="L52" s="29"/>
    </row>
    <row r="53" spans="2:47" s="1" customFormat="1" ht="6.95" customHeight="1">
      <c r="B53" s="29"/>
      <c r="L53" s="29"/>
    </row>
    <row r="54" spans="2:47" s="1" customFormat="1" ht="25.7" customHeight="1">
      <c r="B54" s="29"/>
      <c r="C54" s="26" t="s">
        <v>23</v>
      </c>
      <c r="F54" s="24" t="str">
        <f>E15</f>
        <v>Obec Očelice</v>
      </c>
      <c r="I54" s="26" t="s">
        <v>29</v>
      </c>
      <c r="J54" s="27" t="str">
        <f>E21</f>
        <v>ENERGOPROJEKT CZ s.r.o.</v>
      </c>
      <c r="L54" s="29"/>
    </row>
    <row r="55" spans="2:47" s="1" customFormat="1" ht="15.2" customHeight="1">
      <c r="B55" s="29"/>
      <c r="C55" s="26" t="s">
        <v>27</v>
      </c>
      <c r="F55" s="24" t="str">
        <f>IF(E18="","",E18)</f>
        <v>STAVIBET s.r.o.</v>
      </c>
      <c r="I55" s="26" t="s">
        <v>32</v>
      </c>
      <c r="J55" s="27" t="str">
        <f>E24</f>
        <v>Jan Bártík</v>
      </c>
      <c r="L55" s="29"/>
    </row>
    <row r="56" spans="2:47" s="1" customFormat="1" ht="10.35" customHeight="1">
      <c r="B56" s="29"/>
      <c r="L56" s="29"/>
    </row>
    <row r="57" spans="2:47" s="1" customFormat="1" ht="29.25" customHeight="1">
      <c r="B57" s="29"/>
      <c r="C57" s="90" t="s">
        <v>91</v>
      </c>
      <c r="D57" s="84"/>
      <c r="E57" s="84"/>
      <c r="F57" s="84"/>
      <c r="G57" s="84"/>
      <c r="H57" s="84"/>
      <c r="I57" s="84"/>
      <c r="J57" s="91" t="s">
        <v>92</v>
      </c>
      <c r="K57" s="84"/>
      <c r="L57" s="29"/>
    </row>
    <row r="58" spans="2:47" s="1" customFormat="1" ht="10.35" customHeight="1">
      <c r="B58" s="29"/>
      <c r="L58" s="29"/>
    </row>
    <row r="59" spans="2:47" s="1" customFormat="1" ht="22.9" customHeight="1">
      <c r="B59" s="29"/>
      <c r="C59" s="92" t="s">
        <v>68</v>
      </c>
      <c r="J59" s="60">
        <f>J88</f>
        <v>172227.47000000003</v>
      </c>
      <c r="L59" s="29"/>
      <c r="AU59" s="17" t="s">
        <v>93</v>
      </c>
    </row>
    <row r="60" spans="2:47" s="8" customFormat="1" ht="24.95" customHeight="1">
      <c r="B60" s="93"/>
      <c r="D60" s="94" t="s">
        <v>94</v>
      </c>
      <c r="E60" s="95"/>
      <c r="F60" s="95"/>
      <c r="G60" s="95"/>
      <c r="H60" s="95"/>
      <c r="I60" s="95"/>
      <c r="J60" s="96">
        <f>J89</f>
        <v>172227.47000000003</v>
      </c>
      <c r="L60" s="93"/>
    </row>
    <row r="61" spans="2:47" s="9" customFormat="1" ht="19.899999999999999" customHeight="1">
      <c r="B61" s="97"/>
      <c r="D61" s="98" t="s">
        <v>95</v>
      </c>
      <c r="E61" s="99"/>
      <c r="F61" s="99"/>
      <c r="G61" s="99"/>
      <c r="H61" s="99"/>
      <c r="I61" s="99"/>
      <c r="J61" s="100">
        <f>J90</f>
        <v>29788.130000000005</v>
      </c>
      <c r="L61" s="97"/>
    </row>
    <row r="62" spans="2:47" s="9" customFormat="1" ht="19.899999999999999" customHeight="1">
      <c r="B62" s="97"/>
      <c r="D62" s="98" t="s">
        <v>96</v>
      </c>
      <c r="E62" s="99"/>
      <c r="F62" s="99"/>
      <c r="G62" s="99"/>
      <c r="H62" s="99"/>
      <c r="I62" s="99"/>
      <c r="J62" s="100">
        <f>J129</f>
        <v>0</v>
      </c>
      <c r="L62" s="97"/>
    </row>
    <row r="63" spans="2:47" s="9" customFormat="1" ht="19.899999999999999" customHeight="1">
      <c r="B63" s="97"/>
      <c r="D63" s="98" t="s">
        <v>97</v>
      </c>
      <c r="E63" s="99"/>
      <c r="F63" s="99"/>
      <c r="G63" s="99"/>
      <c r="H63" s="99"/>
      <c r="I63" s="99"/>
      <c r="J63" s="100">
        <f>J135</f>
        <v>619.20000000000005</v>
      </c>
      <c r="L63" s="97"/>
    </row>
    <row r="64" spans="2:47" s="9" customFormat="1" ht="19.899999999999999" customHeight="1">
      <c r="B64" s="97"/>
      <c r="D64" s="98" t="s">
        <v>98</v>
      </c>
      <c r="E64" s="99"/>
      <c r="F64" s="99"/>
      <c r="G64" s="99"/>
      <c r="H64" s="99"/>
      <c r="I64" s="99"/>
      <c r="J64" s="100">
        <f>J139</f>
        <v>0</v>
      </c>
      <c r="L64" s="97"/>
    </row>
    <row r="65" spans="2:12" s="9" customFormat="1" ht="19.899999999999999" customHeight="1">
      <c r="B65" s="97"/>
      <c r="D65" s="98" t="s">
        <v>99</v>
      </c>
      <c r="E65" s="99"/>
      <c r="F65" s="99"/>
      <c r="G65" s="99"/>
      <c r="H65" s="99"/>
      <c r="I65" s="99"/>
      <c r="J65" s="100">
        <f>J142</f>
        <v>129180.26000000001</v>
      </c>
      <c r="L65" s="97"/>
    </row>
    <row r="66" spans="2:12" s="9" customFormat="1" ht="19.899999999999999" customHeight="1">
      <c r="B66" s="97"/>
      <c r="D66" s="98" t="s">
        <v>100</v>
      </c>
      <c r="E66" s="99"/>
      <c r="F66" s="99"/>
      <c r="G66" s="99"/>
      <c r="H66" s="99"/>
      <c r="I66" s="99"/>
      <c r="J66" s="100">
        <f>J184</f>
        <v>0</v>
      </c>
      <c r="L66" s="97"/>
    </row>
    <row r="67" spans="2:12" s="9" customFormat="1" ht="19.899999999999999" customHeight="1">
      <c r="B67" s="97"/>
      <c r="D67" s="98" t="s">
        <v>101</v>
      </c>
      <c r="E67" s="99"/>
      <c r="F67" s="99"/>
      <c r="G67" s="99"/>
      <c r="H67" s="99"/>
      <c r="I67" s="99"/>
      <c r="J67" s="100">
        <f>J195</f>
        <v>6999.6</v>
      </c>
      <c r="L67" s="97"/>
    </row>
    <row r="68" spans="2:12" s="9" customFormat="1" ht="19.899999999999999" customHeight="1">
      <c r="B68" s="97"/>
      <c r="D68" s="98" t="s">
        <v>102</v>
      </c>
      <c r="E68" s="99"/>
      <c r="F68" s="99"/>
      <c r="G68" s="99"/>
      <c r="H68" s="99"/>
      <c r="I68" s="99"/>
      <c r="J68" s="100">
        <f>J202</f>
        <v>5640.28</v>
      </c>
      <c r="L68" s="97"/>
    </row>
    <row r="69" spans="2:12" s="1" customFormat="1" ht="21.75" customHeight="1">
      <c r="B69" s="29"/>
      <c r="L69" s="29"/>
    </row>
    <row r="70" spans="2:12" s="1" customFormat="1" ht="6.95" customHeight="1"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29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29"/>
    </row>
    <row r="75" spans="2:12" s="1" customFormat="1" ht="24.95" customHeight="1">
      <c r="B75" s="29"/>
      <c r="C75" s="21" t="s">
        <v>103</v>
      </c>
      <c r="L75" s="29"/>
    </row>
    <row r="76" spans="2:12" s="1" customFormat="1" ht="6.95" customHeight="1">
      <c r="B76" s="29"/>
      <c r="L76" s="29"/>
    </row>
    <row r="77" spans="2:12" s="1" customFormat="1" ht="12" customHeight="1">
      <c r="B77" s="29"/>
      <c r="C77" s="26" t="s">
        <v>14</v>
      </c>
      <c r="L77" s="29"/>
    </row>
    <row r="78" spans="2:12" s="1" customFormat="1" ht="16.5" customHeight="1">
      <c r="B78" s="29"/>
      <c r="E78" s="261" t="str">
        <f>E7</f>
        <v>Chodníky podél III/29837</v>
      </c>
      <c r="F78" s="262"/>
      <c r="G78" s="262"/>
      <c r="H78" s="262"/>
      <c r="L78" s="29"/>
    </row>
    <row r="79" spans="2:12" s="1" customFormat="1" ht="12" customHeight="1">
      <c r="B79" s="29"/>
      <c r="C79" s="26" t="s">
        <v>88</v>
      </c>
      <c r="L79" s="29"/>
    </row>
    <row r="80" spans="2:12" s="1" customFormat="1" ht="30" customHeight="1">
      <c r="B80" s="29"/>
      <c r="E80" s="263" t="str">
        <f>E9</f>
        <v>25-08-04 - Opravy dešťové kanalizace - vícepráce připojení,pravá strana</v>
      </c>
      <c r="F80" s="264"/>
      <c r="G80" s="264"/>
      <c r="H80" s="264"/>
      <c r="L80" s="29"/>
    </row>
    <row r="81" spans="2:65" s="1" customFormat="1" ht="6.95" customHeight="1">
      <c r="B81" s="29"/>
      <c r="L81" s="29"/>
    </row>
    <row r="82" spans="2:65" s="1" customFormat="1" ht="12" customHeight="1">
      <c r="B82" s="29"/>
      <c r="C82" s="26" t="s">
        <v>19</v>
      </c>
      <c r="F82" s="24" t="str">
        <f>F12</f>
        <v>Městec nad Dědinou</v>
      </c>
      <c r="I82" s="26" t="s">
        <v>21</v>
      </c>
      <c r="J82" s="46">
        <f>IF(J12="","",J12)</f>
        <v>46188</v>
      </c>
      <c r="L82" s="29"/>
    </row>
    <row r="83" spans="2:65" s="1" customFormat="1" ht="6.95" customHeight="1">
      <c r="B83" s="29"/>
      <c r="L83" s="29"/>
    </row>
    <row r="84" spans="2:65" s="1" customFormat="1" ht="25.7" customHeight="1">
      <c r="B84" s="29"/>
      <c r="C84" s="26" t="s">
        <v>23</v>
      </c>
      <c r="F84" s="24" t="str">
        <f>E15</f>
        <v>Obec Očelice</v>
      </c>
      <c r="I84" s="26" t="s">
        <v>29</v>
      </c>
      <c r="J84" s="27" t="str">
        <f>E21</f>
        <v>ENERGOPROJEKT CZ s.r.o.</v>
      </c>
      <c r="L84" s="29"/>
    </row>
    <row r="85" spans="2:65" s="1" customFormat="1" ht="15.2" customHeight="1">
      <c r="B85" s="29"/>
      <c r="C85" s="26" t="s">
        <v>27</v>
      </c>
      <c r="F85" s="24" t="str">
        <f>IF(E18="","",E18)</f>
        <v>STAVIBET s.r.o.</v>
      </c>
      <c r="I85" s="26" t="s">
        <v>32</v>
      </c>
      <c r="J85" s="27" t="str">
        <f>E24</f>
        <v>Jan Bártík</v>
      </c>
      <c r="L85" s="29"/>
    </row>
    <row r="86" spans="2:65" s="1" customFormat="1" ht="10.35" customHeight="1">
      <c r="B86" s="29"/>
      <c r="L86" s="29"/>
    </row>
    <row r="87" spans="2:65" s="10" customFormat="1" ht="29.25" customHeight="1">
      <c r="B87" s="101"/>
      <c r="C87" s="102" t="s">
        <v>104</v>
      </c>
      <c r="D87" s="103" t="s">
        <v>55</v>
      </c>
      <c r="E87" s="103" t="s">
        <v>51</v>
      </c>
      <c r="F87" s="103" t="s">
        <v>52</v>
      </c>
      <c r="G87" s="103" t="s">
        <v>105</v>
      </c>
      <c r="H87" s="103" t="s">
        <v>106</v>
      </c>
      <c r="I87" s="103" t="s">
        <v>107</v>
      </c>
      <c r="J87" s="104" t="s">
        <v>92</v>
      </c>
      <c r="K87" s="105" t="s">
        <v>108</v>
      </c>
      <c r="L87" s="101"/>
      <c r="M87" s="53" t="s">
        <v>17</v>
      </c>
      <c r="N87" s="54" t="s">
        <v>40</v>
      </c>
      <c r="O87" s="54" t="s">
        <v>109</v>
      </c>
      <c r="P87" s="54" t="s">
        <v>110</v>
      </c>
      <c r="Q87" s="54" t="s">
        <v>111</v>
      </c>
      <c r="R87" s="54" t="s">
        <v>112</v>
      </c>
      <c r="S87" s="54" t="s">
        <v>113</v>
      </c>
      <c r="T87" s="55" t="s">
        <v>114</v>
      </c>
    </row>
    <row r="88" spans="2:65" s="1" customFormat="1" ht="22.9" customHeight="1">
      <c r="B88" s="29"/>
      <c r="C88" s="58" t="s">
        <v>115</v>
      </c>
      <c r="J88" s="106">
        <f>BK88</f>
        <v>172227.47000000003</v>
      </c>
      <c r="L88" s="29"/>
      <c r="M88" s="56"/>
      <c r="N88" s="47"/>
      <c r="O88" s="47"/>
      <c r="P88" s="107">
        <f>P89</f>
        <v>82.086569999999995</v>
      </c>
      <c r="Q88" s="47"/>
      <c r="R88" s="107">
        <f>R89</f>
        <v>12.0181778</v>
      </c>
      <c r="S88" s="47"/>
      <c r="T88" s="108">
        <f>T89</f>
        <v>4.68</v>
      </c>
      <c r="AT88" s="17" t="s">
        <v>69</v>
      </c>
      <c r="AU88" s="17" t="s">
        <v>93</v>
      </c>
      <c r="BK88" s="109">
        <f>BK89</f>
        <v>172227.47000000003</v>
      </c>
    </row>
    <row r="89" spans="2:65" s="11" customFormat="1" ht="25.9" customHeight="1">
      <c r="B89" s="110"/>
      <c r="D89" s="111" t="s">
        <v>69</v>
      </c>
      <c r="E89" s="112" t="s">
        <v>116</v>
      </c>
      <c r="F89" s="112" t="s">
        <v>117</v>
      </c>
      <c r="J89" s="113">
        <f>BK89</f>
        <v>172227.47000000003</v>
      </c>
      <c r="L89" s="110"/>
      <c r="M89" s="114"/>
      <c r="P89" s="115">
        <f>P90+P129+P135+P139+P142+P184+P195+P202</f>
        <v>82.086569999999995</v>
      </c>
      <c r="R89" s="115">
        <f>R90+R129+R135+R139+R142+R184+R195+R202</f>
        <v>12.0181778</v>
      </c>
      <c r="T89" s="116">
        <f>T90+T129+T135+T139+T142+T184+T195+T202</f>
        <v>4.68</v>
      </c>
      <c r="AR89" s="111" t="s">
        <v>78</v>
      </c>
      <c r="AT89" s="117" t="s">
        <v>69</v>
      </c>
      <c r="AU89" s="117" t="s">
        <v>70</v>
      </c>
      <c r="AY89" s="111" t="s">
        <v>118</v>
      </c>
      <c r="BK89" s="118">
        <f>BK90+BK129+BK135+BK139+BK142+BK184+BK195+BK202</f>
        <v>172227.47000000003</v>
      </c>
    </row>
    <row r="90" spans="2:65" s="11" customFormat="1" ht="22.9" customHeight="1">
      <c r="B90" s="110"/>
      <c r="D90" s="111" t="s">
        <v>69</v>
      </c>
      <c r="E90" s="119" t="s">
        <v>78</v>
      </c>
      <c r="F90" s="119" t="s">
        <v>119</v>
      </c>
      <c r="J90" s="120">
        <f>BK90</f>
        <v>29788.130000000005</v>
      </c>
      <c r="L90" s="110"/>
      <c r="M90" s="114"/>
      <c r="P90" s="115">
        <f>SUM(P91:P128)</f>
        <v>15.072960000000004</v>
      </c>
      <c r="R90" s="115">
        <f>SUM(R91:R128)</f>
        <v>7.2</v>
      </c>
      <c r="T90" s="116">
        <f>SUM(T91:T128)</f>
        <v>0</v>
      </c>
      <c r="AR90" s="111" t="s">
        <v>78</v>
      </c>
      <c r="AT90" s="117" t="s">
        <v>69</v>
      </c>
      <c r="AU90" s="117" t="s">
        <v>78</v>
      </c>
      <c r="AY90" s="111" t="s">
        <v>118</v>
      </c>
      <c r="BK90" s="118">
        <f>SUM(BK91:BK128)</f>
        <v>29788.130000000005</v>
      </c>
    </row>
    <row r="91" spans="2:65" s="1" customFormat="1">
      <c r="B91" s="29"/>
      <c r="D91" s="134" t="s">
        <v>124</v>
      </c>
      <c r="F91" s="135" t="s">
        <v>125</v>
      </c>
      <c r="L91" s="29"/>
      <c r="M91" s="136"/>
      <c r="T91" s="50"/>
      <c r="AT91" s="17" t="s">
        <v>124</v>
      </c>
      <c r="AU91" s="17" t="s">
        <v>80</v>
      </c>
    </row>
    <row r="92" spans="2:65" s="12" customFormat="1">
      <c r="B92" s="137"/>
      <c r="D92" s="138" t="s">
        <v>126</v>
      </c>
      <c r="E92" s="139" t="s">
        <v>17</v>
      </c>
      <c r="F92" s="140" t="s">
        <v>127</v>
      </c>
      <c r="H92" s="141">
        <v>2</v>
      </c>
      <c r="L92" s="137"/>
      <c r="M92" s="142"/>
      <c r="T92" s="143"/>
      <c r="AT92" s="139" t="s">
        <v>126</v>
      </c>
      <c r="AU92" s="139" t="s">
        <v>80</v>
      </c>
      <c r="AV92" s="12" t="s">
        <v>80</v>
      </c>
      <c r="AW92" s="12" t="s">
        <v>31</v>
      </c>
      <c r="AX92" s="12" t="s">
        <v>78</v>
      </c>
      <c r="AY92" s="139" t="s">
        <v>118</v>
      </c>
    </row>
    <row r="93" spans="2:65" s="1" customFormat="1" ht="44.25" customHeight="1">
      <c r="B93" s="29"/>
      <c r="C93" s="121" t="s">
        <v>78</v>
      </c>
      <c r="D93" s="121" t="s">
        <v>121</v>
      </c>
      <c r="E93" s="122" t="s">
        <v>128</v>
      </c>
      <c r="F93" s="123" t="s">
        <v>129</v>
      </c>
      <c r="G93" s="124" t="s">
        <v>130</v>
      </c>
      <c r="H93" s="125">
        <v>0.8</v>
      </c>
      <c r="I93" s="126">
        <v>1630</v>
      </c>
      <c r="J93" s="126">
        <f>ROUND(I93*H93,2)</f>
        <v>1304</v>
      </c>
      <c r="K93" s="127"/>
      <c r="L93" s="29"/>
      <c r="M93" s="128" t="s">
        <v>17</v>
      </c>
      <c r="N93" s="129" t="s">
        <v>41</v>
      </c>
      <c r="O93" s="130">
        <v>4.4930000000000003</v>
      </c>
      <c r="P93" s="130">
        <f>O93*H93</f>
        <v>3.5944000000000003</v>
      </c>
      <c r="Q93" s="130">
        <v>0</v>
      </c>
      <c r="R93" s="130">
        <f>Q93*H93</f>
        <v>0</v>
      </c>
      <c r="S93" s="130">
        <v>0</v>
      </c>
      <c r="T93" s="131">
        <f>S93*H93</f>
        <v>0</v>
      </c>
      <c r="AR93" s="132" t="s">
        <v>123</v>
      </c>
      <c r="AT93" s="132" t="s">
        <v>121</v>
      </c>
      <c r="AU93" s="132" t="s">
        <v>80</v>
      </c>
      <c r="AY93" s="17" t="s">
        <v>118</v>
      </c>
      <c r="BE93" s="133">
        <f>IF(N93="základní",J93,0)</f>
        <v>1304</v>
      </c>
      <c r="BF93" s="133">
        <f>IF(N93="snížená",J93,0)</f>
        <v>0</v>
      </c>
      <c r="BG93" s="133">
        <f>IF(N93="zákl. přenesená",J93,0)</f>
        <v>0</v>
      </c>
      <c r="BH93" s="133">
        <f>IF(N93="sníž. přenesená",J93,0)</f>
        <v>0</v>
      </c>
      <c r="BI93" s="133">
        <f>IF(N93="nulová",J93,0)</f>
        <v>0</v>
      </c>
      <c r="BJ93" s="17" t="s">
        <v>78</v>
      </c>
      <c r="BK93" s="133">
        <f>ROUND(I93*H93,2)</f>
        <v>1304</v>
      </c>
      <c r="BL93" s="17" t="s">
        <v>123</v>
      </c>
      <c r="BM93" s="132" t="s">
        <v>131</v>
      </c>
    </row>
    <row r="94" spans="2:65" s="1" customFormat="1">
      <c r="B94" s="29"/>
      <c r="D94" s="134" t="s">
        <v>124</v>
      </c>
      <c r="F94" s="135" t="s">
        <v>132</v>
      </c>
      <c r="L94" s="29"/>
      <c r="M94" s="136"/>
      <c r="T94" s="50"/>
      <c r="AT94" s="17" t="s">
        <v>124</v>
      </c>
      <c r="AU94" s="17" t="s">
        <v>80</v>
      </c>
    </row>
    <row r="95" spans="2:65" s="12" customFormat="1">
      <c r="B95" s="137"/>
      <c r="D95" s="138" t="s">
        <v>126</v>
      </c>
      <c r="E95" s="139" t="s">
        <v>17</v>
      </c>
      <c r="F95" s="140" t="s">
        <v>133</v>
      </c>
      <c r="H95" s="141">
        <v>0.4</v>
      </c>
      <c r="L95" s="137"/>
      <c r="M95" s="142"/>
      <c r="T95" s="143"/>
      <c r="AT95" s="139" t="s">
        <v>126</v>
      </c>
      <c r="AU95" s="139" t="s">
        <v>80</v>
      </c>
      <c r="AV95" s="12" t="s">
        <v>80</v>
      </c>
      <c r="AW95" s="12" t="s">
        <v>31</v>
      </c>
      <c r="AX95" s="12" t="s">
        <v>70</v>
      </c>
      <c r="AY95" s="139" t="s">
        <v>118</v>
      </c>
    </row>
    <row r="96" spans="2:65" s="12" customFormat="1">
      <c r="B96" s="137"/>
      <c r="D96" s="138" t="s">
        <v>126</v>
      </c>
      <c r="E96" s="139" t="s">
        <v>17</v>
      </c>
      <c r="F96" s="140" t="s">
        <v>134</v>
      </c>
      <c r="H96" s="141">
        <v>0.4</v>
      </c>
      <c r="L96" s="137"/>
      <c r="M96" s="142"/>
      <c r="T96" s="143"/>
      <c r="AT96" s="139" t="s">
        <v>126</v>
      </c>
      <c r="AU96" s="139" t="s">
        <v>80</v>
      </c>
      <c r="AV96" s="12" t="s">
        <v>80</v>
      </c>
      <c r="AW96" s="12" t="s">
        <v>31</v>
      </c>
      <c r="AX96" s="12" t="s">
        <v>70</v>
      </c>
      <c r="AY96" s="139" t="s">
        <v>118</v>
      </c>
    </row>
    <row r="97" spans="2:65" s="13" customFormat="1">
      <c r="B97" s="144"/>
      <c r="D97" s="138" t="s">
        <v>126</v>
      </c>
      <c r="E97" s="145" t="s">
        <v>17</v>
      </c>
      <c r="F97" s="146" t="s">
        <v>135</v>
      </c>
      <c r="H97" s="147">
        <v>0.8</v>
      </c>
      <c r="L97" s="144"/>
      <c r="M97" s="148"/>
      <c r="T97" s="149"/>
      <c r="AT97" s="145" t="s">
        <v>126</v>
      </c>
      <c r="AU97" s="145" t="s">
        <v>80</v>
      </c>
      <c r="AV97" s="13" t="s">
        <v>123</v>
      </c>
      <c r="AW97" s="13" t="s">
        <v>31</v>
      </c>
      <c r="AX97" s="13" t="s">
        <v>78</v>
      </c>
      <c r="AY97" s="145" t="s">
        <v>118</v>
      </c>
    </row>
    <row r="98" spans="2:65" s="1" customFormat="1" ht="44.25" customHeight="1">
      <c r="B98" s="29"/>
      <c r="C98" s="121" t="s">
        <v>136</v>
      </c>
      <c r="D98" s="121" t="s">
        <v>121</v>
      </c>
      <c r="E98" s="122" t="s">
        <v>137</v>
      </c>
      <c r="F98" s="123" t="s">
        <v>138</v>
      </c>
      <c r="G98" s="124" t="s">
        <v>130</v>
      </c>
      <c r="H98" s="125">
        <v>11.72</v>
      </c>
      <c r="I98" s="126">
        <v>1670</v>
      </c>
      <c r="J98" s="126">
        <f>ROUND(I98*H98,2)</f>
        <v>19572.400000000001</v>
      </c>
      <c r="K98" s="127"/>
      <c r="L98" s="29"/>
      <c r="M98" s="128" t="s">
        <v>17</v>
      </c>
      <c r="N98" s="129" t="s">
        <v>41</v>
      </c>
      <c r="O98" s="130">
        <v>0.66</v>
      </c>
      <c r="P98" s="130">
        <f>O98*H98</f>
        <v>7.7352000000000007</v>
      </c>
      <c r="Q98" s="130">
        <v>0</v>
      </c>
      <c r="R98" s="130">
        <f>Q98*H98</f>
        <v>0</v>
      </c>
      <c r="S98" s="130">
        <v>0</v>
      </c>
      <c r="T98" s="131">
        <f>S98*H98</f>
        <v>0</v>
      </c>
      <c r="AR98" s="132" t="s">
        <v>123</v>
      </c>
      <c r="AT98" s="132" t="s">
        <v>121</v>
      </c>
      <c r="AU98" s="132" t="s">
        <v>80</v>
      </c>
      <c r="AY98" s="17" t="s">
        <v>118</v>
      </c>
      <c r="BE98" s="133">
        <f>IF(N98="základní",J98,0)</f>
        <v>19572.400000000001</v>
      </c>
      <c r="BF98" s="133">
        <f>IF(N98="snížená",J98,0)</f>
        <v>0</v>
      </c>
      <c r="BG98" s="133">
        <f>IF(N98="zákl. přenesená",J98,0)</f>
        <v>0</v>
      </c>
      <c r="BH98" s="133">
        <f>IF(N98="sníž. přenesená",J98,0)</f>
        <v>0</v>
      </c>
      <c r="BI98" s="133">
        <f>IF(N98="nulová",J98,0)</f>
        <v>0</v>
      </c>
      <c r="BJ98" s="17" t="s">
        <v>78</v>
      </c>
      <c r="BK98" s="133">
        <f>ROUND(I98*H98,2)</f>
        <v>19572.400000000001</v>
      </c>
      <c r="BL98" s="17" t="s">
        <v>123</v>
      </c>
      <c r="BM98" s="132" t="s">
        <v>139</v>
      </c>
    </row>
    <row r="99" spans="2:65" s="1" customFormat="1">
      <c r="B99" s="29"/>
      <c r="D99" s="134" t="s">
        <v>124</v>
      </c>
      <c r="F99" s="135" t="s">
        <v>140</v>
      </c>
      <c r="L99" s="29"/>
      <c r="M99" s="136"/>
      <c r="T99" s="50"/>
      <c r="AT99" s="17" t="s">
        <v>124</v>
      </c>
      <c r="AU99" s="17" t="s">
        <v>80</v>
      </c>
    </row>
    <row r="100" spans="2:65" s="12" customFormat="1">
      <c r="B100" s="137"/>
      <c r="D100" s="138" t="s">
        <v>126</v>
      </c>
      <c r="E100" s="139" t="s">
        <v>17</v>
      </c>
      <c r="F100" s="140" t="s">
        <v>141</v>
      </c>
      <c r="H100" s="141">
        <v>5</v>
      </c>
      <c r="L100" s="137"/>
      <c r="M100" s="142"/>
      <c r="T100" s="143"/>
      <c r="AT100" s="139" t="s">
        <v>126</v>
      </c>
      <c r="AU100" s="139" t="s">
        <v>80</v>
      </c>
      <c r="AV100" s="12" t="s">
        <v>80</v>
      </c>
      <c r="AW100" s="12" t="s">
        <v>31</v>
      </c>
      <c r="AX100" s="12" t="s">
        <v>70</v>
      </c>
      <c r="AY100" s="139" t="s">
        <v>118</v>
      </c>
    </row>
    <row r="101" spans="2:65" s="12" customFormat="1">
      <c r="B101" s="137"/>
      <c r="D101" s="138" t="s">
        <v>126</v>
      </c>
      <c r="E101" s="139" t="s">
        <v>17</v>
      </c>
      <c r="F101" s="140" t="s">
        <v>142</v>
      </c>
      <c r="H101" s="141">
        <v>6.72</v>
      </c>
      <c r="L101" s="137"/>
      <c r="M101" s="142"/>
      <c r="T101" s="143"/>
      <c r="AT101" s="139" t="s">
        <v>126</v>
      </c>
      <c r="AU101" s="139" t="s">
        <v>80</v>
      </c>
      <c r="AV101" s="12" t="s">
        <v>80</v>
      </c>
      <c r="AW101" s="12" t="s">
        <v>31</v>
      </c>
      <c r="AX101" s="12" t="s">
        <v>70</v>
      </c>
      <c r="AY101" s="139" t="s">
        <v>118</v>
      </c>
    </row>
    <row r="102" spans="2:65" s="13" customFormat="1">
      <c r="B102" s="144"/>
      <c r="D102" s="138" t="s">
        <v>126</v>
      </c>
      <c r="E102" s="145" t="s">
        <v>143</v>
      </c>
      <c r="F102" s="146" t="s">
        <v>135</v>
      </c>
      <c r="H102" s="147">
        <v>11.72</v>
      </c>
      <c r="L102" s="144"/>
      <c r="M102" s="148"/>
      <c r="T102" s="149"/>
      <c r="AT102" s="145" t="s">
        <v>126</v>
      </c>
      <c r="AU102" s="145" t="s">
        <v>80</v>
      </c>
      <c r="AV102" s="13" t="s">
        <v>123</v>
      </c>
      <c r="AW102" s="13" t="s">
        <v>31</v>
      </c>
      <c r="AX102" s="13" t="s">
        <v>78</v>
      </c>
      <c r="AY102" s="145" t="s">
        <v>118</v>
      </c>
    </row>
    <row r="103" spans="2:65" s="1" customFormat="1" ht="62.65" customHeight="1">
      <c r="B103" s="29"/>
      <c r="C103" s="121" t="s">
        <v>144</v>
      </c>
      <c r="D103" s="121" t="s">
        <v>121</v>
      </c>
      <c r="E103" s="122" t="s">
        <v>145</v>
      </c>
      <c r="F103" s="123" t="s">
        <v>146</v>
      </c>
      <c r="G103" s="124" t="s">
        <v>130</v>
      </c>
      <c r="H103" s="125">
        <v>3.84</v>
      </c>
      <c r="I103" s="126">
        <v>280</v>
      </c>
      <c r="J103" s="126">
        <f>ROUND(I103*H103,2)</f>
        <v>1075.2</v>
      </c>
      <c r="K103" s="127"/>
      <c r="L103" s="29"/>
      <c r="M103" s="128" t="s">
        <v>17</v>
      </c>
      <c r="N103" s="129" t="s">
        <v>41</v>
      </c>
      <c r="O103" s="130">
        <v>8.6999999999999994E-2</v>
      </c>
      <c r="P103" s="130">
        <f>O103*H103</f>
        <v>0.33407999999999999</v>
      </c>
      <c r="Q103" s="130">
        <v>0</v>
      </c>
      <c r="R103" s="130">
        <f>Q103*H103</f>
        <v>0</v>
      </c>
      <c r="S103" s="130">
        <v>0</v>
      </c>
      <c r="T103" s="131">
        <f>S103*H103</f>
        <v>0</v>
      </c>
      <c r="AR103" s="132" t="s">
        <v>123</v>
      </c>
      <c r="AT103" s="132" t="s">
        <v>121</v>
      </c>
      <c r="AU103" s="132" t="s">
        <v>80</v>
      </c>
      <c r="AY103" s="17" t="s">
        <v>118</v>
      </c>
      <c r="BE103" s="133">
        <f>IF(N103="základní",J103,0)</f>
        <v>1075.2</v>
      </c>
      <c r="BF103" s="133">
        <f>IF(N103="snížená",J103,0)</f>
        <v>0</v>
      </c>
      <c r="BG103" s="133">
        <f>IF(N103="zákl. přenesená",J103,0)</f>
        <v>0</v>
      </c>
      <c r="BH103" s="133">
        <f>IF(N103="sníž. přenesená",J103,0)</f>
        <v>0</v>
      </c>
      <c r="BI103" s="133">
        <f>IF(N103="nulová",J103,0)</f>
        <v>0</v>
      </c>
      <c r="BJ103" s="17" t="s">
        <v>78</v>
      </c>
      <c r="BK103" s="133">
        <f>ROUND(I103*H103,2)</f>
        <v>1075.2</v>
      </c>
      <c r="BL103" s="17" t="s">
        <v>123</v>
      </c>
      <c r="BM103" s="132" t="s">
        <v>147</v>
      </c>
    </row>
    <row r="104" spans="2:65" s="1" customFormat="1">
      <c r="B104" s="29"/>
      <c r="D104" s="134" t="s">
        <v>124</v>
      </c>
      <c r="F104" s="135" t="s">
        <v>148</v>
      </c>
      <c r="L104" s="29"/>
      <c r="M104" s="136"/>
      <c r="T104" s="50"/>
      <c r="AT104" s="17" t="s">
        <v>124</v>
      </c>
      <c r="AU104" s="17" t="s">
        <v>80</v>
      </c>
    </row>
    <row r="105" spans="2:65" s="12" customFormat="1">
      <c r="B105" s="137"/>
      <c r="D105" s="138" t="s">
        <v>126</v>
      </c>
      <c r="E105" s="139" t="s">
        <v>17</v>
      </c>
      <c r="F105" s="140" t="s">
        <v>149</v>
      </c>
      <c r="H105" s="141">
        <v>3.84</v>
      </c>
      <c r="L105" s="137"/>
      <c r="M105" s="142"/>
      <c r="T105" s="143"/>
      <c r="AT105" s="139" t="s">
        <v>126</v>
      </c>
      <c r="AU105" s="139" t="s">
        <v>80</v>
      </c>
      <c r="AV105" s="12" t="s">
        <v>80</v>
      </c>
      <c r="AW105" s="12" t="s">
        <v>31</v>
      </c>
      <c r="AX105" s="12" t="s">
        <v>78</v>
      </c>
      <c r="AY105" s="139" t="s">
        <v>118</v>
      </c>
    </row>
    <row r="106" spans="2:65" s="1" customFormat="1" ht="66.75" customHeight="1">
      <c r="B106" s="29"/>
      <c r="C106" s="121" t="s">
        <v>150</v>
      </c>
      <c r="D106" s="121" t="s">
        <v>121</v>
      </c>
      <c r="E106" s="122" t="s">
        <v>151</v>
      </c>
      <c r="F106" s="123" t="s">
        <v>152</v>
      </c>
      <c r="G106" s="124" t="s">
        <v>130</v>
      </c>
      <c r="H106" s="125">
        <v>23.04</v>
      </c>
      <c r="I106" s="126">
        <v>22</v>
      </c>
      <c r="J106" s="126">
        <f>ROUND(I106*H106,2)</f>
        <v>506.88</v>
      </c>
      <c r="K106" s="127"/>
      <c r="L106" s="29"/>
      <c r="M106" s="128" t="s">
        <v>17</v>
      </c>
      <c r="N106" s="129" t="s">
        <v>41</v>
      </c>
      <c r="O106" s="130">
        <v>5.0000000000000001E-3</v>
      </c>
      <c r="P106" s="130">
        <f>O106*H106</f>
        <v>0.1152</v>
      </c>
      <c r="Q106" s="130">
        <v>0</v>
      </c>
      <c r="R106" s="130">
        <f>Q106*H106</f>
        <v>0</v>
      </c>
      <c r="S106" s="130">
        <v>0</v>
      </c>
      <c r="T106" s="131">
        <f>S106*H106</f>
        <v>0</v>
      </c>
      <c r="AR106" s="132" t="s">
        <v>123</v>
      </c>
      <c r="AT106" s="132" t="s">
        <v>121</v>
      </c>
      <c r="AU106" s="132" t="s">
        <v>80</v>
      </c>
      <c r="AY106" s="17" t="s">
        <v>118</v>
      </c>
      <c r="BE106" s="133">
        <f>IF(N106="základní",J106,0)</f>
        <v>506.88</v>
      </c>
      <c r="BF106" s="133">
        <f>IF(N106="snížená",J106,0)</f>
        <v>0</v>
      </c>
      <c r="BG106" s="133">
        <f>IF(N106="zákl. přenesená",J106,0)</f>
        <v>0</v>
      </c>
      <c r="BH106" s="133">
        <f>IF(N106="sníž. přenesená",J106,0)</f>
        <v>0</v>
      </c>
      <c r="BI106" s="133">
        <f>IF(N106="nulová",J106,0)</f>
        <v>0</v>
      </c>
      <c r="BJ106" s="17" t="s">
        <v>78</v>
      </c>
      <c r="BK106" s="133">
        <f>ROUND(I106*H106,2)</f>
        <v>506.88</v>
      </c>
      <c r="BL106" s="17" t="s">
        <v>123</v>
      </c>
      <c r="BM106" s="132" t="s">
        <v>153</v>
      </c>
    </row>
    <row r="107" spans="2:65" s="1" customFormat="1">
      <c r="B107" s="29"/>
      <c r="D107" s="134" t="s">
        <v>124</v>
      </c>
      <c r="F107" s="135" t="s">
        <v>154</v>
      </c>
      <c r="L107" s="29"/>
      <c r="M107" s="136"/>
      <c r="T107" s="50"/>
      <c r="AT107" s="17" t="s">
        <v>124</v>
      </c>
      <c r="AU107" s="17" t="s">
        <v>80</v>
      </c>
    </row>
    <row r="108" spans="2:65" s="12" customFormat="1">
      <c r="B108" s="137"/>
      <c r="D108" s="138" t="s">
        <v>126</v>
      </c>
      <c r="E108" s="139" t="s">
        <v>17</v>
      </c>
      <c r="F108" s="140" t="s">
        <v>155</v>
      </c>
      <c r="H108" s="141">
        <v>23.04</v>
      </c>
      <c r="L108" s="137"/>
      <c r="M108" s="142"/>
      <c r="T108" s="143"/>
      <c r="AT108" s="139" t="s">
        <v>126</v>
      </c>
      <c r="AU108" s="139" t="s">
        <v>80</v>
      </c>
      <c r="AV108" s="12" t="s">
        <v>80</v>
      </c>
      <c r="AW108" s="12" t="s">
        <v>31</v>
      </c>
      <c r="AX108" s="12" t="s">
        <v>78</v>
      </c>
      <c r="AY108" s="139" t="s">
        <v>118</v>
      </c>
    </row>
    <row r="109" spans="2:65" s="1" customFormat="1" ht="44.25" customHeight="1">
      <c r="B109" s="29"/>
      <c r="C109" s="121" t="s">
        <v>7</v>
      </c>
      <c r="D109" s="121" t="s">
        <v>121</v>
      </c>
      <c r="E109" s="122" t="s">
        <v>156</v>
      </c>
      <c r="F109" s="123" t="s">
        <v>157</v>
      </c>
      <c r="G109" s="124" t="s">
        <v>130</v>
      </c>
      <c r="H109" s="125">
        <v>2.88</v>
      </c>
      <c r="I109" s="126">
        <v>169</v>
      </c>
      <c r="J109" s="126">
        <f>ROUND(I109*H109,2)</f>
        <v>486.72</v>
      </c>
      <c r="K109" s="127"/>
      <c r="L109" s="29"/>
      <c r="M109" s="128" t="s">
        <v>17</v>
      </c>
      <c r="N109" s="129" t="s">
        <v>41</v>
      </c>
      <c r="O109" s="130">
        <v>0.19700000000000001</v>
      </c>
      <c r="P109" s="130">
        <f>O109*H109</f>
        <v>0.56735999999999998</v>
      </c>
      <c r="Q109" s="130">
        <v>0</v>
      </c>
      <c r="R109" s="130">
        <f>Q109*H109</f>
        <v>0</v>
      </c>
      <c r="S109" s="130">
        <v>0</v>
      </c>
      <c r="T109" s="131">
        <f>S109*H109</f>
        <v>0</v>
      </c>
      <c r="AR109" s="132" t="s">
        <v>123</v>
      </c>
      <c r="AT109" s="132" t="s">
        <v>121</v>
      </c>
      <c r="AU109" s="132" t="s">
        <v>80</v>
      </c>
      <c r="AY109" s="17" t="s">
        <v>118</v>
      </c>
      <c r="BE109" s="133">
        <f>IF(N109="základní",J109,0)</f>
        <v>486.72</v>
      </c>
      <c r="BF109" s="133">
        <f>IF(N109="snížená",J109,0)</f>
        <v>0</v>
      </c>
      <c r="BG109" s="133">
        <f>IF(N109="zákl. přenesená",J109,0)</f>
        <v>0</v>
      </c>
      <c r="BH109" s="133">
        <f>IF(N109="sníž. přenesená",J109,0)</f>
        <v>0</v>
      </c>
      <c r="BI109" s="133">
        <f>IF(N109="nulová",J109,0)</f>
        <v>0</v>
      </c>
      <c r="BJ109" s="17" t="s">
        <v>78</v>
      </c>
      <c r="BK109" s="133">
        <f>ROUND(I109*H109,2)</f>
        <v>486.72</v>
      </c>
      <c r="BL109" s="17" t="s">
        <v>123</v>
      </c>
      <c r="BM109" s="132" t="s">
        <v>158</v>
      </c>
    </row>
    <row r="110" spans="2:65" s="1" customFormat="1">
      <c r="B110" s="29"/>
      <c r="D110" s="134" t="s">
        <v>124</v>
      </c>
      <c r="F110" s="135" t="s">
        <v>159</v>
      </c>
      <c r="L110" s="29"/>
      <c r="M110" s="136"/>
      <c r="T110" s="50"/>
      <c r="AT110" s="17" t="s">
        <v>124</v>
      </c>
      <c r="AU110" s="17" t="s">
        <v>80</v>
      </c>
    </row>
    <row r="111" spans="2:65" s="12" customFormat="1">
      <c r="B111" s="137"/>
      <c r="D111" s="138" t="s">
        <v>126</v>
      </c>
      <c r="E111" s="139" t="s">
        <v>17</v>
      </c>
      <c r="F111" s="140" t="s">
        <v>81</v>
      </c>
      <c r="H111" s="141">
        <v>2.88</v>
      </c>
      <c r="L111" s="137"/>
      <c r="M111" s="142"/>
      <c r="T111" s="143"/>
      <c r="AT111" s="139" t="s">
        <v>126</v>
      </c>
      <c r="AU111" s="139" t="s">
        <v>80</v>
      </c>
      <c r="AV111" s="12" t="s">
        <v>80</v>
      </c>
      <c r="AW111" s="12" t="s">
        <v>31</v>
      </c>
      <c r="AX111" s="12" t="s">
        <v>78</v>
      </c>
      <c r="AY111" s="139" t="s">
        <v>118</v>
      </c>
    </row>
    <row r="112" spans="2:65" s="1" customFormat="1" ht="44.25" customHeight="1">
      <c r="B112" s="29"/>
      <c r="C112" s="121" t="s">
        <v>160</v>
      </c>
      <c r="D112" s="121" t="s">
        <v>121</v>
      </c>
      <c r="E112" s="122" t="s">
        <v>161</v>
      </c>
      <c r="F112" s="123" t="s">
        <v>162</v>
      </c>
      <c r="G112" s="124" t="s">
        <v>163</v>
      </c>
      <c r="H112" s="125">
        <v>5.1840000000000002</v>
      </c>
      <c r="I112" s="126">
        <v>352</v>
      </c>
      <c r="J112" s="126">
        <f>ROUND(I112*H112,2)</f>
        <v>1824.77</v>
      </c>
      <c r="K112" s="127"/>
      <c r="L112" s="29"/>
      <c r="M112" s="128" t="s">
        <v>17</v>
      </c>
      <c r="N112" s="129" t="s">
        <v>41</v>
      </c>
      <c r="O112" s="130">
        <v>0</v>
      </c>
      <c r="P112" s="130">
        <f>O112*H112</f>
        <v>0</v>
      </c>
      <c r="Q112" s="130">
        <v>0</v>
      </c>
      <c r="R112" s="130">
        <f>Q112*H112</f>
        <v>0</v>
      </c>
      <c r="S112" s="130">
        <v>0</v>
      </c>
      <c r="T112" s="131">
        <f>S112*H112</f>
        <v>0</v>
      </c>
      <c r="AR112" s="132" t="s">
        <v>123</v>
      </c>
      <c r="AT112" s="132" t="s">
        <v>121</v>
      </c>
      <c r="AU112" s="132" t="s">
        <v>80</v>
      </c>
      <c r="AY112" s="17" t="s">
        <v>118</v>
      </c>
      <c r="BE112" s="133">
        <f>IF(N112="základní",J112,0)</f>
        <v>1824.77</v>
      </c>
      <c r="BF112" s="133">
        <f>IF(N112="snížená",J112,0)</f>
        <v>0</v>
      </c>
      <c r="BG112" s="133">
        <f>IF(N112="zákl. přenesená",J112,0)</f>
        <v>0</v>
      </c>
      <c r="BH112" s="133">
        <f>IF(N112="sníž. přenesená",J112,0)</f>
        <v>0</v>
      </c>
      <c r="BI112" s="133">
        <f>IF(N112="nulová",J112,0)</f>
        <v>0</v>
      </c>
      <c r="BJ112" s="17" t="s">
        <v>78</v>
      </c>
      <c r="BK112" s="133">
        <f>ROUND(I112*H112,2)</f>
        <v>1824.77</v>
      </c>
      <c r="BL112" s="17" t="s">
        <v>123</v>
      </c>
      <c r="BM112" s="132" t="s">
        <v>164</v>
      </c>
    </row>
    <row r="113" spans="2:65" s="1" customFormat="1">
      <c r="B113" s="29"/>
      <c r="D113" s="134" t="s">
        <v>124</v>
      </c>
      <c r="F113" s="135" t="s">
        <v>165</v>
      </c>
      <c r="L113" s="29"/>
      <c r="M113" s="136"/>
      <c r="T113" s="50"/>
      <c r="AT113" s="17" t="s">
        <v>124</v>
      </c>
      <c r="AU113" s="17" t="s">
        <v>80</v>
      </c>
    </row>
    <row r="114" spans="2:65" s="12" customFormat="1">
      <c r="B114" s="137"/>
      <c r="D114" s="138" t="s">
        <v>126</v>
      </c>
      <c r="E114" s="139" t="s">
        <v>17</v>
      </c>
      <c r="F114" s="140" t="s">
        <v>166</v>
      </c>
      <c r="H114" s="141">
        <v>5.1840000000000002</v>
      </c>
      <c r="L114" s="137"/>
      <c r="M114" s="142"/>
      <c r="T114" s="143"/>
      <c r="AT114" s="139" t="s">
        <v>126</v>
      </c>
      <c r="AU114" s="139" t="s">
        <v>80</v>
      </c>
      <c r="AV114" s="12" t="s">
        <v>80</v>
      </c>
      <c r="AW114" s="12" t="s">
        <v>31</v>
      </c>
      <c r="AX114" s="12" t="s">
        <v>78</v>
      </c>
      <c r="AY114" s="139" t="s">
        <v>118</v>
      </c>
    </row>
    <row r="115" spans="2:65" s="1" customFormat="1" ht="37.9" customHeight="1">
      <c r="B115" s="29"/>
      <c r="C115" s="121" t="s">
        <v>167</v>
      </c>
      <c r="D115" s="121" t="s">
        <v>121</v>
      </c>
      <c r="E115" s="122" t="s">
        <v>168</v>
      </c>
      <c r="F115" s="123" t="s">
        <v>169</v>
      </c>
      <c r="G115" s="124" t="s">
        <v>130</v>
      </c>
      <c r="H115" s="125">
        <v>3.6</v>
      </c>
      <c r="I115" s="126">
        <v>22</v>
      </c>
      <c r="J115" s="126">
        <f>ROUND(I115*H115,2)</f>
        <v>79.2</v>
      </c>
      <c r="K115" s="127"/>
      <c r="L115" s="29"/>
      <c r="M115" s="128" t="s">
        <v>17</v>
      </c>
      <c r="N115" s="129" t="s">
        <v>41</v>
      </c>
      <c r="O115" s="130">
        <v>8.9999999999999993E-3</v>
      </c>
      <c r="P115" s="130">
        <f>O115*H115</f>
        <v>3.2399999999999998E-2</v>
      </c>
      <c r="Q115" s="130">
        <v>0</v>
      </c>
      <c r="R115" s="130">
        <f>Q115*H115</f>
        <v>0</v>
      </c>
      <c r="S115" s="130">
        <v>0</v>
      </c>
      <c r="T115" s="131">
        <f>S115*H115</f>
        <v>0</v>
      </c>
      <c r="AR115" s="132" t="s">
        <v>123</v>
      </c>
      <c r="AT115" s="132" t="s">
        <v>121</v>
      </c>
      <c r="AU115" s="132" t="s">
        <v>80</v>
      </c>
      <c r="AY115" s="17" t="s">
        <v>118</v>
      </c>
      <c r="BE115" s="133">
        <f>IF(N115="základní",J115,0)</f>
        <v>79.2</v>
      </c>
      <c r="BF115" s="133">
        <f>IF(N115="snížená",J115,0)</f>
        <v>0</v>
      </c>
      <c r="BG115" s="133">
        <f>IF(N115="zákl. přenesená",J115,0)</f>
        <v>0</v>
      </c>
      <c r="BH115" s="133">
        <f>IF(N115="sníž. přenesená",J115,0)</f>
        <v>0</v>
      </c>
      <c r="BI115" s="133">
        <f>IF(N115="nulová",J115,0)</f>
        <v>0</v>
      </c>
      <c r="BJ115" s="17" t="s">
        <v>78</v>
      </c>
      <c r="BK115" s="133">
        <f>ROUND(I115*H115,2)</f>
        <v>79.2</v>
      </c>
      <c r="BL115" s="17" t="s">
        <v>123</v>
      </c>
      <c r="BM115" s="132" t="s">
        <v>170</v>
      </c>
    </row>
    <row r="116" spans="2:65" s="1" customFormat="1">
      <c r="B116" s="29"/>
      <c r="D116" s="134" t="s">
        <v>124</v>
      </c>
      <c r="F116" s="135" t="s">
        <v>171</v>
      </c>
      <c r="L116" s="29"/>
      <c r="M116" s="136"/>
      <c r="T116" s="50"/>
      <c r="AT116" s="17" t="s">
        <v>124</v>
      </c>
      <c r="AU116" s="17" t="s">
        <v>80</v>
      </c>
    </row>
    <row r="117" spans="2:65" s="12" customFormat="1">
      <c r="B117" s="137"/>
      <c r="D117" s="138" t="s">
        <v>126</v>
      </c>
      <c r="E117" s="139" t="s">
        <v>17</v>
      </c>
      <c r="F117" s="140" t="s">
        <v>83</v>
      </c>
      <c r="H117" s="141">
        <v>3.6</v>
      </c>
      <c r="L117" s="137"/>
      <c r="M117" s="142"/>
      <c r="T117" s="143"/>
      <c r="AT117" s="139" t="s">
        <v>126</v>
      </c>
      <c r="AU117" s="139" t="s">
        <v>80</v>
      </c>
      <c r="AV117" s="12" t="s">
        <v>80</v>
      </c>
      <c r="AW117" s="12" t="s">
        <v>31</v>
      </c>
      <c r="AX117" s="12" t="s">
        <v>78</v>
      </c>
      <c r="AY117" s="139" t="s">
        <v>118</v>
      </c>
    </row>
    <row r="118" spans="2:65" s="1" customFormat="1" ht="44.25" customHeight="1">
      <c r="B118" s="29"/>
      <c r="C118" s="121" t="s">
        <v>172</v>
      </c>
      <c r="D118" s="121" t="s">
        <v>121</v>
      </c>
      <c r="E118" s="122" t="s">
        <v>173</v>
      </c>
      <c r="F118" s="123" t="s">
        <v>174</v>
      </c>
      <c r="G118" s="124" t="s">
        <v>130</v>
      </c>
      <c r="H118" s="125">
        <v>3.44</v>
      </c>
      <c r="I118" s="126">
        <v>159</v>
      </c>
      <c r="J118" s="126">
        <f>ROUND(I118*H118,2)</f>
        <v>546.96</v>
      </c>
      <c r="K118" s="127"/>
      <c r="L118" s="29"/>
      <c r="M118" s="128" t="s">
        <v>17</v>
      </c>
      <c r="N118" s="129" t="s">
        <v>41</v>
      </c>
      <c r="O118" s="130">
        <v>0.32800000000000001</v>
      </c>
      <c r="P118" s="130">
        <f>O118*H118</f>
        <v>1.12832</v>
      </c>
      <c r="Q118" s="130">
        <v>0</v>
      </c>
      <c r="R118" s="130">
        <f>Q118*H118</f>
        <v>0</v>
      </c>
      <c r="S118" s="130">
        <v>0</v>
      </c>
      <c r="T118" s="131">
        <f>S118*H118</f>
        <v>0</v>
      </c>
      <c r="AR118" s="132" t="s">
        <v>123</v>
      </c>
      <c r="AT118" s="132" t="s">
        <v>121</v>
      </c>
      <c r="AU118" s="132" t="s">
        <v>80</v>
      </c>
      <c r="AY118" s="17" t="s">
        <v>118</v>
      </c>
      <c r="BE118" s="133">
        <f>IF(N118="základní",J118,0)</f>
        <v>546.96</v>
      </c>
      <c r="BF118" s="133">
        <f>IF(N118="snížená",J118,0)</f>
        <v>0</v>
      </c>
      <c r="BG118" s="133">
        <f>IF(N118="zákl. přenesená",J118,0)</f>
        <v>0</v>
      </c>
      <c r="BH118" s="133">
        <f>IF(N118="sníž. přenesená",J118,0)</f>
        <v>0</v>
      </c>
      <c r="BI118" s="133">
        <f>IF(N118="nulová",J118,0)</f>
        <v>0</v>
      </c>
      <c r="BJ118" s="17" t="s">
        <v>78</v>
      </c>
      <c r="BK118" s="133">
        <f>ROUND(I118*H118,2)</f>
        <v>546.96</v>
      </c>
      <c r="BL118" s="17" t="s">
        <v>123</v>
      </c>
      <c r="BM118" s="132" t="s">
        <v>175</v>
      </c>
    </row>
    <row r="119" spans="2:65" s="1" customFormat="1">
      <c r="B119" s="29"/>
      <c r="D119" s="134" t="s">
        <v>124</v>
      </c>
      <c r="F119" s="135" t="s">
        <v>176</v>
      </c>
      <c r="L119" s="29"/>
      <c r="M119" s="136"/>
      <c r="T119" s="50"/>
      <c r="AT119" s="17" t="s">
        <v>124</v>
      </c>
      <c r="AU119" s="17" t="s">
        <v>80</v>
      </c>
    </row>
    <row r="120" spans="2:65" s="12" customFormat="1">
      <c r="B120" s="137"/>
      <c r="D120" s="138" t="s">
        <v>126</v>
      </c>
      <c r="E120" s="139" t="s">
        <v>17</v>
      </c>
      <c r="F120" s="140" t="s">
        <v>133</v>
      </c>
      <c r="H120" s="141">
        <v>0.4</v>
      </c>
      <c r="L120" s="137"/>
      <c r="M120" s="142"/>
      <c r="T120" s="143"/>
      <c r="AT120" s="139" t="s">
        <v>126</v>
      </c>
      <c r="AU120" s="139" t="s">
        <v>80</v>
      </c>
      <c r="AV120" s="12" t="s">
        <v>80</v>
      </c>
      <c r="AW120" s="12" t="s">
        <v>31</v>
      </c>
      <c r="AX120" s="12" t="s">
        <v>70</v>
      </c>
      <c r="AY120" s="139" t="s">
        <v>118</v>
      </c>
    </row>
    <row r="121" spans="2:65" s="12" customFormat="1">
      <c r="B121" s="137"/>
      <c r="D121" s="138" t="s">
        <v>126</v>
      </c>
      <c r="E121" s="139" t="s">
        <v>17</v>
      </c>
      <c r="F121" s="140" t="s">
        <v>134</v>
      </c>
      <c r="H121" s="141">
        <v>0.4</v>
      </c>
      <c r="L121" s="137"/>
      <c r="M121" s="142"/>
      <c r="T121" s="143"/>
      <c r="AT121" s="139" t="s">
        <v>126</v>
      </c>
      <c r="AU121" s="139" t="s">
        <v>80</v>
      </c>
      <c r="AV121" s="12" t="s">
        <v>80</v>
      </c>
      <c r="AW121" s="12" t="s">
        <v>31</v>
      </c>
      <c r="AX121" s="12" t="s">
        <v>70</v>
      </c>
      <c r="AY121" s="139" t="s">
        <v>118</v>
      </c>
    </row>
    <row r="122" spans="2:65" s="12" customFormat="1">
      <c r="B122" s="137"/>
      <c r="D122" s="138" t="s">
        <v>126</v>
      </c>
      <c r="E122" s="139" t="s">
        <v>17</v>
      </c>
      <c r="F122" s="140" t="s">
        <v>177</v>
      </c>
      <c r="H122" s="141">
        <v>2.64</v>
      </c>
      <c r="L122" s="137"/>
      <c r="M122" s="142"/>
      <c r="T122" s="143"/>
      <c r="AT122" s="139" t="s">
        <v>126</v>
      </c>
      <c r="AU122" s="139" t="s">
        <v>80</v>
      </c>
      <c r="AV122" s="12" t="s">
        <v>80</v>
      </c>
      <c r="AW122" s="12" t="s">
        <v>31</v>
      </c>
      <c r="AX122" s="12" t="s">
        <v>70</v>
      </c>
      <c r="AY122" s="139" t="s">
        <v>118</v>
      </c>
    </row>
    <row r="123" spans="2:65" s="13" customFormat="1">
      <c r="B123" s="144"/>
      <c r="D123" s="138" t="s">
        <v>126</v>
      </c>
      <c r="E123" s="145" t="s">
        <v>17</v>
      </c>
      <c r="F123" s="146" t="s">
        <v>135</v>
      </c>
      <c r="H123" s="147">
        <v>3.44</v>
      </c>
      <c r="L123" s="144"/>
      <c r="M123" s="148"/>
      <c r="T123" s="149"/>
      <c r="AT123" s="145" t="s">
        <v>126</v>
      </c>
      <c r="AU123" s="145" t="s">
        <v>80</v>
      </c>
      <c r="AV123" s="13" t="s">
        <v>123</v>
      </c>
      <c r="AW123" s="13" t="s">
        <v>31</v>
      </c>
      <c r="AX123" s="13" t="s">
        <v>78</v>
      </c>
      <c r="AY123" s="145" t="s">
        <v>118</v>
      </c>
    </row>
    <row r="124" spans="2:65" s="1" customFormat="1" ht="66.75" customHeight="1">
      <c r="B124" s="29"/>
      <c r="C124" s="121" t="s">
        <v>178</v>
      </c>
      <c r="D124" s="121" t="s">
        <v>121</v>
      </c>
      <c r="E124" s="122" t="s">
        <v>179</v>
      </c>
      <c r="F124" s="123" t="s">
        <v>180</v>
      </c>
      <c r="G124" s="124" t="s">
        <v>130</v>
      </c>
      <c r="H124" s="125">
        <v>3.6</v>
      </c>
      <c r="I124" s="126">
        <v>238</v>
      </c>
      <c r="J124" s="126">
        <f>ROUND(I124*H124,2)</f>
        <v>856.8</v>
      </c>
      <c r="K124" s="127"/>
      <c r="L124" s="29"/>
      <c r="M124" s="128" t="s">
        <v>17</v>
      </c>
      <c r="N124" s="129" t="s">
        <v>41</v>
      </c>
      <c r="O124" s="130">
        <v>0.435</v>
      </c>
      <c r="P124" s="130">
        <f>O124*H124</f>
        <v>1.5660000000000001</v>
      </c>
      <c r="Q124" s="130">
        <v>0</v>
      </c>
      <c r="R124" s="130">
        <f>Q124*H124</f>
        <v>0</v>
      </c>
      <c r="S124" s="130">
        <v>0</v>
      </c>
      <c r="T124" s="131">
        <f>S124*H124</f>
        <v>0</v>
      </c>
      <c r="AR124" s="132" t="s">
        <v>123</v>
      </c>
      <c r="AT124" s="132" t="s">
        <v>121</v>
      </c>
      <c r="AU124" s="132" t="s">
        <v>80</v>
      </c>
      <c r="AY124" s="17" t="s">
        <v>118</v>
      </c>
      <c r="BE124" s="133">
        <f>IF(N124="základní",J124,0)</f>
        <v>856.8</v>
      </c>
      <c r="BF124" s="133">
        <f>IF(N124="snížená",J124,0)</f>
        <v>0</v>
      </c>
      <c r="BG124" s="133">
        <f>IF(N124="zákl. přenesená",J124,0)</f>
        <v>0</v>
      </c>
      <c r="BH124" s="133">
        <f>IF(N124="sníž. přenesená",J124,0)</f>
        <v>0</v>
      </c>
      <c r="BI124" s="133">
        <f>IF(N124="nulová",J124,0)</f>
        <v>0</v>
      </c>
      <c r="BJ124" s="17" t="s">
        <v>78</v>
      </c>
      <c r="BK124" s="133">
        <f>ROUND(I124*H124,2)</f>
        <v>856.8</v>
      </c>
      <c r="BL124" s="17" t="s">
        <v>123</v>
      </c>
      <c r="BM124" s="132" t="s">
        <v>181</v>
      </c>
    </row>
    <row r="125" spans="2:65" s="1" customFormat="1">
      <c r="B125" s="29"/>
      <c r="D125" s="134" t="s">
        <v>124</v>
      </c>
      <c r="F125" s="135" t="s">
        <v>182</v>
      </c>
      <c r="L125" s="29"/>
      <c r="M125" s="136"/>
      <c r="T125" s="50"/>
      <c r="AT125" s="17" t="s">
        <v>124</v>
      </c>
      <c r="AU125" s="17" t="s">
        <v>80</v>
      </c>
    </row>
    <row r="126" spans="2:65" s="12" customFormat="1">
      <c r="B126" s="137"/>
      <c r="D126" s="138" t="s">
        <v>126</v>
      </c>
      <c r="E126" s="139" t="s">
        <v>83</v>
      </c>
      <c r="F126" s="140" t="s">
        <v>183</v>
      </c>
      <c r="H126" s="141">
        <v>3.6</v>
      </c>
      <c r="L126" s="137"/>
      <c r="M126" s="142"/>
      <c r="T126" s="143"/>
      <c r="AT126" s="139" t="s">
        <v>126</v>
      </c>
      <c r="AU126" s="139" t="s">
        <v>80</v>
      </c>
      <c r="AV126" s="12" t="s">
        <v>80</v>
      </c>
      <c r="AW126" s="12" t="s">
        <v>31</v>
      </c>
      <c r="AX126" s="12" t="s">
        <v>78</v>
      </c>
      <c r="AY126" s="139" t="s">
        <v>118</v>
      </c>
    </row>
    <row r="127" spans="2:65" s="1" customFormat="1" ht="16.5" customHeight="1">
      <c r="B127" s="29"/>
      <c r="C127" s="150" t="s">
        <v>184</v>
      </c>
      <c r="D127" s="150" t="s">
        <v>185</v>
      </c>
      <c r="E127" s="151" t="s">
        <v>186</v>
      </c>
      <c r="F127" s="152" t="s">
        <v>187</v>
      </c>
      <c r="G127" s="153" t="s">
        <v>163</v>
      </c>
      <c r="H127" s="154">
        <v>7.2</v>
      </c>
      <c r="I127" s="155">
        <v>491</v>
      </c>
      <c r="J127" s="155">
        <f>ROUND(I127*H127,2)</f>
        <v>3535.2</v>
      </c>
      <c r="K127" s="156"/>
      <c r="L127" s="157"/>
      <c r="M127" s="158" t="s">
        <v>17</v>
      </c>
      <c r="N127" s="159" t="s">
        <v>41</v>
      </c>
      <c r="O127" s="130">
        <v>0</v>
      </c>
      <c r="P127" s="130">
        <f>O127*H127</f>
        <v>0</v>
      </c>
      <c r="Q127" s="130">
        <v>1</v>
      </c>
      <c r="R127" s="130">
        <f>Q127*H127</f>
        <v>7.2</v>
      </c>
      <c r="S127" s="130">
        <v>0</v>
      </c>
      <c r="T127" s="131">
        <f>S127*H127</f>
        <v>0</v>
      </c>
      <c r="AR127" s="132" t="s">
        <v>188</v>
      </c>
      <c r="AT127" s="132" t="s">
        <v>185</v>
      </c>
      <c r="AU127" s="132" t="s">
        <v>80</v>
      </c>
      <c r="AY127" s="17" t="s">
        <v>118</v>
      </c>
      <c r="BE127" s="133">
        <f>IF(N127="základní",J127,0)</f>
        <v>3535.2</v>
      </c>
      <c r="BF127" s="133">
        <f>IF(N127="snížená",J127,0)</f>
        <v>0</v>
      </c>
      <c r="BG127" s="133">
        <f>IF(N127="zákl. přenesená",J127,0)</f>
        <v>0</v>
      </c>
      <c r="BH127" s="133">
        <f>IF(N127="sníž. přenesená",J127,0)</f>
        <v>0</v>
      </c>
      <c r="BI127" s="133">
        <f>IF(N127="nulová",J127,0)</f>
        <v>0</v>
      </c>
      <c r="BJ127" s="17" t="s">
        <v>78</v>
      </c>
      <c r="BK127" s="133">
        <f>ROUND(I127*H127,2)</f>
        <v>3535.2</v>
      </c>
      <c r="BL127" s="17" t="s">
        <v>123</v>
      </c>
      <c r="BM127" s="132" t="s">
        <v>189</v>
      </c>
    </row>
    <row r="128" spans="2:65" s="12" customFormat="1">
      <c r="B128" s="137"/>
      <c r="D128" s="138" t="s">
        <v>126</v>
      </c>
      <c r="F128" s="140" t="s">
        <v>190</v>
      </c>
      <c r="H128" s="141">
        <v>7.2</v>
      </c>
      <c r="L128" s="137"/>
      <c r="M128" s="142"/>
      <c r="T128" s="143"/>
      <c r="AT128" s="139" t="s">
        <v>126</v>
      </c>
      <c r="AU128" s="139" t="s">
        <v>80</v>
      </c>
      <c r="AV128" s="12" t="s">
        <v>80</v>
      </c>
      <c r="AW128" s="12" t="s">
        <v>4</v>
      </c>
      <c r="AX128" s="12" t="s">
        <v>78</v>
      </c>
      <c r="AY128" s="139" t="s">
        <v>118</v>
      </c>
    </row>
    <row r="129" spans="2:65" s="11" customFormat="1" ht="22.9" customHeight="1">
      <c r="B129" s="110"/>
      <c r="D129" s="111" t="s">
        <v>69</v>
      </c>
      <c r="E129" s="119" t="s">
        <v>80</v>
      </c>
      <c r="F129" s="119" t="s">
        <v>191</v>
      </c>
      <c r="J129" s="120">
        <f>BK129</f>
        <v>0</v>
      </c>
      <c r="L129" s="110"/>
      <c r="M129" s="114"/>
      <c r="P129" s="115">
        <f>SUM(P130:P134)</f>
        <v>0</v>
      </c>
      <c r="R129" s="115">
        <f>SUM(R130:R134)</f>
        <v>0</v>
      </c>
      <c r="T129" s="116">
        <f>SUM(T130:T134)</f>
        <v>0</v>
      </c>
      <c r="AR129" s="111" t="s">
        <v>78</v>
      </c>
      <c r="AT129" s="117" t="s">
        <v>69</v>
      </c>
      <c r="AU129" s="117" t="s">
        <v>78</v>
      </c>
      <c r="AY129" s="111" t="s">
        <v>118</v>
      </c>
      <c r="BK129" s="118">
        <f>SUM(BK130:BK134)</f>
        <v>0</v>
      </c>
    </row>
    <row r="130" spans="2:65" s="1" customFormat="1">
      <c r="B130" s="29"/>
      <c r="D130" s="134" t="s">
        <v>124</v>
      </c>
      <c r="F130" s="135" t="s">
        <v>192</v>
      </c>
      <c r="L130" s="29"/>
      <c r="M130" s="136"/>
      <c r="T130" s="50"/>
      <c r="AT130" s="17" t="s">
        <v>124</v>
      </c>
      <c r="AU130" s="17" t="s">
        <v>80</v>
      </c>
    </row>
    <row r="131" spans="2:65" s="12" customFormat="1">
      <c r="B131" s="137"/>
      <c r="D131" s="138" t="s">
        <v>126</v>
      </c>
      <c r="F131" s="140" t="s">
        <v>193</v>
      </c>
      <c r="H131" s="141">
        <v>48.3</v>
      </c>
      <c r="L131" s="137"/>
      <c r="M131" s="142"/>
      <c r="T131" s="143"/>
      <c r="AT131" s="139" t="s">
        <v>126</v>
      </c>
      <c r="AU131" s="139" t="s">
        <v>80</v>
      </c>
      <c r="AV131" s="12" t="s">
        <v>80</v>
      </c>
      <c r="AW131" s="12" t="s">
        <v>4</v>
      </c>
      <c r="AX131" s="12" t="s">
        <v>78</v>
      </c>
      <c r="AY131" s="139" t="s">
        <v>118</v>
      </c>
    </row>
    <row r="132" spans="2:65" s="1" customFormat="1">
      <c r="B132" s="29"/>
      <c r="D132" s="134" t="s">
        <v>124</v>
      </c>
      <c r="F132" s="135" t="s">
        <v>194</v>
      </c>
      <c r="L132" s="29"/>
      <c r="M132" s="136"/>
      <c r="T132" s="50"/>
      <c r="AT132" s="17" t="s">
        <v>124</v>
      </c>
      <c r="AU132" s="17" t="s">
        <v>80</v>
      </c>
    </row>
    <row r="133" spans="2:65" s="12" customFormat="1">
      <c r="B133" s="137"/>
      <c r="D133" s="138" t="s">
        <v>126</v>
      </c>
      <c r="E133" s="139" t="s">
        <v>17</v>
      </c>
      <c r="F133" s="140" t="s">
        <v>195</v>
      </c>
      <c r="H133" s="141">
        <v>34</v>
      </c>
      <c r="L133" s="137"/>
      <c r="M133" s="142"/>
      <c r="T133" s="143"/>
      <c r="AT133" s="139" t="s">
        <v>126</v>
      </c>
      <c r="AU133" s="139" t="s">
        <v>80</v>
      </c>
      <c r="AV133" s="12" t="s">
        <v>80</v>
      </c>
      <c r="AW133" s="12" t="s">
        <v>31</v>
      </c>
      <c r="AX133" s="12" t="s">
        <v>78</v>
      </c>
      <c r="AY133" s="139" t="s">
        <v>118</v>
      </c>
    </row>
    <row r="134" spans="2:65" s="12" customFormat="1">
      <c r="B134" s="137"/>
      <c r="D134" s="138" t="s">
        <v>126</v>
      </c>
      <c r="F134" s="140" t="s">
        <v>196</v>
      </c>
      <c r="H134" s="141">
        <v>35.700000000000003</v>
      </c>
      <c r="L134" s="137"/>
      <c r="M134" s="142"/>
      <c r="T134" s="143"/>
      <c r="AT134" s="139" t="s">
        <v>126</v>
      </c>
      <c r="AU134" s="139" t="s">
        <v>80</v>
      </c>
      <c r="AV134" s="12" t="s">
        <v>80</v>
      </c>
      <c r="AW134" s="12" t="s">
        <v>4</v>
      </c>
      <c r="AX134" s="12" t="s">
        <v>78</v>
      </c>
      <c r="AY134" s="139" t="s">
        <v>118</v>
      </c>
    </row>
    <row r="135" spans="2:65" s="11" customFormat="1" ht="22.9" customHeight="1">
      <c r="B135" s="110"/>
      <c r="D135" s="111" t="s">
        <v>69</v>
      </c>
      <c r="E135" s="119" t="s">
        <v>123</v>
      </c>
      <c r="F135" s="119" t="s">
        <v>197</v>
      </c>
      <c r="J135" s="120">
        <f>BK135</f>
        <v>619.20000000000005</v>
      </c>
      <c r="L135" s="110"/>
      <c r="M135" s="114"/>
      <c r="P135" s="115">
        <f>SUM(P136:P138)</f>
        <v>0.63215999999999994</v>
      </c>
      <c r="R135" s="115">
        <f>SUM(R136:R138)</f>
        <v>0</v>
      </c>
      <c r="T135" s="116">
        <f>SUM(T136:T138)</f>
        <v>0</v>
      </c>
      <c r="AR135" s="111" t="s">
        <v>78</v>
      </c>
      <c r="AT135" s="117" t="s">
        <v>69</v>
      </c>
      <c r="AU135" s="117" t="s">
        <v>78</v>
      </c>
      <c r="AY135" s="111" t="s">
        <v>118</v>
      </c>
      <c r="BK135" s="118">
        <f>SUM(BK136:BK138)</f>
        <v>619.20000000000005</v>
      </c>
    </row>
    <row r="136" spans="2:65" s="1" customFormat="1" ht="33" customHeight="1">
      <c r="B136" s="29"/>
      <c r="C136" s="121" t="s">
        <v>198</v>
      </c>
      <c r="D136" s="121" t="s">
        <v>121</v>
      </c>
      <c r="E136" s="122" t="s">
        <v>199</v>
      </c>
      <c r="F136" s="123" t="s">
        <v>200</v>
      </c>
      <c r="G136" s="124" t="s">
        <v>130</v>
      </c>
      <c r="H136" s="125">
        <v>0.48</v>
      </c>
      <c r="I136" s="126">
        <v>1290</v>
      </c>
      <c r="J136" s="126">
        <f>ROUND(I136*H136,2)</f>
        <v>619.20000000000005</v>
      </c>
      <c r="K136" s="127"/>
      <c r="L136" s="29"/>
      <c r="M136" s="128" t="s">
        <v>17</v>
      </c>
      <c r="N136" s="129" t="s">
        <v>41</v>
      </c>
      <c r="O136" s="130">
        <v>1.3169999999999999</v>
      </c>
      <c r="P136" s="130">
        <f>O136*H136</f>
        <v>0.63215999999999994</v>
      </c>
      <c r="Q136" s="130">
        <v>0</v>
      </c>
      <c r="R136" s="130">
        <f>Q136*H136</f>
        <v>0</v>
      </c>
      <c r="S136" s="130">
        <v>0</v>
      </c>
      <c r="T136" s="131">
        <f>S136*H136</f>
        <v>0</v>
      </c>
      <c r="AR136" s="132" t="s">
        <v>123</v>
      </c>
      <c r="AT136" s="132" t="s">
        <v>121</v>
      </c>
      <c r="AU136" s="132" t="s">
        <v>80</v>
      </c>
      <c r="AY136" s="17" t="s">
        <v>118</v>
      </c>
      <c r="BE136" s="133">
        <f>IF(N136="základní",J136,0)</f>
        <v>619.20000000000005</v>
      </c>
      <c r="BF136" s="133">
        <f>IF(N136="snížená",J136,0)</f>
        <v>0</v>
      </c>
      <c r="BG136" s="133">
        <f>IF(N136="zákl. přenesená",J136,0)</f>
        <v>0</v>
      </c>
      <c r="BH136" s="133">
        <f>IF(N136="sníž. přenesená",J136,0)</f>
        <v>0</v>
      </c>
      <c r="BI136" s="133">
        <f>IF(N136="nulová",J136,0)</f>
        <v>0</v>
      </c>
      <c r="BJ136" s="17" t="s">
        <v>78</v>
      </c>
      <c r="BK136" s="133">
        <f>ROUND(I136*H136,2)</f>
        <v>619.20000000000005</v>
      </c>
      <c r="BL136" s="17" t="s">
        <v>123</v>
      </c>
      <c r="BM136" s="132" t="s">
        <v>201</v>
      </c>
    </row>
    <row r="137" spans="2:65" s="1" customFormat="1">
      <c r="B137" s="29"/>
      <c r="D137" s="134" t="s">
        <v>124</v>
      </c>
      <c r="F137" s="135" t="s">
        <v>202</v>
      </c>
      <c r="L137" s="29"/>
      <c r="M137" s="136"/>
      <c r="T137" s="50"/>
      <c r="AT137" s="17" t="s">
        <v>124</v>
      </c>
      <c r="AU137" s="17" t="s">
        <v>80</v>
      </c>
    </row>
    <row r="138" spans="2:65" s="12" customFormat="1">
      <c r="B138" s="137"/>
      <c r="D138" s="138" t="s">
        <v>126</v>
      </c>
      <c r="E138" s="139" t="s">
        <v>86</v>
      </c>
      <c r="F138" s="140" t="s">
        <v>203</v>
      </c>
      <c r="H138" s="141">
        <v>0.48</v>
      </c>
      <c r="L138" s="137"/>
      <c r="M138" s="142"/>
      <c r="T138" s="143"/>
      <c r="AT138" s="139" t="s">
        <v>126</v>
      </c>
      <c r="AU138" s="139" t="s">
        <v>80</v>
      </c>
      <c r="AV138" s="12" t="s">
        <v>80</v>
      </c>
      <c r="AW138" s="12" t="s">
        <v>31</v>
      </c>
      <c r="AX138" s="12" t="s">
        <v>78</v>
      </c>
      <c r="AY138" s="139" t="s">
        <v>118</v>
      </c>
    </row>
    <row r="139" spans="2:65" s="11" customFormat="1" ht="22.9" customHeight="1">
      <c r="B139" s="110"/>
      <c r="D139" s="111"/>
      <c r="E139" s="119"/>
      <c r="F139" s="119"/>
      <c r="J139" s="120"/>
      <c r="L139" s="110"/>
      <c r="M139" s="114"/>
      <c r="P139" s="115">
        <f>SUM(P140:P141)</f>
        <v>0</v>
      </c>
      <c r="R139" s="115">
        <f>SUM(R140:R141)</f>
        <v>0</v>
      </c>
      <c r="T139" s="116">
        <f>SUM(T140:T141)</f>
        <v>0</v>
      </c>
      <c r="AR139" s="111" t="s">
        <v>78</v>
      </c>
      <c r="AT139" s="117" t="s">
        <v>69</v>
      </c>
      <c r="AU139" s="117" t="s">
        <v>78</v>
      </c>
      <c r="AY139" s="111" t="s">
        <v>118</v>
      </c>
      <c r="BK139" s="118">
        <f>SUM(BK140:BK141)</f>
        <v>0</v>
      </c>
    </row>
    <row r="140" spans="2:65" s="1" customFormat="1">
      <c r="B140" s="29"/>
      <c r="D140" s="134"/>
      <c r="F140" s="135"/>
      <c r="L140" s="29"/>
      <c r="M140" s="136"/>
      <c r="T140" s="50"/>
      <c r="AT140" s="17" t="s">
        <v>124</v>
      </c>
      <c r="AU140" s="17" t="s">
        <v>80</v>
      </c>
    </row>
    <row r="141" spans="2:65" s="12" customFormat="1">
      <c r="B141" s="137"/>
      <c r="D141" s="138" t="s">
        <v>126</v>
      </c>
      <c r="E141" s="139" t="s">
        <v>17</v>
      </c>
      <c r="F141" s="140" t="s">
        <v>205</v>
      </c>
      <c r="H141" s="141">
        <v>32</v>
      </c>
      <c r="L141" s="137"/>
      <c r="M141" s="142"/>
      <c r="T141" s="143"/>
      <c r="AT141" s="139" t="s">
        <v>126</v>
      </c>
      <c r="AU141" s="139" t="s">
        <v>80</v>
      </c>
      <c r="AV141" s="12" t="s">
        <v>80</v>
      </c>
      <c r="AW141" s="12" t="s">
        <v>31</v>
      </c>
      <c r="AX141" s="12" t="s">
        <v>78</v>
      </c>
      <c r="AY141" s="139" t="s">
        <v>118</v>
      </c>
    </row>
    <row r="142" spans="2:65" s="11" customFormat="1" ht="22.9" customHeight="1">
      <c r="B142" s="110"/>
      <c r="D142" s="111" t="s">
        <v>69</v>
      </c>
      <c r="E142" s="119" t="s">
        <v>188</v>
      </c>
      <c r="F142" s="119" t="s">
        <v>206</v>
      </c>
      <c r="J142" s="120">
        <f>BK142</f>
        <v>129180.26000000001</v>
      </c>
      <c r="L142" s="110"/>
      <c r="M142" s="114"/>
      <c r="P142" s="115">
        <f>SUM(P143:P183)</f>
        <v>57.047899999999991</v>
      </c>
      <c r="R142" s="115">
        <f>SUM(R143:R183)</f>
        <v>4.8181778</v>
      </c>
      <c r="T142" s="116">
        <f>SUM(T143:T183)</f>
        <v>4.68</v>
      </c>
      <c r="AR142" s="111" t="s">
        <v>78</v>
      </c>
      <c r="AT142" s="117" t="s">
        <v>69</v>
      </c>
      <c r="AU142" s="117" t="s">
        <v>78</v>
      </c>
      <c r="AY142" s="111" t="s">
        <v>118</v>
      </c>
      <c r="BK142" s="118">
        <f>SUM(BK143:BK183)</f>
        <v>129180.26000000001</v>
      </c>
    </row>
    <row r="143" spans="2:65" s="1" customFormat="1" ht="24.2" customHeight="1">
      <c r="B143" s="29"/>
      <c r="C143" s="121" t="s">
        <v>207</v>
      </c>
      <c r="D143" s="121" t="s">
        <v>121</v>
      </c>
      <c r="E143" s="122" t="s">
        <v>208</v>
      </c>
      <c r="F143" s="123" t="s">
        <v>209</v>
      </c>
      <c r="G143" s="124" t="s">
        <v>122</v>
      </c>
      <c r="H143" s="125">
        <v>9</v>
      </c>
      <c r="I143" s="126">
        <v>305</v>
      </c>
      <c r="J143" s="126">
        <f>ROUND(I143*H143,2)</f>
        <v>2745</v>
      </c>
      <c r="K143" s="127"/>
      <c r="L143" s="29"/>
      <c r="M143" s="128" t="s">
        <v>17</v>
      </c>
      <c r="N143" s="129" t="s">
        <v>41</v>
      </c>
      <c r="O143" s="130">
        <v>0.20499999999999999</v>
      </c>
      <c r="P143" s="130">
        <f>O143*H143</f>
        <v>1.845</v>
      </c>
      <c r="Q143" s="130">
        <v>0</v>
      </c>
      <c r="R143" s="130">
        <f>Q143*H143</f>
        <v>0</v>
      </c>
      <c r="S143" s="130">
        <v>0.12</v>
      </c>
      <c r="T143" s="131">
        <f>S143*H143</f>
        <v>1.08</v>
      </c>
      <c r="AR143" s="132" t="s">
        <v>123</v>
      </c>
      <c r="AT143" s="132" t="s">
        <v>121</v>
      </c>
      <c r="AU143" s="132" t="s">
        <v>80</v>
      </c>
      <c r="AY143" s="17" t="s">
        <v>118</v>
      </c>
      <c r="BE143" s="133">
        <f>IF(N143="základní",J143,0)</f>
        <v>2745</v>
      </c>
      <c r="BF143" s="133">
        <f>IF(N143="snížená",J143,0)</f>
        <v>0</v>
      </c>
      <c r="BG143" s="133">
        <f>IF(N143="zákl. přenesená",J143,0)</f>
        <v>0</v>
      </c>
      <c r="BH143" s="133">
        <f>IF(N143="sníž. přenesená",J143,0)</f>
        <v>0</v>
      </c>
      <c r="BI143" s="133">
        <f>IF(N143="nulová",J143,0)</f>
        <v>0</v>
      </c>
      <c r="BJ143" s="17" t="s">
        <v>78</v>
      </c>
      <c r="BK143" s="133">
        <f>ROUND(I143*H143,2)</f>
        <v>2745</v>
      </c>
      <c r="BL143" s="17" t="s">
        <v>123</v>
      </c>
      <c r="BM143" s="132" t="s">
        <v>210</v>
      </c>
    </row>
    <row r="144" spans="2:65" s="1" customFormat="1">
      <c r="B144" s="29"/>
      <c r="D144" s="134" t="s">
        <v>124</v>
      </c>
      <c r="F144" s="135" t="s">
        <v>211</v>
      </c>
      <c r="L144" s="29"/>
      <c r="M144" s="136"/>
      <c r="T144" s="50"/>
      <c r="AT144" s="17" t="s">
        <v>124</v>
      </c>
      <c r="AU144" s="17" t="s">
        <v>80</v>
      </c>
    </row>
    <row r="145" spans="2:65" s="12" customFormat="1">
      <c r="B145" s="137"/>
      <c r="D145" s="138" t="s">
        <v>126</v>
      </c>
      <c r="E145" s="139" t="s">
        <v>17</v>
      </c>
      <c r="F145" s="140" t="s">
        <v>120</v>
      </c>
      <c r="H145" s="141">
        <v>9</v>
      </c>
      <c r="L145" s="137"/>
      <c r="M145" s="142"/>
      <c r="T145" s="143"/>
      <c r="AT145" s="139" t="s">
        <v>126</v>
      </c>
      <c r="AU145" s="139" t="s">
        <v>80</v>
      </c>
      <c r="AV145" s="12" t="s">
        <v>80</v>
      </c>
      <c r="AW145" s="12" t="s">
        <v>31</v>
      </c>
      <c r="AX145" s="12" t="s">
        <v>78</v>
      </c>
      <c r="AY145" s="139" t="s">
        <v>118</v>
      </c>
    </row>
    <row r="146" spans="2:65" s="1" customFormat="1" ht="24.2" customHeight="1">
      <c r="B146" s="29"/>
      <c r="C146" s="121" t="s">
        <v>80</v>
      </c>
      <c r="D146" s="121" t="s">
        <v>121</v>
      </c>
      <c r="E146" s="122" t="s">
        <v>212</v>
      </c>
      <c r="F146" s="123" t="s">
        <v>213</v>
      </c>
      <c r="G146" s="124" t="s">
        <v>122</v>
      </c>
      <c r="H146" s="125">
        <v>6</v>
      </c>
      <c r="I146" s="126">
        <v>203</v>
      </c>
      <c r="J146" s="126">
        <f>ROUND(I146*H146,2)</f>
        <v>1218</v>
      </c>
      <c r="K146" s="127"/>
      <c r="L146" s="29"/>
      <c r="M146" s="128" t="s">
        <v>17</v>
      </c>
      <c r="N146" s="129" t="s">
        <v>41</v>
      </c>
      <c r="O146" s="130">
        <v>0.312</v>
      </c>
      <c r="P146" s="130">
        <f>O146*H146</f>
        <v>1.8719999999999999</v>
      </c>
      <c r="Q146" s="130">
        <v>1.0000000000000001E-5</v>
      </c>
      <c r="R146" s="130">
        <f>Q146*H146</f>
        <v>6.0000000000000008E-5</v>
      </c>
      <c r="S146" s="130">
        <v>0</v>
      </c>
      <c r="T146" s="131">
        <f>S146*H146</f>
        <v>0</v>
      </c>
      <c r="AR146" s="132" t="s">
        <v>123</v>
      </c>
      <c r="AT146" s="132" t="s">
        <v>121</v>
      </c>
      <c r="AU146" s="132" t="s">
        <v>80</v>
      </c>
      <c r="AY146" s="17" t="s">
        <v>118</v>
      </c>
      <c r="BE146" s="133">
        <f>IF(N146="základní",J146,0)</f>
        <v>1218</v>
      </c>
      <c r="BF146" s="133">
        <f>IF(N146="snížená",J146,0)</f>
        <v>0</v>
      </c>
      <c r="BG146" s="133">
        <f>IF(N146="zákl. přenesená",J146,0)</f>
        <v>0</v>
      </c>
      <c r="BH146" s="133">
        <f>IF(N146="sníž. přenesená",J146,0)</f>
        <v>0</v>
      </c>
      <c r="BI146" s="133">
        <f>IF(N146="nulová",J146,0)</f>
        <v>0</v>
      </c>
      <c r="BJ146" s="17" t="s">
        <v>78</v>
      </c>
      <c r="BK146" s="133">
        <f>ROUND(I146*H146,2)</f>
        <v>1218</v>
      </c>
      <c r="BL146" s="17" t="s">
        <v>123</v>
      </c>
      <c r="BM146" s="132" t="s">
        <v>214</v>
      </c>
    </row>
    <row r="147" spans="2:65" s="1" customFormat="1">
      <c r="B147" s="29"/>
      <c r="D147" s="134" t="s">
        <v>124</v>
      </c>
      <c r="F147" s="135" t="s">
        <v>215</v>
      </c>
      <c r="L147" s="29"/>
      <c r="M147" s="136"/>
      <c r="T147" s="50"/>
      <c r="AT147" s="17" t="s">
        <v>124</v>
      </c>
      <c r="AU147" s="17" t="s">
        <v>80</v>
      </c>
    </row>
    <row r="148" spans="2:65" s="12" customFormat="1">
      <c r="B148" s="137"/>
      <c r="D148" s="138" t="s">
        <v>126</v>
      </c>
      <c r="E148" s="139" t="s">
        <v>17</v>
      </c>
      <c r="F148" s="140" t="s">
        <v>216</v>
      </c>
      <c r="H148" s="141">
        <v>2</v>
      </c>
      <c r="L148" s="137"/>
      <c r="M148" s="142"/>
      <c r="T148" s="143"/>
      <c r="AT148" s="139" t="s">
        <v>126</v>
      </c>
      <c r="AU148" s="139" t="s">
        <v>80</v>
      </c>
      <c r="AV148" s="12" t="s">
        <v>80</v>
      </c>
      <c r="AW148" s="12" t="s">
        <v>31</v>
      </c>
      <c r="AX148" s="12" t="s">
        <v>70</v>
      </c>
      <c r="AY148" s="139" t="s">
        <v>118</v>
      </c>
    </row>
    <row r="149" spans="2:65" s="12" customFormat="1">
      <c r="B149" s="137"/>
      <c r="D149" s="138" t="s">
        <v>126</v>
      </c>
      <c r="E149" s="139" t="s">
        <v>17</v>
      </c>
      <c r="F149" s="140" t="s">
        <v>217</v>
      </c>
      <c r="H149" s="141">
        <v>2</v>
      </c>
      <c r="L149" s="137"/>
      <c r="M149" s="142"/>
      <c r="T149" s="143"/>
      <c r="AT149" s="139" t="s">
        <v>126</v>
      </c>
      <c r="AU149" s="139" t="s">
        <v>80</v>
      </c>
      <c r="AV149" s="12" t="s">
        <v>80</v>
      </c>
      <c r="AW149" s="12" t="s">
        <v>31</v>
      </c>
      <c r="AX149" s="12" t="s">
        <v>70</v>
      </c>
      <c r="AY149" s="139" t="s">
        <v>118</v>
      </c>
    </row>
    <row r="150" spans="2:65" s="12" customFormat="1">
      <c r="B150" s="137"/>
      <c r="D150" s="138" t="s">
        <v>126</v>
      </c>
      <c r="E150" s="139" t="s">
        <v>17</v>
      </c>
      <c r="F150" s="140" t="s">
        <v>218</v>
      </c>
      <c r="H150" s="141">
        <v>2</v>
      </c>
      <c r="L150" s="137"/>
      <c r="M150" s="142"/>
      <c r="T150" s="143"/>
      <c r="AT150" s="139" t="s">
        <v>126</v>
      </c>
      <c r="AU150" s="139" t="s">
        <v>80</v>
      </c>
      <c r="AV150" s="12" t="s">
        <v>80</v>
      </c>
      <c r="AW150" s="12" t="s">
        <v>31</v>
      </c>
      <c r="AX150" s="12" t="s">
        <v>70</v>
      </c>
      <c r="AY150" s="139" t="s">
        <v>118</v>
      </c>
    </row>
    <row r="151" spans="2:65" s="13" customFormat="1">
      <c r="B151" s="144"/>
      <c r="D151" s="138" t="s">
        <v>126</v>
      </c>
      <c r="E151" s="145" t="s">
        <v>17</v>
      </c>
      <c r="F151" s="146" t="s">
        <v>135</v>
      </c>
      <c r="H151" s="147">
        <v>6</v>
      </c>
      <c r="L151" s="144"/>
      <c r="M151" s="148"/>
      <c r="T151" s="149"/>
      <c r="AT151" s="145" t="s">
        <v>126</v>
      </c>
      <c r="AU151" s="145" t="s">
        <v>80</v>
      </c>
      <c r="AV151" s="13" t="s">
        <v>123</v>
      </c>
      <c r="AW151" s="13" t="s">
        <v>31</v>
      </c>
      <c r="AX151" s="13" t="s">
        <v>78</v>
      </c>
      <c r="AY151" s="145" t="s">
        <v>118</v>
      </c>
    </row>
    <row r="152" spans="2:65" s="1" customFormat="1" ht="24.2" customHeight="1">
      <c r="B152" s="29"/>
      <c r="C152" s="150" t="s">
        <v>219</v>
      </c>
      <c r="D152" s="150" t="s">
        <v>185</v>
      </c>
      <c r="E152" s="151" t="s">
        <v>220</v>
      </c>
      <c r="F152" s="152" t="s">
        <v>221</v>
      </c>
      <c r="G152" s="153" t="s">
        <v>122</v>
      </c>
      <c r="H152" s="154">
        <v>6.18</v>
      </c>
      <c r="I152" s="155">
        <v>507</v>
      </c>
      <c r="J152" s="155">
        <f>ROUND(I152*H152,2)</f>
        <v>3133.26</v>
      </c>
      <c r="K152" s="156"/>
      <c r="L152" s="157"/>
      <c r="M152" s="158" t="s">
        <v>17</v>
      </c>
      <c r="N152" s="159" t="s">
        <v>41</v>
      </c>
      <c r="O152" s="130">
        <v>0</v>
      </c>
      <c r="P152" s="130">
        <f>O152*H152</f>
        <v>0</v>
      </c>
      <c r="Q152" s="130">
        <v>4.2599999999999999E-3</v>
      </c>
      <c r="R152" s="130">
        <f>Q152*H152</f>
        <v>2.6326799999999997E-2</v>
      </c>
      <c r="S152" s="130">
        <v>0</v>
      </c>
      <c r="T152" s="131">
        <f>S152*H152</f>
        <v>0</v>
      </c>
      <c r="AR152" s="132" t="s">
        <v>188</v>
      </c>
      <c r="AT152" s="132" t="s">
        <v>185</v>
      </c>
      <c r="AU152" s="132" t="s">
        <v>80</v>
      </c>
      <c r="AY152" s="17" t="s">
        <v>118</v>
      </c>
      <c r="BE152" s="133">
        <f>IF(N152="základní",J152,0)</f>
        <v>3133.26</v>
      </c>
      <c r="BF152" s="133">
        <f>IF(N152="snížená",J152,0)</f>
        <v>0</v>
      </c>
      <c r="BG152" s="133">
        <f>IF(N152="zákl. přenesená",J152,0)</f>
        <v>0</v>
      </c>
      <c r="BH152" s="133">
        <f>IF(N152="sníž. přenesená",J152,0)</f>
        <v>0</v>
      </c>
      <c r="BI152" s="133">
        <f>IF(N152="nulová",J152,0)</f>
        <v>0</v>
      </c>
      <c r="BJ152" s="17" t="s">
        <v>78</v>
      </c>
      <c r="BK152" s="133">
        <f>ROUND(I152*H152,2)</f>
        <v>3133.26</v>
      </c>
      <c r="BL152" s="17" t="s">
        <v>123</v>
      </c>
      <c r="BM152" s="132" t="s">
        <v>222</v>
      </c>
    </row>
    <row r="153" spans="2:65" s="12" customFormat="1">
      <c r="B153" s="137"/>
      <c r="D153" s="138" t="s">
        <v>126</v>
      </c>
      <c r="F153" s="140" t="s">
        <v>223</v>
      </c>
      <c r="H153" s="141">
        <v>6.18</v>
      </c>
      <c r="L153" s="137"/>
      <c r="M153" s="142"/>
      <c r="T153" s="143"/>
      <c r="AT153" s="139" t="s">
        <v>126</v>
      </c>
      <c r="AU153" s="139" t="s">
        <v>80</v>
      </c>
      <c r="AV153" s="12" t="s">
        <v>80</v>
      </c>
      <c r="AW153" s="12" t="s">
        <v>4</v>
      </c>
      <c r="AX153" s="12" t="s">
        <v>78</v>
      </c>
      <c r="AY153" s="139" t="s">
        <v>118</v>
      </c>
    </row>
    <row r="154" spans="2:65" s="1" customFormat="1" ht="24.2" customHeight="1">
      <c r="B154" s="29"/>
      <c r="C154" s="121" t="s">
        <v>224</v>
      </c>
      <c r="D154" s="121" t="s">
        <v>121</v>
      </c>
      <c r="E154" s="122" t="s">
        <v>225</v>
      </c>
      <c r="F154" s="123" t="s">
        <v>226</v>
      </c>
      <c r="G154" s="124" t="s">
        <v>122</v>
      </c>
      <c r="H154" s="125">
        <v>9</v>
      </c>
      <c r="I154" s="126">
        <v>267</v>
      </c>
      <c r="J154" s="126">
        <f>ROUND(I154*H154,2)</f>
        <v>2403</v>
      </c>
      <c r="K154" s="127"/>
      <c r="L154" s="29"/>
      <c r="M154" s="128" t="s">
        <v>17</v>
      </c>
      <c r="N154" s="129" t="s">
        <v>41</v>
      </c>
      <c r="O154" s="130">
        <v>0.437</v>
      </c>
      <c r="P154" s="130">
        <f>O154*H154</f>
        <v>3.9329999999999998</v>
      </c>
      <c r="Q154" s="130">
        <v>4.0000000000000003E-5</v>
      </c>
      <c r="R154" s="130">
        <f>Q154*H154</f>
        <v>3.6000000000000002E-4</v>
      </c>
      <c r="S154" s="130">
        <v>0</v>
      </c>
      <c r="T154" s="131">
        <f>S154*H154</f>
        <v>0</v>
      </c>
      <c r="AR154" s="132" t="s">
        <v>123</v>
      </c>
      <c r="AT154" s="132" t="s">
        <v>121</v>
      </c>
      <c r="AU154" s="132" t="s">
        <v>80</v>
      </c>
      <c r="AY154" s="17" t="s">
        <v>118</v>
      </c>
      <c r="BE154" s="133">
        <f>IF(N154="základní",J154,0)</f>
        <v>2403</v>
      </c>
      <c r="BF154" s="133">
        <f>IF(N154="snížená",J154,0)</f>
        <v>0</v>
      </c>
      <c r="BG154" s="133">
        <f>IF(N154="zákl. přenesená",J154,0)</f>
        <v>0</v>
      </c>
      <c r="BH154" s="133">
        <f>IF(N154="sníž. přenesená",J154,0)</f>
        <v>0</v>
      </c>
      <c r="BI154" s="133">
        <f>IF(N154="nulová",J154,0)</f>
        <v>0</v>
      </c>
      <c r="BJ154" s="17" t="s">
        <v>78</v>
      </c>
      <c r="BK154" s="133">
        <f>ROUND(I154*H154,2)</f>
        <v>2403</v>
      </c>
      <c r="BL154" s="17" t="s">
        <v>123</v>
      </c>
      <c r="BM154" s="132" t="s">
        <v>227</v>
      </c>
    </row>
    <row r="155" spans="2:65" s="1" customFormat="1">
      <c r="B155" s="29"/>
      <c r="D155" s="134" t="s">
        <v>124</v>
      </c>
      <c r="F155" s="135" t="s">
        <v>228</v>
      </c>
      <c r="L155" s="29"/>
      <c r="M155" s="136"/>
      <c r="T155" s="50"/>
      <c r="AT155" s="17" t="s">
        <v>124</v>
      </c>
      <c r="AU155" s="17" t="s">
        <v>80</v>
      </c>
    </row>
    <row r="156" spans="2:65" s="12" customFormat="1">
      <c r="B156" s="137"/>
      <c r="D156" s="138" t="s">
        <v>126</v>
      </c>
      <c r="E156" s="139" t="s">
        <v>17</v>
      </c>
      <c r="F156" s="140" t="s">
        <v>120</v>
      </c>
      <c r="H156" s="141">
        <v>9</v>
      </c>
      <c r="L156" s="137"/>
      <c r="M156" s="142"/>
      <c r="T156" s="143"/>
      <c r="AT156" s="139" t="s">
        <v>126</v>
      </c>
      <c r="AU156" s="139" t="s">
        <v>80</v>
      </c>
      <c r="AV156" s="12" t="s">
        <v>80</v>
      </c>
      <c r="AW156" s="12" t="s">
        <v>31</v>
      </c>
      <c r="AX156" s="12" t="s">
        <v>78</v>
      </c>
      <c r="AY156" s="139" t="s">
        <v>118</v>
      </c>
    </row>
    <row r="157" spans="2:65" s="1" customFormat="1" ht="24.2" customHeight="1">
      <c r="B157" s="29"/>
      <c r="C157" s="150" t="s">
        <v>229</v>
      </c>
      <c r="D157" s="150" t="s">
        <v>185</v>
      </c>
      <c r="E157" s="151" t="s">
        <v>230</v>
      </c>
      <c r="F157" s="152" t="s">
        <v>231</v>
      </c>
      <c r="G157" s="153" t="s">
        <v>122</v>
      </c>
      <c r="H157" s="154">
        <v>9.9</v>
      </c>
      <c r="I157" s="155">
        <v>2930</v>
      </c>
      <c r="J157" s="155">
        <f>ROUND(I157*H157,2)</f>
        <v>29007</v>
      </c>
      <c r="K157" s="156"/>
      <c r="L157" s="157"/>
      <c r="M157" s="158" t="s">
        <v>17</v>
      </c>
      <c r="N157" s="159" t="s">
        <v>41</v>
      </c>
      <c r="O157" s="130">
        <v>0</v>
      </c>
      <c r="P157" s="130">
        <f>O157*H157</f>
        <v>0</v>
      </c>
      <c r="Q157" s="130">
        <v>3.0550000000000001E-2</v>
      </c>
      <c r="R157" s="130">
        <f>Q157*H157</f>
        <v>0.30244500000000002</v>
      </c>
      <c r="S157" s="130">
        <v>0</v>
      </c>
      <c r="T157" s="131">
        <f>S157*H157</f>
        <v>0</v>
      </c>
      <c r="AR157" s="132" t="s">
        <v>188</v>
      </c>
      <c r="AT157" s="132" t="s">
        <v>185</v>
      </c>
      <c r="AU157" s="132" t="s">
        <v>80</v>
      </c>
      <c r="AY157" s="17" t="s">
        <v>118</v>
      </c>
      <c r="BE157" s="133">
        <f>IF(N157="základní",J157,0)</f>
        <v>29007</v>
      </c>
      <c r="BF157" s="133">
        <f>IF(N157="snížená",J157,0)</f>
        <v>0</v>
      </c>
      <c r="BG157" s="133">
        <f>IF(N157="zákl. přenesená",J157,0)</f>
        <v>0</v>
      </c>
      <c r="BH157" s="133">
        <f>IF(N157="sníž. přenesená",J157,0)</f>
        <v>0</v>
      </c>
      <c r="BI157" s="133">
        <f>IF(N157="nulová",J157,0)</f>
        <v>0</v>
      </c>
      <c r="BJ157" s="17" t="s">
        <v>78</v>
      </c>
      <c r="BK157" s="133">
        <f>ROUND(I157*H157,2)</f>
        <v>29007</v>
      </c>
      <c r="BL157" s="17" t="s">
        <v>123</v>
      </c>
      <c r="BM157" s="132" t="s">
        <v>232</v>
      </c>
    </row>
    <row r="158" spans="2:65" s="12" customFormat="1">
      <c r="B158" s="137"/>
      <c r="D158" s="138" t="s">
        <v>126</v>
      </c>
      <c r="F158" s="140" t="s">
        <v>233</v>
      </c>
      <c r="H158" s="141">
        <v>9.9</v>
      </c>
      <c r="L158" s="137"/>
      <c r="M158" s="142"/>
      <c r="T158" s="143"/>
      <c r="AT158" s="139" t="s">
        <v>126</v>
      </c>
      <c r="AU158" s="139" t="s">
        <v>80</v>
      </c>
      <c r="AV158" s="12" t="s">
        <v>80</v>
      </c>
      <c r="AW158" s="12" t="s">
        <v>4</v>
      </c>
      <c r="AX158" s="12" t="s">
        <v>78</v>
      </c>
      <c r="AY158" s="139" t="s">
        <v>118</v>
      </c>
    </row>
    <row r="159" spans="2:65" s="1" customFormat="1" ht="37.9" customHeight="1">
      <c r="B159" s="29"/>
      <c r="C159" s="121" t="s">
        <v>234</v>
      </c>
      <c r="D159" s="121" t="s">
        <v>121</v>
      </c>
      <c r="E159" s="122" t="s">
        <v>235</v>
      </c>
      <c r="F159" s="123" t="s">
        <v>236</v>
      </c>
      <c r="G159" s="124" t="s">
        <v>237</v>
      </c>
      <c r="H159" s="125">
        <v>5</v>
      </c>
      <c r="I159" s="126">
        <v>646</v>
      </c>
      <c r="J159" s="126">
        <f>ROUND(I159*H159,2)</f>
        <v>3230</v>
      </c>
      <c r="K159" s="127"/>
      <c r="L159" s="29"/>
      <c r="M159" s="128" t="s">
        <v>17</v>
      </c>
      <c r="N159" s="129" t="s">
        <v>41</v>
      </c>
      <c r="O159" s="130">
        <v>1.234</v>
      </c>
      <c r="P159" s="130">
        <f>O159*H159</f>
        <v>6.17</v>
      </c>
      <c r="Q159" s="130">
        <v>1E-4</v>
      </c>
      <c r="R159" s="130">
        <f>Q159*H159</f>
        <v>5.0000000000000001E-4</v>
      </c>
      <c r="S159" s="130">
        <v>0</v>
      </c>
      <c r="T159" s="131">
        <f>S159*H159</f>
        <v>0</v>
      </c>
      <c r="AR159" s="132" t="s">
        <v>123</v>
      </c>
      <c r="AT159" s="132" t="s">
        <v>121</v>
      </c>
      <c r="AU159" s="132" t="s">
        <v>80</v>
      </c>
      <c r="AY159" s="17" t="s">
        <v>118</v>
      </c>
      <c r="BE159" s="133">
        <f>IF(N159="základní",J159,0)</f>
        <v>3230</v>
      </c>
      <c r="BF159" s="133">
        <f>IF(N159="snížená",J159,0)</f>
        <v>0</v>
      </c>
      <c r="BG159" s="133">
        <f>IF(N159="zákl. přenesená",J159,0)</f>
        <v>0</v>
      </c>
      <c r="BH159" s="133">
        <f>IF(N159="sníž. přenesená",J159,0)</f>
        <v>0</v>
      </c>
      <c r="BI159" s="133">
        <f>IF(N159="nulová",J159,0)</f>
        <v>0</v>
      </c>
      <c r="BJ159" s="17" t="s">
        <v>78</v>
      </c>
      <c r="BK159" s="133">
        <f>ROUND(I159*H159,2)</f>
        <v>3230</v>
      </c>
      <c r="BL159" s="17" t="s">
        <v>123</v>
      </c>
      <c r="BM159" s="132" t="s">
        <v>238</v>
      </c>
    </row>
    <row r="160" spans="2:65" s="1" customFormat="1">
      <c r="B160" s="29"/>
      <c r="D160" s="134" t="s">
        <v>124</v>
      </c>
      <c r="F160" s="135" t="s">
        <v>239</v>
      </c>
      <c r="L160" s="29"/>
      <c r="M160" s="136"/>
      <c r="T160" s="50"/>
      <c r="AT160" s="17" t="s">
        <v>124</v>
      </c>
      <c r="AU160" s="17" t="s">
        <v>80</v>
      </c>
    </row>
    <row r="161" spans="2:65" s="12" customFormat="1">
      <c r="B161" s="137"/>
      <c r="D161" s="138" t="s">
        <v>126</v>
      </c>
      <c r="E161" s="139" t="s">
        <v>17</v>
      </c>
      <c r="F161" s="140" t="s">
        <v>240</v>
      </c>
      <c r="H161" s="141">
        <v>5</v>
      </c>
      <c r="L161" s="137"/>
      <c r="M161" s="142"/>
      <c r="T161" s="143"/>
      <c r="AT161" s="139" t="s">
        <v>126</v>
      </c>
      <c r="AU161" s="139" t="s">
        <v>80</v>
      </c>
      <c r="AV161" s="12" t="s">
        <v>80</v>
      </c>
      <c r="AW161" s="12" t="s">
        <v>31</v>
      </c>
      <c r="AX161" s="12" t="s">
        <v>78</v>
      </c>
      <c r="AY161" s="139" t="s">
        <v>118</v>
      </c>
    </row>
    <row r="162" spans="2:65" s="1" customFormat="1" ht="24.2" customHeight="1">
      <c r="B162" s="29"/>
      <c r="C162" s="150" t="s">
        <v>204</v>
      </c>
      <c r="D162" s="150" t="s">
        <v>185</v>
      </c>
      <c r="E162" s="151" t="s">
        <v>241</v>
      </c>
      <c r="F162" s="152" t="s">
        <v>242</v>
      </c>
      <c r="G162" s="153" t="s">
        <v>237</v>
      </c>
      <c r="H162" s="154">
        <v>5</v>
      </c>
      <c r="I162" s="155">
        <v>587</v>
      </c>
      <c r="J162" s="155">
        <f>ROUND(I162*H162,2)</f>
        <v>2935</v>
      </c>
      <c r="K162" s="156"/>
      <c r="L162" s="157"/>
      <c r="M162" s="158" t="s">
        <v>17</v>
      </c>
      <c r="N162" s="159" t="s">
        <v>41</v>
      </c>
      <c r="O162" s="130">
        <v>0</v>
      </c>
      <c r="P162" s="130">
        <f>O162*H162</f>
        <v>0</v>
      </c>
      <c r="Q162" s="130">
        <v>9.1E-4</v>
      </c>
      <c r="R162" s="130">
        <f>Q162*H162</f>
        <v>4.5500000000000002E-3</v>
      </c>
      <c r="S162" s="130">
        <v>0</v>
      </c>
      <c r="T162" s="131">
        <f>S162*H162</f>
        <v>0</v>
      </c>
      <c r="AR162" s="132" t="s">
        <v>188</v>
      </c>
      <c r="AT162" s="132" t="s">
        <v>185</v>
      </c>
      <c r="AU162" s="132" t="s">
        <v>80</v>
      </c>
      <c r="AY162" s="17" t="s">
        <v>118</v>
      </c>
      <c r="BE162" s="133">
        <f>IF(N162="základní",J162,0)</f>
        <v>2935</v>
      </c>
      <c r="BF162" s="133">
        <f>IF(N162="snížená",J162,0)</f>
        <v>0</v>
      </c>
      <c r="BG162" s="133">
        <f>IF(N162="zákl. přenesená",J162,0)</f>
        <v>0</v>
      </c>
      <c r="BH162" s="133">
        <f>IF(N162="sníž. přenesená",J162,0)</f>
        <v>0</v>
      </c>
      <c r="BI162" s="133">
        <f>IF(N162="nulová",J162,0)</f>
        <v>0</v>
      </c>
      <c r="BJ162" s="17" t="s">
        <v>78</v>
      </c>
      <c r="BK162" s="133">
        <f>ROUND(I162*H162,2)</f>
        <v>2935</v>
      </c>
      <c r="BL162" s="17" t="s">
        <v>123</v>
      </c>
      <c r="BM162" s="132" t="s">
        <v>243</v>
      </c>
    </row>
    <row r="163" spans="2:65" s="1" customFormat="1" ht="24.2" customHeight="1">
      <c r="B163" s="29"/>
      <c r="C163" s="121" t="s">
        <v>244</v>
      </c>
      <c r="D163" s="121" t="s">
        <v>121</v>
      </c>
      <c r="E163" s="122" t="s">
        <v>245</v>
      </c>
      <c r="F163" s="123" t="s">
        <v>246</v>
      </c>
      <c r="G163" s="124" t="s">
        <v>130</v>
      </c>
      <c r="H163" s="125">
        <v>0.1</v>
      </c>
      <c r="I163" s="126">
        <v>24500</v>
      </c>
      <c r="J163" s="126">
        <f>ROUND(I163*H163,2)</f>
        <v>2450</v>
      </c>
      <c r="K163" s="127"/>
      <c r="L163" s="29"/>
      <c r="M163" s="128" t="s">
        <v>17</v>
      </c>
      <c r="N163" s="129" t="s">
        <v>41</v>
      </c>
      <c r="O163" s="130">
        <v>14.819000000000001</v>
      </c>
      <c r="P163" s="130">
        <f>O163*H163</f>
        <v>1.4819000000000002</v>
      </c>
      <c r="Q163" s="130">
        <v>1.42126</v>
      </c>
      <c r="R163" s="130">
        <f>Q163*H163</f>
        <v>0.142126</v>
      </c>
      <c r="S163" s="130">
        <v>0</v>
      </c>
      <c r="T163" s="131">
        <f>S163*H163</f>
        <v>0</v>
      </c>
      <c r="AR163" s="132" t="s">
        <v>123</v>
      </c>
      <c r="AT163" s="132" t="s">
        <v>121</v>
      </c>
      <c r="AU163" s="132" t="s">
        <v>80</v>
      </c>
      <c r="AY163" s="17" t="s">
        <v>118</v>
      </c>
      <c r="BE163" s="133">
        <f>IF(N163="základní",J163,0)</f>
        <v>2450</v>
      </c>
      <c r="BF163" s="133">
        <f>IF(N163="snížená",J163,0)</f>
        <v>0</v>
      </c>
      <c r="BG163" s="133">
        <f>IF(N163="zákl. přenesená",J163,0)</f>
        <v>0</v>
      </c>
      <c r="BH163" s="133">
        <f>IF(N163="sníž. přenesená",J163,0)</f>
        <v>0</v>
      </c>
      <c r="BI163" s="133">
        <f>IF(N163="nulová",J163,0)</f>
        <v>0</v>
      </c>
      <c r="BJ163" s="17" t="s">
        <v>78</v>
      </c>
      <c r="BK163" s="133">
        <f>ROUND(I163*H163,2)</f>
        <v>2450</v>
      </c>
      <c r="BL163" s="17" t="s">
        <v>123</v>
      </c>
      <c r="BM163" s="132" t="s">
        <v>247</v>
      </c>
    </row>
    <row r="164" spans="2:65" s="12" customFormat="1">
      <c r="B164" s="137"/>
      <c r="D164" s="138" t="s">
        <v>126</v>
      </c>
      <c r="E164" s="139" t="s">
        <v>17</v>
      </c>
      <c r="F164" s="140" t="s">
        <v>248</v>
      </c>
      <c r="H164" s="141">
        <v>0.05</v>
      </c>
      <c r="L164" s="137"/>
      <c r="M164" s="142"/>
      <c r="T164" s="143"/>
      <c r="AT164" s="139" t="s">
        <v>126</v>
      </c>
      <c r="AU164" s="139" t="s">
        <v>80</v>
      </c>
      <c r="AV164" s="12" t="s">
        <v>80</v>
      </c>
      <c r="AW164" s="12" t="s">
        <v>31</v>
      </c>
      <c r="AX164" s="12" t="s">
        <v>70</v>
      </c>
      <c r="AY164" s="139" t="s">
        <v>118</v>
      </c>
    </row>
    <row r="165" spans="2:65" s="12" customFormat="1">
      <c r="B165" s="137"/>
      <c r="D165" s="138" t="s">
        <v>126</v>
      </c>
      <c r="E165" s="139" t="s">
        <v>17</v>
      </c>
      <c r="F165" s="140" t="s">
        <v>249</v>
      </c>
      <c r="H165" s="141">
        <v>0.05</v>
      </c>
      <c r="L165" s="137"/>
      <c r="M165" s="142"/>
      <c r="T165" s="143"/>
      <c r="AT165" s="139" t="s">
        <v>126</v>
      </c>
      <c r="AU165" s="139" t="s">
        <v>80</v>
      </c>
      <c r="AV165" s="12" t="s">
        <v>80</v>
      </c>
      <c r="AW165" s="12" t="s">
        <v>31</v>
      </c>
      <c r="AX165" s="12" t="s">
        <v>70</v>
      </c>
      <c r="AY165" s="139" t="s">
        <v>118</v>
      </c>
    </row>
    <row r="166" spans="2:65" s="13" customFormat="1">
      <c r="B166" s="144"/>
      <c r="D166" s="138" t="s">
        <v>126</v>
      </c>
      <c r="E166" s="145" t="s">
        <v>17</v>
      </c>
      <c r="F166" s="146" t="s">
        <v>135</v>
      </c>
      <c r="H166" s="147">
        <v>0.1</v>
      </c>
      <c r="L166" s="144"/>
      <c r="M166" s="148"/>
      <c r="T166" s="149"/>
      <c r="AT166" s="145" t="s">
        <v>126</v>
      </c>
      <c r="AU166" s="145" t="s">
        <v>80</v>
      </c>
      <c r="AV166" s="13" t="s">
        <v>123</v>
      </c>
      <c r="AW166" s="13" t="s">
        <v>31</v>
      </c>
      <c r="AX166" s="13" t="s">
        <v>78</v>
      </c>
      <c r="AY166" s="145" t="s">
        <v>118</v>
      </c>
    </row>
    <row r="167" spans="2:65" s="1" customFormat="1" ht="24.2" customHeight="1">
      <c r="B167" s="29"/>
      <c r="C167" s="121" t="s">
        <v>250</v>
      </c>
      <c r="D167" s="121" t="s">
        <v>121</v>
      </c>
      <c r="E167" s="122" t="s">
        <v>251</v>
      </c>
      <c r="F167" s="123" t="s">
        <v>252</v>
      </c>
      <c r="G167" s="124" t="s">
        <v>237</v>
      </c>
      <c r="H167" s="125">
        <v>1</v>
      </c>
      <c r="I167" s="126">
        <v>1180</v>
      </c>
      <c r="J167" s="126">
        <f>ROUND(I167*H167,2)</f>
        <v>1180</v>
      </c>
      <c r="K167" s="127"/>
      <c r="L167" s="29"/>
      <c r="M167" s="128" t="s">
        <v>17</v>
      </c>
      <c r="N167" s="129" t="s">
        <v>41</v>
      </c>
      <c r="O167" s="130">
        <v>1.798</v>
      </c>
      <c r="P167" s="130">
        <f>O167*H167</f>
        <v>1.798</v>
      </c>
      <c r="Q167" s="130">
        <v>2.972E-2</v>
      </c>
      <c r="R167" s="130">
        <f>Q167*H167</f>
        <v>2.972E-2</v>
      </c>
      <c r="S167" s="130">
        <v>0</v>
      </c>
      <c r="T167" s="131">
        <f>S167*H167</f>
        <v>0</v>
      </c>
      <c r="AR167" s="132" t="s">
        <v>123</v>
      </c>
      <c r="AT167" s="132" t="s">
        <v>121</v>
      </c>
      <c r="AU167" s="132" t="s">
        <v>80</v>
      </c>
      <c r="AY167" s="17" t="s">
        <v>118</v>
      </c>
      <c r="BE167" s="133">
        <f>IF(N167="základní",J167,0)</f>
        <v>1180</v>
      </c>
      <c r="BF167" s="133">
        <f>IF(N167="snížená",J167,0)</f>
        <v>0</v>
      </c>
      <c r="BG167" s="133">
        <f>IF(N167="zákl. přenesená",J167,0)</f>
        <v>0</v>
      </c>
      <c r="BH167" s="133">
        <f>IF(N167="sníž. přenesená",J167,0)</f>
        <v>0</v>
      </c>
      <c r="BI167" s="133">
        <f>IF(N167="nulová",J167,0)</f>
        <v>0</v>
      </c>
      <c r="BJ167" s="17" t="s">
        <v>78</v>
      </c>
      <c r="BK167" s="133">
        <f>ROUND(I167*H167,2)</f>
        <v>1180</v>
      </c>
      <c r="BL167" s="17" t="s">
        <v>123</v>
      </c>
      <c r="BM167" s="132" t="s">
        <v>253</v>
      </c>
    </row>
    <row r="168" spans="2:65" s="1" customFormat="1">
      <c r="B168" s="29"/>
      <c r="D168" s="134" t="s">
        <v>124</v>
      </c>
      <c r="F168" s="135" t="s">
        <v>254</v>
      </c>
      <c r="L168" s="29"/>
      <c r="M168" s="136"/>
      <c r="T168" s="50"/>
      <c r="AT168" s="17" t="s">
        <v>124</v>
      </c>
      <c r="AU168" s="17" t="s">
        <v>80</v>
      </c>
    </row>
    <row r="169" spans="2:65" s="1" customFormat="1" ht="24.2" customHeight="1">
      <c r="B169" s="29"/>
      <c r="C169" s="150" t="s">
        <v>255</v>
      </c>
      <c r="D169" s="150" t="s">
        <v>185</v>
      </c>
      <c r="E169" s="151" t="s">
        <v>256</v>
      </c>
      <c r="F169" s="152" t="s">
        <v>257</v>
      </c>
      <c r="G169" s="153" t="s">
        <v>237</v>
      </c>
      <c r="H169" s="154">
        <v>1</v>
      </c>
      <c r="I169" s="155">
        <v>694</v>
      </c>
      <c r="J169" s="155">
        <f>ROUND(I169*H169,2)</f>
        <v>694</v>
      </c>
      <c r="K169" s="156"/>
      <c r="L169" s="157"/>
      <c r="M169" s="158" t="s">
        <v>17</v>
      </c>
      <c r="N169" s="159" t="s">
        <v>41</v>
      </c>
      <c r="O169" s="130">
        <v>0</v>
      </c>
      <c r="P169" s="130">
        <f>O169*H169</f>
        <v>0</v>
      </c>
      <c r="Q169" s="130">
        <v>0.09</v>
      </c>
      <c r="R169" s="130">
        <f>Q169*H169</f>
        <v>0.09</v>
      </c>
      <c r="S169" s="130">
        <v>0</v>
      </c>
      <c r="T169" s="131">
        <f>S169*H169</f>
        <v>0</v>
      </c>
      <c r="AR169" s="132" t="s">
        <v>188</v>
      </c>
      <c r="AT169" s="132" t="s">
        <v>185</v>
      </c>
      <c r="AU169" s="132" t="s">
        <v>80</v>
      </c>
      <c r="AY169" s="17" t="s">
        <v>118</v>
      </c>
      <c r="BE169" s="133">
        <f>IF(N169="základní",J169,0)</f>
        <v>694</v>
      </c>
      <c r="BF169" s="133">
        <f>IF(N169="snížená",J169,0)</f>
        <v>0</v>
      </c>
      <c r="BG169" s="133">
        <f>IF(N169="zákl. přenesená",J169,0)</f>
        <v>0</v>
      </c>
      <c r="BH169" s="133">
        <f>IF(N169="sníž. přenesená",J169,0)</f>
        <v>0</v>
      </c>
      <c r="BI169" s="133">
        <f>IF(N169="nulová",J169,0)</f>
        <v>0</v>
      </c>
      <c r="BJ169" s="17" t="s">
        <v>78</v>
      </c>
      <c r="BK169" s="133">
        <f>ROUND(I169*H169,2)</f>
        <v>694</v>
      </c>
      <c r="BL169" s="17" t="s">
        <v>123</v>
      </c>
      <c r="BM169" s="132" t="s">
        <v>258</v>
      </c>
    </row>
    <row r="170" spans="2:65" s="1" customFormat="1" ht="37.9" customHeight="1">
      <c r="B170" s="29"/>
      <c r="C170" s="121" t="s">
        <v>259</v>
      </c>
      <c r="D170" s="121" t="s">
        <v>121</v>
      </c>
      <c r="E170" s="122" t="s">
        <v>260</v>
      </c>
      <c r="F170" s="123" t="s">
        <v>261</v>
      </c>
      <c r="G170" s="124" t="s">
        <v>237</v>
      </c>
      <c r="H170" s="125">
        <v>1</v>
      </c>
      <c r="I170" s="126">
        <v>3830</v>
      </c>
      <c r="J170" s="126">
        <f>ROUND(I170*H170,2)</f>
        <v>3830</v>
      </c>
      <c r="K170" s="127"/>
      <c r="L170" s="29"/>
      <c r="M170" s="128" t="s">
        <v>17</v>
      </c>
      <c r="N170" s="129" t="s">
        <v>41</v>
      </c>
      <c r="O170" s="130">
        <v>1.694</v>
      </c>
      <c r="P170" s="130">
        <f>O170*H170</f>
        <v>1.694</v>
      </c>
      <c r="Q170" s="130">
        <v>0.09</v>
      </c>
      <c r="R170" s="130">
        <f>Q170*H170</f>
        <v>0.09</v>
      </c>
      <c r="S170" s="130">
        <v>0</v>
      </c>
      <c r="T170" s="131">
        <f>S170*H170</f>
        <v>0</v>
      </c>
      <c r="AR170" s="132" t="s">
        <v>123</v>
      </c>
      <c r="AT170" s="132" t="s">
        <v>121</v>
      </c>
      <c r="AU170" s="132" t="s">
        <v>80</v>
      </c>
      <c r="AY170" s="17" t="s">
        <v>118</v>
      </c>
      <c r="BE170" s="133">
        <f>IF(N170="základní",J170,0)</f>
        <v>3830</v>
      </c>
      <c r="BF170" s="133">
        <f>IF(N170="snížená",J170,0)</f>
        <v>0</v>
      </c>
      <c r="BG170" s="133">
        <f>IF(N170="zákl. přenesená",J170,0)</f>
        <v>0</v>
      </c>
      <c r="BH170" s="133">
        <f>IF(N170="sníž. přenesená",J170,0)</f>
        <v>0</v>
      </c>
      <c r="BI170" s="133">
        <f>IF(N170="nulová",J170,0)</f>
        <v>0</v>
      </c>
      <c r="BJ170" s="17" t="s">
        <v>78</v>
      </c>
      <c r="BK170" s="133">
        <f>ROUND(I170*H170,2)</f>
        <v>3830</v>
      </c>
      <c r="BL170" s="17" t="s">
        <v>123</v>
      </c>
      <c r="BM170" s="132" t="s">
        <v>262</v>
      </c>
    </row>
    <row r="171" spans="2:65" s="1" customFormat="1">
      <c r="B171" s="29"/>
      <c r="D171" s="134" t="s">
        <v>124</v>
      </c>
      <c r="F171" s="135" t="s">
        <v>263</v>
      </c>
      <c r="L171" s="29"/>
      <c r="M171" s="136"/>
      <c r="T171" s="50"/>
      <c r="AT171" s="17" t="s">
        <v>124</v>
      </c>
      <c r="AU171" s="17" t="s">
        <v>80</v>
      </c>
    </row>
    <row r="172" spans="2:65" s="1" customFormat="1" ht="21.75" customHeight="1">
      <c r="B172" s="29"/>
      <c r="C172" s="150" t="s">
        <v>264</v>
      </c>
      <c r="D172" s="150" t="s">
        <v>185</v>
      </c>
      <c r="E172" s="151" t="s">
        <v>265</v>
      </c>
      <c r="F172" s="152" t="s">
        <v>266</v>
      </c>
      <c r="G172" s="153" t="s">
        <v>237</v>
      </c>
      <c r="H172" s="154">
        <v>1</v>
      </c>
      <c r="I172" s="155">
        <v>8640</v>
      </c>
      <c r="J172" s="155">
        <f>ROUND(I172*H172,2)</f>
        <v>8640</v>
      </c>
      <c r="K172" s="156"/>
      <c r="L172" s="157"/>
      <c r="M172" s="158" t="s">
        <v>17</v>
      </c>
      <c r="N172" s="159" t="s">
        <v>41</v>
      </c>
      <c r="O172" s="130">
        <v>0</v>
      </c>
      <c r="P172" s="130">
        <f>O172*H172</f>
        <v>0</v>
      </c>
      <c r="Q172" s="130">
        <v>0.19600000000000001</v>
      </c>
      <c r="R172" s="130">
        <f>Q172*H172</f>
        <v>0.19600000000000001</v>
      </c>
      <c r="S172" s="130">
        <v>0</v>
      </c>
      <c r="T172" s="131">
        <f>S172*H172</f>
        <v>0</v>
      </c>
      <c r="AR172" s="132" t="s">
        <v>188</v>
      </c>
      <c r="AT172" s="132" t="s">
        <v>185</v>
      </c>
      <c r="AU172" s="132" t="s">
        <v>80</v>
      </c>
      <c r="AY172" s="17" t="s">
        <v>118</v>
      </c>
      <c r="BE172" s="133">
        <f>IF(N172="základní",J172,0)</f>
        <v>8640</v>
      </c>
      <c r="BF172" s="133">
        <f>IF(N172="snížená",J172,0)</f>
        <v>0</v>
      </c>
      <c r="BG172" s="133">
        <f>IF(N172="zákl. přenesená",J172,0)</f>
        <v>0</v>
      </c>
      <c r="BH172" s="133">
        <f>IF(N172="sníž. přenesená",J172,0)</f>
        <v>0</v>
      </c>
      <c r="BI172" s="133">
        <f>IF(N172="nulová",J172,0)</f>
        <v>0</v>
      </c>
      <c r="BJ172" s="17" t="s">
        <v>78</v>
      </c>
      <c r="BK172" s="133">
        <f>ROUND(I172*H172,2)</f>
        <v>8640</v>
      </c>
      <c r="BL172" s="17" t="s">
        <v>123</v>
      </c>
      <c r="BM172" s="132" t="s">
        <v>267</v>
      </c>
    </row>
    <row r="173" spans="2:65" s="1" customFormat="1" ht="37.9" customHeight="1">
      <c r="B173" s="29"/>
      <c r="C173" s="121" t="s">
        <v>268</v>
      </c>
      <c r="D173" s="121" t="s">
        <v>121</v>
      </c>
      <c r="E173" s="122" t="s">
        <v>269</v>
      </c>
      <c r="F173" s="123" t="s">
        <v>270</v>
      </c>
      <c r="G173" s="124" t="s">
        <v>237</v>
      </c>
      <c r="H173" s="125">
        <v>5</v>
      </c>
      <c r="I173" s="126">
        <v>7720</v>
      </c>
      <c r="J173" s="126">
        <f>ROUND(I173*H173,2)</f>
        <v>38600</v>
      </c>
      <c r="K173" s="127"/>
      <c r="L173" s="29"/>
      <c r="M173" s="128" t="s">
        <v>17</v>
      </c>
      <c r="N173" s="129" t="s">
        <v>41</v>
      </c>
      <c r="O173" s="130">
        <v>4.2</v>
      </c>
      <c r="P173" s="130">
        <f>O173*H173</f>
        <v>21</v>
      </c>
      <c r="Q173" s="130">
        <v>0.62248000000000003</v>
      </c>
      <c r="R173" s="130">
        <f>Q173*H173</f>
        <v>3.1124000000000001</v>
      </c>
      <c r="S173" s="130">
        <v>0.62</v>
      </c>
      <c r="T173" s="131">
        <f>S173*H173</f>
        <v>3.1</v>
      </c>
      <c r="AR173" s="132" t="s">
        <v>123</v>
      </c>
      <c r="AT173" s="132" t="s">
        <v>121</v>
      </c>
      <c r="AU173" s="132" t="s">
        <v>80</v>
      </c>
      <c r="AY173" s="17" t="s">
        <v>118</v>
      </c>
      <c r="BE173" s="133">
        <f>IF(N173="základní",J173,0)</f>
        <v>38600</v>
      </c>
      <c r="BF173" s="133">
        <f>IF(N173="snížená",J173,0)</f>
        <v>0</v>
      </c>
      <c r="BG173" s="133">
        <f>IF(N173="zákl. přenesená",J173,0)</f>
        <v>0</v>
      </c>
      <c r="BH173" s="133">
        <f>IF(N173="sníž. přenesená",J173,0)</f>
        <v>0</v>
      </c>
      <c r="BI173" s="133">
        <f>IF(N173="nulová",J173,0)</f>
        <v>0</v>
      </c>
      <c r="BJ173" s="17" t="s">
        <v>78</v>
      </c>
      <c r="BK173" s="133">
        <f>ROUND(I173*H173,2)</f>
        <v>38600</v>
      </c>
      <c r="BL173" s="17" t="s">
        <v>123</v>
      </c>
      <c r="BM173" s="132" t="s">
        <v>271</v>
      </c>
    </row>
    <row r="174" spans="2:65" s="1" customFormat="1">
      <c r="B174" s="29"/>
      <c r="D174" s="134" t="s">
        <v>124</v>
      </c>
      <c r="F174" s="135" t="s">
        <v>272</v>
      </c>
      <c r="L174" s="29"/>
      <c r="M174" s="136"/>
      <c r="T174" s="50"/>
      <c r="AT174" s="17" t="s">
        <v>124</v>
      </c>
      <c r="AU174" s="17" t="s">
        <v>80</v>
      </c>
    </row>
    <row r="175" spans="2:65" s="12" customFormat="1">
      <c r="B175" s="137"/>
      <c r="D175" s="138" t="s">
        <v>126</v>
      </c>
      <c r="E175" s="139" t="s">
        <v>17</v>
      </c>
      <c r="F175" s="140" t="s">
        <v>273</v>
      </c>
      <c r="H175" s="141">
        <v>5</v>
      </c>
      <c r="L175" s="137"/>
      <c r="M175" s="142"/>
      <c r="T175" s="143"/>
      <c r="AT175" s="139" t="s">
        <v>126</v>
      </c>
      <c r="AU175" s="139" t="s">
        <v>80</v>
      </c>
      <c r="AV175" s="12" t="s">
        <v>80</v>
      </c>
      <c r="AW175" s="12" t="s">
        <v>31</v>
      </c>
      <c r="AX175" s="12" t="s">
        <v>78</v>
      </c>
      <c r="AY175" s="139" t="s">
        <v>118</v>
      </c>
    </row>
    <row r="176" spans="2:65" s="1" customFormat="1" ht="21.75" customHeight="1">
      <c r="B176" s="29"/>
      <c r="C176" s="150" t="s">
        <v>274</v>
      </c>
      <c r="D176" s="150" t="s">
        <v>185</v>
      </c>
      <c r="E176" s="151" t="s">
        <v>275</v>
      </c>
      <c r="F176" s="152" t="s">
        <v>276</v>
      </c>
      <c r="G176" s="153" t="s">
        <v>237</v>
      </c>
      <c r="H176" s="154">
        <v>1</v>
      </c>
      <c r="I176" s="155">
        <v>4190</v>
      </c>
      <c r="J176" s="155">
        <f>ROUND(I176*H176,2)</f>
        <v>4190</v>
      </c>
      <c r="K176" s="156"/>
      <c r="L176" s="157"/>
      <c r="M176" s="158" t="s">
        <v>17</v>
      </c>
      <c r="N176" s="159" t="s">
        <v>41</v>
      </c>
      <c r="O176" s="130">
        <v>0</v>
      </c>
      <c r="P176" s="130">
        <f>O176*H176</f>
        <v>0</v>
      </c>
      <c r="Q176" s="130">
        <v>0.06</v>
      </c>
      <c r="R176" s="130">
        <f>Q176*H176</f>
        <v>0.06</v>
      </c>
      <c r="S176" s="130">
        <v>0</v>
      </c>
      <c r="T176" s="131">
        <f>S176*H176</f>
        <v>0</v>
      </c>
      <c r="AR176" s="132" t="s">
        <v>188</v>
      </c>
      <c r="AT176" s="132" t="s">
        <v>185</v>
      </c>
      <c r="AU176" s="132" t="s">
        <v>80</v>
      </c>
      <c r="AY176" s="17" t="s">
        <v>118</v>
      </c>
      <c r="BE176" s="133">
        <f>IF(N176="základní",J176,0)</f>
        <v>4190</v>
      </c>
      <c r="BF176" s="133">
        <f>IF(N176="snížená",J176,0)</f>
        <v>0</v>
      </c>
      <c r="BG176" s="133">
        <f>IF(N176="zákl. přenesená",J176,0)</f>
        <v>0</v>
      </c>
      <c r="BH176" s="133">
        <f>IF(N176="sníž. přenesená",J176,0)</f>
        <v>0</v>
      </c>
      <c r="BI176" s="133">
        <f>IF(N176="nulová",J176,0)</f>
        <v>0</v>
      </c>
      <c r="BJ176" s="17" t="s">
        <v>78</v>
      </c>
      <c r="BK176" s="133">
        <f>ROUND(I176*H176,2)</f>
        <v>4190</v>
      </c>
      <c r="BL176" s="17" t="s">
        <v>123</v>
      </c>
      <c r="BM176" s="132" t="s">
        <v>277</v>
      </c>
    </row>
    <row r="177" spans="2:65" s="1" customFormat="1" ht="24.2" customHeight="1">
      <c r="B177" s="29"/>
      <c r="C177" s="121" t="s">
        <v>278</v>
      </c>
      <c r="D177" s="121" t="s">
        <v>121</v>
      </c>
      <c r="E177" s="122" t="s">
        <v>279</v>
      </c>
      <c r="F177" s="123" t="s">
        <v>280</v>
      </c>
      <c r="G177" s="124" t="s">
        <v>237</v>
      </c>
      <c r="H177" s="125">
        <v>5</v>
      </c>
      <c r="I177" s="126">
        <v>3610</v>
      </c>
      <c r="J177" s="126">
        <f>ROUND(I177*H177,2)</f>
        <v>18050</v>
      </c>
      <c r="K177" s="127"/>
      <c r="L177" s="29"/>
      <c r="M177" s="128" t="s">
        <v>17</v>
      </c>
      <c r="N177" s="129" t="s">
        <v>41</v>
      </c>
      <c r="O177" s="130">
        <v>3.0379999999999998</v>
      </c>
      <c r="P177" s="130">
        <f>O177*H177</f>
        <v>15.19</v>
      </c>
      <c r="Q177" s="130">
        <v>0.10037</v>
      </c>
      <c r="R177" s="130">
        <f>Q177*H177</f>
        <v>0.50185000000000002</v>
      </c>
      <c r="S177" s="130">
        <v>0.1</v>
      </c>
      <c r="T177" s="131">
        <f>S177*H177</f>
        <v>0.5</v>
      </c>
      <c r="AR177" s="132" t="s">
        <v>123</v>
      </c>
      <c r="AT177" s="132" t="s">
        <v>121</v>
      </c>
      <c r="AU177" s="132" t="s">
        <v>80</v>
      </c>
      <c r="AY177" s="17" t="s">
        <v>118</v>
      </c>
      <c r="BE177" s="133">
        <f>IF(N177="základní",J177,0)</f>
        <v>18050</v>
      </c>
      <c r="BF177" s="133">
        <f>IF(N177="snížená",J177,0)</f>
        <v>0</v>
      </c>
      <c r="BG177" s="133">
        <f>IF(N177="zákl. přenesená",J177,0)</f>
        <v>0</v>
      </c>
      <c r="BH177" s="133">
        <f>IF(N177="sníž. přenesená",J177,0)</f>
        <v>0</v>
      </c>
      <c r="BI177" s="133">
        <f>IF(N177="nulová",J177,0)</f>
        <v>0</v>
      </c>
      <c r="BJ177" s="17" t="s">
        <v>78</v>
      </c>
      <c r="BK177" s="133">
        <f>ROUND(I177*H177,2)</f>
        <v>18050</v>
      </c>
      <c r="BL177" s="17" t="s">
        <v>123</v>
      </c>
      <c r="BM177" s="132" t="s">
        <v>281</v>
      </c>
    </row>
    <row r="178" spans="2:65" s="1" customFormat="1">
      <c r="B178" s="29"/>
      <c r="D178" s="134" t="s">
        <v>124</v>
      </c>
      <c r="F178" s="135" t="s">
        <v>282</v>
      </c>
      <c r="L178" s="29"/>
      <c r="M178" s="136"/>
      <c r="T178" s="50"/>
      <c r="AT178" s="17" t="s">
        <v>124</v>
      </c>
      <c r="AU178" s="17" t="s">
        <v>80</v>
      </c>
    </row>
    <row r="179" spans="2:65" s="12" customFormat="1">
      <c r="B179" s="137"/>
      <c r="D179" s="138" t="s">
        <v>126</v>
      </c>
      <c r="E179" s="139" t="s">
        <v>17</v>
      </c>
      <c r="F179" s="140" t="s">
        <v>283</v>
      </c>
      <c r="H179" s="141">
        <v>5</v>
      </c>
      <c r="L179" s="137"/>
      <c r="M179" s="142"/>
      <c r="T179" s="143"/>
      <c r="AT179" s="139" t="s">
        <v>126</v>
      </c>
      <c r="AU179" s="139" t="s">
        <v>80</v>
      </c>
      <c r="AV179" s="12" t="s">
        <v>80</v>
      </c>
      <c r="AW179" s="12" t="s">
        <v>31</v>
      </c>
      <c r="AX179" s="12" t="s">
        <v>78</v>
      </c>
      <c r="AY179" s="139" t="s">
        <v>118</v>
      </c>
    </row>
    <row r="180" spans="2:65" s="1" customFormat="1" ht="24.2" customHeight="1">
      <c r="B180" s="29"/>
      <c r="C180" s="121" t="s">
        <v>284</v>
      </c>
      <c r="D180" s="121" t="s">
        <v>121</v>
      </c>
      <c r="E180" s="122" t="s">
        <v>285</v>
      </c>
      <c r="F180" s="123" t="s">
        <v>286</v>
      </c>
      <c r="G180" s="124" t="s">
        <v>237</v>
      </c>
      <c r="H180" s="125">
        <v>1</v>
      </c>
      <c r="I180" s="126">
        <v>1600</v>
      </c>
      <c r="J180" s="126">
        <f>ROUND(I180*H180,2)</f>
        <v>1600</v>
      </c>
      <c r="K180" s="127"/>
      <c r="L180" s="29"/>
      <c r="M180" s="128" t="s">
        <v>17</v>
      </c>
      <c r="N180" s="129" t="s">
        <v>41</v>
      </c>
      <c r="O180" s="130">
        <v>2.0640000000000001</v>
      </c>
      <c r="P180" s="130">
        <f>O180*H180</f>
        <v>2.0640000000000001</v>
      </c>
      <c r="Q180" s="130">
        <v>0.21734000000000001</v>
      </c>
      <c r="R180" s="130">
        <f>Q180*H180</f>
        <v>0.21734000000000001</v>
      </c>
      <c r="S180" s="130">
        <v>0</v>
      </c>
      <c r="T180" s="131">
        <f>S180*H180</f>
        <v>0</v>
      </c>
      <c r="AR180" s="132" t="s">
        <v>123</v>
      </c>
      <c r="AT180" s="132" t="s">
        <v>121</v>
      </c>
      <c r="AU180" s="132" t="s">
        <v>80</v>
      </c>
      <c r="AY180" s="17" t="s">
        <v>118</v>
      </c>
      <c r="BE180" s="133">
        <f>IF(N180="základní",J180,0)</f>
        <v>1600</v>
      </c>
      <c r="BF180" s="133">
        <f>IF(N180="snížená",J180,0)</f>
        <v>0</v>
      </c>
      <c r="BG180" s="133">
        <f>IF(N180="zákl. přenesená",J180,0)</f>
        <v>0</v>
      </c>
      <c r="BH180" s="133">
        <f>IF(N180="sníž. přenesená",J180,0)</f>
        <v>0</v>
      </c>
      <c r="BI180" s="133">
        <f>IF(N180="nulová",J180,0)</f>
        <v>0</v>
      </c>
      <c r="BJ180" s="17" t="s">
        <v>78</v>
      </c>
      <c r="BK180" s="133">
        <f>ROUND(I180*H180,2)</f>
        <v>1600</v>
      </c>
      <c r="BL180" s="17" t="s">
        <v>123</v>
      </c>
      <c r="BM180" s="132" t="s">
        <v>287</v>
      </c>
    </row>
    <row r="181" spans="2:65" s="1" customFormat="1">
      <c r="B181" s="29"/>
      <c r="D181" s="134" t="s">
        <v>124</v>
      </c>
      <c r="F181" s="135" t="s">
        <v>288</v>
      </c>
      <c r="L181" s="29"/>
      <c r="M181" s="136"/>
      <c r="T181" s="50"/>
      <c r="AT181" s="17" t="s">
        <v>124</v>
      </c>
      <c r="AU181" s="17" t="s">
        <v>80</v>
      </c>
    </row>
    <row r="182" spans="2:65" s="1" customFormat="1" ht="24.2" customHeight="1">
      <c r="B182" s="29"/>
      <c r="C182" s="150" t="s">
        <v>289</v>
      </c>
      <c r="D182" s="150" t="s">
        <v>185</v>
      </c>
      <c r="E182" s="151" t="s">
        <v>290</v>
      </c>
      <c r="F182" s="152" t="s">
        <v>291</v>
      </c>
      <c r="G182" s="153" t="s">
        <v>237</v>
      </c>
      <c r="H182" s="154">
        <v>1</v>
      </c>
      <c r="I182" s="155">
        <v>4710</v>
      </c>
      <c r="J182" s="155">
        <f>ROUND(I182*H182,2)</f>
        <v>4710</v>
      </c>
      <c r="K182" s="156"/>
      <c r="L182" s="157"/>
      <c r="M182" s="158" t="s">
        <v>17</v>
      </c>
      <c r="N182" s="159" t="s">
        <v>41</v>
      </c>
      <c r="O182" s="130">
        <v>0</v>
      </c>
      <c r="P182" s="130">
        <f>O182*H182</f>
        <v>0</v>
      </c>
      <c r="Q182" s="130">
        <v>3.7999999999999999E-2</v>
      </c>
      <c r="R182" s="130">
        <f>Q182*H182</f>
        <v>3.7999999999999999E-2</v>
      </c>
      <c r="S182" s="130">
        <v>0</v>
      </c>
      <c r="T182" s="131">
        <f>S182*H182</f>
        <v>0</v>
      </c>
      <c r="AR182" s="132" t="s">
        <v>188</v>
      </c>
      <c r="AT182" s="132" t="s">
        <v>185</v>
      </c>
      <c r="AU182" s="132" t="s">
        <v>80</v>
      </c>
      <c r="AY182" s="17" t="s">
        <v>118</v>
      </c>
      <c r="BE182" s="133">
        <f>IF(N182="základní",J182,0)</f>
        <v>4710</v>
      </c>
      <c r="BF182" s="133">
        <f>IF(N182="snížená",J182,0)</f>
        <v>0</v>
      </c>
      <c r="BG182" s="133">
        <f>IF(N182="zákl. přenesená",J182,0)</f>
        <v>0</v>
      </c>
      <c r="BH182" s="133">
        <f>IF(N182="sníž. přenesená",J182,0)</f>
        <v>0</v>
      </c>
      <c r="BI182" s="133">
        <f>IF(N182="nulová",J182,0)</f>
        <v>0</v>
      </c>
      <c r="BJ182" s="17" t="s">
        <v>78</v>
      </c>
      <c r="BK182" s="133">
        <f>ROUND(I182*H182,2)</f>
        <v>4710</v>
      </c>
      <c r="BL182" s="17" t="s">
        <v>123</v>
      </c>
      <c r="BM182" s="132" t="s">
        <v>292</v>
      </c>
    </row>
    <row r="183" spans="2:65" s="1" customFormat="1" ht="16.5" customHeight="1">
      <c r="B183" s="29"/>
      <c r="C183" s="150" t="s">
        <v>293</v>
      </c>
      <c r="D183" s="150" t="s">
        <v>185</v>
      </c>
      <c r="E183" s="151" t="s">
        <v>294</v>
      </c>
      <c r="F183" s="152" t="s">
        <v>295</v>
      </c>
      <c r="G183" s="153" t="s">
        <v>237</v>
      </c>
      <c r="H183" s="154">
        <v>1</v>
      </c>
      <c r="I183" s="155">
        <v>565</v>
      </c>
      <c r="J183" s="155">
        <f>ROUND(I183*H183,2)</f>
        <v>565</v>
      </c>
      <c r="K183" s="156"/>
      <c r="L183" s="157"/>
      <c r="M183" s="158" t="s">
        <v>17</v>
      </c>
      <c r="N183" s="159" t="s">
        <v>41</v>
      </c>
      <c r="O183" s="130">
        <v>0</v>
      </c>
      <c r="P183" s="130">
        <f>O183*H183</f>
        <v>0</v>
      </c>
      <c r="Q183" s="130">
        <v>6.4999999999999997E-3</v>
      </c>
      <c r="R183" s="130">
        <f>Q183*H183</f>
        <v>6.4999999999999997E-3</v>
      </c>
      <c r="S183" s="130">
        <v>0</v>
      </c>
      <c r="T183" s="131">
        <f>S183*H183</f>
        <v>0</v>
      </c>
      <c r="AR183" s="132" t="s">
        <v>188</v>
      </c>
      <c r="AT183" s="132" t="s">
        <v>185</v>
      </c>
      <c r="AU183" s="132" t="s">
        <v>80</v>
      </c>
      <c r="AY183" s="17" t="s">
        <v>118</v>
      </c>
      <c r="BE183" s="133">
        <f>IF(N183="základní",J183,0)</f>
        <v>565</v>
      </c>
      <c r="BF183" s="133">
        <f>IF(N183="snížená",J183,0)</f>
        <v>0</v>
      </c>
      <c r="BG183" s="133">
        <f>IF(N183="zákl. přenesená",J183,0)</f>
        <v>0</v>
      </c>
      <c r="BH183" s="133">
        <f>IF(N183="sníž. přenesená",J183,0)</f>
        <v>0</v>
      </c>
      <c r="BI183" s="133">
        <f>IF(N183="nulová",J183,0)</f>
        <v>0</v>
      </c>
      <c r="BJ183" s="17" t="s">
        <v>78</v>
      </c>
      <c r="BK183" s="133">
        <f>ROUND(I183*H183,2)</f>
        <v>565</v>
      </c>
      <c r="BL183" s="17" t="s">
        <v>123</v>
      </c>
      <c r="BM183" s="132" t="s">
        <v>296</v>
      </c>
    </row>
    <row r="184" spans="2:65" s="11" customFormat="1" ht="22.9" customHeight="1">
      <c r="B184" s="110"/>
      <c r="D184" s="111" t="s">
        <v>69</v>
      </c>
      <c r="E184" s="119" t="s">
        <v>120</v>
      </c>
      <c r="F184" s="119" t="s">
        <v>297</v>
      </c>
      <c r="J184" s="120">
        <f>BK184</f>
        <v>0</v>
      </c>
      <c r="L184" s="110"/>
      <c r="M184" s="114"/>
      <c r="P184" s="115">
        <f>SUM(P185:P194)</f>
        <v>0</v>
      </c>
      <c r="R184" s="115">
        <f>SUM(R185:R194)</f>
        <v>0</v>
      </c>
      <c r="T184" s="116">
        <f>SUM(T185:T194)</f>
        <v>0</v>
      </c>
      <c r="AR184" s="111" t="s">
        <v>78</v>
      </c>
      <c r="AT184" s="117" t="s">
        <v>69</v>
      </c>
      <c r="AU184" s="117" t="s">
        <v>78</v>
      </c>
      <c r="AY184" s="111" t="s">
        <v>118</v>
      </c>
      <c r="BK184" s="118">
        <f>SUM(BK185:BK194)</f>
        <v>0</v>
      </c>
    </row>
    <row r="185" spans="2:65" s="1" customFormat="1">
      <c r="B185" s="29"/>
      <c r="D185" s="134" t="s">
        <v>124</v>
      </c>
      <c r="F185" s="135" t="s">
        <v>298</v>
      </c>
      <c r="L185" s="29"/>
      <c r="M185" s="136"/>
      <c r="T185" s="50"/>
      <c r="AT185" s="17" t="s">
        <v>124</v>
      </c>
      <c r="AU185" s="17" t="s">
        <v>80</v>
      </c>
    </row>
    <row r="186" spans="2:65" s="12" customFormat="1">
      <c r="B186" s="137"/>
      <c r="D186" s="138" t="s">
        <v>126</v>
      </c>
      <c r="E186" s="139" t="s">
        <v>17</v>
      </c>
      <c r="F186" s="140" t="s">
        <v>299</v>
      </c>
      <c r="H186" s="141">
        <v>2</v>
      </c>
      <c r="L186" s="137"/>
      <c r="M186" s="142"/>
      <c r="T186" s="143"/>
      <c r="AT186" s="139" t="s">
        <v>126</v>
      </c>
      <c r="AU186" s="139" t="s">
        <v>80</v>
      </c>
      <c r="AV186" s="12" t="s">
        <v>80</v>
      </c>
      <c r="AW186" s="12" t="s">
        <v>31</v>
      </c>
      <c r="AX186" s="12" t="s">
        <v>70</v>
      </c>
      <c r="AY186" s="139" t="s">
        <v>118</v>
      </c>
    </row>
    <row r="187" spans="2:65" s="14" customFormat="1">
      <c r="B187" s="160"/>
      <c r="D187" s="138" t="s">
        <v>126</v>
      </c>
      <c r="E187" s="161" t="s">
        <v>17</v>
      </c>
      <c r="F187" s="162" t="s">
        <v>300</v>
      </c>
      <c r="H187" s="161" t="s">
        <v>17</v>
      </c>
      <c r="L187" s="160"/>
      <c r="M187" s="163"/>
      <c r="T187" s="164"/>
      <c r="AT187" s="161" t="s">
        <v>126</v>
      </c>
      <c r="AU187" s="161" t="s">
        <v>80</v>
      </c>
      <c r="AV187" s="14" t="s">
        <v>78</v>
      </c>
      <c r="AW187" s="14" t="s">
        <v>31</v>
      </c>
      <c r="AX187" s="14" t="s">
        <v>70</v>
      </c>
      <c r="AY187" s="161" t="s">
        <v>118</v>
      </c>
    </row>
    <row r="188" spans="2:65" s="14" customFormat="1">
      <c r="B188" s="160"/>
      <c r="D188" s="138" t="s">
        <v>126</v>
      </c>
      <c r="E188" s="161" t="s">
        <v>17</v>
      </c>
      <c r="F188" s="162" t="s">
        <v>301</v>
      </c>
      <c r="H188" s="161" t="s">
        <v>17</v>
      </c>
      <c r="L188" s="160"/>
      <c r="M188" s="163"/>
      <c r="T188" s="164"/>
      <c r="AT188" s="161" t="s">
        <v>126</v>
      </c>
      <c r="AU188" s="161" t="s">
        <v>80</v>
      </c>
      <c r="AV188" s="14" t="s">
        <v>78</v>
      </c>
      <c r="AW188" s="14" t="s">
        <v>31</v>
      </c>
      <c r="AX188" s="14" t="s">
        <v>70</v>
      </c>
      <c r="AY188" s="161" t="s">
        <v>118</v>
      </c>
    </row>
    <row r="189" spans="2:65" s="13" customFormat="1">
      <c r="B189" s="144"/>
      <c r="D189" s="138" t="s">
        <v>126</v>
      </c>
      <c r="E189" s="145" t="s">
        <v>17</v>
      </c>
      <c r="F189" s="146" t="s">
        <v>135</v>
      </c>
      <c r="H189" s="147">
        <v>2</v>
      </c>
      <c r="L189" s="144"/>
      <c r="M189" s="148"/>
      <c r="T189" s="149"/>
      <c r="AT189" s="145" t="s">
        <v>126</v>
      </c>
      <c r="AU189" s="145" t="s">
        <v>80</v>
      </c>
      <c r="AV189" s="13" t="s">
        <v>123</v>
      </c>
      <c r="AW189" s="13" t="s">
        <v>31</v>
      </c>
      <c r="AX189" s="13" t="s">
        <v>78</v>
      </c>
      <c r="AY189" s="145" t="s">
        <v>118</v>
      </c>
    </row>
    <row r="190" spans="2:65" s="12" customFormat="1">
      <c r="B190" s="137"/>
      <c r="D190" s="138" t="s">
        <v>126</v>
      </c>
      <c r="F190" s="140" t="s">
        <v>302</v>
      </c>
      <c r="H190" s="141">
        <v>2.04</v>
      </c>
      <c r="L190" s="137"/>
      <c r="M190" s="142"/>
      <c r="T190" s="143"/>
      <c r="AT190" s="139" t="s">
        <v>126</v>
      </c>
      <c r="AU190" s="139" t="s">
        <v>80</v>
      </c>
      <c r="AV190" s="12" t="s">
        <v>80</v>
      </c>
      <c r="AW190" s="12" t="s">
        <v>4</v>
      </c>
      <c r="AX190" s="12" t="s">
        <v>78</v>
      </c>
      <c r="AY190" s="139" t="s">
        <v>118</v>
      </c>
    </row>
    <row r="191" spans="2:65" s="1" customFormat="1">
      <c r="B191" s="29"/>
      <c r="D191" s="134" t="s">
        <v>124</v>
      </c>
      <c r="F191" s="135" t="s">
        <v>303</v>
      </c>
      <c r="L191" s="29"/>
      <c r="M191" s="136"/>
      <c r="T191" s="50"/>
      <c r="AT191" s="17" t="s">
        <v>124</v>
      </c>
      <c r="AU191" s="17" t="s">
        <v>80</v>
      </c>
    </row>
    <row r="192" spans="2:65" s="12" customFormat="1">
      <c r="B192" s="137"/>
      <c r="D192" s="138" t="s">
        <v>126</v>
      </c>
      <c r="E192" s="139" t="s">
        <v>17</v>
      </c>
      <c r="F192" s="140" t="s">
        <v>304</v>
      </c>
      <c r="H192" s="141">
        <v>3</v>
      </c>
      <c r="L192" s="137"/>
      <c r="M192" s="142"/>
      <c r="T192" s="143"/>
      <c r="AT192" s="139" t="s">
        <v>126</v>
      </c>
      <c r="AU192" s="139" t="s">
        <v>80</v>
      </c>
      <c r="AV192" s="12" t="s">
        <v>80</v>
      </c>
      <c r="AW192" s="12" t="s">
        <v>31</v>
      </c>
      <c r="AX192" s="12" t="s">
        <v>78</v>
      </c>
      <c r="AY192" s="139" t="s">
        <v>118</v>
      </c>
    </row>
    <row r="193" spans="2:65" s="1" customFormat="1">
      <c r="B193" s="29"/>
      <c r="D193" s="134" t="s">
        <v>124</v>
      </c>
      <c r="F193" s="135" t="s">
        <v>305</v>
      </c>
      <c r="L193" s="29"/>
      <c r="M193" s="136"/>
      <c r="T193" s="50"/>
      <c r="AT193" s="17" t="s">
        <v>124</v>
      </c>
      <c r="AU193" s="17" t="s">
        <v>80</v>
      </c>
    </row>
    <row r="194" spans="2:65" s="12" customFormat="1">
      <c r="B194" s="137"/>
      <c r="D194" s="138" t="s">
        <v>126</v>
      </c>
      <c r="E194" s="139" t="s">
        <v>17</v>
      </c>
      <c r="F194" s="140" t="s">
        <v>306</v>
      </c>
      <c r="H194" s="141">
        <v>3</v>
      </c>
      <c r="L194" s="137"/>
      <c r="M194" s="142"/>
      <c r="T194" s="143"/>
      <c r="AT194" s="139" t="s">
        <v>126</v>
      </c>
      <c r="AU194" s="139" t="s">
        <v>80</v>
      </c>
      <c r="AV194" s="12" t="s">
        <v>80</v>
      </c>
      <c r="AW194" s="12" t="s">
        <v>31</v>
      </c>
      <c r="AX194" s="12" t="s">
        <v>78</v>
      </c>
      <c r="AY194" s="139" t="s">
        <v>118</v>
      </c>
    </row>
    <row r="195" spans="2:65" s="11" customFormat="1" ht="22.9" customHeight="1">
      <c r="B195" s="110"/>
      <c r="D195" s="111" t="s">
        <v>69</v>
      </c>
      <c r="E195" s="119" t="s">
        <v>307</v>
      </c>
      <c r="F195" s="119" t="s">
        <v>308</v>
      </c>
      <c r="J195" s="120">
        <f>BK195</f>
        <v>6999.6</v>
      </c>
      <c r="L195" s="110"/>
      <c r="M195" s="114"/>
      <c r="P195" s="115">
        <f>SUM(P196:P201)</f>
        <v>2.3331999999999997</v>
      </c>
      <c r="R195" s="115">
        <f>SUM(R196:R201)</f>
        <v>0</v>
      </c>
      <c r="T195" s="116">
        <f>SUM(T196:T201)</f>
        <v>0</v>
      </c>
      <c r="AR195" s="111" t="s">
        <v>78</v>
      </c>
      <c r="AT195" s="117" t="s">
        <v>69</v>
      </c>
      <c r="AU195" s="117" t="s">
        <v>78</v>
      </c>
      <c r="AY195" s="111" t="s">
        <v>118</v>
      </c>
      <c r="BK195" s="118">
        <f>SUM(BK196:BK201)</f>
        <v>6999.6</v>
      </c>
    </row>
    <row r="196" spans="2:65" s="1" customFormat="1" ht="33" customHeight="1">
      <c r="B196" s="29"/>
      <c r="C196" s="121" t="s">
        <v>309</v>
      </c>
      <c r="D196" s="121" t="s">
        <v>121</v>
      </c>
      <c r="E196" s="122" t="s">
        <v>310</v>
      </c>
      <c r="F196" s="123" t="s">
        <v>311</v>
      </c>
      <c r="G196" s="124" t="s">
        <v>163</v>
      </c>
      <c r="H196" s="125">
        <v>6.14</v>
      </c>
      <c r="I196" s="126">
        <v>304</v>
      </c>
      <c r="J196" s="126">
        <f>ROUND(I196*H196,2)</f>
        <v>1866.56</v>
      </c>
      <c r="K196" s="127"/>
      <c r="L196" s="29"/>
      <c r="M196" s="128" t="s">
        <v>17</v>
      </c>
      <c r="N196" s="129" t="s">
        <v>41</v>
      </c>
      <c r="O196" s="130">
        <v>0.125</v>
      </c>
      <c r="P196" s="130">
        <f>O196*H196</f>
        <v>0.76749999999999996</v>
      </c>
      <c r="Q196" s="130">
        <v>0</v>
      </c>
      <c r="R196" s="130">
        <f>Q196*H196</f>
        <v>0</v>
      </c>
      <c r="S196" s="130">
        <v>0</v>
      </c>
      <c r="T196" s="131">
        <f>S196*H196</f>
        <v>0</v>
      </c>
      <c r="AR196" s="132" t="s">
        <v>123</v>
      </c>
      <c r="AT196" s="132" t="s">
        <v>121</v>
      </c>
      <c r="AU196" s="132" t="s">
        <v>80</v>
      </c>
      <c r="AY196" s="17" t="s">
        <v>118</v>
      </c>
      <c r="BE196" s="133">
        <f>IF(N196="základní",J196,0)</f>
        <v>1866.56</v>
      </c>
      <c r="BF196" s="133">
        <f>IF(N196="snížená",J196,0)</f>
        <v>0</v>
      </c>
      <c r="BG196" s="133">
        <f>IF(N196="zákl. přenesená",J196,0)</f>
        <v>0</v>
      </c>
      <c r="BH196" s="133">
        <f>IF(N196="sníž. přenesená",J196,0)</f>
        <v>0</v>
      </c>
      <c r="BI196" s="133">
        <f>IF(N196="nulová",J196,0)</f>
        <v>0</v>
      </c>
      <c r="BJ196" s="17" t="s">
        <v>78</v>
      </c>
      <c r="BK196" s="133">
        <f>ROUND(I196*H196,2)</f>
        <v>1866.56</v>
      </c>
      <c r="BL196" s="17" t="s">
        <v>123</v>
      </c>
      <c r="BM196" s="132" t="s">
        <v>312</v>
      </c>
    </row>
    <row r="197" spans="2:65" s="1" customFormat="1">
      <c r="B197" s="29"/>
      <c r="D197" s="134" t="s">
        <v>124</v>
      </c>
      <c r="F197" s="135" t="s">
        <v>313</v>
      </c>
      <c r="L197" s="29"/>
      <c r="M197" s="136"/>
      <c r="T197" s="50"/>
      <c r="AT197" s="17" t="s">
        <v>124</v>
      </c>
      <c r="AU197" s="17" t="s">
        <v>80</v>
      </c>
    </row>
    <row r="198" spans="2:65" s="1" customFormat="1" ht="37.9" customHeight="1">
      <c r="B198" s="29"/>
      <c r="C198" s="121" t="s">
        <v>314</v>
      </c>
      <c r="D198" s="121" t="s">
        <v>121</v>
      </c>
      <c r="E198" s="122" t="s">
        <v>315</v>
      </c>
      <c r="F198" s="123" t="s">
        <v>316</v>
      </c>
      <c r="G198" s="124" t="s">
        <v>163</v>
      </c>
      <c r="H198" s="125">
        <v>6.14</v>
      </c>
      <c r="I198" s="126">
        <v>438</v>
      </c>
      <c r="J198" s="126">
        <f>ROUND(I198*H198,2)</f>
        <v>2689.32</v>
      </c>
      <c r="K198" s="127"/>
      <c r="L198" s="29"/>
      <c r="M198" s="128" t="s">
        <v>17</v>
      </c>
      <c r="N198" s="129" t="s">
        <v>41</v>
      </c>
      <c r="O198" s="130">
        <v>0.255</v>
      </c>
      <c r="P198" s="130">
        <f>O198*H198</f>
        <v>1.5656999999999999</v>
      </c>
      <c r="Q198" s="130">
        <v>0</v>
      </c>
      <c r="R198" s="130">
        <f>Q198*H198</f>
        <v>0</v>
      </c>
      <c r="S198" s="130">
        <v>0</v>
      </c>
      <c r="T198" s="131">
        <f>S198*H198</f>
        <v>0</v>
      </c>
      <c r="AR198" s="132" t="s">
        <v>123</v>
      </c>
      <c r="AT198" s="132" t="s">
        <v>121</v>
      </c>
      <c r="AU198" s="132" t="s">
        <v>80</v>
      </c>
      <c r="AY198" s="17" t="s">
        <v>118</v>
      </c>
      <c r="BE198" s="133">
        <f>IF(N198="základní",J198,0)</f>
        <v>2689.32</v>
      </c>
      <c r="BF198" s="133">
        <f>IF(N198="snížená",J198,0)</f>
        <v>0</v>
      </c>
      <c r="BG198" s="133">
        <f>IF(N198="zákl. přenesená",J198,0)</f>
        <v>0</v>
      </c>
      <c r="BH198" s="133">
        <f>IF(N198="sníž. přenesená",J198,0)</f>
        <v>0</v>
      </c>
      <c r="BI198" s="133">
        <f>IF(N198="nulová",J198,0)</f>
        <v>0</v>
      </c>
      <c r="BJ198" s="17" t="s">
        <v>78</v>
      </c>
      <c r="BK198" s="133">
        <f>ROUND(I198*H198,2)</f>
        <v>2689.32</v>
      </c>
      <c r="BL198" s="17" t="s">
        <v>123</v>
      </c>
      <c r="BM198" s="132" t="s">
        <v>317</v>
      </c>
    </row>
    <row r="199" spans="2:65" s="1" customFormat="1">
      <c r="B199" s="29"/>
      <c r="D199" s="134" t="s">
        <v>124</v>
      </c>
      <c r="F199" s="135" t="s">
        <v>318</v>
      </c>
      <c r="L199" s="29"/>
      <c r="M199" s="136"/>
      <c r="T199" s="50"/>
      <c r="AT199" s="17" t="s">
        <v>124</v>
      </c>
      <c r="AU199" s="17" t="s">
        <v>80</v>
      </c>
    </row>
    <row r="200" spans="2:65" s="1" customFormat="1" ht="55.5" customHeight="1">
      <c r="B200" s="29"/>
      <c r="C200" s="121" t="s">
        <v>319</v>
      </c>
      <c r="D200" s="121" t="s">
        <v>121</v>
      </c>
      <c r="E200" s="122" t="s">
        <v>320</v>
      </c>
      <c r="F200" s="123" t="s">
        <v>321</v>
      </c>
      <c r="G200" s="124" t="s">
        <v>163</v>
      </c>
      <c r="H200" s="125">
        <v>6.14</v>
      </c>
      <c r="I200" s="126">
        <v>398</v>
      </c>
      <c r="J200" s="126">
        <f>ROUND(I200*H200,2)</f>
        <v>2443.7199999999998</v>
      </c>
      <c r="K200" s="127"/>
      <c r="L200" s="29"/>
      <c r="M200" s="128" t="s">
        <v>17</v>
      </c>
      <c r="N200" s="129" t="s">
        <v>41</v>
      </c>
      <c r="O200" s="130">
        <v>0</v>
      </c>
      <c r="P200" s="130">
        <f>O200*H200</f>
        <v>0</v>
      </c>
      <c r="Q200" s="130">
        <v>0</v>
      </c>
      <c r="R200" s="130">
        <f>Q200*H200</f>
        <v>0</v>
      </c>
      <c r="S200" s="130">
        <v>0</v>
      </c>
      <c r="T200" s="131">
        <f>S200*H200</f>
        <v>0</v>
      </c>
      <c r="AR200" s="132" t="s">
        <v>123</v>
      </c>
      <c r="AT200" s="132" t="s">
        <v>121</v>
      </c>
      <c r="AU200" s="132" t="s">
        <v>80</v>
      </c>
      <c r="AY200" s="17" t="s">
        <v>118</v>
      </c>
      <c r="BE200" s="133">
        <f>IF(N200="základní",J200,0)</f>
        <v>2443.7199999999998</v>
      </c>
      <c r="BF200" s="133">
        <f>IF(N200="snížená",J200,0)</f>
        <v>0</v>
      </c>
      <c r="BG200" s="133">
        <f>IF(N200="zákl. přenesená",J200,0)</f>
        <v>0</v>
      </c>
      <c r="BH200" s="133">
        <f>IF(N200="sníž. přenesená",J200,0)</f>
        <v>0</v>
      </c>
      <c r="BI200" s="133">
        <f>IF(N200="nulová",J200,0)</f>
        <v>0</v>
      </c>
      <c r="BJ200" s="17" t="s">
        <v>78</v>
      </c>
      <c r="BK200" s="133">
        <f>ROUND(I200*H200,2)</f>
        <v>2443.7199999999998</v>
      </c>
      <c r="BL200" s="17" t="s">
        <v>123</v>
      </c>
      <c r="BM200" s="132" t="s">
        <v>322</v>
      </c>
    </row>
    <row r="201" spans="2:65" s="1" customFormat="1">
      <c r="B201" s="29"/>
      <c r="D201" s="134" t="s">
        <v>124</v>
      </c>
      <c r="F201" s="135" t="s">
        <v>323</v>
      </c>
      <c r="L201" s="29"/>
      <c r="M201" s="136"/>
      <c r="T201" s="50"/>
      <c r="AT201" s="17" t="s">
        <v>124</v>
      </c>
      <c r="AU201" s="17" t="s">
        <v>80</v>
      </c>
    </row>
    <row r="202" spans="2:65" s="11" customFormat="1" ht="22.9" customHeight="1">
      <c r="B202" s="110"/>
      <c r="D202" s="111" t="s">
        <v>69</v>
      </c>
      <c r="E202" s="119" t="s">
        <v>324</v>
      </c>
      <c r="F202" s="119" t="s">
        <v>325</v>
      </c>
      <c r="J202" s="120">
        <f>BK202</f>
        <v>5640.28</v>
      </c>
      <c r="L202" s="110"/>
      <c r="M202" s="114"/>
      <c r="P202" s="115">
        <f>SUM(P203:P204)</f>
        <v>7.0003500000000001</v>
      </c>
      <c r="R202" s="115">
        <f>SUM(R203:R204)</f>
        <v>0</v>
      </c>
      <c r="T202" s="116">
        <f>SUM(T203:T204)</f>
        <v>0</v>
      </c>
      <c r="AR202" s="111" t="s">
        <v>78</v>
      </c>
      <c r="AT202" s="117" t="s">
        <v>69</v>
      </c>
      <c r="AU202" s="117" t="s">
        <v>78</v>
      </c>
      <c r="AY202" s="111" t="s">
        <v>118</v>
      </c>
      <c r="BK202" s="118">
        <f>SUM(BK203:BK204)</f>
        <v>5640.28</v>
      </c>
    </row>
    <row r="203" spans="2:65" s="1" customFormat="1" ht="49.15" customHeight="1">
      <c r="B203" s="29"/>
      <c r="C203" s="121" t="s">
        <v>326</v>
      </c>
      <c r="D203" s="121" t="s">
        <v>121</v>
      </c>
      <c r="E203" s="122" t="s">
        <v>327</v>
      </c>
      <c r="F203" s="123" t="s">
        <v>328</v>
      </c>
      <c r="G203" s="124" t="s">
        <v>163</v>
      </c>
      <c r="H203" s="125">
        <v>13.334</v>
      </c>
      <c r="I203" s="126">
        <v>423</v>
      </c>
      <c r="J203" s="126">
        <f>ROUND(I203*H203,2)</f>
        <v>5640.28</v>
      </c>
      <c r="K203" s="127"/>
      <c r="L203" s="29"/>
      <c r="M203" s="128" t="s">
        <v>17</v>
      </c>
      <c r="N203" s="129" t="s">
        <v>41</v>
      </c>
      <c r="O203" s="130">
        <v>0.52500000000000002</v>
      </c>
      <c r="P203" s="130">
        <f>O203*H203</f>
        <v>7.0003500000000001</v>
      </c>
      <c r="Q203" s="130">
        <v>0</v>
      </c>
      <c r="R203" s="130">
        <f>Q203*H203</f>
        <v>0</v>
      </c>
      <c r="S203" s="130">
        <v>0</v>
      </c>
      <c r="T203" s="131">
        <f>S203*H203</f>
        <v>0</v>
      </c>
      <c r="AR203" s="132" t="s">
        <v>123</v>
      </c>
      <c r="AT203" s="132" t="s">
        <v>121</v>
      </c>
      <c r="AU203" s="132" t="s">
        <v>80</v>
      </c>
      <c r="AY203" s="17" t="s">
        <v>118</v>
      </c>
      <c r="BE203" s="133">
        <f>IF(N203="základní",J203,0)</f>
        <v>5640.28</v>
      </c>
      <c r="BF203" s="133">
        <f>IF(N203="snížená",J203,0)</f>
        <v>0</v>
      </c>
      <c r="BG203" s="133">
        <f>IF(N203="zákl. přenesená",J203,0)</f>
        <v>0</v>
      </c>
      <c r="BH203" s="133">
        <f>IF(N203="sníž. přenesená",J203,0)</f>
        <v>0</v>
      </c>
      <c r="BI203" s="133">
        <f>IF(N203="nulová",J203,0)</f>
        <v>0</v>
      </c>
      <c r="BJ203" s="17" t="s">
        <v>78</v>
      </c>
      <c r="BK203" s="133">
        <f>ROUND(I203*H203,2)</f>
        <v>5640.28</v>
      </c>
      <c r="BL203" s="17" t="s">
        <v>123</v>
      </c>
      <c r="BM203" s="132" t="s">
        <v>329</v>
      </c>
    </row>
    <row r="204" spans="2:65" s="1" customFormat="1">
      <c r="B204" s="29"/>
      <c r="D204" s="134" t="s">
        <v>124</v>
      </c>
      <c r="F204" s="135" t="s">
        <v>330</v>
      </c>
      <c r="L204" s="29"/>
      <c r="M204" s="165"/>
      <c r="N204" s="166"/>
      <c r="O204" s="166"/>
      <c r="P204" s="166"/>
      <c r="Q204" s="166"/>
      <c r="R204" s="166"/>
      <c r="S204" s="166"/>
      <c r="T204" s="167"/>
      <c r="AT204" s="17" t="s">
        <v>124</v>
      </c>
      <c r="AU204" s="17" t="s">
        <v>80</v>
      </c>
    </row>
    <row r="205" spans="2:65" s="1" customFormat="1" ht="6.95" customHeight="1">
      <c r="B205" s="38"/>
      <c r="C205" s="39"/>
      <c r="D205" s="39"/>
      <c r="E205" s="39"/>
      <c r="F205" s="39"/>
      <c r="G205" s="39"/>
      <c r="H205" s="39"/>
      <c r="I205" s="39"/>
      <c r="J205" s="39"/>
      <c r="K205" s="39"/>
      <c r="L205" s="29"/>
    </row>
  </sheetData>
  <autoFilter ref="C87:K204" xr:uid="{00000000-0009-0000-0000-000001000000}"/>
  <mergeCells count="8">
    <mergeCell ref="E78:H78"/>
    <mergeCell ref="E80:H80"/>
    <mergeCell ref="L2:V2"/>
    <mergeCell ref="E7:H7"/>
    <mergeCell ref="E9:H9"/>
    <mergeCell ref="E27:H27"/>
    <mergeCell ref="E48:H48"/>
    <mergeCell ref="E50:H50"/>
  </mergeCells>
  <hyperlinks>
    <hyperlink ref="F91" r:id="rId1" xr:uid="{00000000-0004-0000-0100-000000000000}"/>
    <hyperlink ref="F94" r:id="rId2" xr:uid="{00000000-0004-0000-0100-000001000000}"/>
    <hyperlink ref="F99" r:id="rId3" xr:uid="{00000000-0004-0000-0100-000002000000}"/>
    <hyperlink ref="F104" r:id="rId4" xr:uid="{00000000-0004-0000-0100-000003000000}"/>
    <hyperlink ref="F107" r:id="rId5" xr:uid="{00000000-0004-0000-0100-000004000000}"/>
    <hyperlink ref="F110" r:id="rId6" xr:uid="{00000000-0004-0000-0100-000005000000}"/>
    <hyperlink ref="F113" r:id="rId7" xr:uid="{00000000-0004-0000-0100-000006000000}"/>
    <hyperlink ref="F116" r:id="rId8" xr:uid="{00000000-0004-0000-0100-000007000000}"/>
    <hyperlink ref="F119" r:id="rId9" xr:uid="{00000000-0004-0000-0100-000008000000}"/>
    <hyperlink ref="F125" r:id="rId10" xr:uid="{00000000-0004-0000-0100-000009000000}"/>
    <hyperlink ref="F130" r:id="rId11" xr:uid="{00000000-0004-0000-0100-00000A000000}"/>
    <hyperlink ref="F132" r:id="rId12" xr:uid="{00000000-0004-0000-0100-00000B000000}"/>
    <hyperlink ref="F137" r:id="rId13" xr:uid="{00000000-0004-0000-0100-00000C000000}"/>
    <hyperlink ref="F144" r:id="rId14" xr:uid="{00000000-0004-0000-0100-00000E000000}"/>
    <hyperlink ref="F147" r:id="rId15" xr:uid="{00000000-0004-0000-0100-00000F000000}"/>
    <hyperlink ref="F155" r:id="rId16" xr:uid="{00000000-0004-0000-0100-000010000000}"/>
    <hyperlink ref="F160" r:id="rId17" xr:uid="{00000000-0004-0000-0100-000011000000}"/>
    <hyperlink ref="F168" r:id="rId18" xr:uid="{00000000-0004-0000-0100-000012000000}"/>
    <hyperlink ref="F171" r:id="rId19" xr:uid="{00000000-0004-0000-0100-000013000000}"/>
    <hyperlink ref="F174" r:id="rId20" xr:uid="{00000000-0004-0000-0100-000014000000}"/>
    <hyperlink ref="F178" r:id="rId21" xr:uid="{00000000-0004-0000-0100-000015000000}"/>
    <hyperlink ref="F181" r:id="rId22" xr:uid="{00000000-0004-0000-0100-000016000000}"/>
    <hyperlink ref="F185" r:id="rId23" xr:uid="{00000000-0004-0000-0100-000017000000}"/>
    <hyperlink ref="F191" r:id="rId24" xr:uid="{00000000-0004-0000-0100-000018000000}"/>
    <hyperlink ref="F193" r:id="rId25" xr:uid="{00000000-0004-0000-0100-000019000000}"/>
    <hyperlink ref="F197" r:id="rId26" xr:uid="{00000000-0004-0000-0100-00001A000000}"/>
    <hyperlink ref="F199" r:id="rId27" xr:uid="{00000000-0004-0000-0100-00001B000000}"/>
    <hyperlink ref="F201" r:id="rId28" xr:uid="{00000000-0004-0000-0100-00001C000000}"/>
    <hyperlink ref="F204" r:id="rId29" xr:uid="{00000000-0004-0000-0100-00001D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30"/>
  <headerFooter>
    <oddFooter>&amp;CStrana &amp;P z &amp;N</oddFooter>
  </headerFooter>
  <drawing r:id="rId3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B1:H34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25" customWidth="1"/>
    <col min="4" max="4" width="75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8"/>
      <c r="C3" s="19"/>
      <c r="D3" s="19"/>
      <c r="E3" s="19"/>
      <c r="F3" s="19"/>
      <c r="G3" s="19"/>
      <c r="H3" s="20"/>
    </row>
    <row r="4" spans="2:8" ht="24.95" customHeight="1">
      <c r="B4" s="20"/>
      <c r="C4" s="21" t="s">
        <v>331</v>
      </c>
      <c r="H4" s="20"/>
    </row>
    <row r="5" spans="2:8" ht="12" customHeight="1">
      <c r="B5" s="20"/>
      <c r="C5" s="23" t="s">
        <v>12</v>
      </c>
      <c r="D5" s="266" t="s">
        <v>13</v>
      </c>
      <c r="E5" s="265"/>
      <c r="F5" s="265"/>
      <c r="H5" s="20"/>
    </row>
    <row r="6" spans="2:8" ht="36.950000000000003" customHeight="1">
      <c r="B6" s="20"/>
      <c r="C6" s="25" t="s">
        <v>14</v>
      </c>
      <c r="D6" s="292" t="s">
        <v>15</v>
      </c>
      <c r="E6" s="265"/>
      <c r="F6" s="265"/>
      <c r="H6" s="20"/>
    </row>
    <row r="7" spans="2:8" ht="16.5" customHeight="1">
      <c r="B7" s="20"/>
      <c r="C7" s="26" t="s">
        <v>21</v>
      </c>
      <c r="D7" s="46" t="str">
        <f>'Rekapitulace stavby'!AN8</f>
        <v>5. 11. 2025</v>
      </c>
      <c r="H7" s="20"/>
    </row>
    <row r="8" spans="2:8" s="1" customFormat="1" ht="10.9" customHeight="1">
      <c r="B8" s="29"/>
      <c r="H8" s="29"/>
    </row>
    <row r="9" spans="2:8" s="10" customFormat="1" ht="29.25" customHeight="1">
      <c r="B9" s="101"/>
      <c r="C9" s="102" t="s">
        <v>51</v>
      </c>
      <c r="D9" s="103" t="s">
        <v>52</v>
      </c>
      <c r="E9" s="103" t="s">
        <v>105</v>
      </c>
      <c r="F9" s="104" t="s">
        <v>332</v>
      </c>
      <c r="H9" s="101"/>
    </row>
    <row r="10" spans="2:8" s="1" customFormat="1" ht="26.45" customHeight="1">
      <c r="B10" s="29"/>
      <c r="C10" s="168" t="s">
        <v>75</v>
      </c>
      <c r="D10" s="168" t="s">
        <v>76</v>
      </c>
      <c r="H10" s="29"/>
    </row>
    <row r="11" spans="2:8" s="1" customFormat="1" ht="16.899999999999999" customHeight="1">
      <c r="B11" s="29"/>
      <c r="C11" s="169" t="s">
        <v>86</v>
      </c>
      <c r="D11" s="170" t="s">
        <v>17</v>
      </c>
      <c r="E11" s="171" t="s">
        <v>17</v>
      </c>
      <c r="F11" s="172">
        <v>0.48</v>
      </c>
      <c r="H11" s="29"/>
    </row>
    <row r="12" spans="2:8" s="1" customFormat="1" ht="16.899999999999999" customHeight="1">
      <c r="B12" s="29"/>
      <c r="C12" s="173" t="s">
        <v>86</v>
      </c>
      <c r="D12" s="173" t="s">
        <v>203</v>
      </c>
      <c r="E12" s="17" t="s">
        <v>17</v>
      </c>
      <c r="F12" s="174">
        <v>0.48</v>
      </c>
      <c r="H12" s="29"/>
    </row>
    <row r="13" spans="2:8" s="1" customFormat="1" ht="16.899999999999999" customHeight="1">
      <c r="B13" s="29"/>
      <c r="C13" s="175" t="s">
        <v>333</v>
      </c>
      <c r="H13" s="29"/>
    </row>
    <row r="14" spans="2:8" s="1" customFormat="1" ht="16.899999999999999" customHeight="1">
      <c r="B14" s="29"/>
      <c r="C14" s="173" t="s">
        <v>199</v>
      </c>
      <c r="D14" s="173" t="s">
        <v>334</v>
      </c>
      <c r="E14" s="17" t="s">
        <v>130</v>
      </c>
      <c r="F14" s="174">
        <v>0.48</v>
      </c>
      <c r="H14" s="29"/>
    </row>
    <row r="15" spans="2:8" s="1" customFormat="1" ht="16.899999999999999" customHeight="1">
      <c r="B15" s="29"/>
      <c r="C15" s="173" t="s">
        <v>173</v>
      </c>
      <c r="D15" s="173" t="s">
        <v>335</v>
      </c>
      <c r="E15" s="17" t="s">
        <v>130</v>
      </c>
      <c r="F15" s="174">
        <v>3.44</v>
      </c>
      <c r="H15" s="29"/>
    </row>
    <row r="16" spans="2:8" s="1" customFormat="1" ht="16.899999999999999" customHeight="1">
      <c r="B16" s="29"/>
      <c r="C16" s="169" t="s">
        <v>83</v>
      </c>
      <c r="D16" s="170" t="s">
        <v>17</v>
      </c>
      <c r="E16" s="171" t="s">
        <v>17</v>
      </c>
      <c r="F16" s="172">
        <v>3.6</v>
      </c>
      <c r="H16" s="29"/>
    </row>
    <row r="17" spans="2:8" s="1" customFormat="1" ht="16.899999999999999" customHeight="1">
      <c r="B17" s="29"/>
      <c r="C17" s="173" t="s">
        <v>83</v>
      </c>
      <c r="D17" s="173" t="s">
        <v>183</v>
      </c>
      <c r="E17" s="17" t="s">
        <v>17</v>
      </c>
      <c r="F17" s="174">
        <v>3.6</v>
      </c>
      <c r="H17" s="29"/>
    </row>
    <row r="18" spans="2:8" s="1" customFormat="1" ht="16.899999999999999" customHeight="1">
      <c r="B18" s="29"/>
      <c r="C18" s="175" t="s">
        <v>333</v>
      </c>
      <c r="H18" s="29"/>
    </row>
    <row r="19" spans="2:8" s="1" customFormat="1" ht="16.899999999999999" customHeight="1">
      <c r="B19" s="29"/>
      <c r="C19" s="173" t="s">
        <v>179</v>
      </c>
      <c r="D19" s="173" t="s">
        <v>336</v>
      </c>
      <c r="E19" s="17" t="s">
        <v>130</v>
      </c>
      <c r="F19" s="174">
        <v>3.6</v>
      </c>
      <c r="H19" s="29"/>
    </row>
    <row r="20" spans="2:8" s="1" customFormat="1" ht="16.899999999999999" customHeight="1">
      <c r="B20" s="29"/>
      <c r="C20" s="173" t="s">
        <v>168</v>
      </c>
      <c r="D20" s="173" t="s">
        <v>337</v>
      </c>
      <c r="E20" s="17" t="s">
        <v>130</v>
      </c>
      <c r="F20" s="174">
        <v>3.6</v>
      </c>
      <c r="H20" s="29"/>
    </row>
    <row r="21" spans="2:8" s="1" customFormat="1" ht="16.899999999999999" customHeight="1">
      <c r="B21" s="29"/>
      <c r="C21" s="173" t="s">
        <v>173</v>
      </c>
      <c r="D21" s="173" t="s">
        <v>335</v>
      </c>
      <c r="E21" s="17" t="s">
        <v>130</v>
      </c>
      <c r="F21" s="174">
        <v>3.44</v>
      </c>
      <c r="H21" s="29"/>
    </row>
    <row r="22" spans="2:8" s="1" customFormat="1" ht="16.899999999999999" customHeight="1">
      <c r="B22" s="29"/>
      <c r="C22" s="169" t="s">
        <v>143</v>
      </c>
      <c r="D22" s="170" t="s">
        <v>17</v>
      </c>
      <c r="E22" s="171" t="s">
        <v>17</v>
      </c>
      <c r="F22" s="172">
        <v>11.72</v>
      </c>
      <c r="H22" s="29"/>
    </row>
    <row r="23" spans="2:8" s="1" customFormat="1" ht="16.899999999999999" customHeight="1">
      <c r="B23" s="29"/>
      <c r="C23" s="173" t="s">
        <v>17</v>
      </c>
      <c r="D23" s="173" t="s">
        <v>141</v>
      </c>
      <c r="E23" s="17" t="s">
        <v>17</v>
      </c>
      <c r="F23" s="174">
        <v>5</v>
      </c>
      <c r="H23" s="29"/>
    </row>
    <row r="24" spans="2:8" s="1" customFormat="1" ht="16.899999999999999" customHeight="1">
      <c r="B24" s="29"/>
      <c r="C24" s="173" t="s">
        <v>17</v>
      </c>
      <c r="D24" s="173" t="s">
        <v>142</v>
      </c>
      <c r="E24" s="17" t="s">
        <v>17</v>
      </c>
      <c r="F24" s="174">
        <v>6.72</v>
      </c>
      <c r="H24" s="29"/>
    </row>
    <row r="25" spans="2:8" s="1" customFormat="1" ht="16.899999999999999" customHeight="1">
      <c r="B25" s="29"/>
      <c r="C25" s="173" t="s">
        <v>143</v>
      </c>
      <c r="D25" s="173" t="s">
        <v>135</v>
      </c>
      <c r="E25" s="17" t="s">
        <v>17</v>
      </c>
      <c r="F25" s="174">
        <v>11.72</v>
      </c>
      <c r="H25" s="29"/>
    </row>
    <row r="26" spans="2:8" s="1" customFormat="1" ht="16.899999999999999" customHeight="1">
      <c r="B26" s="29"/>
      <c r="C26" s="169" t="s">
        <v>81</v>
      </c>
      <c r="D26" s="170" t="s">
        <v>17</v>
      </c>
      <c r="E26" s="171" t="s">
        <v>17</v>
      </c>
      <c r="F26" s="172">
        <v>2.88</v>
      </c>
      <c r="H26" s="29"/>
    </row>
    <row r="27" spans="2:8" s="1" customFormat="1" ht="16.899999999999999" customHeight="1">
      <c r="B27" s="29"/>
      <c r="C27" s="173" t="s">
        <v>81</v>
      </c>
      <c r="D27" s="173" t="s">
        <v>338</v>
      </c>
      <c r="E27" s="17" t="s">
        <v>17</v>
      </c>
      <c r="F27" s="174">
        <v>2.88</v>
      </c>
      <c r="H27" s="29"/>
    </row>
    <row r="28" spans="2:8" s="1" customFormat="1" ht="16.899999999999999" customHeight="1">
      <c r="B28" s="29"/>
      <c r="C28" s="175" t="s">
        <v>333</v>
      </c>
      <c r="H28" s="29"/>
    </row>
    <row r="29" spans="2:8" s="1" customFormat="1" ht="22.5">
      <c r="B29" s="29"/>
      <c r="C29" s="173" t="s">
        <v>145</v>
      </c>
      <c r="D29" s="173" t="s">
        <v>339</v>
      </c>
      <c r="E29" s="17" t="s">
        <v>130</v>
      </c>
      <c r="F29" s="174">
        <v>3.84</v>
      </c>
      <c r="H29" s="29"/>
    </row>
    <row r="30" spans="2:8" s="1" customFormat="1" ht="22.5">
      <c r="B30" s="29"/>
      <c r="C30" s="173" t="s">
        <v>151</v>
      </c>
      <c r="D30" s="173" t="s">
        <v>340</v>
      </c>
      <c r="E30" s="17" t="s">
        <v>130</v>
      </c>
      <c r="F30" s="174">
        <v>23.04</v>
      </c>
      <c r="H30" s="29"/>
    </row>
    <row r="31" spans="2:8" s="1" customFormat="1" ht="16.899999999999999" customHeight="1">
      <c r="B31" s="29"/>
      <c r="C31" s="173" t="s">
        <v>156</v>
      </c>
      <c r="D31" s="173" t="s">
        <v>341</v>
      </c>
      <c r="E31" s="17" t="s">
        <v>130</v>
      </c>
      <c r="F31" s="174">
        <v>2.88</v>
      </c>
      <c r="H31" s="29"/>
    </row>
    <row r="32" spans="2:8" s="1" customFormat="1" ht="22.5">
      <c r="B32" s="29"/>
      <c r="C32" s="173" t="s">
        <v>161</v>
      </c>
      <c r="D32" s="173" t="s">
        <v>342</v>
      </c>
      <c r="E32" s="17" t="s">
        <v>163</v>
      </c>
      <c r="F32" s="174">
        <v>5.1840000000000002</v>
      </c>
      <c r="H32" s="29"/>
    </row>
    <row r="33" spans="2:8" s="1" customFormat="1" ht="7.35" customHeight="1">
      <c r="B33" s="38"/>
      <c r="C33" s="39"/>
      <c r="D33" s="39"/>
      <c r="E33" s="39"/>
      <c r="F33" s="39"/>
      <c r="G33" s="39"/>
      <c r="H33" s="29"/>
    </row>
    <row r="34" spans="2:8" s="1" customFormat="1"/>
  </sheetData>
  <mergeCells count="2">
    <mergeCell ref="D5:F5"/>
    <mergeCell ref="D6:F6"/>
  </mergeCells>
  <pageMargins left="0.7" right="0.7" top="0.78740157499999996" bottom="0.78740157499999996" header="0.3" footer="0.3"/>
  <pageSetup paperSize="9" fitToHeight="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A1:K219"/>
  <sheetViews>
    <sheetView showGridLines="0" topLeftCell="A43" zoomScale="110" zoomScaleNormal="110" workbookViewId="0"/>
  </sheetViews>
  <sheetFormatPr defaultRowHeight="11.25"/>
  <cols>
    <col min="1" max="1" width="8.33203125" style="176" customWidth="1"/>
    <col min="2" max="2" width="1.6640625" style="176" customWidth="1"/>
    <col min="3" max="4" width="5" style="176" customWidth="1"/>
    <col min="5" max="5" width="11.6640625" style="176" customWidth="1"/>
    <col min="6" max="6" width="9.1640625" style="176" customWidth="1"/>
    <col min="7" max="7" width="5" style="176" customWidth="1"/>
    <col min="8" max="8" width="77.83203125" style="176" customWidth="1"/>
    <col min="9" max="10" width="20" style="176" customWidth="1"/>
    <col min="11" max="11" width="1.6640625" style="176" customWidth="1"/>
  </cols>
  <sheetData>
    <row r="1" spans="2:11" customFormat="1" ht="37.5" customHeight="1"/>
    <row r="2" spans="2:11" customFormat="1" ht="7.5" customHeight="1">
      <c r="B2" s="177"/>
      <c r="C2" s="178"/>
      <c r="D2" s="178"/>
      <c r="E2" s="178"/>
      <c r="F2" s="178"/>
      <c r="G2" s="178"/>
      <c r="H2" s="178"/>
      <c r="I2" s="178"/>
      <c r="J2" s="178"/>
      <c r="K2" s="179"/>
    </row>
    <row r="3" spans="2:11" s="15" customFormat="1" ht="45" customHeight="1">
      <c r="B3" s="180"/>
      <c r="C3" s="298" t="s">
        <v>343</v>
      </c>
      <c r="D3" s="298"/>
      <c r="E3" s="298"/>
      <c r="F3" s="298"/>
      <c r="G3" s="298"/>
      <c r="H3" s="298"/>
      <c r="I3" s="298"/>
      <c r="J3" s="298"/>
      <c r="K3" s="181"/>
    </row>
    <row r="4" spans="2:11" customFormat="1" ht="25.5" customHeight="1">
      <c r="B4" s="182"/>
      <c r="C4" s="303" t="s">
        <v>344</v>
      </c>
      <c r="D4" s="303"/>
      <c r="E4" s="303"/>
      <c r="F4" s="303"/>
      <c r="G4" s="303"/>
      <c r="H4" s="303"/>
      <c r="I4" s="303"/>
      <c r="J4" s="303"/>
      <c r="K4" s="183"/>
    </row>
    <row r="5" spans="2:11" customFormat="1" ht="5.25" customHeight="1">
      <c r="B5" s="182"/>
      <c r="C5" s="184"/>
      <c r="D5" s="184"/>
      <c r="E5" s="184"/>
      <c r="F5" s="184"/>
      <c r="G5" s="184"/>
      <c r="H5" s="184"/>
      <c r="I5" s="184"/>
      <c r="J5" s="184"/>
      <c r="K5" s="183"/>
    </row>
    <row r="6" spans="2:11" customFormat="1" ht="15" customHeight="1">
      <c r="B6" s="182"/>
      <c r="C6" s="302" t="s">
        <v>345</v>
      </c>
      <c r="D6" s="302"/>
      <c r="E6" s="302"/>
      <c r="F6" s="302"/>
      <c r="G6" s="302"/>
      <c r="H6" s="302"/>
      <c r="I6" s="302"/>
      <c r="J6" s="302"/>
      <c r="K6" s="183"/>
    </row>
    <row r="7" spans="2:11" customFormat="1" ht="15" customHeight="1">
      <c r="B7" s="186"/>
      <c r="C7" s="302" t="s">
        <v>346</v>
      </c>
      <c r="D7" s="302"/>
      <c r="E7" s="302"/>
      <c r="F7" s="302"/>
      <c r="G7" s="302"/>
      <c r="H7" s="302"/>
      <c r="I7" s="302"/>
      <c r="J7" s="302"/>
      <c r="K7" s="183"/>
    </row>
    <row r="8" spans="2:11" customFormat="1" ht="12.75" customHeight="1">
      <c r="B8" s="186"/>
      <c r="C8" s="185"/>
      <c r="D8" s="185"/>
      <c r="E8" s="185"/>
      <c r="F8" s="185"/>
      <c r="G8" s="185"/>
      <c r="H8" s="185"/>
      <c r="I8" s="185"/>
      <c r="J8" s="185"/>
      <c r="K8" s="183"/>
    </row>
    <row r="9" spans="2:11" customFormat="1" ht="15" customHeight="1">
      <c r="B9" s="186"/>
      <c r="C9" s="302" t="s">
        <v>347</v>
      </c>
      <c r="D9" s="302"/>
      <c r="E9" s="302"/>
      <c r="F9" s="302"/>
      <c r="G9" s="302"/>
      <c r="H9" s="302"/>
      <c r="I9" s="302"/>
      <c r="J9" s="302"/>
      <c r="K9" s="183"/>
    </row>
    <row r="10" spans="2:11" customFormat="1" ht="15" customHeight="1">
      <c r="B10" s="186"/>
      <c r="C10" s="185"/>
      <c r="D10" s="302" t="s">
        <v>348</v>
      </c>
      <c r="E10" s="302"/>
      <c r="F10" s="302"/>
      <c r="G10" s="302"/>
      <c r="H10" s="302"/>
      <c r="I10" s="302"/>
      <c r="J10" s="302"/>
      <c r="K10" s="183"/>
    </row>
    <row r="11" spans="2:11" customFormat="1" ht="15" customHeight="1">
      <c r="B11" s="186"/>
      <c r="C11" s="187"/>
      <c r="D11" s="302" t="s">
        <v>349</v>
      </c>
      <c r="E11" s="302"/>
      <c r="F11" s="302"/>
      <c r="G11" s="302"/>
      <c r="H11" s="302"/>
      <c r="I11" s="302"/>
      <c r="J11" s="302"/>
      <c r="K11" s="183"/>
    </row>
    <row r="12" spans="2:11" customFormat="1" ht="15" customHeight="1">
      <c r="B12" s="186"/>
      <c r="C12" s="187"/>
      <c r="D12" s="185"/>
      <c r="E12" s="185"/>
      <c r="F12" s="185"/>
      <c r="G12" s="185"/>
      <c r="H12" s="185"/>
      <c r="I12" s="185"/>
      <c r="J12" s="185"/>
      <c r="K12" s="183"/>
    </row>
    <row r="13" spans="2:11" customFormat="1" ht="15" customHeight="1">
      <c r="B13" s="186"/>
      <c r="C13" s="187"/>
      <c r="D13" s="188" t="s">
        <v>350</v>
      </c>
      <c r="E13" s="185"/>
      <c r="F13" s="185"/>
      <c r="G13" s="185"/>
      <c r="H13" s="185"/>
      <c r="I13" s="185"/>
      <c r="J13" s="185"/>
      <c r="K13" s="183"/>
    </row>
    <row r="14" spans="2:11" customFormat="1" ht="12.75" customHeight="1">
      <c r="B14" s="186"/>
      <c r="C14" s="187"/>
      <c r="D14" s="187"/>
      <c r="E14" s="187"/>
      <c r="F14" s="187"/>
      <c r="G14" s="187"/>
      <c r="H14" s="187"/>
      <c r="I14" s="187"/>
      <c r="J14" s="187"/>
      <c r="K14" s="183"/>
    </row>
    <row r="15" spans="2:11" customFormat="1" ht="15" customHeight="1">
      <c r="B15" s="186"/>
      <c r="C15" s="187"/>
      <c r="D15" s="302" t="s">
        <v>351</v>
      </c>
      <c r="E15" s="302"/>
      <c r="F15" s="302"/>
      <c r="G15" s="302"/>
      <c r="H15" s="302"/>
      <c r="I15" s="302"/>
      <c r="J15" s="302"/>
      <c r="K15" s="183"/>
    </row>
    <row r="16" spans="2:11" customFormat="1" ht="15" customHeight="1">
      <c r="B16" s="186"/>
      <c r="C16" s="187"/>
      <c r="D16" s="302" t="s">
        <v>352</v>
      </c>
      <c r="E16" s="302"/>
      <c r="F16" s="302"/>
      <c r="G16" s="302"/>
      <c r="H16" s="302"/>
      <c r="I16" s="302"/>
      <c r="J16" s="302"/>
      <c r="K16" s="183"/>
    </row>
    <row r="17" spans="2:11" customFormat="1" ht="15" customHeight="1">
      <c r="B17" s="186"/>
      <c r="C17" s="187"/>
      <c r="D17" s="302" t="s">
        <v>353</v>
      </c>
      <c r="E17" s="302"/>
      <c r="F17" s="302"/>
      <c r="G17" s="302"/>
      <c r="H17" s="302"/>
      <c r="I17" s="302"/>
      <c r="J17" s="302"/>
      <c r="K17" s="183"/>
    </row>
    <row r="18" spans="2:11" customFormat="1" ht="15" customHeight="1">
      <c r="B18" s="186"/>
      <c r="C18" s="187"/>
      <c r="D18" s="187"/>
      <c r="E18" s="189" t="s">
        <v>77</v>
      </c>
      <c r="F18" s="302" t="s">
        <v>354</v>
      </c>
      <c r="G18" s="302"/>
      <c r="H18" s="302"/>
      <c r="I18" s="302"/>
      <c r="J18" s="302"/>
      <c r="K18" s="183"/>
    </row>
    <row r="19" spans="2:11" customFormat="1" ht="15" customHeight="1">
      <c r="B19" s="186"/>
      <c r="C19" s="187"/>
      <c r="D19" s="187"/>
      <c r="E19" s="189" t="s">
        <v>355</v>
      </c>
      <c r="F19" s="302" t="s">
        <v>356</v>
      </c>
      <c r="G19" s="302"/>
      <c r="H19" s="302"/>
      <c r="I19" s="302"/>
      <c r="J19" s="302"/>
      <c r="K19" s="183"/>
    </row>
    <row r="20" spans="2:11" customFormat="1" ht="15" customHeight="1">
      <c r="B20" s="186"/>
      <c r="C20" s="187"/>
      <c r="D20" s="187"/>
      <c r="E20" s="189" t="s">
        <v>357</v>
      </c>
      <c r="F20" s="302" t="s">
        <v>358</v>
      </c>
      <c r="G20" s="302"/>
      <c r="H20" s="302"/>
      <c r="I20" s="302"/>
      <c r="J20" s="302"/>
      <c r="K20" s="183"/>
    </row>
    <row r="21" spans="2:11" customFormat="1" ht="15" customHeight="1">
      <c r="B21" s="186"/>
      <c r="C21" s="187"/>
      <c r="D21" s="187"/>
      <c r="E21" s="189" t="s">
        <v>359</v>
      </c>
      <c r="F21" s="302" t="s">
        <v>360</v>
      </c>
      <c r="G21" s="302"/>
      <c r="H21" s="302"/>
      <c r="I21" s="302"/>
      <c r="J21" s="302"/>
      <c r="K21" s="183"/>
    </row>
    <row r="22" spans="2:11" customFormat="1" ht="15" customHeight="1">
      <c r="B22" s="186"/>
      <c r="C22" s="187"/>
      <c r="D22" s="187"/>
      <c r="E22" s="189" t="s">
        <v>361</v>
      </c>
      <c r="F22" s="302" t="s">
        <v>362</v>
      </c>
      <c r="G22" s="302"/>
      <c r="H22" s="302"/>
      <c r="I22" s="302"/>
      <c r="J22" s="302"/>
      <c r="K22" s="183"/>
    </row>
    <row r="23" spans="2:11" customFormat="1" ht="15" customHeight="1">
      <c r="B23" s="186"/>
      <c r="C23" s="187"/>
      <c r="D23" s="187"/>
      <c r="E23" s="189" t="s">
        <v>363</v>
      </c>
      <c r="F23" s="302" t="s">
        <v>364</v>
      </c>
      <c r="G23" s="302"/>
      <c r="H23" s="302"/>
      <c r="I23" s="302"/>
      <c r="J23" s="302"/>
      <c r="K23" s="183"/>
    </row>
    <row r="24" spans="2:11" customFormat="1" ht="12.75" customHeight="1">
      <c r="B24" s="186"/>
      <c r="C24" s="187"/>
      <c r="D24" s="187"/>
      <c r="E24" s="187"/>
      <c r="F24" s="187"/>
      <c r="G24" s="187"/>
      <c r="H24" s="187"/>
      <c r="I24" s="187"/>
      <c r="J24" s="187"/>
      <c r="K24" s="183"/>
    </row>
    <row r="25" spans="2:11" customFormat="1" ht="15" customHeight="1">
      <c r="B25" s="186"/>
      <c r="C25" s="302" t="s">
        <v>365</v>
      </c>
      <c r="D25" s="302"/>
      <c r="E25" s="302"/>
      <c r="F25" s="302"/>
      <c r="G25" s="302"/>
      <c r="H25" s="302"/>
      <c r="I25" s="302"/>
      <c r="J25" s="302"/>
      <c r="K25" s="183"/>
    </row>
    <row r="26" spans="2:11" customFormat="1" ht="15" customHeight="1">
      <c r="B26" s="186"/>
      <c r="C26" s="302" t="s">
        <v>366</v>
      </c>
      <c r="D26" s="302"/>
      <c r="E26" s="302"/>
      <c r="F26" s="302"/>
      <c r="G26" s="302"/>
      <c r="H26" s="302"/>
      <c r="I26" s="302"/>
      <c r="J26" s="302"/>
      <c r="K26" s="183"/>
    </row>
    <row r="27" spans="2:11" customFormat="1" ht="15" customHeight="1">
      <c r="B27" s="186"/>
      <c r="C27" s="185"/>
      <c r="D27" s="302" t="s">
        <v>367</v>
      </c>
      <c r="E27" s="302"/>
      <c r="F27" s="302"/>
      <c r="G27" s="302"/>
      <c r="H27" s="302"/>
      <c r="I27" s="302"/>
      <c r="J27" s="302"/>
      <c r="K27" s="183"/>
    </row>
    <row r="28" spans="2:11" customFormat="1" ht="15" customHeight="1">
      <c r="B28" s="186"/>
      <c r="C28" s="187"/>
      <c r="D28" s="302" t="s">
        <v>368</v>
      </c>
      <c r="E28" s="302"/>
      <c r="F28" s="302"/>
      <c r="G28" s="302"/>
      <c r="H28" s="302"/>
      <c r="I28" s="302"/>
      <c r="J28" s="302"/>
      <c r="K28" s="183"/>
    </row>
    <row r="29" spans="2:11" customFormat="1" ht="12.75" customHeight="1">
      <c r="B29" s="186"/>
      <c r="C29" s="187"/>
      <c r="D29" s="187"/>
      <c r="E29" s="187"/>
      <c r="F29" s="187"/>
      <c r="G29" s="187"/>
      <c r="H29" s="187"/>
      <c r="I29" s="187"/>
      <c r="J29" s="187"/>
      <c r="K29" s="183"/>
    </row>
    <row r="30" spans="2:11" customFormat="1" ht="15" customHeight="1">
      <c r="B30" s="186"/>
      <c r="C30" s="187"/>
      <c r="D30" s="302" t="s">
        <v>369</v>
      </c>
      <c r="E30" s="302"/>
      <c r="F30" s="302"/>
      <c r="G30" s="302"/>
      <c r="H30" s="302"/>
      <c r="I30" s="302"/>
      <c r="J30" s="302"/>
      <c r="K30" s="183"/>
    </row>
    <row r="31" spans="2:11" customFormat="1" ht="15" customHeight="1">
      <c r="B31" s="186"/>
      <c r="C31" s="187"/>
      <c r="D31" s="302" t="s">
        <v>370</v>
      </c>
      <c r="E31" s="302"/>
      <c r="F31" s="302"/>
      <c r="G31" s="302"/>
      <c r="H31" s="302"/>
      <c r="I31" s="302"/>
      <c r="J31" s="302"/>
      <c r="K31" s="183"/>
    </row>
    <row r="32" spans="2:11" customFormat="1" ht="12.75" customHeight="1">
      <c r="B32" s="186"/>
      <c r="C32" s="187"/>
      <c r="D32" s="187"/>
      <c r="E32" s="187"/>
      <c r="F32" s="187"/>
      <c r="G32" s="187"/>
      <c r="H32" s="187"/>
      <c r="I32" s="187"/>
      <c r="J32" s="187"/>
      <c r="K32" s="183"/>
    </row>
    <row r="33" spans="2:11" customFormat="1" ht="15" customHeight="1">
      <c r="B33" s="186"/>
      <c r="C33" s="187"/>
      <c r="D33" s="302" t="s">
        <v>371</v>
      </c>
      <c r="E33" s="302"/>
      <c r="F33" s="302"/>
      <c r="G33" s="302"/>
      <c r="H33" s="302"/>
      <c r="I33" s="302"/>
      <c r="J33" s="302"/>
      <c r="K33" s="183"/>
    </row>
    <row r="34" spans="2:11" customFormat="1" ht="15" customHeight="1">
      <c r="B34" s="186"/>
      <c r="C34" s="187"/>
      <c r="D34" s="302" t="s">
        <v>372</v>
      </c>
      <c r="E34" s="302"/>
      <c r="F34" s="302"/>
      <c r="G34" s="302"/>
      <c r="H34" s="302"/>
      <c r="I34" s="302"/>
      <c r="J34" s="302"/>
      <c r="K34" s="183"/>
    </row>
    <row r="35" spans="2:11" customFormat="1" ht="15" customHeight="1">
      <c r="B35" s="186"/>
      <c r="C35" s="187"/>
      <c r="D35" s="302" t="s">
        <v>373</v>
      </c>
      <c r="E35" s="302"/>
      <c r="F35" s="302"/>
      <c r="G35" s="302"/>
      <c r="H35" s="302"/>
      <c r="I35" s="302"/>
      <c r="J35" s="302"/>
      <c r="K35" s="183"/>
    </row>
    <row r="36" spans="2:11" customFormat="1" ht="15" customHeight="1">
      <c r="B36" s="186"/>
      <c r="C36" s="187"/>
      <c r="D36" s="185"/>
      <c r="E36" s="188" t="s">
        <v>104</v>
      </c>
      <c r="F36" s="185"/>
      <c r="G36" s="302" t="s">
        <v>374</v>
      </c>
      <c r="H36" s="302"/>
      <c r="I36" s="302"/>
      <c r="J36" s="302"/>
      <c r="K36" s="183"/>
    </row>
    <row r="37" spans="2:11" customFormat="1" ht="30.75" customHeight="1">
      <c r="B37" s="186"/>
      <c r="C37" s="187"/>
      <c r="D37" s="185"/>
      <c r="E37" s="188" t="s">
        <v>375</v>
      </c>
      <c r="F37" s="185"/>
      <c r="G37" s="302" t="s">
        <v>376</v>
      </c>
      <c r="H37" s="302"/>
      <c r="I37" s="302"/>
      <c r="J37" s="302"/>
      <c r="K37" s="183"/>
    </row>
    <row r="38" spans="2:11" customFormat="1" ht="15" customHeight="1">
      <c r="B38" s="186"/>
      <c r="C38" s="187"/>
      <c r="D38" s="185"/>
      <c r="E38" s="188" t="s">
        <v>51</v>
      </c>
      <c r="F38" s="185"/>
      <c r="G38" s="302" t="s">
        <v>377</v>
      </c>
      <c r="H38" s="302"/>
      <c r="I38" s="302"/>
      <c r="J38" s="302"/>
      <c r="K38" s="183"/>
    </row>
    <row r="39" spans="2:11" customFormat="1" ht="15" customHeight="1">
      <c r="B39" s="186"/>
      <c r="C39" s="187"/>
      <c r="D39" s="185"/>
      <c r="E39" s="188" t="s">
        <v>52</v>
      </c>
      <c r="F39" s="185"/>
      <c r="G39" s="302" t="s">
        <v>378</v>
      </c>
      <c r="H39" s="302"/>
      <c r="I39" s="302"/>
      <c r="J39" s="302"/>
      <c r="K39" s="183"/>
    </row>
    <row r="40" spans="2:11" customFormat="1" ht="15" customHeight="1">
      <c r="B40" s="186"/>
      <c r="C40" s="187"/>
      <c r="D40" s="185"/>
      <c r="E40" s="188" t="s">
        <v>105</v>
      </c>
      <c r="F40" s="185"/>
      <c r="G40" s="302" t="s">
        <v>379</v>
      </c>
      <c r="H40" s="302"/>
      <c r="I40" s="302"/>
      <c r="J40" s="302"/>
      <c r="K40" s="183"/>
    </row>
    <row r="41" spans="2:11" customFormat="1" ht="15" customHeight="1">
      <c r="B41" s="186"/>
      <c r="C41" s="187"/>
      <c r="D41" s="185"/>
      <c r="E41" s="188" t="s">
        <v>106</v>
      </c>
      <c r="F41" s="185"/>
      <c r="G41" s="302" t="s">
        <v>380</v>
      </c>
      <c r="H41" s="302"/>
      <c r="I41" s="302"/>
      <c r="J41" s="302"/>
      <c r="K41" s="183"/>
    </row>
    <row r="42" spans="2:11" customFormat="1" ht="15" customHeight="1">
      <c r="B42" s="186"/>
      <c r="C42" s="187"/>
      <c r="D42" s="185"/>
      <c r="E42" s="188" t="s">
        <v>381</v>
      </c>
      <c r="F42" s="185"/>
      <c r="G42" s="302" t="s">
        <v>382</v>
      </c>
      <c r="H42" s="302"/>
      <c r="I42" s="302"/>
      <c r="J42" s="302"/>
      <c r="K42" s="183"/>
    </row>
    <row r="43" spans="2:11" customFormat="1" ht="15" customHeight="1">
      <c r="B43" s="186"/>
      <c r="C43" s="187"/>
      <c r="D43" s="185"/>
      <c r="E43" s="188"/>
      <c r="F43" s="185"/>
      <c r="G43" s="302" t="s">
        <v>383</v>
      </c>
      <c r="H43" s="302"/>
      <c r="I43" s="302"/>
      <c r="J43" s="302"/>
      <c r="K43" s="183"/>
    </row>
    <row r="44" spans="2:11" customFormat="1" ht="15" customHeight="1">
      <c r="B44" s="186"/>
      <c r="C44" s="187"/>
      <c r="D44" s="185"/>
      <c r="E44" s="188" t="s">
        <v>384</v>
      </c>
      <c r="F44" s="185"/>
      <c r="G44" s="302" t="s">
        <v>385</v>
      </c>
      <c r="H44" s="302"/>
      <c r="I44" s="302"/>
      <c r="J44" s="302"/>
      <c r="K44" s="183"/>
    </row>
    <row r="45" spans="2:11" customFormat="1" ht="15" customHeight="1">
      <c r="B45" s="186"/>
      <c r="C45" s="187"/>
      <c r="D45" s="185"/>
      <c r="E45" s="188" t="s">
        <v>108</v>
      </c>
      <c r="F45" s="185"/>
      <c r="G45" s="302" t="s">
        <v>386</v>
      </c>
      <c r="H45" s="302"/>
      <c r="I45" s="302"/>
      <c r="J45" s="302"/>
      <c r="K45" s="183"/>
    </row>
    <row r="46" spans="2:11" customFormat="1" ht="12.75" customHeight="1">
      <c r="B46" s="186"/>
      <c r="C46" s="187"/>
      <c r="D46" s="185"/>
      <c r="E46" s="185"/>
      <c r="F46" s="185"/>
      <c r="G46" s="185"/>
      <c r="H46" s="185"/>
      <c r="I46" s="185"/>
      <c r="J46" s="185"/>
      <c r="K46" s="183"/>
    </row>
    <row r="47" spans="2:11" customFormat="1" ht="15" customHeight="1">
      <c r="B47" s="186"/>
      <c r="C47" s="187"/>
      <c r="D47" s="302" t="s">
        <v>387</v>
      </c>
      <c r="E47" s="302"/>
      <c r="F47" s="302"/>
      <c r="G47" s="302"/>
      <c r="H47" s="302"/>
      <c r="I47" s="302"/>
      <c r="J47" s="302"/>
      <c r="K47" s="183"/>
    </row>
    <row r="48" spans="2:11" customFormat="1" ht="15" customHeight="1">
      <c r="B48" s="186"/>
      <c r="C48" s="187"/>
      <c r="D48" s="187"/>
      <c r="E48" s="302" t="s">
        <v>388</v>
      </c>
      <c r="F48" s="302"/>
      <c r="G48" s="302"/>
      <c r="H48" s="302"/>
      <c r="I48" s="302"/>
      <c r="J48" s="302"/>
      <c r="K48" s="183"/>
    </row>
    <row r="49" spans="2:11" customFormat="1" ht="15" customHeight="1">
      <c r="B49" s="186"/>
      <c r="C49" s="187"/>
      <c r="D49" s="187"/>
      <c r="E49" s="302" t="s">
        <v>389</v>
      </c>
      <c r="F49" s="302"/>
      <c r="G49" s="302"/>
      <c r="H49" s="302"/>
      <c r="I49" s="302"/>
      <c r="J49" s="302"/>
      <c r="K49" s="183"/>
    </row>
    <row r="50" spans="2:11" customFormat="1" ht="15" customHeight="1">
      <c r="B50" s="186"/>
      <c r="C50" s="187"/>
      <c r="D50" s="187"/>
      <c r="E50" s="302" t="s">
        <v>390</v>
      </c>
      <c r="F50" s="302"/>
      <c r="G50" s="302"/>
      <c r="H50" s="302"/>
      <c r="I50" s="302"/>
      <c r="J50" s="302"/>
      <c r="K50" s="183"/>
    </row>
    <row r="51" spans="2:11" customFormat="1" ht="15" customHeight="1">
      <c r="B51" s="186"/>
      <c r="C51" s="187"/>
      <c r="D51" s="302" t="s">
        <v>391</v>
      </c>
      <c r="E51" s="302"/>
      <c r="F51" s="302"/>
      <c r="G51" s="302"/>
      <c r="H51" s="302"/>
      <c r="I51" s="302"/>
      <c r="J51" s="302"/>
      <c r="K51" s="183"/>
    </row>
    <row r="52" spans="2:11" customFormat="1" ht="25.5" customHeight="1">
      <c r="B52" s="182"/>
      <c r="C52" s="303" t="s">
        <v>392</v>
      </c>
      <c r="D52" s="303"/>
      <c r="E52" s="303"/>
      <c r="F52" s="303"/>
      <c r="G52" s="303"/>
      <c r="H52" s="303"/>
      <c r="I52" s="303"/>
      <c r="J52" s="303"/>
      <c r="K52" s="183"/>
    </row>
    <row r="53" spans="2:11" customFormat="1" ht="5.25" customHeight="1">
      <c r="B53" s="182"/>
      <c r="C53" s="184"/>
      <c r="D53" s="184"/>
      <c r="E53" s="184"/>
      <c r="F53" s="184"/>
      <c r="G53" s="184"/>
      <c r="H53" s="184"/>
      <c r="I53" s="184"/>
      <c r="J53" s="184"/>
      <c r="K53" s="183"/>
    </row>
    <row r="54" spans="2:11" customFormat="1" ht="15" customHeight="1">
      <c r="B54" s="182"/>
      <c r="C54" s="302" t="s">
        <v>393</v>
      </c>
      <c r="D54" s="302"/>
      <c r="E54" s="302"/>
      <c r="F54" s="302"/>
      <c r="G54" s="302"/>
      <c r="H54" s="302"/>
      <c r="I54" s="302"/>
      <c r="J54" s="302"/>
      <c r="K54" s="183"/>
    </row>
    <row r="55" spans="2:11" customFormat="1" ht="15" customHeight="1">
      <c r="B55" s="182"/>
      <c r="C55" s="302" t="s">
        <v>394</v>
      </c>
      <c r="D55" s="302"/>
      <c r="E55" s="302"/>
      <c r="F55" s="302"/>
      <c r="G55" s="302"/>
      <c r="H55" s="302"/>
      <c r="I55" s="302"/>
      <c r="J55" s="302"/>
      <c r="K55" s="183"/>
    </row>
    <row r="56" spans="2:11" customFormat="1" ht="12.75" customHeight="1">
      <c r="B56" s="182"/>
      <c r="C56" s="185"/>
      <c r="D56" s="185"/>
      <c r="E56" s="185"/>
      <c r="F56" s="185"/>
      <c r="G56" s="185"/>
      <c r="H56" s="185"/>
      <c r="I56" s="185"/>
      <c r="J56" s="185"/>
      <c r="K56" s="183"/>
    </row>
    <row r="57" spans="2:11" customFormat="1" ht="15" customHeight="1">
      <c r="B57" s="182"/>
      <c r="C57" s="302" t="s">
        <v>395</v>
      </c>
      <c r="D57" s="302"/>
      <c r="E57" s="302"/>
      <c r="F57" s="302"/>
      <c r="G57" s="302"/>
      <c r="H57" s="302"/>
      <c r="I57" s="302"/>
      <c r="J57" s="302"/>
      <c r="K57" s="183"/>
    </row>
    <row r="58" spans="2:11" customFormat="1" ht="15" customHeight="1">
      <c r="B58" s="182"/>
      <c r="C58" s="187"/>
      <c r="D58" s="302" t="s">
        <v>396</v>
      </c>
      <c r="E58" s="302"/>
      <c r="F58" s="302"/>
      <c r="G58" s="302"/>
      <c r="H58" s="302"/>
      <c r="I58" s="302"/>
      <c r="J58" s="302"/>
      <c r="K58" s="183"/>
    </row>
    <row r="59" spans="2:11" customFormat="1" ht="15" customHeight="1">
      <c r="B59" s="182"/>
      <c r="C59" s="187"/>
      <c r="D59" s="302" t="s">
        <v>397</v>
      </c>
      <c r="E59" s="302"/>
      <c r="F59" s="302"/>
      <c r="G59" s="302"/>
      <c r="H59" s="302"/>
      <c r="I59" s="302"/>
      <c r="J59" s="302"/>
      <c r="K59" s="183"/>
    </row>
    <row r="60" spans="2:11" customFormat="1" ht="15" customHeight="1">
      <c r="B60" s="182"/>
      <c r="C60" s="187"/>
      <c r="D60" s="302" t="s">
        <v>398</v>
      </c>
      <c r="E60" s="302"/>
      <c r="F60" s="302"/>
      <c r="G60" s="302"/>
      <c r="H60" s="302"/>
      <c r="I60" s="302"/>
      <c r="J60" s="302"/>
      <c r="K60" s="183"/>
    </row>
    <row r="61" spans="2:11" customFormat="1" ht="15" customHeight="1">
      <c r="B61" s="182"/>
      <c r="C61" s="187"/>
      <c r="D61" s="302" t="s">
        <v>399</v>
      </c>
      <c r="E61" s="302"/>
      <c r="F61" s="302"/>
      <c r="G61" s="302"/>
      <c r="H61" s="302"/>
      <c r="I61" s="302"/>
      <c r="J61" s="302"/>
      <c r="K61" s="183"/>
    </row>
    <row r="62" spans="2:11" customFormat="1" ht="15" customHeight="1">
      <c r="B62" s="182"/>
      <c r="C62" s="187"/>
      <c r="D62" s="301" t="s">
        <v>400</v>
      </c>
      <c r="E62" s="301"/>
      <c r="F62" s="301"/>
      <c r="G62" s="301"/>
      <c r="H62" s="301"/>
      <c r="I62" s="301"/>
      <c r="J62" s="301"/>
      <c r="K62" s="183"/>
    </row>
    <row r="63" spans="2:11" customFormat="1" ht="15" customHeight="1">
      <c r="B63" s="182"/>
      <c r="C63" s="187"/>
      <c r="D63" s="302" t="s">
        <v>401</v>
      </c>
      <c r="E63" s="302"/>
      <c r="F63" s="302"/>
      <c r="G63" s="302"/>
      <c r="H63" s="302"/>
      <c r="I63" s="302"/>
      <c r="J63" s="302"/>
      <c r="K63" s="183"/>
    </row>
    <row r="64" spans="2:11" customFormat="1" ht="12.75" customHeight="1">
      <c r="B64" s="182"/>
      <c r="C64" s="187"/>
      <c r="D64" s="187"/>
      <c r="E64" s="190"/>
      <c r="F64" s="187"/>
      <c r="G64" s="187"/>
      <c r="H64" s="187"/>
      <c r="I64" s="187"/>
      <c r="J64" s="187"/>
      <c r="K64" s="183"/>
    </row>
    <row r="65" spans="2:11" customFormat="1" ht="15" customHeight="1">
      <c r="B65" s="182"/>
      <c r="C65" s="187"/>
      <c r="D65" s="302" t="s">
        <v>402</v>
      </c>
      <c r="E65" s="302"/>
      <c r="F65" s="302"/>
      <c r="G65" s="302"/>
      <c r="H65" s="302"/>
      <c r="I65" s="302"/>
      <c r="J65" s="302"/>
      <c r="K65" s="183"/>
    </row>
    <row r="66" spans="2:11" customFormat="1" ht="15" customHeight="1">
      <c r="B66" s="182"/>
      <c r="C66" s="187"/>
      <c r="D66" s="301" t="s">
        <v>403</v>
      </c>
      <c r="E66" s="301"/>
      <c r="F66" s="301"/>
      <c r="G66" s="301"/>
      <c r="H66" s="301"/>
      <c r="I66" s="301"/>
      <c r="J66" s="301"/>
      <c r="K66" s="183"/>
    </row>
    <row r="67" spans="2:11" customFormat="1" ht="15" customHeight="1">
      <c r="B67" s="182"/>
      <c r="C67" s="187"/>
      <c r="D67" s="302" t="s">
        <v>404</v>
      </c>
      <c r="E67" s="302"/>
      <c r="F67" s="302"/>
      <c r="G67" s="302"/>
      <c r="H67" s="302"/>
      <c r="I67" s="302"/>
      <c r="J67" s="302"/>
      <c r="K67" s="183"/>
    </row>
    <row r="68" spans="2:11" customFormat="1" ht="15" customHeight="1">
      <c r="B68" s="182"/>
      <c r="C68" s="187"/>
      <c r="D68" s="302" t="s">
        <v>405</v>
      </c>
      <c r="E68" s="302"/>
      <c r="F68" s="302"/>
      <c r="G68" s="302"/>
      <c r="H68" s="302"/>
      <c r="I68" s="302"/>
      <c r="J68" s="302"/>
      <c r="K68" s="183"/>
    </row>
    <row r="69" spans="2:11" customFormat="1" ht="15" customHeight="1">
      <c r="B69" s="182"/>
      <c r="C69" s="187"/>
      <c r="D69" s="302" t="s">
        <v>406</v>
      </c>
      <c r="E69" s="302"/>
      <c r="F69" s="302"/>
      <c r="G69" s="302"/>
      <c r="H69" s="302"/>
      <c r="I69" s="302"/>
      <c r="J69" s="302"/>
      <c r="K69" s="183"/>
    </row>
    <row r="70" spans="2:11" customFormat="1" ht="15" customHeight="1">
      <c r="B70" s="182"/>
      <c r="C70" s="187"/>
      <c r="D70" s="302" t="s">
        <v>407</v>
      </c>
      <c r="E70" s="302"/>
      <c r="F70" s="302"/>
      <c r="G70" s="302"/>
      <c r="H70" s="302"/>
      <c r="I70" s="302"/>
      <c r="J70" s="302"/>
      <c r="K70" s="183"/>
    </row>
    <row r="71" spans="2:11" customFormat="1" ht="12.75" customHeight="1">
      <c r="B71" s="191"/>
      <c r="C71" s="192"/>
      <c r="D71" s="192"/>
      <c r="E71" s="192"/>
      <c r="F71" s="192"/>
      <c r="G71" s="192"/>
      <c r="H71" s="192"/>
      <c r="I71" s="192"/>
      <c r="J71" s="192"/>
      <c r="K71" s="193"/>
    </row>
    <row r="72" spans="2:11" customFormat="1" ht="18.75" customHeight="1">
      <c r="B72" s="194"/>
      <c r="C72" s="194"/>
      <c r="D72" s="194"/>
      <c r="E72" s="194"/>
      <c r="F72" s="194"/>
      <c r="G72" s="194"/>
      <c r="H72" s="194"/>
      <c r="I72" s="194"/>
      <c r="J72" s="194"/>
      <c r="K72" s="195"/>
    </row>
    <row r="73" spans="2:11" customFormat="1" ht="18.75" customHeight="1">
      <c r="B73" s="195"/>
      <c r="C73" s="195"/>
      <c r="D73" s="195"/>
      <c r="E73" s="195"/>
      <c r="F73" s="195"/>
      <c r="G73" s="195"/>
      <c r="H73" s="195"/>
      <c r="I73" s="195"/>
      <c r="J73" s="195"/>
      <c r="K73" s="195"/>
    </row>
    <row r="74" spans="2:11" customFormat="1" ht="7.5" customHeight="1">
      <c r="B74" s="196"/>
      <c r="C74" s="197"/>
      <c r="D74" s="197"/>
      <c r="E74" s="197"/>
      <c r="F74" s="197"/>
      <c r="G74" s="197"/>
      <c r="H74" s="197"/>
      <c r="I74" s="197"/>
      <c r="J74" s="197"/>
      <c r="K74" s="198"/>
    </row>
    <row r="75" spans="2:11" customFormat="1" ht="45" customHeight="1">
      <c r="B75" s="199"/>
      <c r="C75" s="300" t="s">
        <v>408</v>
      </c>
      <c r="D75" s="300"/>
      <c r="E75" s="300"/>
      <c r="F75" s="300"/>
      <c r="G75" s="300"/>
      <c r="H75" s="300"/>
      <c r="I75" s="300"/>
      <c r="J75" s="300"/>
      <c r="K75" s="200"/>
    </row>
    <row r="76" spans="2:11" customFormat="1" ht="17.25" customHeight="1">
      <c r="B76" s="199"/>
      <c r="C76" s="201" t="s">
        <v>409</v>
      </c>
      <c r="D76" s="201"/>
      <c r="E76" s="201"/>
      <c r="F76" s="201" t="s">
        <v>410</v>
      </c>
      <c r="G76" s="202"/>
      <c r="H76" s="201" t="s">
        <v>52</v>
      </c>
      <c r="I76" s="201" t="s">
        <v>55</v>
      </c>
      <c r="J76" s="201" t="s">
        <v>411</v>
      </c>
      <c r="K76" s="200"/>
    </row>
    <row r="77" spans="2:11" customFormat="1" ht="17.25" customHeight="1">
      <c r="B77" s="199"/>
      <c r="C77" s="203" t="s">
        <v>412</v>
      </c>
      <c r="D77" s="203"/>
      <c r="E77" s="203"/>
      <c r="F77" s="204" t="s">
        <v>413</v>
      </c>
      <c r="G77" s="205"/>
      <c r="H77" s="203"/>
      <c r="I77" s="203"/>
      <c r="J77" s="203" t="s">
        <v>414</v>
      </c>
      <c r="K77" s="200"/>
    </row>
    <row r="78" spans="2:11" customFormat="1" ht="5.25" customHeight="1">
      <c r="B78" s="199"/>
      <c r="C78" s="206"/>
      <c r="D78" s="206"/>
      <c r="E78" s="206"/>
      <c r="F78" s="206"/>
      <c r="G78" s="207"/>
      <c r="H78" s="206"/>
      <c r="I78" s="206"/>
      <c r="J78" s="206"/>
      <c r="K78" s="200"/>
    </row>
    <row r="79" spans="2:11" customFormat="1" ht="15" customHeight="1">
      <c r="B79" s="199"/>
      <c r="C79" s="188" t="s">
        <v>51</v>
      </c>
      <c r="D79" s="208"/>
      <c r="E79" s="208"/>
      <c r="F79" s="209" t="s">
        <v>415</v>
      </c>
      <c r="G79" s="210"/>
      <c r="H79" s="188" t="s">
        <v>416</v>
      </c>
      <c r="I79" s="188" t="s">
        <v>417</v>
      </c>
      <c r="J79" s="188">
        <v>20</v>
      </c>
      <c r="K79" s="200"/>
    </row>
    <row r="80" spans="2:11" customFormat="1" ht="15" customHeight="1">
      <c r="B80" s="199"/>
      <c r="C80" s="188" t="s">
        <v>418</v>
      </c>
      <c r="D80" s="188"/>
      <c r="E80" s="188"/>
      <c r="F80" s="209" t="s">
        <v>415</v>
      </c>
      <c r="G80" s="210"/>
      <c r="H80" s="188" t="s">
        <v>419</v>
      </c>
      <c r="I80" s="188" t="s">
        <v>417</v>
      </c>
      <c r="J80" s="188">
        <v>120</v>
      </c>
      <c r="K80" s="200"/>
    </row>
    <row r="81" spans="2:11" customFormat="1" ht="15" customHeight="1">
      <c r="B81" s="211"/>
      <c r="C81" s="188" t="s">
        <v>420</v>
      </c>
      <c r="D81" s="188"/>
      <c r="E81" s="188"/>
      <c r="F81" s="209" t="s">
        <v>421</v>
      </c>
      <c r="G81" s="210"/>
      <c r="H81" s="188" t="s">
        <v>422</v>
      </c>
      <c r="I81" s="188" t="s">
        <v>417</v>
      </c>
      <c r="J81" s="188">
        <v>50</v>
      </c>
      <c r="K81" s="200"/>
    </row>
    <row r="82" spans="2:11" customFormat="1" ht="15" customHeight="1">
      <c r="B82" s="211"/>
      <c r="C82" s="188" t="s">
        <v>423</v>
      </c>
      <c r="D82" s="188"/>
      <c r="E82" s="188"/>
      <c r="F82" s="209" t="s">
        <v>415</v>
      </c>
      <c r="G82" s="210"/>
      <c r="H82" s="188" t="s">
        <v>424</v>
      </c>
      <c r="I82" s="188" t="s">
        <v>425</v>
      </c>
      <c r="J82" s="188"/>
      <c r="K82" s="200"/>
    </row>
    <row r="83" spans="2:11" customFormat="1" ht="15" customHeight="1">
      <c r="B83" s="211"/>
      <c r="C83" s="188" t="s">
        <v>426</v>
      </c>
      <c r="D83" s="188"/>
      <c r="E83" s="188"/>
      <c r="F83" s="209" t="s">
        <v>421</v>
      </c>
      <c r="G83" s="188"/>
      <c r="H83" s="188" t="s">
        <v>427</v>
      </c>
      <c r="I83" s="188" t="s">
        <v>417</v>
      </c>
      <c r="J83" s="188">
        <v>15</v>
      </c>
      <c r="K83" s="200"/>
    </row>
    <row r="84" spans="2:11" customFormat="1" ht="15" customHeight="1">
      <c r="B84" s="211"/>
      <c r="C84" s="188" t="s">
        <v>428</v>
      </c>
      <c r="D84" s="188"/>
      <c r="E84" s="188"/>
      <c r="F84" s="209" t="s">
        <v>421</v>
      </c>
      <c r="G84" s="188"/>
      <c r="H84" s="188" t="s">
        <v>429</v>
      </c>
      <c r="I84" s="188" t="s">
        <v>417</v>
      </c>
      <c r="J84" s="188">
        <v>15</v>
      </c>
      <c r="K84" s="200"/>
    </row>
    <row r="85" spans="2:11" customFormat="1" ht="15" customHeight="1">
      <c r="B85" s="211"/>
      <c r="C85" s="188" t="s">
        <v>430</v>
      </c>
      <c r="D85" s="188"/>
      <c r="E85" s="188"/>
      <c r="F85" s="209" t="s">
        <v>421</v>
      </c>
      <c r="G85" s="188"/>
      <c r="H85" s="188" t="s">
        <v>431</v>
      </c>
      <c r="I85" s="188" t="s">
        <v>417</v>
      </c>
      <c r="J85" s="188">
        <v>20</v>
      </c>
      <c r="K85" s="200"/>
    </row>
    <row r="86" spans="2:11" customFormat="1" ht="15" customHeight="1">
      <c r="B86" s="211"/>
      <c r="C86" s="188" t="s">
        <v>432</v>
      </c>
      <c r="D86" s="188"/>
      <c r="E86" s="188"/>
      <c r="F86" s="209" t="s">
        <v>421</v>
      </c>
      <c r="G86" s="188"/>
      <c r="H86" s="188" t="s">
        <v>433</v>
      </c>
      <c r="I86" s="188" t="s">
        <v>417</v>
      </c>
      <c r="J86" s="188">
        <v>20</v>
      </c>
      <c r="K86" s="200"/>
    </row>
    <row r="87" spans="2:11" customFormat="1" ht="15" customHeight="1">
      <c r="B87" s="211"/>
      <c r="C87" s="188" t="s">
        <v>434</v>
      </c>
      <c r="D87" s="188"/>
      <c r="E87" s="188"/>
      <c r="F87" s="209" t="s">
        <v>421</v>
      </c>
      <c r="G87" s="210"/>
      <c r="H87" s="188" t="s">
        <v>435</v>
      </c>
      <c r="I87" s="188" t="s">
        <v>417</v>
      </c>
      <c r="J87" s="188">
        <v>50</v>
      </c>
      <c r="K87" s="200"/>
    </row>
    <row r="88" spans="2:11" customFormat="1" ht="15" customHeight="1">
      <c r="B88" s="211"/>
      <c r="C88" s="188" t="s">
        <v>436</v>
      </c>
      <c r="D88" s="188"/>
      <c r="E88" s="188"/>
      <c r="F88" s="209" t="s">
        <v>421</v>
      </c>
      <c r="G88" s="210"/>
      <c r="H88" s="188" t="s">
        <v>437</v>
      </c>
      <c r="I88" s="188" t="s">
        <v>417</v>
      </c>
      <c r="J88" s="188">
        <v>20</v>
      </c>
      <c r="K88" s="200"/>
    </row>
    <row r="89" spans="2:11" customFormat="1" ht="15" customHeight="1">
      <c r="B89" s="211"/>
      <c r="C89" s="188" t="s">
        <v>438</v>
      </c>
      <c r="D89" s="188"/>
      <c r="E89" s="188"/>
      <c r="F89" s="209" t="s">
        <v>421</v>
      </c>
      <c r="G89" s="210"/>
      <c r="H89" s="188" t="s">
        <v>439</v>
      </c>
      <c r="I89" s="188" t="s">
        <v>417</v>
      </c>
      <c r="J89" s="188">
        <v>20</v>
      </c>
      <c r="K89" s="200"/>
    </row>
    <row r="90" spans="2:11" customFormat="1" ht="15" customHeight="1">
      <c r="B90" s="211"/>
      <c r="C90" s="188" t="s">
        <v>440</v>
      </c>
      <c r="D90" s="188"/>
      <c r="E90" s="188"/>
      <c r="F90" s="209" t="s">
        <v>421</v>
      </c>
      <c r="G90" s="210"/>
      <c r="H90" s="188" t="s">
        <v>441</v>
      </c>
      <c r="I90" s="188" t="s">
        <v>417</v>
      </c>
      <c r="J90" s="188">
        <v>50</v>
      </c>
      <c r="K90" s="200"/>
    </row>
    <row r="91" spans="2:11" customFormat="1" ht="15" customHeight="1">
      <c r="B91" s="211"/>
      <c r="C91" s="188" t="s">
        <v>442</v>
      </c>
      <c r="D91" s="188"/>
      <c r="E91" s="188"/>
      <c r="F91" s="209" t="s">
        <v>421</v>
      </c>
      <c r="G91" s="210"/>
      <c r="H91" s="188" t="s">
        <v>442</v>
      </c>
      <c r="I91" s="188" t="s">
        <v>417</v>
      </c>
      <c r="J91" s="188">
        <v>50</v>
      </c>
      <c r="K91" s="200"/>
    </row>
    <row r="92" spans="2:11" customFormat="1" ht="15" customHeight="1">
      <c r="B92" s="211"/>
      <c r="C92" s="188" t="s">
        <v>443</v>
      </c>
      <c r="D92" s="188"/>
      <c r="E92" s="188"/>
      <c r="F92" s="209" t="s">
        <v>421</v>
      </c>
      <c r="G92" s="210"/>
      <c r="H92" s="188" t="s">
        <v>444</v>
      </c>
      <c r="I92" s="188" t="s">
        <v>417</v>
      </c>
      <c r="J92" s="188">
        <v>255</v>
      </c>
      <c r="K92" s="200"/>
    </row>
    <row r="93" spans="2:11" customFormat="1" ht="15" customHeight="1">
      <c r="B93" s="211"/>
      <c r="C93" s="188" t="s">
        <v>445</v>
      </c>
      <c r="D93" s="188"/>
      <c r="E93" s="188"/>
      <c r="F93" s="209" t="s">
        <v>415</v>
      </c>
      <c r="G93" s="210"/>
      <c r="H93" s="188" t="s">
        <v>446</v>
      </c>
      <c r="I93" s="188" t="s">
        <v>447</v>
      </c>
      <c r="J93" s="188"/>
      <c r="K93" s="200"/>
    </row>
    <row r="94" spans="2:11" customFormat="1" ht="15" customHeight="1">
      <c r="B94" s="211"/>
      <c r="C94" s="188" t="s">
        <v>448</v>
      </c>
      <c r="D94" s="188"/>
      <c r="E94" s="188"/>
      <c r="F94" s="209" t="s">
        <v>415</v>
      </c>
      <c r="G94" s="210"/>
      <c r="H94" s="188" t="s">
        <v>449</v>
      </c>
      <c r="I94" s="188" t="s">
        <v>450</v>
      </c>
      <c r="J94" s="188"/>
      <c r="K94" s="200"/>
    </row>
    <row r="95" spans="2:11" customFormat="1" ht="15" customHeight="1">
      <c r="B95" s="211"/>
      <c r="C95" s="188" t="s">
        <v>451</v>
      </c>
      <c r="D95" s="188"/>
      <c r="E95" s="188"/>
      <c r="F95" s="209" t="s">
        <v>415</v>
      </c>
      <c r="G95" s="210"/>
      <c r="H95" s="188" t="s">
        <v>451</v>
      </c>
      <c r="I95" s="188" t="s">
        <v>450</v>
      </c>
      <c r="J95" s="188"/>
      <c r="K95" s="200"/>
    </row>
    <row r="96" spans="2:11" customFormat="1" ht="15" customHeight="1">
      <c r="B96" s="211"/>
      <c r="C96" s="188" t="s">
        <v>36</v>
      </c>
      <c r="D96" s="188"/>
      <c r="E96" s="188"/>
      <c r="F96" s="209" t="s">
        <v>415</v>
      </c>
      <c r="G96" s="210"/>
      <c r="H96" s="188" t="s">
        <v>452</v>
      </c>
      <c r="I96" s="188" t="s">
        <v>450</v>
      </c>
      <c r="J96" s="188"/>
      <c r="K96" s="200"/>
    </row>
    <row r="97" spans="2:11" customFormat="1" ht="15" customHeight="1">
      <c r="B97" s="211"/>
      <c r="C97" s="188" t="s">
        <v>46</v>
      </c>
      <c r="D97" s="188"/>
      <c r="E97" s="188"/>
      <c r="F97" s="209" t="s">
        <v>415</v>
      </c>
      <c r="G97" s="210"/>
      <c r="H97" s="188" t="s">
        <v>453</v>
      </c>
      <c r="I97" s="188" t="s">
        <v>450</v>
      </c>
      <c r="J97" s="188"/>
      <c r="K97" s="200"/>
    </row>
    <row r="98" spans="2:11" customFormat="1" ht="15" customHeight="1">
      <c r="B98" s="212"/>
      <c r="C98" s="213"/>
      <c r="D98" s="213"/>
      <c r="E98" s="213"/>
      <c r="F98" s="213"/>
      <c r="G98" s="213"/>
      <c r="H98" s="213"/>
      <c r="I98" s="213"/>
      <c r="J98" s="213"/>
      <c r="K98" s="214"/>
    </row>
    <row r="99" spans="2:11" customFormat="1" ht="18.75" customHeight="1">
      <c r="B99" s="215"/>
      <c r="C99" s="216"/>
      <c r="D99" s="216"/>
      <c r="E99" s="216"/>
      <c r="F99" s="216"/>
      <c r="G99" s="216"/>
      <c r="H99" s="216"/>
      <c r="I99" s="216"/>
      <c r="J99" s="216"/>
      <c r="K99" s="215"/>
    </row>
    <row r="100" spans="2:11" customFormat="1" ht="18.75" customHeight="1">
      <c r="B100" s="195"/>
      <c r="C100" s="195"/>
      <c r="D100" s="195"/>
      <c r="E100" s="195"/>
      <c r="F100" s="195"/>
      <c r="G100" s="195"/>
      <c r="H100" s="195"/>
      <c r="I100" s="195"/>
      <c r="J100" s="195"/>
      <c r="K100" s="195"/>
    </row>
    <row r="101" spans="2:11" customFormat="1" ht="7.5" customHeight="1">
      <c r="B101" s="196"/>
      <c r="C101" s="197"/>
      <c r="D101" s="197"/>
      <c r="E101" s="197"/>
      <c r="F101" s="197"/>
      <c r="G101" s="197"/>
      <c r="H101" s="197"/>
      <c r="I101" s="197"/>
      <c r="J101" s="197"/>
      <c r="K101" s="198"/>
    </row>
    <row r="102" spans="2:11" customFormat="1" ht="45" customHeight="1">
      <c r="B102" s="199"/>
      <c r="C102" s="300" t="s">
        <v>454</v>
      </c>
      <c r="D102" s="300"/>
      <c r="E102" s="300"/>
      <c r="F102" s="300"/>
      <c r="G102" s="300"/>
      <c r="H102" s="300"/>
      <c r="I102" s="300"/>
      <c r="J102" s="300"/>
      <c r="K102" s="200"/>
    </row>
    <row r="103" spans="2:11" customFormat="1" ht="17.25" customHeight="1">
      <c r="B103" s="199"/>
      <c r="C103" s="201" t="s">
        <v>409</v>
      </c>
      <c r="D103" s="201"/>
      <c r="E103" s="201"/>
      <c r="F103" s="201" t="s">
        <v>410</v>
      </c>
      <c r="G103" s="202"/>
      <c r="H103" s="201" t="s">
        <v>52</v>
      </c>
      <c r="I103" s="201" t="s">
        <v>55</v>
      </c>
      <c r="J103" s="201" t="s">
        <v>411</v>
      </c>
      <c r="K103" s="200"/>
    </row>
    <row r="104" spans="2:11" customFormat="1" ht="17.25" customHeight="1">
      <c r="B104" s="199"/>
      <c r="C104" s="203" t="s">
        <v>412</v>
      </c>
      <c r="D104" s="203"/>
      <c r="E104" s="203"/>
      <c r="F104" s="204" t="s">
        <v>413</v>
      </c>
      <c r="G104" s="205"/>
      <c r="H104" s="203"/>
      <c r="I104" s="203"/>
      <c r="J104" s="203" t="s">
        <v>414</v>
      </c>
      <c r="K104" s="200"/>
    </row>
    <row r="105" spans="2:11" customFormat="1" ht="5.25" customHeight="1">
      <c r="B105" s="199"/>
      <c r="C105" s="201"/>
      <c r="D105" s="201"/>
      <c r="E105" s="201"/>
      <c r="F105" s="201"/>
      <c r="G105" s="217"/>
      <c r="H105" s="201"/>
      <c r="I105" s="201"/>
      <c r="J105" s="201"/>
      <c r="K105" s="200"/>
    </row>
    <row r="106" spans="2:11" customFormat="1" ht="15" customHeight="1">
      <c r="B106" s="199"/>
      <c r="C106" s="188" t="s">
        <v>51</v>
      </c>
      <c r="D106" s="208"/>
      <c r="E106" s="208"/>
      <c r="F106" s="209" t="s">
        <v>415</v>
      </c>
      <c r="G106" s="188"/>
      <c r="H106" s="188" t="s">
        <v>455</v>
      </c>
      <c r="I106" s="188" t="s">
        <v>417</v>
      </c>
      <c r="J106" s="188">
        <v>20</v>
      </c>
      <c r="K106" s="200"/>
    </row>
    <row r="107" spans="2:11" customFormat="1" ht="15" customHeight="1">
      <c r="B107" s="199"/>
      <c r="C107" s="188" t="s">
        <v>418</v>
      </c>
      <c r="D107" s="188"/>
      <c r="E107" s="188"/>
      <c r="F107" s="209" t="s">
        <v>415</v>
      </c>
      <c r="G107" s="188"/>
      <c r="H107" s="188" t="s">
        <v>455</v>
      </c>
      <c r="I107" s="188" t="s">
        <v>417</v>
      </c>
      <c r="J107" s="188">
        <v>120</v>
      </c>
      <c r="K107" s="200"/>
    </row>
    <row r="108" spans="2:11" customFormat="1" ht="15" customHeight="1">
      <c r="B108" s="211"/>
      <c r="C108" s="188" t="s">
        <v>420</v>
      </c>
      <c r="D108" s="188"/>
      <c r="E108" s="188"/>
      <c r="F108" s="209" t="s">
        <v>421</v>
      </c>
      <c r="G108" s="188"/>
      <c r="H108" s="188" t="s">
        <v>455</v>
      </c>
      <c r="I108" s="188" t="s">
        <v>417</v>
      </c>
      <c r="J108" s="188">
        <v>50</v>
      </c>
      <c r="K108" s="200"/>
    </row>
    <row r="109" spans="2:11" customFormat="1" ht="15" customHeight="1">
      <c r="B109" s="211"/>
      <c r="C109" s="188" t="s">
        <v>423</v>
      </c>
      <c r="D109" s="188"/>
      <c r="E109" s="188"/>
      <c r="F109" s="209" t="s">
        <v>415</v>
      </c>
      <c r="G109" s="188"/>
      <c r="H109" s="188" t="s">
        <v>455</v>
      </c>
      <c r="I109" s="188" t="s">
        <v>425</v>
      </c>
      <c r="J109" s="188"/>
      <c r="K109" s="200"/>
    </row>
    <row r="110" spans="2:11" customFormat="1" ht="15" customHeight="1">
      <c r="B110" s="211"/>
      <c r="C110" s="188" t="s">
        <v>434</v>
      </c>
      <c r="D110" s="188"/>
      <c r="E110" s="188"/>
      <c r="F110" s="209" t="s">
        <v>421</v>
      </c>
      <c r="G110" s="188"/>
      <c r="H110" s="188" t="s">
        <v>455</v>
      </c>
      <c r="I110" s="188" t="s">
        <v>417</v>
      </c>
      <c r="J110" s="188">
        <v>50</v>
      </c>
      <c r="K110" s="200"/>
    </row>
    <row r="111" spans="2:11" customFormat="1" ht="15" customHeight="1">
      <c r="B111" s="211"/>
      <c r="C111" s="188" t="s">
        <v>442</v>
      </c>
      <c r="D111" s="188"/>
      <c r="E111" s="188"/>
      <c r="F111" s="209" t="s">
        <v>421</v>
      </c>
      <c r="G111" s="188"/>
      <c r="H111" s="188" t="s">
        <v>455</v>
      </c>
      <c r="I111" s="188" t="s">
        <v>417</v>
      </c>
      <c r="J111" s="188">
        <v>50</v>
      </c>
      <c r="K111" s="200"/>
    </row>
    <row r="112" spans="2:11" customFormat="1" ht="15" customHeight="1">
      <c r="B112" s="211"/>
      <c r="C112" s="188" t="s">
        <v>440</v>
      </c>
      <c r="D112" s="188"/>
      <c r="E112" s="188"/>
      <c r="F112" s="209" t="s">
        <v>421</v>
      </c>
      <c r="G112" s="188"/>
      <c r="H112" s="188" t="s">
        <v>455</v>
      </c>
      <c r="I112" s="188" t="s">
        <v>417</v>
      </c>
      <c r="J112" s="188">
        <v>50</v>
      </c>
      <c r="K112" s="200"/>
    </row>
    <row r="113" spans="2:11" customFormat="1" ht="15" customHeight="1">
      <c r="B113" s="211"/>
      <c r="C113" s="188" t="s">
        <v>51</v>
      </c>
      <c r="D113" s="188"/>
      <c r="E113" s="188"/>
      <c r="F113" s="209" t="s">
        <v>415</v>
      </c>
      <c r="G113" s="188"/>
      <c r="H113" s="188" t="s">
        <v>456</v>
      </c>
      <c r="I113" s="188" t="s">
        <v>417</v>
      </c>
      <c r="J113" s="188">
        <v>20</v>
      </c>
      <c r="K113" s="200"/>
    </row>
    <row r="114" spans="2:11" customFormat="1" ht="15" customHeight="1">
      <c r="B114" s="211"/>
      <c r="C114" s="188" t="s">
        <v>457</v>
      </c>
      <c r="D114" s="188"/>
      <c r="E114" s="188"/>
      <c r="F114" s="209" t="s">
        <v>415</v>
      </c>
      <c r="G114" s="188"/>
      <c r="H114" s="188" t="s">
        <v>458</v>
      </c>
      <c r="I114" s="188" t="s">
        <v>417</v>
      </c>
      <c r="J114" s="188">
        <v>120</v>
      </c>
      <c r="K114" s="200"/>
    </row>
    <row r="115" spans="2:11" customFormat="1" ht="15" customHeight="1">
      <c r="B115" s="211"/>
      <c r="C115" s="188" t="s">
        <v>36</v>
      </c>
      <c r="D115" s="188"/>
      <c r="E115" s="188"/>
      <c r="F115" s="209" t="s">
        <v>415</v>
      </c>
      <c r="G115" s="188"/>
      <c r="H115" s="188" t="s">
        <v>459</v>
      </c>
      <c r="I115" s="188" t="s">
        <v>450</v>
      </c>
      <c r="J115" s="188"/>
      <c r="K115" s="200"/>
    </row>
    <row r="116" spans="2:11" customFormat="1" ht="15" customHeight="1">
      <c r="B116" s="211"/>
      <c r="C116" s="188" t="s">
        <v>46</v>
      </c>
      <c r="D116" s="188"/>
      <c r="E116" s="188"/>
      <c r="F116" s="209" t="s">
        <v>415</v>
      </c>
      <c r="G116" s="188"/>
      <c r="H116" s="188" t="s">
        <v>460</v>
      </c>
      <c r="I116" s="188" t="s">
        <v>450</v>
      </c>
      <c r="J116" s="188"/>
      <c r="K116" s="200"/>
    </row>
    <row r="117" spans="2:11" customFormat="1" ht="15" customHeight="1">
      <c r="B117" s="211"/>
      <c r="C117" s="188" t="s">
        <v>55</v>
      </c>
      <c r="D117" s="188"/>
      <c r="E117" s="188"/>
      <c r="F117" s="209" t="s">
        <v>415</v>
      </c>
      <c r="G117" s="188"/>
      <c r="H117" s="188" t="s">
        <v>461</v>
      </c>
      <c r="I117" s="188" t="s">
        <v>462</v>
      </c>
      <c r="J117" s="188"/>
      <c r="K117" s="200"/>
    </row>
    <row r="118" spans="2:11" customFormat="1" ht="15" customHeight="1">
      <c r="B118" s="212"/>
      <c r="C118" s="218"/>
      <c r="D118" s="218"/>
      <c r="E118" s="218"/>
      <c r="F118" s="218"/>
      <c r="G118" s="218"/>
      <c r="H118" s="218"/>
      <c r="I118" s="218"/>
      <c r="J118" s="218"/>
      <c r="K118" s="214"/>
    </row>
    <row r="119" spans="2:11" customFormat="1" ht="18.75" customHeight="1">
      <c r="B119" s="219"/>
      <c r="C119" s="220"/>
      <c r="D119" s="220"/>
      <c r="E119" s="220"/>
      <c r="F119" s="221"/>
      <c r="G119" s="220"/>
      <c r="H119" s="220"/>
      <c r="I119" s="220"/>
      <c r="J119" s="220"/>
      <c r="K119" s="219"/>
    </row>
    <row r="120" spans="2:11" customFormat="1" ht="18.75" customHeight="1">
      <c r="B120" s="195"/>
      <c r="C120" s="195"/>
      <c r="D120" s="195"/>
      <c r="E120" s="195"/>
      <c r="F120" s="195"/>
      <c r="G120" s="195"/>
      <c r="H120" s="195"/>
      <c r="I120" s="195"/>
      <c r="J120" s="195"/>
      <c r="K120" s="195"/>
    </row>
    <row r="121" spans="2:11" customFormat="1" ht="7.5" customHeight="1">
      <c r="B121" s="222"/>
      <c r="C121" s="223"/>
      <c r="D121" s="223"/>
      <c r="E121" s="223"/>
      <c r="F121" s="223"/>
      <c r="G121" s="223"/>
      <c r="H121" s="223"/>
      <c r="I121" s="223"/>
      <c r="J121" s="223"/>
      <c r="K121" s="224"/>
    </row>
    <row r="122" spans="2:11" customFormat="1" ht="45" customHeight="1">
      <c r="B122" s="225"/>
      <c r="C122" s="298" t="s">
        <v>463</v>
      </c>
      <c r="D122" s="298"/>
      <c r="E122" s="298"/>
      <c r="F122" s="298"/>
      <c r="G122" s="298"/>
      <c r="H122" s="298"/>
      <c r="I122" s="298"/>
      <c r="J122" s="298"/>
      <c r="K122" s="226"/>
    </row>
    <row r="123" spans="2:11" customFormat="1" ht="17.25" customHeight="1">
      <c r="B123" s="227"/>
      <c r="C123" s="201" t="s">
        <v>409</v>
      </c>
      <c r="D123" s="201"/>
      <c r="E123" s="201"/>
      <c r="F123" s="201" t="s">
        <v>410</v>
      </c>
      <c r="G123" s="202"/>
      <c r="H123" s="201" t="s">
        <v>52</v>
      </c>
      <c r="I123" s="201" t="s">
        <v>55</v>
      </c>
      <c r="J123" s="201" t="s">
        <v>411</v>
      </c>
      <c r="K123" s="228"/>
    </row>
    <row r="124" spans="2:11" customFormat="1" ht="17.25" customHeight="1">
      <c r="B124" s="227"/>
      <c r="C124" s="203" t="s">
        <v>412</v>
      </c>
      <c r="D124" s="203"/>
      <c r="E124" s="203"/>
      <c r="F124" s="204" t="s">
        <v>413</v>
      </c>
      <c r="G124" s="205"/>
      <c r="H124" s="203"/>
      <c r="I124" s="203"/>
      <c r="J124" s="203" t="s">
        <v>414</v>
      </c>
      <c r="K124" s="228"/>
    </row>
    <row r="125" spans="2:11" customFormat="1" ht="5.25" customHeight="1">
      <c r="B125" s="229"/>
      <c r="C125" s="206"/>
      <c r="D125" s="206"/>
      <c r="E125" s="206"/>
      <c r="F125" s="206"/>
      <c r="G125" s="230"/>
      <c r="H125" s="206"/>
      <c r="I125" s="206"/>
      <c r="J125" s="206"/>
      <c r="K125" s="231"/>
    </row>
    <row r="126" spans="2:11" customFormat="1" ht="15" customHeight="1">
      <c r="B126" s="229"/>
      <c r="C126" s="188" t="s">
        <v>418</v>
      </c>
      <c r="D126" s="208"/>
      <c r="E126" s="208"/>
      <c r="F126" s="209" t="s">
        <v>415</v>
      </c>
      <c r="G126" s="188"/>
      <c r="H126" s="188" t="s">
        <v>455</v>
      </c>
      <c r="I126" s="188" t="s">
        <v>417</v>
      </c>
      <c r="J126" s="188">
        <v>120</v>
      </c>
      <c r="K126" s="232"/>
    </row>
    <row r="127" spans="2:11" customFormat="1" ht="15" customHeight="1">
      <c r="B127" s="229"/>
      <c r="C127" s="188" t="s">
        <v>464</v>
      </c>
      <c r="D127" s="188"/>
      <c r="E127" s="188"/>
      <c r="F127" s="209" t="s">
        <v>415</v>
      </c>
      <c r="G127" s="188"/>
      <c r="H127" s="188" t="s">
        <v>465</v>
      </c>
      <c r="I127" s="188" t="s">
        <v>417</v>
      </c>
      <c r="J127" s="188" t="s">
        <v>466</v>
      </c>
      <c r="K127" s="232"/>
    </row>
    <row r="128" spans="2:11" customFormat="1" ht="15" customHeight="1">
      <c r="B128" s="229"/>
      <c r="C128" s="188" t="s">
        <v>363</v>
      </c>
      <c r="D128" s="188"/>
      <c r="E128" s="188"/>
      <c r="F128" s="209" t="s">
        <v>415</v>
      </c>
      <c r="G128" s="188"/>
      <c r="H128" s="188" t="s">
        <v>467</v>
      </c>
      <c r="I128" s="188" t="s">
        <v>417</v>
      </c>
      <c r="J128" s="188" t="s">
        <v>466</v>
      </c>
      <c r="K128" s="232"/>
    </row>
    <row r="129" spans="2:11" customFormat="1" ht="15" customHeight="1">
      <c r="B129" s="229"/>
      <c r="C129" s="188" t="s">
        <v>426</v>
      </c>
      <c r="D129" s="188"/>
      <c r="E129" s="188"/>
      <c r="F129" s="209" t="s">
        <v>421</v>
      </c>
      <c r="G129" s="188"/>
      <c r="H129" s="188" t="s">
        <v>427</v>
      </c>
      <c r="I129" s="188" t="s">
        <v>417</v>
      </c>
      <c r="J129" s="188">
        <v>15</v>
      </c>
      <c r="K129" s="232"/>
    </row>
    <row r="130" spans="2:11" customFormat="1" ht="15" customHeight="1">
      <c r="B130" s="229"/>
      <c r="C130" s="188" t="s">
        <v>428</v>
      </c>
      <c r="D130" s="188"/>
      <c r="E130" s="188"/>
      <c r="F130" s="209" t="s">
        <v>421</v>
      </c>
      <c r="G130" s="188"/>
      <c r="H130" s="188" t="s">
        <v>429</v>
      </c>
      <c r="I130" s="188" t="s">
        <v>417</v>
      </c>
      <c r="J130" s="188">
        <v>15</v>
      </c>
      <c r="K130" s="232"/>
    </row>
    <row r="131" spans="2:11" customFormat="1" ht="15" customHeight="1">
      <c r="B131" s="229"/>
      <c r="C131" s="188" t="s">
        <v>430</v>
      </c>
      <c r="D131" s="188"/>
      <c r="E131" s="188"/>
      <c r="F131" s="209" t="s">
        <v>421</v>
      </c>
      <c r="G131" s="188"/>
      <c r="H131" s="188" t="s">
        <v>431</v>
      </c>
      <c r="I131" s="188" t="s">
        <v>417</v>
      </c>
      <c r="J131" s="188">
        <v>20</v>
      </c>
      <c r="K131" s="232"/>
    </row>
    <row r="132" spans="2:11" customFormat="1" ht="15" customHeight="1">
      <c r="B132" s="229"/>
      <c r="C132" s="188" t="s">
        <v>432</v>
      </c>
      <c r="D132" s="188"/>
      <c r="E132" s="188"/>
      <c r="F132" s="209" t="s">
        <v>421</v>
      </c>
      <c r="G132" s="188"/>
      <c r="H132" s="188" t="s">
        <v>433</v>
      </c>
      <c r="I132" s="188" t="s">
        <v>417</v>
      </c>
      <c r="J132" s="188">
        <v>20</v>
      </c>
      <c r="K132" s="232"/>
    </row>
    <row r="133" spans="2:11" customFormat="1" ht="15" customHeight="1">
      <c r="B133" s="229"/>
      <c r="C133" s="188" t="s">
        <v>420</v>
      </c>
      <c r="D133" s="188"/>
      <c r="E133" s="188"/>
      <c r="F133" s="209" t="s">
        <v>421</v>
      </c>
      <c r="G133" s="188"/>
      <c r="H133" s="188" t="s">
        <v>455</v>
      </c>
      <c r="I133" s="188" t="s">
        <v>417</v>
      </c>
      <c r="J133" s="188">
        <v>50</v>
      </c>
      <c r="K133" s="232"/>
    </row>
    <row r="134" spans="2:11" customFormat="1" ht="15" customHeight="1">
      <c r="B134" s="229"/>
      <c r="C134" s="188" t="s">
        <v>434</v>
      </c>
      <c r="D134" s="188"/>
      <c r="E134" s="188"/>
      <c r="F134" s="209" t="s">
        <v>421</v>
      </c>
      <c r="G134" s="188"/>
      <c r="H134" s="188" t="s">
        <v>455</v>
      </c>
      <c r="I134" s="188" t="s">
        <v>417</v>
      </c>
      <c r="J134" s="188">
        <v>50</v>
      </c>
      <c r="K134" s="232"/>
    </row>
    <row r="135" spans="2:11" customFormat="1" ht="15" customHeight="1">
      <c r="B135" s="229"/>
      <c r="C135" s="188" t="s">
        <v>440</v>
      </c>
      <c r="D135" s="188"/>
      <c r="E135" s="188"/>
      <c r="F135" s="209" t="s">
        <v>421</v>
      </c>
      <c r="G135" s="188"/>
      <c r="H135" s="188" t="s">
        <v>455</v>
      </c>
      <c r="I135" s="188" t="s">
        <v>417</v>
      </c>
      <c r="J135" s="188">
        <v>50</v>
      </c>
      <c r="K135" s="232"/>
    </row>
    <row r="136" spans="2:11" customFormat="1" ht="15" customHeight="1">
      <c r="B136" s="229"/>
      <c r="C136" s="188" t="s">
        <v>442</v>
      </c>
      <c r="D136" s="188"/>
      <c r="E136" s="188"/>
      <c r="F136" s="209" t="s">
        <v>421</v>
      </c>
      <c r="G136" s="188"/>
      <c r="H136" s="188" t="s">
        <v>455</v>
      </c>
      <c r="I136" s="188" t="s">
        <v>417</v>
      </c>
      <c r="J136" s="188">
        <v>50</v>
      </c>
      <c r="K136" s="232"/>
    </row>
    <row r="137" spans="2:11" customFormat="1" ht="15" customHeight="1">
      <c r="B137" s="229"/>
      <c r="C137" s="188" t="s">
        <v>443</v>
      </c>
      <c r="D137" s="188"/>
      <c r="E137" s="188"/>
      <c r="F137" s="209" t="s">
        <v>421</v>
      </c>
      <c r="G137" s="188"/>
      <c r="H137" s="188" t="s">
        <v>468</v>
      </c>
      <c r="I137" s="188" t="s">
        <v>417</v>
      </c>
      <c r="J137" s="188">
        <v>255</v>
      </c>
      <c r="K137" s="232"/>
    </row>
    <row r="138" spans="2:11" customFormat="1" ht="15" customHeight="1">
      <c r="B138" s="229"/>
      <c r="C138" s="188" t="s">
        <v>445</v>
      </c>
      <c r="D138" s="188"/>
      <c r="E138" s="188"/>
      <c r="F138" s="209" t="s">
        <v>415</v>
      </c>
      <c r="G138" s="188"/>
      <c r="H138" s="188" t="s">
        <v>469</v>
      </c>
      <c r="I138" s="188" t="s">
        <v>447</v>
      </c>
      <c r="J138" s="188"/>
      <c r="K138" s="232"/>
    </row>
    <row r="139" spans="2:11" customFormat="1" ht="15" customHeight="1">
      <c r="B139" s="229"/>
      <c r="C139" s="188" t="s">
        <v>448</v>
      </c>
      <c r="D139" s="188"/>
      <c r="E139" s="188"/>
      <c r="F139" s="209" t="s">
        <v>415</v>
      </c>
      <c r="G139" s="188"/>
      <c r="H139" s="188" t="s">
        <v>470</v>
      </c>
      <c r="I139" s="188" t="s">
        <v>450</v>
      </c>
      <c r="J139" s="188"/>
      <c r="K139" s="232"/>
    </row>
    <row r="140" spans="2:11" customFormat="1" ht="15" customHeight="1">
      <c r="B140" s="229"/>
      <c r="C140" s="188" t="s">
        <v>451</v>
      </c>
      <c r="D140" s="188"/>
      <c r="E140" s="188"/>
      <c r="F140" s="209" t="s">
        <v>415</v>
      </c>
      <c r="G140" s="188"/>
      <c r="H140" s="188" t="s">
        <v>451</v>
      </c>
      <c r="I140" s="188" t="s">
        <v>450</v>
      </c>
      <c r="J140" s="188"/>
      <c r="K140" s="232"/>
    </row>
    <row r="141" spans="2:11" customFormat="1" ht="15" customHeight="1">
      <c r="B141" s="229"/>
      <c r="C141" s="188" t="s">
        <v>36</v>
      </c>
      <c r="D141" s="188"/>
      <c r="E141" s="188"/>
      <c r="F141" s="209" t="s">
        <v>415</v>
      </c>
      <c r="G141" s="188"/>
      <c r="H141" s="188" t="s">
        <v>471</v>
      </c>
      <c r="I141" s="188" t="s">
        <v>450</v>
      </c>
      <c r="J141" s="188"/>
      <c r="K141" s="232"/>
    </row>
    <row r="142" spans="2:11" customFormat="1" ht="15" customHeight="1">
      <c r="B142" s="229"/>
      <c r="C142" s="188" t="s">
        <v>472</v>
      </c>
      <c r="D142" s="188"/>
      <c r="E142" s="188"/>
      <c r="F142" s="209" t="s">
        <v>415</v>
      </c>
      <c r="G142" s="188"/>
      <c r="H142" s="188" t="s">
        <v>473</v>
      </c>
      <c r="I142" s="188" t="s">
        <v>450</v>
      </c>
      <c r="J142" s="188"/>
      <c r="K142" s="232"/>
    </row>
    <row r="143" spans="2:11" customFormat="1" ht="15" customHeight="1">
      <c r="B143" s="233"/>
      <c r="C143" s="234"/>
      <c r="D143" s="234"/>
      <c r="E143" s="234"/>
      <c r="F143" s="234"/>
      <c r="G143" s="234"/>
      <c r="H143" s="234"/>
      <c r="I143" s="234"/>
      <c r="J143" s="234"/>
      <c r="K143" s="235"/>
    </row>
    <row r="144" spans="2:11" customFormat="1" ht="18.75" customHeight="1">
      <c r="B144" s="220"/>
      <c r="C144" s="220"/>
      <c r="D144" s="220"/>
      <c r="E144" s="220"/>
      <c r="F144" s="221"/>
      <c r="G144" s="220"/>
      <c r="H144" s="220"/>
      <c r="I144" s="220"/>
      <c r="J144" s="220"/>
      <c r="K144" s="220"/>
    </row>
    <row r="145" spans="2:11" customFormat="1" ht="18.75" customHeight="1">
      <c r="B145" s="195"/>
      <c r="C145" s="195"/>
      <c r="D145" s="195"/>
      <c r="E145" s="195"/>
      <c r="F145" s="195"/>
      <c r="G145" s="195"/>
      <c r="H145" s="195"/>
      <c r="I145" s="195"/>
      <c r="J145" s="195"/>
      <c r="K145" s="195"/>
    </row>
    <row r="146" spans="2:11" customFormat="1" ht="7.5" customHeight="1">
      <c r="B146" s="196"/>
      <c r="C146" s="197"/>
      <c r="D146" s="197"/>
      <c r="E146" s="197"/>
      <c r="F146" s="197"/>
      <c r="G146" s="197"/>
      <c r="H146" s="197"/>
      <c r="I146" s="197"/>
      <c r="J146" s="197"/>
      <c r="K146" s="198"/>
    </row>
    <row r="147" spans="2:11" customFormat="1" ht="45" customHeight="1">
      <c r="B147" s="199"/>
      <c r="C147" s="300" t="s">
        <v>474</v>
      </c>
      <c r="D147" s="300"/>
      <c r="E147" s="300"/>
      <c r="F147" s="300"/>
      <c r="G147" s="300"/>
      <c r="H147" s="300"/>
      <c r="I147" s="300"/>
      <c r="J147" s="300"/>
      <c r="K147" s="200"/>
    </row>
    <row r="148" spans="2:11" customFormat="1" ht="17.25" customHeight="1">
      <c r="B148" s="199"/>
      <c r="C148" s="201" t="s">
        <v>409</v>
      </c>
      <c r="D148" s="201"/>
      <c r="E148" s="201"/>
      <c r="F148" s="201" t="s">
        <v>410</v>
      </c>
      <c r="G148" s="202"/>
      <c r="H148" s="201" t="s">
        <v>52</v>
      </c>
      <c r="I148" s="201" t="s">
        <v>55</v>
      </c>
      <c r="J148" s="201" t="s">
        <v>411</v>
      </c>
      <c r="K148" s="200"/>
    </row>
    <row r="149" spans="2:11" customFormat="1" ht="17.25" customHeight="1">
      <c r="B149" s="199"/>
      <c r="C149" s="203" t="s">
        <v>412</v>
      </c>
      <c r="D149" s="203"/>
      <c r="E149" s="203"/>
      <c r="F149" s="204" t="s">
        <v>413</v>
      </c>
      <c r="G149" s="205"/>
      <c r="H149" s="203"/>
      <c r="I149" s="203"/>
      <c r="J149" s="203" t="s">
        <v>414</v>
      </c>
      <c r="K149" s="200"/>
    </row>
    <row r="150" spans="2:11" customFormat="1" ht="5.25" customHeight="1">
      <c r="B150" s="211"/>
      <c r="C150" s="206"/>
      <c r="D150" s="206"/>
      <c r="E150" s="206"/>
      <c r="F150" s="206"/>
      <c r="G150" s="207"/>
      <c r="H150" s="206"/>
      <c r="I150" s="206"/>
      <c r="J150" s="206"/>
      <c r="K150" s="232"/>
    </row>
    <row r="151" spans="2:11" customFormat="1" ht="15" customHeight="1">
      <c r="B151" s="211"/>
      <c r="C151" s="236" t="s">
        <v>418</v>
      </c>
      <c r="D151" s="188"/>
      <c r="E151" s="188"/>
      <c r="F151" s="237" t="s">
        <v>415</v>
      </c>
      <c r="G151" s="188"/>
      <c r="H151" s="236" t="s">
        <v>455</v>
      </c>
      <c r="I151" s="236" t="s">
        <v>417</v>
      </c>
      <c r="J151" s="236">
        <v>120</v>
      </c>
      <c r="K151" s="232"/>
    </row>
    <row r="152" spans="2:11" customFormat="1" ht="15" customHeight="1">
      <c r="B152" s="211"/>
      <c r="C152" s="236" t="s">
        <v>464</v>
      </c>
      <c r="D152" s="188"/>
      <c r="E152" s="188"/>
      <c r="F152" s="237" t="s">
        <v>415</v>
      </c>
      <c r="G152" s="188"/>
      <c r="H152" s="236" t="s">
        <v>475</v>
      </c>
      <c r="I152" s="236" t="s">
        <v>417</v>
      </c>
      <c r="J152" s="236" t="s">
        <v>466</v>
      </c>
      <c r="K152" s="232"/>
    </row>
    <row r="153" spans="2:11" customFormat="1" ht="15" customHeight="1">
      <c r="B153" s="211"/>
      <c r="C153" s="236" t="s">
        <v>363</v>
      </c>
      <c r="D153" s="188"/>
      <c r="E153" s="188"/>
      <c r="F153" s="237" t="s">
        <v>415</v>
      </c>
      <c r="G153" s="188"/>
      <c r="H153" s="236" t="s">
        <v>476</v>
      </c>
      <c r="I153" s="236" t="s">
        <v>417</v>
      </c>
      <c r="J153" s="236" t="s">
        <v>466</v>
      </c>
      <c r="K153" s="232"/>
    </row>
    <row r="154" spans="2:11" customFormat="1" ht="15" customHeight="1">
      <c r="B154" s="211"/>
      <c r="C154" s="236" t="s">
        <v>420</v>
      </c>
      <c r="D154" s="188"/>
      <c r="E154" s="188"/>
      <c r="F154" s="237" t="s">
        <v>421</v>
      </c>
      <c r="G154" s="188"/>
      <c r="H154" s="236" t="s">
        <v>455</v>
      </c>
      <c r="I154" s="236" t="s">
        <v>417</v>
      </c>
      <c r="J154" s="236">
        <v>50</v>
      </c>
      <c r="K154" s="232"/>
    </row>
    <row r="155" spans="2:11" customFormat="1" ht="15" customHeight="1">
      <c r="B155" s="211"/>
      <c r="C155" s="236" t="s">
        <v>423</v>
      </c>
      <c r="D155" s="188"/>
      <c r="E155" s="188"/>
      <c r="F155" s="237" t="s">
        <v>415</v>
      </c>
      <c r="G155" s="188"/>
      <c r="H155" s="236" t="s">
        <v>455</v>
      </c>
      <c r="I155" s="236" t="s">
        <v>425</v>
      </c>
      <c r="J155" s="236"/>
      <c r="K155" s="232"/>
    </row>
    <row r="156" spans="2:11" customFormat="1" ht="15" customHeight="1">
      <c r="B156" s="211"/>
      <c r="C156" s="236" t="s">
        <v>434</v>
      </c>
      <c r="D156" s="188"/>
      <c r="E156" s="188"/>
      <c r="F156" s="237" t="s">
        <v>421</v>
      </c>
      <c r="G156" s="188"/>
      <c r="H156" s="236" t="s">
        <v>455</v>
      </c>
      <c r="I156" s="236" t="s">
        <v>417</v>
      </c>
      <c r="J156" s="236">
        <v>50</v>
      </c>
      <c r="K156" s="232"/>
    </row>
    <row r="157" spans="2:11" customFormat="1" ht="15" customHeight="1">
      <c r="B157" s="211"/>
      <c r="C157" s="236" t="s">
        <v>442</v>
      </c>
      <c r="D157" s="188"/>
      <c r="E157" s="188"/>
      <c r="F157" s="237" t="s">
        <v>421</v>
      </c>
      <c r="G157" s="188"/>
      <c r="H157" s="236" t="s">
        <v>455</v>
      </c>
      <c r="I157" s="236" t="s">
        <v>417</v>
      </c>
      <c r="J157" s="236">
        <v>50</v>
      </c>
      <c r="K157" s="232"/>
    </row>
    <row r="158" spans="2:11" customFormat="1" ht="15" customHeight="1">
      <c r="B158" s="211"/>
      <c r="C158" s="236" t="s">
        <v>440</v>
      </c>
      <c r="D158" s="188"/>
      <c r="E158" s="188"/>
      <c r="F158" s="237" t="s">
        <v>421</v>
      </c>
      <c r="G158" s="188"/>
      <c r="H158" s="236" t="s">
        <v>455</v>
      </c>
      <c r="I158" s="236" t="s">
        <v>417</v>
      </c>
      <c r="J158" s="236">
        <v>50</v>
      </c>
      <c r="K158" s="232"/>
    </row>
    <row r="159" spans="2:11" customFormat="1" ht="15" customHeight="1">
      <c r="B159" s="211"/>
      <c r="C159" s="236" t="s">
        <v>91</v>
      </c>
      <c r="D159" s="188"/>
      <c r="E159" s="188"/>
      <c r="F159" s="237" t="s">
        <v>415</v>
      </c>
      <c r="G159" s="188"/>
      <c r="H159" s="236" t="s">
        <v>477</v>
      </c>
      <c r="I159" s="236" t="s">
        <v>417</v>
      </c>
      <c r="J159" s="236" t="s">
        <v>478</v>
      </c>
      <c r="K159" s="232"/>
    </row>
    <row r="160" spans="2:11" customFormat="1" ht="15" customHeight="1">
      <c r="B160" s="211"/>
      <c r="C160" s="236" t="s">
        <v>479</v>
      </c>
      <c r="D160" s="188"/>
      <c r="E160" s="188"/>
      <c r="F160" s="237" t="s">
        <v>415</v>
      </c>
      <c r="G160" s="188"/>
      <c r="H160" s="236" t="s">
        <v>480</v>
      </c>
      <c r="I160" s="236" t="s">
        <v>450</v>
      </c>
      <c r="J160" s="236"/>
      <c r="K160" s="232"/>
    </row>
    <row r="161" spans="2:11" customFormat="1" ht="15" customHeight="1">
      <c r="B161" s="238"/>
      <c r="C161" s="218"/>
      <c r="D161" s="218"/>
      <c r="E161" s="218"/>
      <c r="F161" s="218"/>
      <c r="G161" s="218"/>
      <c r="H161" s="218"/>
      <c r="I161" s="218"/>
      <c r="J161" s="218"/>
      <c r="K161" s="239"/>
    </row>
    <row r="162" spans="2:11" customFormat="1" ht="18.75" customHeight="1">
      <c r="B162" s="220"/>
      <c r="C162" s="230"/>
      <c r="D162" s="230"/>
      <c r="E162" s="230"/>
      <c r="F162" s="240"/>
      <c r="G162" s="230"/>
      <c r="H162" s="230"/>
      <c r="I162" s="230"/>
      <c r="J162" s="230"/>
      <c r="K162" s="220"/>
    </row>
    <row r="163" spans="2:11" customFormat="1" ht="18.75" customHeight="1">
      <c r="B163" s="195"/>
      <c r="C163" s="195"/>
      <c r="D163" s="195"/>
      <c r="E163" s="195"/>
      <c r="F163" s="195"/>
      <c r="G163" s="195"/>
      <c r="H163" s="195"/>
      <c r="I163" s="195"/>
      <c r="J163" s="195"/>
      <c r="K163" s="195"/>
    </row>
    <row r="164" spans="2:11" customFormat="1" ht="7.5" customHeight="1">
      <c r="B164" s="177"/>
      <c r="C164" s="178"/>
      <c r="D164" s="178"/>
      <c r="E164" s="178"/>
      <c r="F164" s="178"/>
      <c r="G164" s="178"/>
      <c r="H164" s="178"/>
      <c r="I164" s="178"/>
      <c r="J164" s="178"/>
      <c r="K164" s="179"/>
    </row>
    <row r="165" spans="2:11" customFormat="1" ht="45" customHeight="1">
      <c r="B165" s="180"/>
      <c r="C165" s="298" t="s">
        <v>481</v>
      </c>
      <c r="D165" s="298"/>
      <c r="E165" s="298"/>
      <c r="F165" s="298"/>
      <c r="G165" s="298"/>
      <c r="H165" s="298"/>
      <c r="I165" s="298"/>
      <c r="J165" s="298"/>
      <c r="K165" s="181"/>
    </row>
    <row r="166" spans="2:11" customFormat="1" ht="17.25" customHeight="1">
      <c r="B166" s="180"/>
      <c r="C166" s="201" t="s">
        <v>409</v>
      </c>
      <c r="D166" s="201"/>
      <c r="E166" s="201"/>
      <c r="F166" s="201" t="s">
        <v>410</v>
      </c>
      <c r="G166" s="241"/>
      <c r="H166" s="242" t="s">
        <v>52</v>
      </c>
      <c r="I166" s="242" t="s">
        <v>55</v>
      </c>
      <c r="J166" s="201" t="s">
        <v>411</v>
      </c>
      <c r="K166" s="181"/>
    </row>
    <row r="167" spans="2:11" customFormat="1" ht="17.25" customHeight="1">
      <c r="B167" s="182"/>
      <c r="C167" s="203" t="s">
        <v>412</v>
      </c>
      <c r="D167" s="203"/>
      <c r="E167" s="203"/>
      <c r="F167" s="204" t="s">
        <v>413</v>
      </c>
      <c r="G167" s="243"/>
      <c r="H167" s="244"/>
      <c r="I167" s="244"/>
      <c r="J167" s="203" t="s">
        <v>414</v>
      </c>
      <c r="K167" s="183"/>
    </row>
    <row r="168" spans="2:11" customFormat="1" ht="5.25" customHeight="1">
      <c r="B168" s="211"/>
      <c r="C168" s="206"/>
      <c r="D168" s="206"/>
      <c r="E168" s="206"/>
      <c r="F168" s="206"/>
      <c r="G168" s="207"/>
      <c r="H168" s="206"/>
      <c r="I168" s="206"/>
      <c r="J168" s="206"/>
      <c r="K168" s="232"/>
    </row>
    <row r="169" spans="2:11" customFormat="1" ht="15" customHeight="1">
      <c r="B169" s="211"/>
      <c r="C169" s="188" t="s">
        <v>418</v>
      </c>
      <c r="D169" s="188"/>
      <c r="E169" s="188"/>
      <c r="F169" s="209" t="s">
        <v>415</v>
      </c>
      <c r="G169" s="188"/>
      <c r="H169" s="188" t="s">
        <v>455</v>
      </c>
      <c r="I169" s="188" t="s">
        <v>417</v>
      </c>
      <c r="J169" s="188">
        <v>120</v>
      </c>
      <c r="K169" s="232"/>
    </row>
    <row r="170" spans="2:11" customFormat="1" ht="15" customHeight="1">
      <c r="B170" s="211"/>
      <c r="C170" s="188" t="s">
        <v>464</v>
      </c>
      <c r="D170" s="188"/>
      <c r="E170" s="188"/>
      <c r="F170" s="209" t="s">
        <v>415</v>
      </c>
      <c r="G170" s="188"/>
      <c r="H170" s="188" t="s">
        <v>465</v>
      </c>
      <c r="I170" s="188" t="s">
        <v>417</v>
      </c>
      <c r="J170" s="188" t="s">
        <v>466</v>
      </c>
      <c r="K170" s="232"/>
    </row>
    <row r="171" spans="2:11" customFormat="1" ht="15" customHeight="1">
      <c r="B171" s="211"/>
      <c r="C171" s="188" t="s">
        <v>363</v>
      </c>
      <c r="D171" s="188"/>
      <c r="E171" s="188"/>
      <c r="F171" s="209" t="s">
        <v>415</v>
      </c>
      <c r="G171" s="188"/>
      <c r="H171" s="188" t="s">
        <v>482</v>
      </c>
      <c r="I171" s="188" t="s">
        <v>417</v>
      </c>
      <c r="J171" s="188" t="s">
        <v>466</v>
      </c>
      <c r="K171" s="232"/>
    </row>
    <row r="172" spans="2:11" customFormat="1" ht="15" customHeight="1">
      <c r="B172" s="211"/>
      <c r="C172" s="188" t="s">
        <v>420</v>
      </c>
      <c r="D172" s="188"/>
      <c r="E172" s="188"/>
      <c r="F172" s="209" t="s">
        <v>421</v>
      </c>
      <c r="G172" s="188"/>
      <c r="H172" s="188" t="s">
        <v>482</v>
      </c>
      <c r="I172" s="188" t="s">
        <v>417</v>
      </c>
      <c r="J172" s="188">
        <v>50</v>
      </c>
      <c r="K172" s="232"/>
    </row>
    <row r="173" spans="2:11" customFormat="1" ht="15" customHeight="1">
      <c r="B173" s="211"/>
      <c r="C173" s="188" t="s">
        <v>423</v>
      </c>
      <c r="D173" s="188"/>
      <c r="E173" s="188"/>
      <c r="F173" s="209" t="s">
        <v>415</v>
      </c>
      <c r="G173" s="188"/>
      <c r="H173" s="188" t="s">
        <v>482</v>
      </c>
      <c r="I173" s="188" t="s">
        <v>425</v>
      </c>
      <c r="J173" s="188"/>
      <c r="K173" s="232"/>
    </row>
    <row r="174" spans="2:11" customFormat="1" ht="15" customHeight="1">
      <c r="B174" s="211"/>
      <c r="C174" s="188" t="s">
        <v>434</v>
      </c>
      <c r="D174" s="188"/>
      <c r="E174" s="188"/>
      <c r="F174" s="209" t="s">
        <v>421</v>
      </c>
      <c r="G174" s="188"/>
      <c r="H174" s="188" t="s">
        <v>482</v>
      </c>
      <c r="I174" s="188" t="s">
        <v>417</v>
      </c>
      <c r="J174" s="188">
        <v>50</v>
      </c>
      <c r="K174" s="232"/>
    </row>
    <row r="175" spans="2:11" customFormat="1" ht="15" customHeight="1">
      <c r="B175" s="211"/>
      <c r="C175" s="188" t="s">
        <v>442</v>
      </c>
      <c r="D175" s="188"/>
      <c r="E175" s="188"/>
      <c r="F175" s="209" t="s">
        <v>421</v>
      </c>
      <c r="G175" s="188"/>
      <c r="H175" s="188" t="s">
        <v>482</v>
      </c>
      <c r="I175" s="188" t="s">
        <v>417</v>
      </c>
      <c r="J175" s="188">
        <v>50</v>
      </c>
      <c r="K175" s="232"/>
    </row>
    <row r="176" spans="2:11" customFormat="1" ht="15" customHeight="1">
      <c r="B176" s="211"/>
      <c r="C176" s="188" t="s">
        <v>440</v>
      </c>
      <c r="D176" s="188"/>
      <c r="E176" s="188"/>
      <c r="F176" s="209" t="s">
        <v>421</v>
      </c>
      <c r="G176" s="188"/>
      <c r="H176" s="188" t="s">
        <v>482</v>
      </c>
      <c r="I176" s="188" t="s">
        <v>417</v>
      </c>
      <c r="J176" s="188">
        <v>50</v>
      </c>
      <c r="K176" s="232"/>
    </row>
    <row r="177" spans="2:11" customFormat="1" ht="15" customHeight="1">
      <c r="B177" s="211"/>
      <c r="C177" s="188" t="s">
        <v>104</v>
      </c>
      <c r="D177" s="188"/>
      <c r="E177" s="188"/>
      <c r="F177" s="209" t="s">
        <v>415</v>
      </c>
      <c r="G177" s="188"/>
      <c r="H177" s="188" t="s">
        <v>483</v>
      </c>
      <c r="I177" s="188" t="s">
        <v>484</v>
      </c>
      <c r="J177" s="188"/>
      <c r="K177" s="232"/>
    </row>
    <row r="178" spans="2:11" customFormat="1" ht="15" customHeight="1">
      <c r="B178" s="211"/>
      <c r="C178" s="188" t="s">
        <v>55</v>
      </c>
      <c r="D178" s="188"/>
      <c r="E178" s="188"/>
      <c r="F178" s="209" t="s">
        <v>415</v>
      </c>
      <c r="G178" s="188"/>
      <c r="H178" s="188" t="s">
        <v>485</v>
      </c>
      <c r="I178" s="188" t="s">
        <v>486</v>
      </c>
      <c r="J178" s="188">
        <v>1</v>
      </c>
      <c r="K178" s="232"/>
    </row>
    <row r="179" spans="2:11" customFormat="1" ht="15" customHeight="1">
      <c r="B179" s="211"/>
      <c r="C179" s="188" t="s">
        <v>51</v>
      </c>
      <c r="D179" s="188"/>
      <c r="E179" s="188"/>
      <c r="F179" s="209" t="s">
        <v>415</v>
      </c>
      <c r="G179" s="188"/>
      <c r="H179" s="188" t="s">
        <v>487</v>
      </c>
      <c r="I179" s="188" t="s">
        <v>417</v>
      </c>
      <c r="J179" s="188">
        <v>20</v>
      </c>
      <c r="K179" s="232"/>
    </row>
    <row r="180" spans="2:11" customFormat="1" ht="15" customHeight="1">
      <c r="B180" s="211"/>
      <c r="C180" s="188" t="s">
        <v>52</v>
      </c>
      <c r="D180" s="188"/>
      <c r="E180" s="188"/>
      <c r="F180" s="209" t="s">
        <v>415</v>
      </c>
      <c r="G180" s="188"/>
      <c r="H180" s="188" t="s">
        <v>488</v>
      </c>
      <c r="I180" s="188" t="s">
        <v>417</v>
      </c>
      <c r="J180" s="188">
        <v>255</v>
      </c>
      <c r="K180" s="232"/>
    </row>
    <row r="181" spans="2:11" customFormat="1" ht="15" customHeight="1">
      <c r="B181" s="211"/>
      <c r="C181" s="188" t="s">
        <v>105</v>
      </c>
      <c r="D181" s="188"/>
      <c r="E181" s="188"/>
      <c r="F181" s="209" t="s">
        <v>415</v>
      </c>
      <c r="G181" s="188"/>
      <c r="H181" s="188" t="s">
        <v>379</v>
      </c>
      <c r="I181" s="188" t="s">
        <v>417</v>
      </c>
      <c r="J181" s="188">
        <v>10</v>
      </c>
      <c r="K181" s="232"/>
    </row>
    <row r="182" spans="2:11" customFormat="1" ht="15" customHeight="1">
      <c r="B182" s="211"/>
      <c r="C182" s="188" t="s">
        <v>106</v>
      </c>
      <c r="D182" s="188"/>
      <c r="E182" s="188"/>
      <c r="F182" s="209" t="s">
        <v>415</v>
      </c>
      <c r="G182" s="188"/>
      <c r="H182" s="188" t="s">
        <v>489</v>
      </c>
      <c r="I182" s="188" t="s">
        <v>450</v>
      </c>
      <c r="J182" s="188"/>
      <c r="K182" s="232"/>
    </row>
    <row r="183" spans="2:11" customFormat="1" ht="15" customHeight="1">
      <c r="B183" s="211"/>
      <c r="C183" s="188" t="s">
        <v>490</v>
      </c>
      <c r="D183" s="188"/>
      <c r="E183" s="188"/>
      <c r="F183" s="209" t="s">
        <v>415</v>
      </c>
      <c r="G183" s="188"/>
      <c r="H183" s="188" t="s">
        <v>491</v>
      </c>
      <c r="I183" s="188" t="s">
        <v>450</v>
      </c>
      <c r="J183" s="188"/>
      <c r="K183" s="232"/>
    </row>
    <row r="184" spans="2:11" customFormat="1" ht="15" customHeight="1">
      <c r="B184" s="211"/>
      <c r="C184" s="188" t="s">
        <v>479</v>
      </c>
      <c r="D184" s="188"/>
      <c r="E184" s="188"/>
      <c r="F184" s="209" t="s">
        <v>415</v>
      </c>
      <c r="G184" s="188"/>
      <c r="H184" s="188" t="s">
        <v>492</v>
      </c>
      <c r="I184" s="188" t="s">
        <v>450</v>
      </c>
      <c r="J184" s="188"/>
      <c r="K184" s="232"/>
    </row>
    <row r="185" spans="2:11" customFormat="1" ht="15" customHeight="1">
      <c r="B185" s="211"/>
      <c r="C185" s="188" t="s">
        <v>108</v>
      </c>
      <c r="D185" s="188"/>
      <c r="E185" s="188"/>
      <c r="F185" s="209" t="s">
        <v>421</v>
      </c>
      <c r="G185" s="188"/>
      <c r="H185" s="188" t="s">
        <v>493</v>
      </c>
      <c r="I185" s="188" t="s">
        <v>417</v>
      </c>
      <c r="J185" s="188">
        <v>50</v>
      </c>
      <c r="K185" s="232"/>
    </row>
    <row r="186" spans="2:11" customFormat="1" ht="15" customHeight="1">
      <c r="B186" s="211"/>
      <c r="C186" s="188" t="s">
        <v>494</v>
      </c>
      <c r="D186" s="188"/>
      <c r="E186" s="188"/>
      <c r="F186" s="209" t="s">
        <v>421</v>
      </c>
      <c r="G186" s="188"/>
      <c r="H186" s="188" t="s">
        <v>495</v>
      </c>
      <c r="I186" s="188" t="s">
        <v>496</v>
      </c>
      <c r="J186" s="188"/>
      <c r="K186" s="232"/>
    </row>
    <row r="187" spans="2:11" customFormat="1" ht="15" customHeight="1">
      <c r="B187" s="211"/>
      <c r="C187" s="188" t="s">
        <v>497</v>
      </c>
      <c r="D187" s="188"/>
      <c r="E187" s="188"/>
      <c r="F187" s="209" t="s">
        <v>421</v>
      </c>
      <c r="G187" s="188"/>
      <c r="H187" s="188" t="s">
        <v>498</v>
      </c>
      <c r="I187" s="188" t="s">
        <v>496</v>
      </c>
      <c r="J187" s="188"/>
      <c r="K187" s="232"/>
    </row>
    <row r="188" spans="2:11" customFormat="1" ht="15" customHeight="1">
      <c r="B188" s="211"/>
      <c r="C188" s="188" t="s">
        <v>499</v>
      </c>
      <c r="D188" s="188"/>
      <c r="E188" s="188"/>
      <c r="F188" s="209" t="s">
        <v>421</v>
      </c>
      <c r="G188" s="188"/>
      <c r="H188" s="188" t="s">
        <v>500</v>
      </c>
      <c r="I188" s="188" t="s">
        <v>496</v>
      </c>
      <c r="J188" s="188"/>
      <c r="K188" s="232"/>
    </row>
    <row r="189" spans="2:11" customFormat="1" ht="15" customHeight="1">
      <c r="B189" s="211"/>
      <c r="C189" s="245" t="s">
        <v>501</v>
      </c>
      <c r="D189" s="188"/>
      <c r="E189" s="188"/>
      <c r="F189" s="209" t="s">
        <v>421</v>
      </c>
      <c r="G189" s="188"/>
      <c r="H189" s="188" t="s">
        <v>502</v>
      </c>
      <c r="I189" s="188" t="s">
        <v>503</v>
      </c>
      <c r="J189" s="246" t="s">
        <v>504</v>
      </c>
      <c r="K189" s="232"/>
    </row>
    <row r="190" spans="2:11" customFormat="1" ht="15" customHeight="1">
      <c r="B190" s="247"/>
      <c r="C190" s="248" t="s">
        <v>505</v>
      </c>
      <c r="D190" s="249"/>
      <c r="E190" s="249"/>
      <c r="F190" s="250" t="s">
        <v>421</v>
      </c>
      <c r="G190" s="249"/>
      <c r="H190" s="249" t="s">
        <v>506</v>
      </c>
      <c r="I190" s="249" t="s">
        <v>503</v>
      </c>
      <c r="J190" s="251" t="s">
        <v>504</v>
      </c>
      <c r="K190" s="252"/>
    </row>
    <row r="191" spans="2:11" customFormat="1" ht="15" customHeight="1">
      <c r="B191" s="211"/>
      <c r="C191" s="245" t="s">
        <v>40</v>
      </c>
      <c r="D191" s="188"/>
      <c r="E191" s="188"/>
      <c r="F191" s="209" t="s">
        <v>415</v>
      </c>
      <c r="G191" s="188"/>
      <c r="H191" s="185" t="s">
        <v>507</v>
      </c>
      <c r="I191" s="188" t="s">
        <v>508</v>
      </c>
      <c r="J191" s="188"/>
      <c r="K191" s="232"/>
    </row>
    <row r="192" spans="2:11" customFormat="1" ht="15" customHeight="1">
      <c r="B192" s="211"/>
      <c r="C192" s="245" t="s">
        <v>509</v>
      </c>
      <c r="D192" s="188"/>
      <c r="E192" s="188"/>
      <c r="F192" s="209" t="s">
        <v>415</v>
      </c>
      <c r="G192" s="188"/>
      <c r="H192" s="188" t="s">
        <v>510</v>
      </c>
      <c r="I192" s="188" t="s">
        <v>450</v>
      </c>
      <c r="J192" s="188"/>
      <c r="K192" s="232"/>
    </row>
    <row r="193" spans="2:11" customFormat="1" ht="15" customHeight="1">
      <c r="B193" s="211"/>
      <c r="C193" s="245" t="s">
        <v>511</v>
      </c>
      <c r="D193" s="188"/>
      <c r="E193" s="188"/>
      <c r="F193" s="209" t="s">
        <v>415</v>
      </c>
      <c r="G193" s="188"/>
      <c r="H193" s="188" t="s">
        <v>512</v>
      </c>
      <c r="I193" s="188" t="s">
        <v>450</v>
      </c>
      <c r="J193" s="188"/>
      <c r="K193" s="232"/>
    </row>
    <row r="194" spans="2:11" customFormat="1" ht="15" customHeight="1">
      <c r="B194" s="211"/>
      <c r="C194" s="245" t="s">
        <v>513</v>
      </c>
      <c r="D194" s="188"/>
      <c r="E194" s="188"/>
      <c r="F194" s="209" t="s">
        <v>421</v>
      </c>
      <c r="G194" s="188"/>
      <c r="H194" s="188" t="s">
        <v>514</v>
      </c>
      <c r="I194" s="188" t="s">
        <v>450</v>
      </c>
      <c r="J194" s="188"/>
      <c r="K194" s="232"/>
    </row>
    <row r="195" spans="2:11" customFormat="1" ht="15" customHeight="1">
      <c r="B195" s="238"/>
      <c r="C195" s="253"/>
      <c r="D195" s="218"/>
      <c r="E195" s="218"/>
      <c r="F195" s="218"/>
      <c r="G195" s="218"/>
      <c r="H195" s="218"/>
      <c r="I195" s="218"/>
      <c r="J195" s="218"/>
      <c r="K195" s="239"/>
    </row>
    <row r="196" spans="2:11" customFormat="1" ht="18.75" customHeight="1">
      <c r="B196" s="220"/>
      <c r="C196" s="230"/>
      <c r="D196" s="230"/>
      <c r="E196" s="230"/>
      <c r="F196" s="240"/>
      <c r="G196" s="230"/>
      <c r="H196" s="230"/>
      <c r="I196" s="230"/>
      <c r="J196" s="230"/>
      <c r="K196" s="220"/>
    </row>
    <row r="197" spans="2:11" customFormat="1" ht="18.75" customHeight="1">
      <c r="B197" s="220"/>
      <c r="C197" s="230"/>
      <c r="D197" s="230"/>
      <c r="E197" s="230"/>
      <c r="F197" s="240"/>
      <c r="G197" s="230"/>
      <c r="H197" s="230"/>
      <c r="I197" s="230"/>
      <c r="J197" s="230"/>
      <c r="K197" s="220"/>
    </row>
    <row r="198" spans="2:11" customFormat="1" ht="18.75" customHeight="1"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</row>
    <row r="199" spans="2:11" customFormat="1" ht="13.5">
      <c r="B199" s="177"/>
      <c r="C199" s="178"/>
      <c r="D199" s="178"/>
      <c r="E199" s="178"/>
      <c r="F199" s="178"/>
      <c r="G199" s="178"/>
      <c r="H199" s="178"/>
      <c r="I199" s="178"/>
      <c r="J199" s="178"/>
      <c r="K199" s="179"/>
    </row>
    <row r="200" spans="2:11" customFormat="1" ht="21">
      <c r="B200" s="180"/>
      <c r="C200" s="298" t="s">
        <v>515</v>
      </c>
      <c r="D200" s="298"/>
      <c r="E200" s="298"/>
      <c r="F200" s="298"/>
      <c r="G200" s="298"/>
      <c r="H200" s="298"/>
      <c r="I200" s="298"/>
      <c r="J200" s="298"/>
      <c r="K200" s="181"/>
    </row>
    <row r="201" spans="2:11" customFormat="1" ht="25.5" customHeight="1">
      <c r="B201" s="180"/>
      <c r="C201" s="254" t="s">
        <v>516</v>
      </c>
      <c r="D201" s="254"/>
      <c r="E201" s="254"/>
      <c r="F201" s="254" t="s">
        <v>517</v>
      </c>
      <c r="G201" s="255"/>
      <c r="H201" s="299" t="s">
        <v>518</v>
      </c>
      <c r="I201" s="299"/>
      <c r="J201" s="299"/>
      <c r="K201" s="181"/>
    </row>
    <row r="202" spans="2:11" customFormat="1" ht="5.25" customHeight="1">
      <c r="B202" s="211"/>
      <c r="C202" s="206"/>
      <c r="D202" s="206"/>
      <c r="E202" s="206"/>
      <c r="F202" s="206"/>
      <c r="G202" s="230"/>
      <c r="H202" s="206"/>
      <c r="I202" s="206"/>
      <c r="J202" s="206"/>
      <c r="K202" s="232"/>
    </row>
    <row r="203" spans="2:11" customFormat="1" ht="15" customHeight="1">
      <c r="B203" s="211"/>
      <c r="C203" s="188" t="s">
        <v>508</v>
      </c>
      <c r="D203" s="188"/>
      <c r="E203" s="188"/>
      <c r="F203" s="209" t="s">
        <v>41</v>
      </c>
      <c r="G203" s="188"/>
      <c r="H203" s="297" t="s">
        <v>519</v>
      </c>
      <c r="I203" s="297"/>
      <c r="J203" s="297"/>
      <c r="K203" s="232"/>
    </row>
    <row r="204" spans="2:11" customFormat="1" ht="15" customHeight="1">
      <c r="B204" s="211"/>
      <c r="C204" s="188"/>
      <c r="D204" s="188"/>
      <c r="E204" s="188"/>
      <c r="F204" s="209" t="s">
        <v>42</v>
      </c>
      <c r="G204" s="188"/>
      <c r="H204" s="297" t="s">
        <v>520</v>
      </c>
      <c r="I204" s="297"/>
      <c r="J204" s="297"/>
      <c r="K204" s="232"/>
    </row>
    <row r="205" spans="2:11" customFormat="1" ht="15" customHeight="1">
      <c r="B205" s="211"/>
      <c r="C205" s="188"/>
      <c r="D205" s="188"/>
      <c r="E205" s="188"/>
      <c r="F205" s="209" t="s">
        <v>45</v>
      </c>
      <c r="G205" s="188"/>
      <c r="H205" s="297" t="s">
        <v>521</v>
      </c>
      <c r="I205" s="297"/>
      <c r="J205" s="297"/>
      <c r="K205" s="232"/>
    </row>
    <row r="206" spans="2:11" customFormat="1" ht="15" customHeight="1">
      <c r="B206" s="211"/>
      <c r="C206" s="188"/>
      <c r="D206" s="188"/>
      <c r="E206" s="188"/>
      <c r="F206" s="209" t="s">
        <v>43</v>
      </c>
      <c r="G206" s="188"/>
      <c r="H206" s="297" t="s">
        <v>522</v>
      </c>
      <c r="I206" s="297"/>
      <c r="J206" s="297"/>
      <c r="K206" s="232"/>
    </row>
    <row r="207" spans="2:11" customFormat="1" ht="15" customHeight="1">
      <c r="B207" s="211"/>
      <c r="C207" s="188"/>
      <c r="D207" s="188"/>
      <c r="E207" s="188"/>
      <c r="F207" s="209" t="s">
        <v>44</v>
      </c>
      <c r="G207" s="188"/>
      <c r="H207" s="297" t="s">
        <v>523</v>
      </c>
      <c r="I207" s="297"/>
      <c r="J207" s="297"/>
      <c r="K207" s="232"/>
    </row>
    <row r="208" spans="2:11" customFormat="1" ht="15" customHeight="1">
      <c r="B208" s="211"/>
      <c r="C208" s="188"/>
      <c r="D208" s="188"/>
      <c r="E208" s="188"/>
      <c r="F208" s="209"/>
      <c r="G208" s="188"/>
      <c r="H208" s="188"/>
      <c r="I208" s="188"/>
      <c r="J208" s="188"/>
      <c r="K208" s="232"/>
    </row>
    <row r="209" spans="2:11" customFormat="1" ht="15" customHeight="1">
      <c r="B209" s="211"/>
      <c r="C209" s="188" t="s">
        <v>462</v>
      </c>
      <c r="D209" s="188"/>
      <c r="E209" s="188"/>
      <c r="F209" s="209" t="s">
        <v>77</v>
      </c>
      <c r="G209" s="188"/>
      <c r="H209" s="297" t="s">
        <v>524</v>
      </c>
      <c r="I209" s="297"/>
      <c r="J209" s="297"/>
      <c r="K209" s="232"/>
    </row>
    <row r="210" spans="2:11" customFormat="1" ht="15" customHeight="1">
      <c r="B210" s="211"/>
      <c r="C210" s="188"/>
      <c r="D210" s="188"/>
      <c r="E210" s="188"/>
      <c r="F210" s="209" t="s">
        <v>357</v>
      </c>
      <c r="G210" s="188"/>
      <c r="H210" s="297" t="s">
        <v>358</v>
      </c>
      <c r="I210" s="297"/>
      <c r="J210" s="297"/>
      <c r="K210" s="232"/>
    </row>
    <row r="211" spans="2:11" customFormat="1" ht="15" customHeight="1">
      <c r="B211" s="211"/>
      <c r="C211" s="188"/>
      <c r="D211" s="188"/>
      <c r="E211" s="188"/>
      <c r="F211" s="209" t="s">
        <v>355</v>
      </c>
      <c r="G211" s="188"/>
      <c r="H211" s="297" t="s">
        <v>525</v>
      </c>
      <c r="I211" s="297"/>
      <c r="J211" s="297"/>
      <c r="K211" s="232"/>
    </row>
    <row r="212" spans="2:11" customFormat="1" ht="15" customHeight="1">
      <c r="B212" s="256"/>
      <c r="C212" s="188"/>
      <c r="D212" s="188"/>
      <c r="E212" s="188"/>
      <c r="F212" s="209" t="s">
        <v>359</v>
      </c>
      <c r="G212" s="245"/>
      <c r="H212" s="296" t="s">
        <v>360</v>
      </c>
      <c r="I212" s="296"/>
      <c r="J212" s="296"/>
      <c r="K212" s="257"/>
    </row>
    <row r="213" spans="2:11" customFormat="1" ht="15" customHeight="1">
      <c r="B213" s="256"/>
      <c r="C213" s="188"/>
      <c r="D213" s="188"/>
      <c r="E213" s="188"/>
      <c r="F213" s="209" t="s">
        <v>361</v>
      </c>
      <c r="G213" s="245"/>
      <c r="H213" s="296" t="s">
        <v>526</v>
      </c>
      <c r="I213" s="296"/>
      <c r="J213" s="296"/>
      <c r="K213" s="257"/>
    </row>
    <row r="214" spans="2:11" customFormat="1" ht="15" customHeight="1">
      <c r="B214" s="256"/>
      <c r="C214" s="188"/>
      <c r="D214" s="188"/>
      <c r="E214" s="188"/>
      <c r="F214" s="209"/>
      <c r="G214" s="245"/>
      <c r="H214" s="236"/>
      <c r="I214" s="236"/>
      <c r="J214" s="236"/>
      <c r="K214" s="257"/>
    </row>
    <row r="215" spans="2:11" customFormat="1" ht="15" customHeight="1">
      <c r="B215" s="256"/>
      <c r="C215" s="188" t="s">
        <v>486</v>
      </c>
      <c r="D215" s="188"/>
      <c r="E215" s="188"/>
      <c r="F215" s="209">
        <v>1</v>
      </c>
      <c r="G215" s="245"/>
      <c r="H215" s="296" t="s">
        <v>527</v>
      </c>
      <c r="I215" s="296"/>
      <c r="J215" s="296"/>
      <c r="K215" s="257"/>
    </row>
    <row r="216" spans="2:11" customFormat="1" ht="15" customHeight="1">
      <c r="B216" s="256"/>
      <c r="C216" s="188"/>
      <c r="D216" s="188"/>
      <c r="E216" s="188"/>
      <c r="F216" s="209">
        <v>2</v>
      </c>
      <c r="G216" s="245"/>
      <c r="H216" s="296" t="s">
        <v>528</v>
      </c>
      <c r="I216" s="296"/>
      <c r="J216" s="296"/>
      <c r="K216" s="257"/>
    </row>
    <row r="217" spans="2:11" customFormat="1" ht="15" customHeight="1">
      <c r="B217" s="256"/>
      <c r="C217" s="188"/>
      <c r="D217" s="188"/>
      <c r="E217" s="188"/>
      <c r="F217" s="209">
        <v>3</v>
      </c>
      <c r="G217" s="245"/>
      <c r="H217" s="296" t="s">
        <v>529</v>
      </c>
      <c r="I217" s="296"/>
      <c r="J217" s="296"/>
      <c r="K217" s="257"/>
    </row>
    <row r="218" spans="2:11" customFormat="1" ht="15" customHeight="1">
      <c r="B218" s="256"/>
      <c r="C218" s="188"/>
      <c r="D218" s="188"/>
      <c r="E218" s="188"/>
      <c r="F218" s="209">
        <v>4</v>
      </c>
      <c r="G218" s="245"/>
      <c r="H218" s="296" t="s">
        <v>530</v>
      </c>
      <c r="I218" s="296"/>
      <c r="J218" s="296"/>
      <c r="K218" s="257"/>
    </row>
    <row r="219" spans="2:11" customFormat="1" ht="12.75" customHeight="1">
      <c r="B219" s="258"/>
      <c r="C219" s="259"/>
      <c r="D219" s="259"/>
      <c r="E219" s="259"/>
      <c r="F219" s="259"/>
      <c r="G219" s="259"/>
      <c r="H219" s="259"/>
      <c r="I219" s="259"/>
      <c r="J219" s="259"/>
      <c r="K219" s="260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25-08-04 - Opravy dešťové...</vt:lpstr>
      <vt:lpstr>Seznam figur</vt:lpstr>
      <vt:lpstr>Pokyny pro vyplnění</vt:lpstr>
      <vt:lpstr>'25-08-04 - Opravy dešťové...'!Názvy_tisku</vt:lpstr>
      <vt:lpstr>'Rekapitulace stavby'!Názvy_tisku</vt:lpstr>
      <vt:lpstr>'Seznam figur'!Názvy_tisku</vt:lpstr>
      <vt:lpstr>'25-08-04 - Opravy dešťové...'!Oblast_tisku</vt:lpstr>
      <vt:lpstr>'Pokyny pro vyplnění'!Oblast_tisku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Bártík</dc:creator>
  <cp:lastModifiedBy>Knihovna</cp:lastModifiedBy>
  <cp:lastPrinted>2026-07-06T12:30:10Z</cp:lastPrinted>
  <dcterms:created xsi:type="dcterms:W3CDTF">2026-07-01T06:09:57Z</dcterms:created>
  <dcterms:modified xsi:type="dcterms:W3CDTF">2026-07-06T12:30:25Z</dcterms:modified>
</cp:coreProperties>
</file>