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fileSharing userName="carcass" reservationPassword="0"/>
  <workbookPr/>
  <bookViews>
    <workbookView xWindow="240" yWindow="120" windowWidth="14940" windowHeight="9225" activeTab="0"/>
  </bookViews>
  <sheets>
    <sheet name="Rekapitulace" sheetId="1" r:id="rId1"/>
    <sheet name="001" sheetId="2" r:id="rId2"/>
    <sheet name="SO 100" sheetId="3" r:id="rId3"/>
    <sheet name="SO 200" sheetId="4" r:id="rId4"/>
    <sheet name="SO 500" sheetId="5" r:id="rId5"/>
  </sheets>
  <definedNames/>
  <calcPr/>
  <webPublishing/>
</workbook>
</file>

<file path=xl/sharedStrings.xml><?xml version="1.0" encoding="utf-8"?>
<sst xmlns="http://schemas.openxmlformats.org/spreadsheetml/2006/main" count="737" uniqueCount="272">
  <si>
    <t>Firma: Firma</t>
  </si>
  <si>
    <t>Rekapitulace ceny</t>
  </si>
  <si>
    <t>Stavba: 211201 - ŽELEZNIČNÍ PŘEJEZD NA TRATI 089 V KM 9,010 CHRASTAVA – ANDĚLSKÁ HORA</t>
  </si>
  <si>
    <t>Varianta: ZŘ - Základní řešení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</si>
  <si>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</si>
  <si>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</si>
  <si>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</si>
  <si>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</si>
  <si>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</si>
  <si>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</si>
  <si>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</si>
  <si>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ASPE10</t>
  </si>
  <si>
    <t>S</t>
  </si>
  <si>
    <t>Soupis prací objektu</t>
  </si>
  <si>
    <t xml:space="preserve">Stavba: </t>
  </si>
  <si>
    <t>211201</t>
  </si>
  <si>
    <t>ŽELEZNIČNÍ PŘEJEZD NA TRATI 089 V KM 9,010 CHRASTAVA – ANDĚLSKÁ HORA</t>
  </si>
  <si>
    <t>O</t>
  </si>
  <si>
    <t>Rozpočet:</t>
  </si>
  <si>
    <t>0,00</t>
  </si>
  <si>
    <t>15,00</t>
  </si>
  <si>
    <t>21,00</t>
  </si>
  <si>
    <t>3</t>
  </si>
  <si>
    <t>2</t>
  </si>
  <si>
    <t>001</t>
  </si>
  <si>
    <t>Vedlejší rozpočtové náklady</t>
  </si>
  <si>
    <t>Typ</t>
  </si>
  <si>
    <t>0</t>
  </si>
  <si>
    <t>Poř. číslo</t>
  </si>
  <si>
    <t>1</t>
  </si>
  <si>
    <t>Kód položky</t>
  </si>
  <si>
    <t>Varianta</t>
  </si>
  <si>
    <t>Název položky</t>
  </si>
  <si>
    <t>4</t>
  </si>
  <si>
    <t>MJ</t>
  </si>
  <si>
    <t>5</t>
  </si>
  <si>
    <t>Množství</t>
  </si>
  <si>
    <t>6</t>
  </si>
  <si>
    <t>Jednotková cena</t>
  </si>
  <si>
    <t>Jednotková</t>
  </si>
  <si>
    <t>9</t>
  </si>
  <si>
    <t>Celkem</t>
  </si>
  <si>
    <t>10</t>
  </si>
  <si>
    <t>SD</t>
  </si>
  <si>
    <t>Všeobecné konstrukce a práce</t>
  </si>
  <si>
    <t>P</t>
  </si>
  <si>
    <t>02730</t>
  </si>
  <si>
    <t/>
  </si>
  <si>
    <t>POMOC PRÁCE ZŘÍZ NEBO ZAJIŠŤ OCHRANU INŽENÝRSKÝCH SÍTÍ</t>
  </si>
  <si>
    <t>KPL</t>
  </si>
  <si>
    <t>PP</t>
  </si>
  <si>
    <t>Zajištění inženýrských sítí před zahájením stavebních prací a během realizace stavby dle požadavku správců. Nutné vytyčení všech podzemních sítí s protokolárním zápisem příslušných správců. Přesnou polohu podzemních vedení ověřit ručně kopanými sondami. Přechody nutno ochránit.   
PEVNÁ CENA</t>
  </si>
  <si>
    <t>VV</t>
  </si>
  <si>
    <t>1=1,000 [A]</t>
  </si>
  <si>
    <t>TS</t>
  </si>
  <si>
    <t>zahrnuje veškeré náklady spojené s objednatelem požadovanými zařízeními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</si>
  <si>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</si>
  <si>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</si>
  <si>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</si>
  <si>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02911</t>
  </si>
  <si>
    <t>OSTATNÍ POŽADAVKY - GEODETICKÉ ZAMĚŘENÍ</t>
  </si>
  <si>
    <t>HM</t>
  </si>
  <si>
    <t>Zaměření vrstev pro určení kubatur konstrukčeních vrstev a celkových plošných a délkových výměr.    
PEVNÁ CENA</t>
  </si>
  <si>
    <t>zahrnuje veškeré náklady spojené s objednatelem požadovanými pracemi</t>
  </si>
  <si>
    <t>02940</t>
  </si>
  <si>
    <t>OSTATNÍ POŽADAVKY - VYPRACOVÁNÍ DOKUMENTACE</t>
  </si>
  <si>
    <t>Dokumentace skutečného provedení stavby. Výkresy a související písemnosti zhotovené stavby potřebné pro evidenci pozemní komunikace. Výkresy odchylek a změn stavby oproti DSP+PDPS. Ověření podpisem odpovědného zástupce zhotovitele a správce stavby.    
Zadavatel poskytne dokumentaci v otevřeném formátu *.dwg.   
PEVNÁ CENA.</t>
  </si>
  <si>
    <t>03720</t>
  </si>
  <si>
    <t>POMOC PRÁCE ZAJIŠŤ NEBO ZŘÍZ REGULACI A OCHRANU DOPRAVY</t>
  </si>
  <si>
    <t>Úhrnná částka musí obsahovat veškeré náklady na dočasné úpravy a regulaci dopravy (i pěší) na staveništi a nezbytné značení a opatření vyplývající z požadavků BOZP na staveništi vč. provizorních lávek, nájezdů,...    
Trasy pro pěší v souladu s vyhl. č. 398/2009 Sb., o obecných technických požadavcích zabezpečujících bezbariérové užívání staveb.    
Po dobu realizace stavby zajištěn přístup k objektům pro požární techniku, policii, záchranné služby.   
PEVNÁ CENA.</t>
  </si>
  <si>
    <t>zahrnuje objednatelem povolené náklady na požadovaná zařízení zhotovitele</t>
  </si>
  <si>
    <t>SO 100</t>
  </si>
  <si>
    <t>Komunikace</t>
  </si>
  <si>
    <t>42</t>
  </si>
  <si>
    <t>015113</t>
  </si>
  <si>
    <t>POPLATKY ZA LIKVIDACŮ ODPADŮ NEKONTAMINOVANÝCH - 17 05 04  VYTĚŽENÉ ZEMINY A HORNINY -  III. TŘÍDA TĚŽITELNOSTI</t>
  </si>
  <si>
    <t>T</t>
  </si>
  <si>
    <t>podkladní vrstva vozovek (pol. 123938)</t>
  </si>
  <si>
    <t>vozovka: 165*1,7=280,500 [A] 
chodník: 3*(0,15)=0,450 [B] 
schody: (0,125)*0,251=0,031 [C] 
Celkem: (A+B+C)*1,8=505,766 [D]</t>
  </si>
  <si>
    <t>1. Položka obsahuje:  
– veškeré poplatky provozovateli skládky, recyklační linky nebo jiného zařízení na zpracování nebo likvidaci odpadů související s převzetím, uložením, zpracováním nebo likvidací odpadu  
2. Položka neobsahuje:  
– náklady spojené s dopravou odpadu z místa stavby na místo převzetí provozovatelem skládky, recyklační linky nebo jiného zařízení na zpracování nebo likvidaci odpadů  
3. Způsob měření:  
Tunou se rozumí hmotnost odpadu vytříděného v souladu se zákonem č. 185/2001 Sb., o nakládání s odpady, v platném znění.</t>
  </si>
  <si>
    <t>43</t>
  </si>
  <si>
    <t>015130</t>
  </si>
  <si>
    <t>POPLATKY ZA LIKVIDACŮ ODPADŮ NEKONTAMINOVANÝCH - 17 03 02  VYBOURANÝ ASFALTOVÝ BETON BEZ DEHTU</t>
  </si>
  <si>
    <t>recyklace frézovaného asfaltu</t>
  </si>
  <si>
    <t>330*0,1*1,4=46,200 [A]</t>
  </si>
  <si>
    <t>Zemní práce</t>
  </si>
  <si>
    <t>12110</t>
  </si>
  <si>
    <t>SEJMUTÍ ORNICE NEBO LESNÍ PŮDY</t>
  </si>
  <si>
    <t>M3</t>
  </si>
  <si>
    <t>Sejmutí ornice a její uskladnění na deponii stavby pro pozdější opětovné rozprostření. Předpokládaná tl. sejmutí ornice je 100 mm, bude upřesněno při stavbě během provádění</t>
  </si>
  <si>
    <t>305*1,5*0,1=45,750 [A]</t>
  </si>
  <si>
    <t>položka zahrnuje sejmutí ornice bez ohledu na tloušťku vrstvy a její vodorovnou dopravu  
nezahrnuje uložení na trvalou skládku</t>
  </si>
  <si>
    <t>123938</t>
  </si>
  <si>
    <t>ODKOP PRO SPOD STAVBU SILNIC A ŽELEZNIC TŘ. III, ODVOZ DO 20KM</t>
  </si>
  <si>
    <t>odkop pro stavbu chodníku a schodiště</t>
  </si>
  <si>
    <t>vozovka: 165*1,7=280,500 [A] 
chodník: 3*(0,15)=0,450 [B] 
schody: (0,125)*0,251=0,031 [C] 
Celkem: A+B+C=280,981 [D]</t>
  </si>
  <si>
    <t>položka zahrnuje:  
- vodorovná a svislá doprava,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eventuelně nutné druhotné rozpojení odstřelené horniny  
- ruční vykopávky, odstranění kořenů a napadávek  
- pažení, vzepření a rozepření vč. přepažování (vyjma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- nezahrnuje uložení zeminy (na skládku, do násypu) ani poplatky za skládku, vykazují se v položce č.0141**</t>
  </si>
  <si>
    <t>7</t>
  </si>
  <si>
    <t>173103</t>
  </si>
  <si>
    <t>ZEMNÍ KRAJNICE A DOSYPÁVKY SE ZHUT DO 100% PS</t>
  </si>
  <si>
    <t>dosypávky podél vnějších betonových obrub ze zeminy vhodné k násypu</t>
  </si>
  <si>
    <t>(18+12+82)*0,2=22,400 [A]</t>
  </si>
  <si>
    <t>položka zahrnuje:  
- kompletní provedení zemní konstrukce vč. výběru vhodného materiálu  
- úprava  ukládaného  materiálu  vlhčením,  tříděním,  promícháním  nebo  vysoušením,  příp. jiné úpravy za účelem zlepšení jeho  mech. vlastností  
- hutnění i různé míry hutnění   
- ošetření úložiště po celou dobu práce v něm vč. klimatických opatření  
- ztížení v okolí vedení, konstrukcí a objektů a jejich dočasné zajištění  
- ztížení provádění vč. hutnění ve ztížených podmínkách a stísněných prostorech  
- ztížené ukládání sypaniny pod vodu  
- ukládání po vrstvách a po jiných nutných částech (figurách) vč. dosypávek  
- spouštění a nošení materiálu  
- výměna částí zemní konstrukce znehodnocené klimatickými vlivy  
- ruční hutnění  
- svahování, hutnění a uzavírání povrchů svahů  
- udržování úložiště a jeho ochrana proti vodě  
- odvedení nebo obvedení vody v okolí úložiště a v úložišti  
- veškeré  pomocné konstrukce umožňující provedení  zemní konstrukce  (příjezdy,  sjezdy,  nájezdy, lešení, podpěrné konstrukce, přemostění, zpevněné plochy, zakrytí a pod.)</t>
  </si>
  <si>
    <t>8</t>
  </si>
  <si>
    <t>18120</t>
  </si>
  <si>
    <t>ÚPRAVA PLÁNĚ SE ZHUTNĚNÍM V HORNINĚ TŘ. II</t>
  </si>
  <si>
    <t>M2</t>
  </si>
  <si>
    <t>úprava pláně včetně vyrovnání výškových rozdílů. Míru zhutnění určuje projekt - viz. výkr. C.2. Včetně hutnících zkoušek v počtu 6</t>
  </si>
  <si>
    <t>vozovka (45 MPa): 330=330,000 [A] 
chodník (30 MPa): 3+1,8=4,800 [B] 
schody (30 MPa): 4=4,000 [C] 
Celkem: A+B+C=338,800 [D]</t>
  </si>
  <si>
    <t>položka zahrnuje úpravu pláně včetně vyrovnání výškových rozdílů. Míru zhutnění určuje projekt.</t>
  </si>
  <si>
    <t>18230</t>
  </si>
  <si>
    <t>ROZPROSTŘENÍ ORNICE V ROVINĚ</t>
  </si>
  <si>
    <t>rozprostření sejmuté ornice v tl. 100 mm podél zpevněných ploch ve vyznačeném rozsahu</t>
  </si>
  <si>
    <t>305*1,5=457,500 [A]</t>
  </si>
  <si>
    <t>položka zahrnuje:  
nutné přemístění ornice z dočasných skládek vzdálených do 50m  
rozprostření ornice v předepsané tloušťce v rovině a ve svahu do 1:5</t>
  </si>
  <si>
    <t>18241</t>
  </si>
  <si>
    <t>ZALOŽENÍ TRÁVNÍKU RUČNÍM VÝSEVEM</t>
  </si>
  <si>
    <t>založení trávníku na zemních tělesech</t>
  </si>
  <si>
    <t>Zahrnuje dodání předepsané travní směsi, její výsev na ornici, zalévání, první pokosení, to vše bez ohledu na sklon terénu</t>
  </si>
  <si>
    <t>36</t>
  </si>
  <si>
    <t>113728</t>
  </si>
  <si>
    <t>FRÉZOVÁNÍ ZPEVNĚNÝCH PLOCH ASFALTOVÝCH, ODVOZ DO 20KM</t>
  </si>
  <si>
    <t>frézování do předpokládané tl. 100 mm</t>
  </si>
  <si>
    <t>330*0,1=33,000 [A]</t>
  </si>
  <si>
    <t>Položka zahrnuje veškerou manipulaci s vybouranou sutí a s vybouranými hmotami vč. uložení na skládku. Nezahrnuje poplatek za skládku, který se vykazuje v položce 0141** (s výjimkou malého množství bouraného materiálu, kde je možné poplatek zahrnout do jednotkové ceny bourání – tento fakt musí být uveden v doplňujícím textu k položce).</t>
  </si>
  <si>
    <t>37</t>
  </si>
  <si>
    <t>113328</t>
  </si>
  <si>
    <t>ODSTRAN PODKL ZPEVNĚNÝCH PLOCH Z KAMENIVA NESTMEL, ODVOZ DO 20KM</t>
  </si>
  <si>
    <t>odstranění podkladu stávající vozovky do hl. 0,4 m. Skutečné množství bude upřesněno při provádění</t>
  </si>
  <si>
    <t>vozovka: 330*0,4=132,000 [A]</t>
  </si>
  <si>
    <t>Základy</t>
  </si>
  <si>
    <t>32</t>
  </si>
  <si>
    <t>272324</t>
  </si>
  <si>
    <t>ZÁKLADY ZE ŽELEZOBETONU DO C25/30</t>
  </si>
  <si>
    <t>PODKLADNÍ DESKA TL.150MM   C25/30 
VYZTUŽENOU SVAŘOVANOU SÍTÍ Ř8, OKA 100x100 MM</t>
  </si>
  <si>
    <t>2,22*0,4*2+0,51*1,65=2,618 [A]</t>
  </si>
  <si>
    <t>- dodání  čerstvého  betonu  (betonové  směsi)  požadované  kvality,  jeho  uložení  do požadovaného tvaru při jakékoliv hustotě výztuže, konzistenci čerstvého betonu a způsobu hutnění, ošetření a ochranu betonu,  
- zhotovení nepropustného, mrazuvzdorného betonu a betonu požadované trvanlivosti a vlastností,  
- užití potřebných přísad a technologií výroby betonu,  
- zřízení pracovních a dilatačních spar, včetně potřebných úprav, výplně, vložek, opracování, očištění a ošetření,  
- bednění  požadovaných  konstr. (i ztracené) s úpravou  dle požadované  kvality povrchu betonu, včetně odbedňovacích a odskružovacích prostředků,  
- podpěrné  konstr. (skruže) a lešení všech druhů pro bednění, uložení čerstvého betonu, výztuže a doplňkových konstr., vč. požadovaných otvorů, ochranných a bezpečnostních opatření a základů těchto konstrukcí a lešení,  
- vytvoření kotevních čel, kapes, nálitků, a sedel,  
- zřízení  všech  požadovaných  otvorů, kapes, výklenků, prostupů, dutin, drážek a pod., vč. ztížení práce a úprav  kolem nich,  
- úpravy pro osazení výztuže, doplňkových konstrukcí a vybavení,  
- úpravy povrchu pro položení požadované izolace, povlaků a nátěrů, případně vyspravení,  
- ztížení práce u kabelových a injektážních trubek a ostatních zařízení osazovaných do betonu,  
- konstrukce betonových kloubů, upevnění kotevních prvků a doplňkových konstrukcí,  
- nátěry zabraňující soudržnost betonu a bednění,  
- výplň, těsnění  a tmelení spar a spojů,  
- opatření  povrchů  betonu  izolací  proti zemní vlhkosti v částech, kde přijdou do styku se zeminou nebo kamenivem,  
- případné zřízení spojovací vrstvy u základů,  
- úpravy pro osazení zařízení ochrany konstrukce proti vlivu bludných proudů,</t>
  </si>
  <si>
    <t>Svislé konstrukce</t>
  </si>
  <si>
    <t>34</t>
  </si>
  <si>
    <t>348173</t>
  </si>
  <si>
    <t>ZÁBRADLÍ Z DÍLCŮ KOVOVÝCH ŽÁROVĚ ZINK PONOREM S NÁTĚREM</t>
  </si>
  <si>
    <t>bm</t>
  </si>
  <si>
    <t>dvoumadlové zábradlí výšky 1 m po jedné straně, včetně uchycení do chemických kotev, nátěrů a všech souvisejících prací. Dílenskou dokumentaci zábradlí si zpracovává dodavatel stavby.</t>
  </si>
  <si>
    <t>2,5=2,500 [A]</t>
  </si>
  <si>
    <t>- dílenská dokumentace, včetně technologického předpisu spojování,  
- dodání  materiálu  v požadované kvalitě a výroba konstrukce (včetně  pomůcek,  přípravků a prostředků pro výrobu) bez ohledu na náročnost a její hmotnost,  
- dodání spojovacího materiálu,  
- zřízení  montážních  a  dilatačních  spojů,  spar, včetně potřebných úprav, vložek, opracování, očištění a ošetření,  
- podpěr. konstr. a lešení všech druhů pro montáž konstrukcí i doplňkových, včetně požadovaných otvorů, ochranných a bezpečnostních opatření a základů pro tyto konstrukce a lešení,  
- montáž konstrukce na staveništi, včetně montážních prostředků a pomůcek a zednických výpomocí,                                
- výplň, těsnění a tmelení spar a spojů,  
- všechny druhy ocelového kotvení,  
- dílenskou přejímku a montážní prohlídku, včetně požadovaných dokladů,  
- zřízení kotevních otvorů nebo jam, nejsou-li částí jiné konstrukce,  
- osazení kotvení nebo přímo částí konstrukce do podpůrné konstrukce nebo do zeminy,  
- výplň kotevních otvorů  (příp.  podlití  patních  desek) maltou,  betonem  nebo  jinou speciální hmotou, vyplnění jam zeminou,  
- veškeré druhy protikorozní ochrany a nátěry konstrukcí,  
- zvláštní spojovací prostředky, rozebíratelnost konstrukce,  
- ochranná opatření před účinky bludných proudů  
- ochranu před přepětím.</t>
  </si>
  <si>
    <t>Vodorovné konstrukce</t>
  </si>
  <si>
    <t>31</t>
  </si>
  <si>
    <t>43411</t>
  </si>
  <si>
    <t>SCHODIŠŤOVÉ STUPNĚ, Z DÍLCŮ BETON</t>
  </si>
  <si>
    <t>Schodišťový stupeň 170x350x1650</t>
  </si>
  <si>
    <t>schodiště: 0,170*0,350*1,650*7=0,687 [A]</t>
  </si>
  <si>
    <t>- dodání dílce požadovaného tvaru a vlastností, jeho skladování, doprava a osazení do definitivní polohy, včetně komplexní technologie výroby a montáže dílců, ošetření a ochrana dílců,  
- u dílců železobetonových a předpjatých veškerá výztuž, případně i tuhé kovové prvky a závěsná oka,  
- úpravy a zařízení pro uložení a transport dílce,  
- veškeré požadované úpravy dílců, včetně doplňkových konstrukcí a vybavení,  
- sestavení dílce na stavbě včetně montážních zařízení, plošin a prahů a pod.,  
- výplň, těsnění a tmelení spár a spojů,  
- očištění a ošetření úložných ploch,  
- zednické výpomoce pro montáž dílců,  
- označení dílce výrobním štítkem nebo jiným způsobem,  
- úpravy dílce pro dodržení požadované přesnosti jeho osazení, včetně případných měření,  
- veškerá zařízení pro zajištění stability v každém okamžiku,  
- další práce dané případně specifikací k příslušnému prefabrik. dílci (úprava pohledových ploch, příp. rubových ploch, osazení měřících zařízení, zkoušení a měření dílců a pod.).</t>
  </si>
  <si>
    <t>13</t>
  </si>
  <si>
    <t>56330</t>
  </si>
  <si>
    <t>VOZOVKOVÉ VRSTVY ZE ŠTĚRKODRTI</t>
  </si>
  <si>
    <t>konstrukční plochy zpevněných ploch, frakce 0-63</t>
  </si>
  <si>
    <t>vozovka: 330*(0,15+0,15)=99,000 [A] 
chodník: 3*(0,15)=0,450 [B] 
schody: (0,125)*0,251=0,031 [C] 
Celkem: (A+B+C)*1,1=109,429 [D]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</si>
  <si>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</si>
  <si>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14</t>
  </si>
  <si>
    <t>572133</t>
  </si>
  <si>
    <t>INFILTRAČNÍ POSTŘIK Z EMULZE DO 1,5KG/M2</t>
  </si>
  <si>
    <t>infiltrační postřik PI-E 0,60-1,30 kg/m3 mezi vrstvu ACP16+ a štěrkodrť</t>
  </si>
  <si>
    <t>vozovka: 330*1,08=356,400 [A]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</si>
  <si>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</si>
  <si>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15</t>
  </si>
  <si>
    <t>572213</t>
  </si>
  <si>
    <t>SPOJOVACÍ POSTŘIK Z EMULZE DO 0,5KG/M2</t>
  </si>
  <si>
    <t>spojovací postřik PS-E 0,20-0,30 kg/m2 mezi ACO 11+, ACL 16+,  ACP 16+</t>
  </si>
  <si>
    <t>vozovka: 330*1,05=346,500 [A]</t>
  </si>
  <si>
    <t>16</t>
  </si>
  <si>
    <t>574A04</t>
  </si>
  <si>
    <t>ASFALTOVÝ BETON PRO OBRUSNÉ VRSTVY ACO 11+, 11S</t>
  </si>
  <si>
    <t>obrusná vrstva vozovky tl. 40 mm</t>
  </si>
  <si>
    <t>vozovka: 330*0,04*1,03=13,596 [A]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</si>
  <si>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</si>
  <si>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17</t>
  </si>
  <si>
    <t>574E06</t>
  </si>
  <si>
    <t>ASFALTOVÝ BETON PRO PODKLADNÍ VRSTVY ACP 16+, 16S</t>
  </si>
  <si>
    <t>podkladní vrstva vozovky v tl. 50 mm</t>
  </si>
  <si>
    <t>vozovka: 330*0,07*1,05=24,255 [A]</t>
  </si>
  <si>
    <t>18</t>
  </si>
  <si>
    <t>582611</t>
  </si>
  <si>
    <t>KRYTY Z BETON DLAŽDIC SE ZÁMKEM ŠEDÝCH TL 60MM DO LOŽE Z KAM</t>
  </si>
  <si>
    <t>dlažba obdélník 100/200/60 do lože z drceného kameniva tl. 40 mm frakce 4/8,  chodník z beton. dlažby</t>
  </si>
  <si>
    <t>chodník: 3=3,000 [A]</t>
  </si>
  <si>
    <t>- dodání dlažebního materiálu v požadované kvalitě, dodání materiálu pro předepsané 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- nezahrnuje postřiky, nátěry  
- nezahrnuje těsnění podél obrubníků, dilatačních zařízení, odvodňovacích proužků, odvodňovačů, vpustí, šachet a pod.</t>
  </si>
  <si>
    <t>19</t>
  </si>
  <si>
    <t>58261A</t>
  </si>
  <si>
    <t>KRYTY Z BETON DLAŽDIC SE ZÁMKEM BAREV RELIÉF TL 60MM DO LOŽE Z KAM</t>
  </si>
  <si>
    <t>dlažba obdélník 100/200/60 do lože z drceného kameniva tl. 40 mm frakce 4/8, barva červená, varovné pásy tl. 400 mm</t>
  </si>
  <si>
    <t>1,8=1,800 [A]</t>
  </si>
  <si>
    <t>33</t>
  </si>
  <si>
    <t>56340</t>
  </si>
  <si>
    <t>VOZOVKOVÉ VRSTVY ZE ŠTĚRKOPÍSKU</t>
  </si>
  <si>
    <t>0,125*0,252=0,032 [A]</t>
  </si>
  <si>
    <t>Potrubí</t>
  </si>
  <si>
    <t>40</t>
  </si>
  <si>
    <t>89712</t>
  </si>
  <si>
    <t>VPUSŤ KANALIZAČNÍ ULIČNÍ KOMPLETNÍ Z BETONOVÝCH DÍLCŮ</t>
  </si>
  <si>
    <t>KUS</t>
  </si>
  <si>
    <t>položka zahrnuje:  
- dodávku a osazení předepsaných dílů včetně mříže  
- výplň, těsnění  a tmelení spar a spojů,  
- opatření  povrchů  betonu  izolací  proti zemní vlhkosti v částech, kde přijdou do styku se zeminou nebo kamenivem,  
- předepsané podkladní konstrukce</t>
  </si>
  <si>
    <t>41</t>
  </si>
  <si>
    <t>87434</t>
  </si>
  <si>
    <t>POTRUBÍ Z TRUB PLASTOVÝCH ODPADNÍCH DN DO 200MM</t>
  </si>
  <si>
    <t>M</t>
  </si>
  <si>
    <t>včetně výkopu rýhy a zásypu</t>
  </si>
  <si>
    <t>4,6=4,600 [A]</t>
  </si>
  <si>
    <t>položky pro zhotovení potrubí platí bez ohledu na sklon  
zahrnuje:  
- výrobní dokumentaci (včetně technologického předpisu)  
- dodání veškerého trubního a pomocného materiálu  (trouby,  trubky,  tvarovky,  spojovací a těsnící  materiál a pod.), podpěrných, závěsných a upevňovacích prvků, včetně potřebných úprav  
- úprava a příprava podkladu a podpěr, očištění a ošetření podkladu a podpěr  
- zřízení plně funkčního potrubí, kompletní soustavy, podle příslušného technologického předpisu  
- zřízení potrubí i jednotlivých částí po etapách, včetně pracovních spar a spojů, pracovního zaslepení konců a pod.  
- úprava prostupů, průchodů  šachtami a komorami, okolí podpěr a vyústění, zaústění, napojení, vyvedení a upevnění odpad. výustí  
- ochrana potrubí nátěrem (vč. úpravy povrchu), případně izolací, nejsou-li tyto práce předmětem jiné položky  
- úprava, očištění a ošetření prostoru kolem potrubí  
- položky platí pro práce prováděné v prostoru zapaženém i nezapaženém a i v kolektorech, chráničkách  
- položky zahrnují i práce spojené s nutnými obtoky, převáděním a čerpáním vody  
nezahrnuje zkoušky vodotěsnosti a televizní prohlídku</t>
  </si>
  <si>
    <t>Ostatní konstrukce a práce</t>
  </si>
  <si>
    <t>21</t>
  </si>
  <si>
    <t>917211</t>
  </si>
  <si>
    <t>ZÁHONOVÉ OBRUBY Z BETONOVÝCH OBRUBNÍKŮ ŠÍŘ 50MM</t>
  </si>
  <si>
    <t>sadové obrubníky 50/200/1000 výšky 60 mm po vnější straně chodníku s betonovým ložem a opěrkou</t>
  </si>
  <si>
    <t>4,83+0,13=4,960 [A]</t>
  </si>
  <si>
    <t>Položka zahrnuje:  
dodání a pokládku betonových obrubníků o rozměrech předepsaných zadávací dokumentací  
betonové lože i boční betonovou opěrku.</t>
  </si>
  <si>
    <t>22</t>
  </si>
  <si>
    <t>917224</t>
  </si>
  <si>
    <t>SILNIČNÍ A CHODNÍKOVÉ OBRUBY Z BETONOVÝCH OBRUBNÍKŮ ŠÍŘ 150MM</t>
  </si>
  <si>
    <t>přejízdný obrubník 150/150/1000 do betonového lože s opěrkou min. tl. 100 mm, včetně řezání, bet. lože dle platných ČSN a všech souvisejících prací, osazení 20 mm nad povrch stávající vozovky</t>
  </si>
  <si>
    <t>5=5,000 [A]</t>
  </si>
  <si>
    <t>25</t>
  </si>
  <si>
    <t>919111</t>
  </si>
  <si>
    <t>ŘEZÁNÍ ASFALTOVÉHO KRYTU VOZOVEK TL DO 50MM</t>
  </si>
  <si>
    <t>řezání podél silničních obrub a napojení na stávající vozovku - provedení komůrkové spáry pro zálivku asfaltu</t>
  </si>
  <si>
    <t>5+3,77+5,93=14,700 [A]</t>
  </si>
  <si>
    <t>položka zahrnuje řezání vozovkové vrstvy v předepsané tloušťce, včetně spotřeby vody</t>
  </si>
  <si>
    <t>27</t>
  </si>
  <si>
    <t>931311</t>
  </si>
  <si>
    <t>TĚSNĚNÍ DILATAČ SPAR ASF ZÁLIVKOU PRŮŘ DO 100MM2</t>
  </si>
  <si>
    <t>napojení na stávající asfaltový kryt vozovky a zálivka podél betonových obrub</t>
  </si>
  <si>
    <t>položka zahrnuje dodávku a osazení předepsaného materiálu, očištění ploch spáry před úpravou, očištění okolí spáry po úpravě  
nezahrnuje těsnící profil</t>
  </si>
  <si>
    <t>38</t>
  </si>
  <si>
    <t>935812</t>
  </si>
  <si>
    <t>ŽLABY A RIGOLY DLÁŽDĚNÉ Z KOSTEK DROBNÝCH DO BETONU TL 100MM</t>
  </si>
  <si>
    <t>žlab z kostek vel. 8/10 do lože z betonu C20/25 XF4</t>
  </si>
  <si>
    <t>74+27=101,000 [A]</t>
  </si>
  <si>
    <t>položka zahrnuje:  
- dodání a uložení předepsaného dlažebního materiálu v požadované kvalitě do předepsaného tvaru a v předepsané šířce  
- dodání a rozprostření lože z předepsaného materiálu v předepsané tloušťce a šířce  
- úpravu napojení a ukončení  
- vnitrostaveništní i mimostaveništní dopravu  
- měří se vydlážděná plocha.</t>
  </si>
  <si>
    <t>39</t>
  </si>
  <si>
    <t>93543</t>
  </si>
  <si>
    <t>ŽLABY Z DÍLCŮ Z POLYMERBETONU SVĚTLÉ ŠÍŘKY DO 200MM VČETNĚ MŘÍŽÍ</t>
  </si>
  <si>
    <t>příčný žlab včetně osazení. Výrobek z betonu, plněného skleněnými vlákny, krycí mříž z korozivzdorného ocelového rámu (např. Faserfix Super) pro třídu zatížení A-F (15-900 kN), které odpovídají DIN 19 580</t>
  </si>
  <si>
    <t>5,1=5,100 [A]</t>
  </si>
  <si>
    <t>položka zahrnuje:  
-dodávku a uložení dílců žlabu z předepsaného materiálu předepsaných rozměrů včetně mříže  
- spárování, úpravy vtoku a výtoku  
- nezahrnuje nutné zemní práce, předepsané lože, obetonování  
- měří se v metrech běžných délky osy žlabu, odečítají se čistící kusy a vpustě</t>
  </si>
  <si>
    <t>SO 200</t>
  </si>
  <si>
    <t>Zárubní gabionová zeď</t>
  </si>
  <si>
    <t>014101</t>
  </si>
  <si>
    <t>POPLATKY ZA SKLÁDKU</t>
  </si>
  <si>
    <t>skládkovné za odvoz odtěženého výkopu pro základ zdi - skutečné množství bude upřesněno při provádění</t>
  </si>
  <si>
    <t>odkopek z výkopu rýhy pol. 132934 : 214,2=214,200 [A]</t>
  </si>
  <si>
    <t>zahrnuje veškeré poplatky provozovateli skládky související s uložením odpadu na skládce.</t>
  </si>
  <si>
    <t>132938</t>
  </si>
  <si>
    <t>HLOUBENÍ RÝH ŠÍŘ DO 2M PAŽ I NEPAŽ TŘ. III, ODVOZ DO 20KM</t>
  </si>
  <si>
    <t>hloubení rýhy pro základ zdi, v případě vhodnosti bude možno použít do násypového tělesa.</t>
  </si>
  <si>
    <t>53*1,5*1,7=135,150 [A]</t>
  </si>
  <si>
    <t>položka zahrnuje: 
- vodorovná a svislá doprava, přemístění, přeložení, manipulace s výkopkem 
- kompletní provedení vykopávky nezapažené i zapažené 
- ošetření výkopiště po celou dobu práce v něm vč. klimatických opatření 
- ztížení vykopávek v blízkosti podzemního vedení, konstrukcí a objektů vč. jejich dočasného zajištění 
- ztížení pod vodou, v okolí výbušnin, ve stísněných prostorech a pod. 
- těžení po vrstvách, pásech a po jiných nutných částech (figurách) 
- čerpání vody vč. čerpacích jímek, potrubí a pohotovostní čerpací soupravy (viz ustanovení k pol. 1151,2) 
- potřebné snížení hladiny podzemní vody 
- těžení a rozpojování jednotlivých balvanů 
- vytahování a nošení výkopku 
- svahování a přesvah. svahů do konečného tvaru, výměna hornin v podloží a v pláni znehodnocené klimatickými vlivy 
- eventuelně nutné druhotné rozpojení odstřelené horniny 
- ruční vykopávky, odstranění kořenů a napadávek 
- pažení, vzepření a rozepření vč. přepažování (vyjma štětových stěn) 
- úpravu, ochranu a očištění dna, základové spáry, stěn a svahů 
- odvedení nebo obvedení vody v okolí výkopiště a ve výkopišti 
- třídění výkopku 
- veškeré pomocné konstrukce umožňující provedení vykopávky (příjezdy, sjezdy, nájezdy, lešení, podpěr. konstr., přemostění, zpevněné plochy, zakrytí a pod.) 
- nezahrnuje uložení zeminy (na skládku, do násypu) ani poplatky za skládku, vykazují se v položce č.0141**</t>
  </si>
  <si>
    <t>27152</t>
  </si>
  <si>
    <t>POLŠTÁŘE POD ZÁKLADY Z KAMENIVA DRCENÉHO</t>
  </si>
  <si>
    <t>podsyp pod základ gabionové zdi v tl. 20 mm</t>
  </si>
  <si>
    <t>53*0,2*1,1=11,660 [A]</t>
  </si>
  <si>
    <t>položka zahrnuje dodávku předepsaného kameniva, mimostaveništní a vnitrostaveništní dopravu a jeho uložení  
není-li v zadávací dokumentaci uvedeno jinak, jedná se o nakupovaný materiál</t>
  </si>
  <si>
    <t>289971</t>
  </si>
  <si>
    <t>OPLÁŠTĚNÍ (ZPEVNĚNÍ) Z GEOTEXTILIE</t>
  </si>
  <si>
    <t>opláštění zadní části gabionové zdi, pro oddělení násypového materiálu - netkaná separační a filtrační geotextilie 200 g/m2</t>
  </si>
  <si>
    <t>44*2,5=110,000 [A] 
9*2=18,000 [B] 
Celkem: A+B=128,000 [C]</t>
  </si>
  <si>
    <t>Položka zahrnuje:  
- dodávku předepsané geotextilie  
- úpravu, očištění a ochranu podkladu  
- přichycení k podkladu, případně zatížení  
- úpravy spojů a zajištění okrajů  
- úpravy pro odvodnění  
- nutné přesahy  
- mimostaveništní a vnitrostaveništní dopravu</t>
  </si>
  <si>
    <t>327214</t>
  </si>
  <si>
    <t>ZDI OPĚRNÉ, ZÁRUBNÍ, NÁBŘEŽNÍ Z GABIONŮ VČETNĚ KOVOVÉ KONSTRUKCE</t>
  </si>
  <si>
    <t>opěrná gabionová stěna</t>
  </si>
  <si>
    <t>gabion 1x1x1 : 53=53,000 [A] 
gabion 0,5x1x1 : 44*0,5=22,000 [B] 
gabion 0,5x0.5x1 : 53*0,25=13,250 [C] 
Celkem: A+B+C=88,250 [D]</t>
  </si>
  <si>
    <t>položka zahrnuje dodávku a osazení drátěných košů s výplní lomovým kamenem (sypaným, skládaným, s úpravou líce)</t>
  </si>
  <si>
    <t>SO 500</t>
  </si>
  <si>
    <t>Přeložka STL plynovodu</t>
  </si>
</sst>
</file>

<file path=xl/styles.xml><?xml version="1.0" encoding="utf-8"?>
<styleSheet xmlns="http://schemas.openxmlformats.org/spreadsheetml/2006/main">
  <numFmts count="2">
    <numFmt numFmtId="177" formatCode="#,##0.00"/>
    <numFmt numFmtId="178" formatCode="#,##0.000"/>
  </numFmts>
  <fonts count="7">
    <font>
      <sz val="10"/>
      <name val="Arial"/>
      <family val="0"/>
    </font>
    <font>
      <b/>
      <sz val="16"/>
      <color rgb="FF000000"/>
      <name val="Arial"/>
      <family val="0"/>
    </font>
    <font>
      <b/>
      <sz val="16"/>
      <name val="Arial"/>
      <family val="0"/>
    </font>
    <font>
      <b/>
      <sz val="10"/>
      <name val="Arial"/>
      <family val="0"/>
    </font>
    <font>
      <sz val="10"/>
      <color rgb="FFFFFFFF"/>
      <name val="Arial"/>
      <family val="0"/>
    </font>
    <font>
      <b/>
      <sz val="11"/>
      <name val="Arial"/>
      <family val="0"/>
    </font>
    <font>
      <i/>
      <sz val="10"/>
      <name val="Arial"/>
      <family val="0"/>
    </font>
  </fonts>
  <fills count="4">
    <fill>
      <patternFill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/>
      <bottom style="thin"/>
    </border>
    <border>
      <left/>
      <right style="thin"/>
      <top/>
      <bottom/>
    </border>
    <border>
      <left style="thin"/>
      <right/>
      <top/>
      <bottom/>
    </border>
    <border>
      <left/>
      <right/>
      <top style="thin"/>
      <bottom/>
    </border>
    <border>
      <left/>
      <right/>
      <top style="thin"/>
      <bottom style="thin"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0" fillId="2" borderId="2" xfId="0" applyFill="1" applyBorder="1"/>
    <xf numFmtId="177" fontId="3" fillId="2" borderId="0" xfId="0" applyNumberFormat="1" applyFont="1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0" borderId="1" xfId="0" applyFont="1" applyBorder="1" applyAlignment="1">
      <alignment horizontal="left"/>
    </xf>
    <xf numFmtId="177" fontId="3" fillId="0" borderId="1" xfId="0" applyNumberFormat="1" applyFont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177" fontId="3" fillId="2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wrapText="1"/>
    </xf>
    <xf numFmtId="0" fontId="0" fillId="0" borderId="1" xfId="0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177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78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0" fillId="0" borderId="5" xfId="0" applyBorder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left" vertical="center" wrapText="1"/>
    </xf>
    <xf numFmtId="177" fontId="0" fillId="2" borderId="1" xfId="0" applyNumberFormat="1" applyFill="1" applyBorder="1" applyAlignment="1">
      <alignment horizontal="center"/>
    </xf>
    <xf numFmtId="177" fontId="3" fillId="2" borderId="0" xfId="0" applyNumberFormat="1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177" fontId="3" fillId="2" borderId="2" xfId="0" applyNumberFormat="1" applyFont="1" applyFill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8" Type="http://schemas.openxmlformats.org/officeDocument/2006/relationships/theme" Target="theme/theme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28575</xdr:rowOff>
    </xdr:from>
    <xdr:to>
      <xdr:col>0</xdr:col>
      <xdr:colOff>1390650</xdr:colOff>
      <xdr:row>3</xdr:row>
      <xdr:rowOff>28575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28575"/>
          <a:ext cx="1343025" cy="5810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 topLeftCell="A1"/>
  </sheetViews>
  <sheetFormatPr defaultColWidth="9.14285714285714" defaultRowHeight="12.75" customHeight="1"/>
  <cols>
    <col min="1" max="1" width="25.7142857142857" customWidth="1"/>
    <col min="2" max="2" width="66.7142857142857" customWidth="1"/>
    <col min="3" max="5" width="20.7142857142857" customWidth="1"/>
  </cols>
  <sheetData>
    <row r="1" spans="1:5" ht="12.75" customHeight="1">
      <c r="A1" s="1"/>
      <c s="1" t="s">
        <v>0</v>
      </c>
      <c s="1"/>
      <c s="1"/>
      <c s="1"/>
    </row>
    <row r="2" spans="1:5" ht="12.75" customHeight="1">
      <c r="A2" s="1"/>
      <c s="2" t="s">
        <v>1</v>
      </c>
      <c s="1"/>
      <c s="1"/>
      <c s="1"/>
    </row>
    <row r="3" spans="1:5" ht="20" customHeight="1">
      <c r="A3" s="1"/>
      <c s="1"/>
      <c s="1"/>
      <c s="1"/>
      <c s="1"/>
    </row>
    <row r="4" spans="1:5" ht="20" customHeight="1">
      <c r="A4" s="1"/>
      <c s="3" t="s">
        <v>2</v>
      </c>
      <c s="1"/>
      <c s="1"/>
      <c s="1"/>
    </row>
    <row r="5" spans="1:5" ht="12.75" customHeight="1">
      <c r="A5" s="1"/>
      <c s="1" t="s">
        <v>3</v>
      </c>
      <c s="1"/>
      <c s="1"/>
      <c s="1"/>
    </row>
    <row r="6" spans="1:5" ht="12.75" customHeight="1">
      <c r="A6" s="1"/>
      <c s="4" t="s">
        <v>4</v>
      </c>
      <c s="7">
        <f>SUM(C10:C13)</f>
      </c>
      <c s="1"/>
      <c s="1"/>
    </row>
    <row r="7" spans="1:5" ht="12.75" customHeight="1">
      <c r="A7" s="1"/>
      <c s="4" t="s">
        <v>5</v>
      </c>
      <c s="7">
        <f>SUM(E10:E13)</f>
      </c>
      <c s="1"/>
      <c s="1"/>
    </row>
    <row r="8" spans="1:5" ht="12.75" customHeight="1">
      <c r="A8" s="6"/>
      <c s="6"/>
      <c s="6"/>
      <c s="6"/>
      <c s="6"/>
    </row>
    <row r="9" spans="1:5" ht="12.75" customHeight="1">
      <c r="A9" s="5" t="s">
        <v>6</v>
      </c>
      <c s="5" t="s">
        <v>7</v>
      </c>
      <c s="5" t="s">
        <v>8</v>
      </c>
      <c s="5" t="s">
        <v>9</v>
      </c>
      <c s="5" t="s">
        <v>10</v>
      </c>
    </row>
    <row r="10" spans="1:5" ht="12.75" customHeight="1">
      <c r="A10" s="20" t="s">
        <v>24</v>
      </c>
      <c s="20" t="s">
        <v>25</v>
      </c>
      <c s="21">
        <f>'001'!I3</f>
      </c>
      <c s="21">
        <f>'001'!O2</f>
      </c>
      <c s="21">
        <f>C10+D10</f>
      </c>
    </row>
    <row r="11" spans="1:5" ht="12.75" customHeight="1">
      <c r="A11" s="20" t="s">
        <v>71</v>
      </c>
      <c s="20" t="s">
        <v>72</v>
      </c>
      <c s="21">
        <f>'SO 100'!I3</f>
      </c>
      <c s="21">
        <f>'SO 100'!O2</f>
      </c>
      <c s="21">
        <f>C11+D11</f>
      </c>
    </row>
    <row r="12" spans="1:5" ht="12.75" customHeight="1">
      <c r="A12" s="20" t="s">
        <v>243</v>
      </c>
      <c s="20" t="s">
        <v>244</v>
      </c>
      <c s="21">
        <f>'SO 200'!I3</f>
      </c>
      <c s="21">
        <f>'SO 200'!O2</f>
      </c>
      <c s="21">
        <f>C12+D12</f>
      </c>
    </row>
    <row r="13" spans="1:5" ht="12.75" customHeight="1">
      <c r="A13" s="20" t="s">
        <v>270</v>
      </c>
      <c s="20" t="s">
        <v>271</v>
      </c>
      <c s="21">
        <f>'SO 500'!I3</f>
      </c>
      <c s="21">
        <f>'SO 500'!O2</f>
      </c>
      <c s="21">
        <f>C13+D13</f>
      </c>
    </row>
  </sheetData>
  <mergeCells count="4">
    <mergeCell ref="A1:A3"/>
    <mergeCell ref="B2:B3"/>
    <mergeCell ref="B4:D4"/>
    <mergeCell ref="B5:D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8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</v>
      </c>
      <c s="38">
        <f>0+I8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</v>
      </c>
      <c s="6"/>
      <c s="18" t="s">
        <v>25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0+I9+I13+I17+I21+I25</f>
      </c>
      <c>
        <f>0+O9+O13+O17+O21+O25</f>
      </c>
    </row>
    <row r="9" spans="1:16" ht="12.75">
      <c r="A9" s="25" t="s">
        <v>45</v>
      </c>
      <c s="29" t="s">
        <v>29</v>
      </c>
      <c s="29" t="s">
        <v>46</v>
      </c>
      <c s="25" t="s">
        <v>47</v>
      </c>
      <c s="30" t="s">
        <v>48</v>
      </c>
      <c s="31" t="s">
        <v>49</v>
      </c>
      <c s="32">
        <v>1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63.75">
      <c r="A10" s="34" t="s">
        <v>50</v>
      </c>
      <c r="E10" s="35" t="s">
        <v>51</v>
      </c>
    </row>
    <row r="11" spans="1:5" ht="12.75">
      <c r="A11" s="36" t="s">
        <v>52</v>
      </c>
      <c r="E11" s="37" t="s">
        <v>53</v>
      </c>
    </row>
    <row r="12" spans="1:5" ht="12.75">
      <c r="A12" t="s">
        <v>54</v>
      </c>
      <c r="E12" s="35" t="s">
        <v>55</v>
      </c>
    </row>
    <row r="13" spans="1:16" ht="12.75">
      <c r="A13" s="25" t="s">
        <v>45</v>
      </c>
      <c s="29" t="s">
        <v>29</v>
      </c>
      <c s="29" t="s">
        <v>56</v>
      </c>
      <c s="25" t="s">
        <v>47</v>
      </c>
      <c s="30" t="s">
        <v>57</v>
      </c>
      <c s="31" t="s">
        <v>49</v>
      </c>
      <c s="32">
        <v>1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47</v>
      </c>
    </row>
    <row r="15" spans="1:5" ht="12.75">
      <c r="A15" s="36" t="s">
        <v>52</v>
      </c>
      <c r="E15" s="37" t="s">
        <v>53</v>
      </c>
    </row>
    <row r="16" spans="1:5" ht="25.5">
      <c r="A16" t="s">
        <v>54</v>
      </c>
      <c r="E16" s="35" t="s">
        <v>58</v>
      </c>
    </row>
    <row r="17" spans="1:16" ht="12.75">
      <c r="A17" s="25" t="s">
        <v>45</v>
      </c>
      <c s="29" t="s">
        <v>22</v>
      </c>
      <c s="29" t="s">
        <v>59</v>
      </c>
      <c s="25" t="s">
        <v>47</v>
      </c>
      <c s="30" t="s">
        <v>60</v>
      </c>
      <c s="31" t="s">
        <v>61</v>
      </c>
      <c s="32">
        <v>1</v>
      </c>
      <c s="33">
        <v>0</v>
      </c>
      <c s="33">
        <f>ROUND(ROUND(H17,2)*ROUND(G17,3),2)</f>
      </c>
      <c r="O17">
        <f>(I17*21)/100</f>
      </c>
      <c t="s">
        <v>23</v>
      </c>
    </row>
    <row r="18" spans="1:5" ht="51">
      <c r="A18" s="34" t="s">
        <v>50</v>
      </c>
      <c r="E18" s="35" t="s">
        <v>62</v>
      </c>
    </row>
    <row r="19" spans="1:5" ht="12.75">
      <c r="A19" s="36" t="s">
        <v>52</v>
      </c>
      <c r="E19" s="37" t="s">
        <v>53</v>
      </c>
    </row>
    <row r="20" spans="1:5" ht="12.75">
      <c r="A20" t="s">
        <v>54</v>
      </c>
      <c r="E20" s="35" t="s">
        <v>63</v>
      </c>
    </row>
    <row r="21" spans="1:16" ht="12.75">
      <c r="A21" s="25" t="s">
        <v>45</v>
      </c>
      <c s="29" t="s">
        <v>33</v>
      </c>
      <c s="29" t="s">
        <v>64</v>
      </c>
      <c s="25" t="s">
        <v>47</v>
      </c>
      <c s="30" t="s">
        <v>65</v>
      </c>
      <c s="31" t="s">
        <v>49</v>
      </c>
      <c s="32">
        <v>1</v>
      </c>
      <c s="33">
        <v>0</v>
      </c>
      <c s="33">
        <f>ROUND(ROUND(H21,2)*ROUND(G21,3),2)</f>
      </c>
      <c r="O21">
        <f>(I21*21)/100</f>
      </c>
      <c t="s">
        <v>23</v>
      </c>
    </row>
    <row r="22" spans="1:5" ht="76.5">
      <c r="A22" s="34" t="s">
        <v>50</v>
      </c>
      <c r="E22" s="35" t="s">
        <v>66</v>
      </c>
    </row>
    <row r="23" spans="1:5" ht="12.75">
      <c r="A23" s="36" t="s">
        <v>52</v>
      </c>
      <c r="E23" s="37" t="s">
        <v>53</v>
      </c>
    </row>
    <row r="24" spans="1:5" ht="12.75">
      <c r="A24" t="s">
        <v>54</v>
      </c>
      <c r="E24" s="35" t="s">
        <v>63</v>
      </c>
    </row>
    <row r="25" spans="1:16" ht="12.75">
      <c r="A25" s="25" t="s">
        <v>45</v>
      </c>
      <c s="29" t="s">
        <v>42</v>
      </c>
      <c s="29" t="s">
        <v>67</v>
      </c>
      <c s="25" t="s">
        <v>47</v>
      </c>
      <c s="30" t="s">
        <v>68</v>
      </c>
      <c s="31" t="s">
        <v>49</v>
      </c>
      <c s="32">
        <v>1</v>
      </c>
      <c s="33">
        <v>0</v>
      </c>
      <c s="33">
        <f>ROUND(ROUND(H25,2)*ROUND(G25,3),2)</f>
      </c>
      <c r="O25">
        <f>(I25*21)/100</f>
      </c>
      <c t="s">
        <v>23</v>
      </c>
    </row>
    <row r="26" spans="1:5" ht="102">
      <c r="A26" s="34" t="s">
        <v>50</v>
      </c>
      <c r="E26" s="35" t="s">
        <v>69</v>
      </c>
    </row>
    <row r="27" spans="1:5" ht="12.75">
      <c r="A27" s="36" t="s">
        <v>52</v>
      </c>
      <c r="E27" s="37" t="s">
        <v>53</v>
      </c>
    </row>
    <row r="28" spans="1:5" ht="12.75">
      <c r="A28" t="s">
        <v>54</v>
      </c>
      <c r="E28" s="35" t="s">
        <v>70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31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0+O8+O17+O50+O55+O60+O65+O98+O107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71</v>
      </c>
      <c s="38">
        <f>0+I8+I17+I50+I55+I60+I65+I98+I107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71</v>
      </c>
      <c s="6"/>
      <c s="18" t="s">
        <v>72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0+I9+I13</f>
      </c>
      <c>
        <f>0+O9+O13</f>
      </c>
    </row>
    <row r="9" spans="1:16" ht="25.5">
      <c r="A9" s="25" t="s">
        <v>45</v>
      </c>
      <c s="29" t="s">
        <v>73</v>
      </c>
      <c s="29" t="s">
        <v>74</v>
      </c>
      <c s="25" t="s">
        <v>47</v>
      </c>
      <c s="30" t="s">
        <v>75</v>
      </c>
      <c s="31" t="s">
        <v>76</v>
      </c>
      <c s="32">
        <v>505.766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12.75">
      <c r="A10" s="34" t="s">
        <v>50</v>
      </c>
      <c r="E10" s="35" t="s">
        <v>77</v>
      </c>
    </row>
    <row r="11" spans="1:5" ht="51">
      <c r="A11" s="36" t="s">
        <v>52</v>
      </c>
      <c r="E11" s="37" t="s">
        <v>78</v>
      </c>
    </row>
    <row r="12" spans="1:5" ht="140.25">
      <c r="A12" t="s">
        <v>54</v>
      </c>
      <c r="E12" s="35" t="s">
        <v>79</v>
      </c>
    </row>
    <row r="13" spans="1:16" ht="25.5">
      <c r="A13" s="25" t="s">
        <v>45</v>
      </c>
      <c s="29" t="s">
        <v>80</v>
      </c>
      <c s="29" t="s">
        <v>81</v>
      </c>
      <c s="25" t="s">
        <v>47</v>
      </c>
      <c s="30" t="s">
        <v>82</v>
      </c>
      <c s="31" t="s">
        <v>76</v>
      </c>
      <c s="32">
        <v>46.2</v>
      </c>
      <c s="33">
        <v>0</v>
      </c>
      <c s="33">
        <f>ROUND(ROUND(H13,2)*ROUND(G13,3),2)</f>
      </c>
      <c r="O13">
        <f>(I13*21)/100</f>
      </c>
      <c t="s">
        <v>23</v>
      </c>
    </row>
    <row r="14" spans="1:5" ht="12.75">
      <c r="A14" s="34" t="s">
        <v>50</v>
      </c>
      <c r="E14" s="35" t="s">
        <v>83</v>
      </c>
    </row>
    <row r="15" spans="1:5" ht="12.75">
      <c r="A15" s="36" t="s">
        <v>52</v>
      </c>
      <c r="E15" s="37" t="s">
        <v>84</v>
      </c>
    </row>
    <row r="16" spans="1:5" ht="140.25">
      <c r="A16" t="s">
        <v>54</v>
      </c>
      <c r="E16" s="35" t="s">
        <v>79</v>
      </c>
    </row>
    <row r="17" spans="1:18" ht="12.75" customHeight="1">
      <c r="A17" s="6" t="s">
        <v>43</v>
      </c>
      <c s="6"/>
      <c s="40" t="s">
        <v>29</v>
      </c>
      <c s="6"/>
      <c s="27" t="s">
        <v>85</v>
      </c>
      <c s="6"/>
      <c s="6"/>
      <c s="6"/>
      <c s="41">
        <f>0+Q17</f>
      </c>
      <c r="O17">
        <f>0+R17</f>
      </c>
      <c r="Q17">
        <f>0+I18+I22+I26+I30+I34+I38+I42+I46</f>
      </c>
      <c>
        <f>0+O18+O22+O26+O30+O34+O38+O42+O46</f>
      </c>
    </row>
    <row r="18" spans="1:16" ht="12.75">
      <c r="A18" s="25" t="s">
        <v>45</v>
      </c>
      <c s="29" t="s">
        <v>35</v>
      </c>
      <c s="29" t="s">
        <v>86</v>
      </c>
      <c s="25" t="s">
        <v>47</v>
      </c>
      <c s="30" t="s">
        <v>87</v>
      </c>
      <c s="31" t="s">
        <v>88</v>
      </c>
      <c s="32">
        <v>45.75</v>
      </c>
      <c s="33">
        <v>0</v>
      </c>
      <c s="33">
        <f>ROUND(ROUND(H18,2)*ROUND(G18,3),2)</f>
      </c>
      <c r="O18">
        <f>(I18*21)/100</f>
      </c>
      <c t="s">
        <v>23</v>
      </c>
    </row>
    <row r="19" spans="1:5" ht="38.25">
      <c r="A19" s="34" t="s">
        <v>50</v>
      </c>
      <c r="E19" s="35" t="s">
        <v>89</v>
      </c>
    </row>
    <row r="20" spans="1:5" ht="12.75">
      <c r="A20" s="36" t="s">
        <v>52</v>
      </c>
      <c r="E20" s="37" t="s">
        <v>90</v>
      </c>
    </row>
    <row r="21" spans="1:5" ht="38.25">
      <c r="A21" t="s">
        <v>54</v>
      </c>
      <c r="E21" s="35" t="s">
        <v>91</v>
      </c>
    </row>
    <row r="22" spans="1:16" ht="12.75">
      <c r="A22" s="25" t="s">
        <v>45</v>
      </c>
      <c s="29" t="s">
        <v>37</v>
      </c>
      <c s="29" t="s">
        <v>92</v>
      </c>
      <c s="25" t="s">
        <v>47</v>
      </c>
      <c s="30" t="s">
        <v>93</v>
      </c>
      <c s="31" t="s">
        <v>88</v>
      </c>
      <c s="32">
        <v>280.981</v>
      </c>
      <c s="33">
        <v>0</v>
      </c>
      <c s="33">
        <f>ROUND(ROUND(H22,2)*ROUND(G22,3),2)</f>
      </c>
      <c r="O22">
        <f>(I22*21)/100</f>
      </c>
      <c t="s">
        <v>23</v>
      </c>
    </row>
    <row r="23" spans="1:5" ht="12.75">
      <c r="A23" s="34" t="s">
        <v>50</v>
      </c>
      <c r="E23" s="35" t="s">
        <v>94</v>
      </c>
    </row>
    <row r="24" spans="1:5" ht="51">
      <c r="A24" s="36" t="s">
        <v>52</v>
      </c>
      <c r="E24" s="37" t="s">
        <v>95</v>
      </c>
    </row>
    <row r="25" spans="1:5" ht="369.75">
      <c r="A25" t="s">
        <v>54</v>
      </c>
      <c r="E25" s="35" t="s">
        <v>96</v>
      </c>
    </row>
    <row r="26" spans="1:16" ht="12.75">
      <c r="A26" s="25" t="s">
        <v>45</v>
      </c>
      <c s="29" t="s">
        <v>97</v>
      </c>
      <c s="29" t="s">
        <v>98</v>
      </c>
      <c s="25" t="s">
        <v>47</v>
      </c>
      <c s="30" t="s">
        <v>99</v>
      </c>
      <c s="31" t="s">
        <v>88</v>
      </c>
      <c s="32">
        <v>22.4</v>
      </c>
      <c s="33">
        <v>0</v>
      </c>
      <c s="33">
        <f>ROUND(ROUND(H26,2)*ROUND(G26,3),2)</f>
      </c>
      <c r="O26">
        <f>(I26*21)/100</f>
      </c>
      <c t="s">
        <v>23</v>
      </c>
    </row>
    <row r="27" spans="1:5" ht="12.75">
      <c r="A27" s="34" t="s">
        <v>50</v>
      </c>
      <c r="E27" s="35" t="s">
        <v>100</v>
      </c>
    </row>
    <row r="28" spans="1:5" ht="12.75">
      <c r="A28" s="36" t="s">
        <v>52</v>
      </c>
      <c r="E28" s="37" t="s">
        <v>101</v>
      </c>
    </row>
    <row r="29" spans="1:5" ht="242.25">
      <c r="A29" t="s">
        <v>54</v>
      </c>
      <c r="E29" s="35" t="s">
        <v>102</v>
      </c>
    </row>
    <row r="30" spans="1:16" ht="12.75">
      <c r="A30" s="25" t="s">
        <v>45</v>
      </c>
      <c s="29" t="s">
        <v>103</v>
      </c>
      <c s="29" t="s">
        <v>104</v>
      </c>
      <c s="25" t="s">
        <v>47</v>
      </c>
      <c s="30" t="s">
        <v>105</v>
      </c>
      <c s="31" t="s">
        <v>106</v>
      </c>
      <c s="32">
        <v>338.8</v>
      </c>
      <c s="33">
        <v>0</v>
      </c>
      <c s="33">
        <f>ROUND(ROUND(H30,2)*ROUND(G30,3),2)</f>
      </c>
      <c r="O30">
        <f>(I30*21)/100</f>
      </c>
      <c t="s">
        <v>23</v>
      </c>
    </row>
    <row r="31" spans="1:5" ht="25.5">
      <c r="A31" s="34" t="s">
        <v>50</v>
      </c>
      <c r="E31" s="35" t="s">
        <v>107</v>
      </c>
    </row>
    <row r="32" spans="1:5" ht="51">
      <c r="A32" s="36" t="s">
        <v>52</v>
      </c>
      <c r="E32" s="37" t="s">
        <v>108</v>
      </c>
    </row>
    <row r="33" spans="1:5" ht="25.5">
      <c r="A33" t="s">
        <v>54</v>
      </c>
      <c r="E33" s="35" t="s">
        <v>109</v>
      </c>
    </row>
    <row r="34" spans="1:16" ht="12.75">
      <c r="A34" s="25" t="s">
        <v>45</v>
      </c>
      <c s="29" t="s">
        <v>40</v>
      </c>
      <c s="29" t="s">
        <v>110</v>
      </c>
      <c s="25" t="s">
        <v>47</v>
      </c>
      <c s="30" t="s">
        <v>111</v>
      </c>
      <c s="31" t="s">
        <v>88</v>
      </c>
      <c s="32">
        <v>457.5</v>
      </c>
      <c s="33">
        <v>0</v>
      </c>
      <c s="33">
        <f>ROUND(ROUND(H34,2)*ROUND(G34,3),2)</f>
      </c>
      <c r="O34">
        <f>(I34*21)/100</f>
      </c>
      <c t="s">
        <v>23</v>
      </c>
    </row>
    <row r="35" spans="1:5" ht="25.5">
      <c r="A35" s="34" t="s">
        <v>50</v>
      </c>
      <c r="E35" s="35" t="s">
        <v>112</v>
      </c>
    </row>
    <row r="36" spans="1:5" ht="12.75">
      <c r="A36" s="36" t="s">
        <v>52</v>
      </c>
      <c r="E36" s="37" t="s">
        <v>113</v>
      </c>
    </row>
    <row r="37" spans="1:5" ht="38.25">
      <c r="A37" t="s">
        <v>54</v>
      </c>
      <c r="E37" s="35" t="s">
        <v>114</v>
      </c>
    </row>
    <row r="38" spans="1:16" ht="12.75">
      <c r="A38" s="25" t="s">
        <v>45</v>
      </c>
      <c s="29" t="s">
        <v>42</v>
      </c>
      <c s="29" t="s">
        <v>115</v>
      </c>
      <c s="25" t="s">
        <v>47</v>
      </c>
      <c s="30" t="s">
        <v>116</v>
      </c>
      <c s="31" t="s">
        <v>106</v>
      </c>
      <c s="32">
        <v>457.5</v>
      </c>
      <c s="33">
        <v>0</v>
      </c>
      <c s="33">
        <f>ROUND(ROUND(H38,2)*ROUND(G38,3),2)</f>
      </c>
      <c r="O38">
        <f>(I38*21)/100</f>
      </c>
      <c t="s">
        <v>23</v>
      </c>
    </row>
    <row r="39" spans="1:5" ht="12.75">
      <c r="A39" s="34" t="s">
        <v>50</v>
      </c>
      <c r="E39" s="35" t="s">
        <v>117</v>
      </c>
    </row>
    <row r="40" spans="1:5" ht="12.75">
      <c r="A40" s="36" t="s">
        <v>52</v>
      </c>
      <c r="E40" s="37" t="s">
        <v>113</v>
      </c>
    </row>
    <row r="41" spans="1:5" ht="25.5">
      <c r="A41" t="s">
        <v>54</v>
      </c>
      <c r="E41" s="35" t="s">
        <v>118</v>
      </c>
    </row>
    <row r="42" spans="1:16" ht="12.75">
      <c r="A42" s="25" t="s">
        <v>45</v>
      </c>
      <c s="29" t="s">
        <v>119</v>
      </c>
      <c s="29" t="s">
        <v>120</v>
      </c>
      <c s="25" t="s">
        <v>47</v>
      </c>
      <c s="30" t="s">
        <v>121</v>
      </c>
      <c s="31" t="s">
        <v>88</v>
      </c>
      <c s="32">
        <v>33</v>
      </c>
      <c s="33">
        <v>0</v>
      </c>
      <c s="33">
        <f>ROUND(ROUND(H42,2)*ROUND(G42,3),2)</f>
      </c>
      <c r="O42">
        <f>(I42*21)/100</f>
      </c>
      <c t="s">
        <v>23</v>
      </c>
    </row>
    <row r="43" spans="1:5" ht="12.75">
      <c r="A43" s="34" t="s">
        <v>50</v>
      </c>
      <c r="E43" s="35" t="s">
        <v>122</v>
      </c>
    </row>
    <row r="44" spans="1:5" ht="12.75">
      <c r="A44" s="36" t="s">
        <v>52</v>
      </c>
      <c r="E44" s="37" t="s">
        <v>123</v>
      </c>
    </row>
    <row r="45" spans="1:5" ht="63.75">
      <c r="A45" t="s">
        <v>54</v>
      </c>
      <c r="E45" s="35" t="s">
        <v>124</v>
      </c>
    </row>
    <row r="46" spans="1:16" ht="25.5">
      <c r="A46" s="25" t="s">
        <v>45</v>
      </c>
      <c s="29" t="s">
        <v>125</v>
      </c>
      <c s="29" t="s">
        <v>126</v>
      </c>
      <c s="25" t="s">
        <v>47</v>
      </c>
      <c s="30" t="s">
        <v>127</v>
      </c>
      <c s="31" t="s">
        <v>88</v>
      </c>
      <c s="32">
        <v>132</v>
      </c>
      <c s="33">
        <v>0</v>
      </c>
      <c s="33">
        <f>ROUND(ROUND(H46,2)*ROUND(G46,3),2)</f>
      </c>
      <c r="O46">
        <f>(I46*21)/100</f>
      </c>
      <c t="s">
        <v>23</v>
      </c>
    </row>
    <row r="47" spans="1:5" ht="25.5">
      <c r="A47" s="34" t="s">
        <v>50</v>
      </c>
      <c r="E47" s="35" t="s">
        <v>128</v>
      </c>
    </row>
    <row r="48" spans="1:5" ht="12.75">
      <c r="A48" s="36" t="s">
        <v>52</v>
      </c>
      <c r="E48" s="37" t="s">
        <v>129</v>
      </c>
    </row>
    <row r="49" spans="1:5" ht="63.75">
      <c r="A49" t="s">
        <v>54</v>
      </c>
      <c r="E49" s="35" t="s">
        <v>124</v>
      </c>
    </row>
    <row r="50" spans="1:18" ht="12.75" customHeight="1">
      <c r="A50" s="6" t="s">
        <v>43</v>
      </c>
      <c s="6"/>
      <c s="40" t="s">
        <v>23</v>
      </c>
      <c s="6"/>
      <c s="27" t="s">
        <v>130</v>
      </c>
      <c s="6"/>
      <c s="6"/>
      <c s="6"/>
      <c s="41">
        <f>0+Q50</f>
      </c>
      <c r="O50">
        <f>0+R50</f>
      </c>
      <c r="Q50">
        <f>0+I51</f>
      </c>
      <c>
        <f>0+O51</f>
      </c>
    </row>
    <row r="51" spans="1:16" ht="12.75">
      <c r="A51" s="25" t="s">
        <v>45</v>
      </c>
      <c s="29" t="s">
        <v>131</v>
      </c>
      <c s="29" t="s">
        <v>132</v>
      </c>
      <c s="25" t="s">
        <v>47</v>
      </c>
      <c s="30" t="s">
        <v>133</v>
      </c>
      <c s="31" t="s">
        <v>88</v>
      </c>
      <c s="32">
        <v>2.618</v>
      </c>
      <c s="33">
        <v>0</v>
      </c>
      <c s="33">
        <f>ROUND(ROUND(H51,2)*ROUND(G51,3),2)</f>
      </c>
      <c r="O51">
        <f>(I51*21)/100</f>
      </c>
      <c t="s">
        <v>23</v>
      </c>
    </row>
    <row r="52" spans="1:5" ht="25.5">
      <c r="A52" s="34" t="s">
        <v>50</v>
      </c>
      <c r="E52" s="35" t="s">
        <v>134</v>
      </c>
    </row>
    <row r="53" spans="1:5" ht="12.75">
      <c r="A53" s="36" t="s">
        <v>52</v>
      </c>
      <c r="E53" s="37" t="s">
        <v>135</v>
      </c>
    </row>
    <row r="54" spans="1:5" ht="369.75">
      <c r="A54" t="s">
        <v>54</v>
      </c>
      <c r="E54" s="35" t="s">
        <v>136</v>
      </c>
    </row>
    <row r="55" spans="1:18" ht="12.75" customHeight="1">
      <c r="A55" s="6" t="s">
        <v>43</v>
      </c>
      <c s="6"/>
      <c s="40" t="s">
        <v>22</v>
      </c>
      <c s="6"/>
      <c s="27" t="s">
        <v>137</v>
      </c>
      <c s="6"/>
      <c s="6"/>
      <c s="6"/>
      <c s="41">
        <f>0+Q55</f>
      </c>
      <c r="O55">
        <f>0+R55</f>
      </c>
      <c r="Q55">
        <f>0+I56</f>
      </c>
      <c>
        <f>0+O56</f>
      </c>
    </row>
    <row r="56" spans="1:16" ht="12.75">
      <c r="A56" s="25" t="s">
        <v>45</v>
      </c>
      <c s="29" t="s">
        <v>138</v>
      </c>
      <c s="29" t="s">
        <v>139</v>
      </c>
      <c s="25" t="s">
        <v>47</v>
      </c>
      <c s="30" t="s">
        <v>140</v>
      </c>
      <c s="31" t="s">
        <v>141</v>
      </c>
      <c s="32">
        <v>2.5</v>
      </c>
      <c s="33">
        <v>0</v>
      </c>
      <c s="33">
        <f>ROUND(ROUND(H56,2)*ROUND(G56,3),2)</f>
      </c>
      <c r="O56">
        <f>(I56*21)/100</f>
      </c>
      <c t="s">
        <v>23</v>
      </c>
    </row>
    <row r="57" spans="1:5" ht="38.25">
      <c r="A57" s="34" t="s">
        <v>50</v>
      </c>
      <c r="E57" s="35" t="s">
        <v>142</v>
      </c>
    </row>
    <row r="58" spans="1:5" ht="12.75">
      <c r="A58" s="36" t="s">
        <v>52</v>
      </c>
      <c r="E58" s="37" t="s">
        <v>143</v>
      </c>
    </row>
    <row r="59" spans="1:5" ht="293.25">
      <c r="A59" t="s">
        <v>54</v>
      </c>
      <c r="E59" s="35" t="s">
        <v>144</v>
      </c>
    </row>
    <row r="60" spans="1:18" ht="12.75" customHeight="1">
      <c r="A60" s="6" t="s">
        <v>43</v>
      </c>
      <c s="6"/>
      <c s="40" t="s">
        <v>33</v>
      </c>
      <c s="6"/>
      <c s="27" t="s">
        <v>145</v>
      </c>
      <c s="6"/>
      <c s="6"/>
      <c s="6"/>
      <c s="41">
        <f>0+Q60</f>
      </c>
      <c r="O60">
        <f>0+R60</f>
      </c>
      <c r="Q60">
        <f>0+I61</f>
      </c>
      <c>
        <f>0+O61</f>
      </c>
    </row>
    <row r="61" spans="1:16" ht="12.75">
      <c r="A61" s="25" t="s">
        <v>45</v>
      </c>
      <c s="29" t="s">
        <v>146</v>
      </c>
      <c s="29" t="s">
        <v>147</v>
      </c>
      <c s="25" t="s">
        <v>47</v>
      </c>
      <c s="30" t="s">
        <v>148</v>
      </c>
      <c s="31" t="s">
        <v>88</v>
      </c>
      <c s="32">
        <v>0.687</v>
      </c>
      <c s="33">
        <v>0</v>
      </c>
      <c s="33">
        <f>ROUND(ROUND(H61,2)*ROUND(G61,3),2)</f>
      </c>
      <c r="O61">
        <f>(I61*21)/100</f>
      </c>
      <c t="s">
        <v>23</v>
      </c>
    </row>
    <row r="62" spans="1:5" ht="12.75">
      <c r="A62" s="34" t="s">
        <v>50</v>
      </c>
      <c r="E62" s="35" t="s">
        <v>149</v>
      </c>
    </row>
    <row r="63" spans="1:5" ht="12.75">
      <c r="A63" s="36" t="s">
        <v>52</v>
      </c>
      <c r="E63" s="37" t="s">
        <v>150</v>
      </c>
    </row>
    <row r="64" spans="1:5" ht="229.5">
      <c r="A64" t="s">
        <v>54</v>
      </c>
      <c r="E64" s="35" t="s">
        <v>151</v>
      </c>
    </row>
    <row r="65" spans="1:18" ht="12.75" customHeight="1">
      <c r="A65" s="6" t="s">
        <v>43</v>
      </c>
      <c s="6"/>
      <c s="40" t="s">
        <v>35</v>
      </c>
      <c s="6"/>
      <c s="27" t="s">
        <v>72</v>
      </c>
      <c s="6"/>
      <c s="6"/>
      <c s="6"/>
      <c s="41">
        <f>0+Q65</f>
      </c>
      <c r="O65">
        <f>0+R65</f>
      </c>
      <c r="Q65">
        <f>0+I66+I70+I74+I78+I82+I86+I90+I94</f>
      </c>
      <c>
        <f>0+O66+O70+O74+O78+O82+O86+O90+O94</f>
      </c>
    </row>
    <row r="66" spans="1:16" ht="12.75">
      <c r="A66" s="25" t="s">
        <v>45</v>
      </c>
      <c s="29" t="s">
        <v>152</v>
      </c>
      <c s="29" t="s">
        <v>153</v>
      </c>
      <c s="25" t="s">
        <v>47</v>
      </c>
      <c s="30" t="s">
        <v>154</v>
      </c>
      <c s="31" t="s">
        <v>88</v>
      </c>
      <c s="32">
        <v>109.429</v>
      </c>
      <c s="33">
        <v>0</v>
      </c>
      <c s="33">
        <f>ROUND(ROUND(H66,2)*ROUND(G66,3),2)</f>
      </c>
      <c r="O66">
        <f>(I66*21)/100</f>
      </c>
      <c t="s">
        <v>23</v>
      </c>
    </row>
    <row r="67" spans="1:5" ht="12.75">
      <c r="A67" s="34" t="s">
        <v>50</v>
      </c>
      <c r="E67" s="35" t="s">
        <v>155</v>
      </c>
    </row>
    <row r="68" spans="1:5" ht="51">
      <c r="A68" s="36" t="s">
        <v>52</v>
      </c>
      <c r="E68" s="37" t="s">
        <v>156</v>
      </c>
    </row>
    <row r="69" spans="1:5" ht="51">
      <c r="A69" t="s">
        <v>54</v>
      </c>
      <c r="E69" s="35" t="s">
        <v>157</v>
      </c>
    </row>
    <row r="70" spans="1:16" ht="12.75">
      <c r="A70" s="25" t="s">
        <v>45</v>
      </c>
      <c s="29" t="s">
        <v>158</v>
      </c>
      <c s="29" t="s">
        <v>159</v>
      </c>
      <c s="25" t="s">
        <v>47</v>
      </c>
      <c s="30" t="s">
        <v>160</v>
      </c>
      <c s="31" t="s">
        <v>106</v>
      </c>
      <c s="32">
        <v>356.4</v>
      </c>
      <c s="33">
        <v>0</v>
      </c>
      <c s="33">
        <f>ROUND(ROUND(H70,2)*ROUND(G70,3),2)</f>
      </c>
      <c r="O70">
        <f>(I70*21)/100</f>
      </c>
      <c t="s">
        <v>23</v>
      </c>
    </row>
    <row r="71" spans="1:5" ht="12.75">
      <c r="A71" s="34" t="s">
        <v>50</v>
      </c>
      <c r="E71" s="35" t="s">
        <v>161</v>
      </c>
    </row>
    <row r="72" spans="1:5" ht="12.75">
      <c r="A72" s="36" t="s">
        <v>52</v>
      </c>
      <c r="E72" s="37" t="s">
        <v>162</v>
      </c>
    </row>
    <row r="73" spans="1:5" ht="51">
      <c r="A73" t="s">
        <v>54</v>
      </c>
      <c r="E73" s="35" t="s">
        <v>163</v>
      </c>
    </row>
    <row r="74" spans="1:16" ht="12.75">
      <c r="A74" s="25" t="s">
        <v>45</v>
      </c>
      <c s="29" t="s">
        <v>164</v>
      </c>
      <c s="29" t="s">
        <v>165</v>
      </c>
      <c s="25" t="s">
        <v>47</v>
      </c>
      <c s="30" t="s">
        <v>166</v>
      </c>
      <c s="31" t="s">
        <v>106</v>
      </c>
      <c s="32">
        <v>346.5</v>
      </c>
      <c s="33">
        <v>0</v>
      </c>
      <c s="33">
        <f>ROUND(ROUND(H74,2)*ROUND(G74,3),2)</f>
      </c>
      <c r="O74">
        <f>(I74*21)/100</f>
      </c>
      <c t="s">
        <v>23</v>
      </c>
    </row>
    <row r="75" spans="1:5" ht="12.75">
      <c r="A75" s="34" t="s">
        <v>50</v>
      </c>
      <c r="E75" s="35" t="s">
        <v>167</v>
      </c>
    </row>
    <row r="76" spans="1:5" ht="12.75">
      <c r="A76" s="36" t="s">
        <v>52</v>
      </c>
      <c r="E76" s="37" t="s">
        <v>168</v>
      </c>
    </row>
    <row r="77" spans="1:5" ht="51">
      <c r="A77" t="s">
        <v>54</v>
      </c>
      <c r="E77" s="35" t="s">
        <v>163</v>
      </c>
    </row>
    <row r="78" spans="1:16" ht="12.75">
      <c r="A78" s="25" t="s">
        <v>45</v>
      </c>
      <c s="29" t="s">
        <v>169</v>
      </c>
      <c s="29" t="s">
        <v>170</v>
      </c>
      <c s="25" t="s">
        <v>47</v>
      </c>
      <c s="30" t="s">
        <v>171</v>
      </c>
      <c s="31" t="s">
        <v>88</v>
      </c>
      <c s="32">
        <v>13.596</v>
      </c>
      <c s="33">
        <v>0</v>
      </c>
      <c s="33">
        <f>ROUND(ROUND(H78,2)*ROUND(G78,3),2)</f>
      </c>
      <c r="O78">
        <f>(I78*21)/100</f>
      </c>
      <c t="s">
        <v>23</v>
      </c>
    </row>
    <row r="79" spans="1:5" ht="12.75">
      <c r="A79" s="34" t="s">
        <v>50</v>
      </c>
      <c r="E79" s="35" t="s">
        <v>172</v>
      </c>
    </row>
    <row r="80" spans="1:5" ht="12.75">
      <c r="A80" s="36" t="s">
        <v>52</v>
      </c>
      <c r="E80" s="37" t="s">
        <v>173</v>
      </c>
    </row>
    <row r="81" spans="1:5" ht="140.25">
      <c r="A81" t="s">
        <v>54</v>
      </c>
      <c r="E81" s="35" t="s">
        <v>174</v>
      </c>
    </row>
    <row r="82" spans="1:16" ht="12.75">
      <c r="A82" s="25" t="s">
        <v>45</v>
      </c>
      <c s="29" t="s">
        <v>175</v>
      </c>
      <c s="29" t="s">
        <v>176</v>
      </c>
      <c s="25" t="s">
        <v>47</v>
      </c>
      <c s="30" t="s">
        <v>177</v>
      </c>
      <c s="31" t="s">
        <v>88</v>
      </c>
      <c s="32">
        <v>24.255</v>
      </c>
      <c s="33">
        <v>0</v>
      </c>
      <c s="33">
        <f>ROUND(ROUND(H82,2)*ROUND(G82,3),2)</f>
      </c>
      <c r="O82">
        <f>(I82*21)/100</f>
      </c>
      <c t="s">
        <v>23</v>
      </c>
    </row>
    <row r="83" spans="1:5" ht="12.75">
      <c r="A83" s="34" t="s">
        <v>50</v>
      </c>
      <c r="E83" s="35" t="s">
        <v>178</v>
      </c>
    </row>
    <row r="84" spans="1:5" ht="12.75">
      <c r="A84" s="36" t="s">
        <v>52</v>
      </c>
      <c r="E84" s="37" t="s">
        <v>179</v>
      </c>
    </row>
    <row r="85" spans="1:5" ht="140.25">
      <c r="A85" t="s">
        <v>54</v>
      </c>
      <c r="E85" s="35" t="s">
        <v>174</v>
      </c>
    </row>
    <row r="86" spans="1:16" ht="12.75">
      <c r="A86" s="25" t="s">
        <v>45</v>
      </c>
      <c s="29" t="s">
        <v>180</v>
      </c>
      <c s="29" t="s">
        <v>181</v>
      </c>
      <c s="25" t="s">
        <v>47</v>
      </c>
      <c s="30" t="s">
        <v>182</v>
      </c>
      <c s="31" t="s">
        <v>106</v>
      </c>
      <c s="32">
        <v>3</v>
      </c>
      <c s="33">
        <v>0</v>
      </c>
      <c s="33">
        <f>ROUND(ROUND(H86,2)*ROUND(G86,3),2)</f>
      </c>
      <c r="O86">
        <f>(I86*21)/100</f>
      </c>
      <c t="s">
        <v>23</v>
      </c>
    </row>
    <row r="87" spans="1:5" ht="25.5">
      <c r="A87" s="34" t="s">
        <v>50</v>
      </c>
      <c r="E87" s="35" t="s">
        <v>183</v>
      </c>
    </row>
    <row r="88" spans="1:5" ht="12.75">
      <c r="A88" s="36" t="s">
        <v>52</v>
      </c>
      <c r="E88" s="37" t="s">
        <v>184</v>
      </c>
    </row>
    <row r="89" spans="1:5" ht="153">
      <c r="A89" t="s">
        <v>54</v>
      </c>
      <c r="E89" s="35" t="s">
        <v>185</v>
      </c>
    </row>
    <row r="90" spans="1:16" ht="25.5">
      <c r="A90" s="25" t="s">
        <v>45</v>
      </c>
      <c s="29" t="s">
        <v>186</v>
      </c>
      <c s="29" t="s">
        <v>187</v>
      </c>
      <c s="25" t="s">
        <v>47</v>
      </c>
      <c s="30" t="s">
        <v>188</v>
      </c>
      <c s="31" t="s">
        <v>106</v>
      </c>
      <c s="32">
        <v>1.8</v>
      </c>
      <c s="33">
        <v>0</v>
      </c>
      <c s="33">
        <f>ROUND(ROUND(H90,2)*ROUND(G90,3),2)</f>
      </c>
      <c r="O90">
        <f>(I90*21)/100</f>
      </c>
      <c t="s">
        <v>23</v>
      </c>
    </row>
    <row r="91" spans="1:5" ht="25.5">
      <c r="A91" s="34" t="s">
        <v>50</v>
      </c>
      <c r="E91" s="35" t="s">
        <v>189</v>
      </c>
    </row>
    <row r="92" spans="1:5" ht="12.75">
      <c r="A92" s="36" t="s">
        <v>52</v>
      </c>
      <c r="E92" s="37" t="s">
        <v>190</v>
      </c>
    </row>
    <row r="93" spans="1:5" ht="153">
      <c r="A93" t="s">
        <v>54</v>
      </c>
      <c r="E93" s="35" t="s">
        <v>185</v>
      </c>
    </row>
    <row r="94" spans="1:16" ht="12.75">
      <c r="A94" s="25" t="s">
        <v>45</v>
      </c>
      <c s="29" t="s">
        <v>191</v>
      </c>
      <c s="29" t="s">
        <v>192</v>
      </c>
      <c s="25" t="s">
        <v>47</v>
      </c>
      <c s="30" t="s">
        <v>193</v>
      </c>
      <c s="31" t="s">
        <v>88</v>
      </c>
      <c s="32">
        <v>0.032</v>
      </c>
      <c s="33">
        <v>0</v>
      </c>
      <c s="33">
        <f>ROUND(ROUND(H94,2)*ROUND(G94,3),2)</f>
      </c>
      <c r="O94">
        <f>(I94*21)/100</f>
      </c>
      <c t="s">
        <v>23</v>
      </c>
    </row>
    <row r="95" spans="1:5" ht="12.75">
      <c r="A95" s="34" t="s">
        <v>50</v>
      </c>
      <c r="E95" s="35" t="s">
        <v>47</v>
      </c>
    </row>
    <row r="96" spans="1:5" ht="12.75">
      <c r="A96" s="36" t="s">
        <v>52</v>
      </c>
      <c r="E96" s="37" t="s">
        <v>194</v>
      </c>
    </row>
    <row r="97" spans="1:5" ht="51">
      <c r="A97" t="s">
        <v>54</v>
      </c>
      <c r="E97" s="35" t="s">
        <v>157</v>
      </c>
    </row>
    <row r="98" spans="1:18" ht="12.75" customHeight="1">
      <c r="A98" s="6" t="s">
        <v>43</v>
      </c>
      <c s="6"/>
      <c s="40" t="s">
        <v>103</v>
      </c>
      <c s="6"/>
      <c s="27" t="s">
        <v>195</v>
      </c>
      <c s="6"/>
      <c s="6"/>
      <c s="6"/>
      <c s="41">
        <f>0+Q98</f>
      </c>
      <c r="O98">
        <f>0+R98</f>
      </c>
      <c r="Q98">
        <f>0+I99+I103</f>
      </c>
      <c>
        <f>0+O99+O103</f>
      </c>
    </row>
    <row r="99" spans="1:16" ht="12.75">
      <c r="A99" s="25" t="s">
        <v>45</v>
      </c>
      <c s="29" t="s">
        <v>196</v>
      </c>
      <c s="29" t="s">
        <v>197</v>
      </c>
      <c s="25" t="s">
        <v>47</v>
      </c>
      <c s="30" t="s">
        <v>198</v>
      </c>
      <c s="31" t="s">
        <v>199</v>
      </c>
      <c s="32">
        <v>1</v>
      </c>
      <c s="33">
        <v>0</v>
      </c>
      <c s="33">
        <f>ROUND(ROUND(H99,2)*ROUND(G99,3),2)</f>
      </c>
      <c r="O99">
        <f>(I99*21)/100</f>
      </c>
      <c t="s">
        <v>23</v>
      </c>
    </row>
    <row r="100" spans="1:5" ht="12.75">
      <c r="A100" s="34" t="s">
        <v>50</v>
      </c>
      <c r="E100" s="35" t="s">
        <v>47</v>
      </c>
    </row>
    <row r="101" spans="1:5" ht="12.75">
      <c r="A101" s="36" t="s">
        <v>52</v>
      </c>
      <c r="E101" s="37" t="s">
        <v>53</v>
      </c>
    </row>
    <row r="102" spans="1:5" ht="76.5">
      <c r="A102" t="s">
        <v>54</v>
      </c>
      <c r="E102" s="35" t="s">
        <v>200</v>
      </c>
    </row>
    <row r="103" spans="1:16" ht="12.75">
      <c r="A103" s="25" t="s">
        <v>45</v>
      </c>
      <c s="29" t="s">
        <v>201</v>
      </c>
      <c s="29" t="s">
        <v>202</v>
      </c>
      <c s="25" t="s">
        <v>47</v>
      </c>
      <c s="30" t="s">
        <v>203</v>
      </c>
      <c s="31" t="s">
        <v>204</v>
      </c>
      <c s="32">
        <v>4.6</v>
      </c>
      <c s="33">
        <v>0</v>
      </c>
      <c s="33">
        <f>ROUND(ROUND(H103,2)*ROUND(G103,3),2)</f>
      </c>
      <c r="O103">
        <f>(I103*21)/100</f>
      </c>
      <c t="s">
        <v>23</v>
      </c>
    </row>
    <row r="104" spans="1:5" ht="12.75">
      <c r="A104" s="34" t="s">
        <v>50</v>
      </c>
      <c r="E104" s="35" t="s">
        <v>205</v>
      </c>
    </row>
    <row r="105" spans="1:5" ht="12.75">
      <c r="A105" s="36" t="s">
        <v>52</v>
      </c>
      <c r="E105" s="37" t="s">
        <v>206</v>
      </c>
    </row>
    <row r="106" spans="1:5" ht="255">
      <c r="A106" t="s">
        <v>54</v>
      </c>
      <c r="E106" s="35" t="s">
        <v>207</v>
      </c>
    </row>
    <row r="107" spans="1:18" ht="12.75" customHeight="1">
      <c r="A107" s="6" t="s">
        <v>43</v>
      </c>
      <c s="6"/>
      <c s="40" t="s">
        <v>40</v>
      </c>
      <c s="6"/>
      <c s="27" t="s">
        <v>208</v>
      </c>
      <c s="6"/>
      <c s="6"/>
      <c s="6"/>
      <c s="41">
        <f>0+Q107</f>
      </c>
      <c r="O107">
        <f>0+R107</f>
      </c>
      <c r="Q107">
        <f>0+I108+I112+I116+I120+I124+I128</f>
      </c>
      <c>
        <f>0+O108+O112+O116+O120+O124+O128</f>
      </c>
    </row>
    <row r="108" spans="1:16" ht="12.75">
      <c r="A108" s="25" t="s">
        <v>45</v>
      </c>
      <c s="29" t="s">
        <v>209</v>
      </c>
      <c s="29" t="s">
        <v>210</v>
      </c>
      <c s="25" t="s">
        <v>47</v>
      </c>
      <c s="30" t="s">
        <v>211</v>
      </c>
      <c s="31" t="s">
        <v>204</v>
      </c>
      <c s="32">
        <v>4.96</v>
      </c>
      <c s="33">
        <v>0</v>
      </c>
      <c s="33">
        <f>ROUND(ROUND(H108,2)*ROUND(G108,3),2)</f>
      </c>
      <c r="O108">
        <f>(I108*21)/100</f>
      </c>
      <c t="s">
        <v>23</v>
      </c>
    </row>
    <row r="109" spans="1:5" ht="25.5">
      <c r="A109" s="34" t="s">
        <v>50</v>
      </c>
      <c r="E109" s="35" t="s">
        <v>212</v>
      </c>
    </row>
    <row r="110" spans="1:5" ht="12.75">
      <c r="A110" s="36" t="s">
        <v>52</v>
      </c>
      <c r="E110" s="37" t="s">
        <v>213</v>
      </c>
    </row>
    <row r="111" spans="1:5" ht="51">
      <c r="A111" t="s">
        <v>54</v>
      </c>
      <c r="E111" s="35" t="s">
        <v>214</v>
      </c>
    </row>
    <row r="112" spans="1:16" ht="12.75">
      <c r="A112" s="25" t="s">
        <v>45</v>
      </c>
      <c s="29" t="s">
        <v>215</v>
      </c>
      <c s="29" t="s">
        <v>216</v>
      </c>
      <c s="25" t="s">
        <v>29</v>
      </c>
      <c s="30" t="s">
        <v>217</v>
      </c>
      <c s="31" t="s">
        <v>204</v>
      </c>
      <c s="32">
        <v>5</v>
      </c>
      <c s="33">
        <v>0</v>
      </c>
      <c s="33">
        <f>ROUND(ROUND(H112,2)*ROUND(G112,3),2)</f>
      </c>
      <c r="O112">
        <f>(I112*21)/100</f>
      </c>
      <c t="s">
        <v>23</v>
      </c>
    </row>
    <row r="113" spans="1:5" ht="38.25">
      <c r="A113" s="34" t="s">
        <v>50</v>
      </c>
      <c r="E113" s="35" t="s">
        <v>218</v>
      </c>
    </row>
    <row r="114" spans="1:5" ht="12.75">
      <c r="A114" s="36" t="s">
        <v>52</v>
      </c>
      <c r="E114" s="37" t="s">
        <v>219</v>
      </c>
    </row>
    <row r="115" spans="1:5" ht="51">
      <c r="A115" t="s">
        <v>54</v>
      </c>
      <c r="E115" s="35" t="s">
        <v>214</v>
      </c>
    </row>
    <row r="116" spans="1:16" ht="12.75">
      <c r="A116" s="25" t="s">
        <v>45</v>
      </c>
      <c s="29" t="s">
        <v>220</v>
      </c>
      <c s="29" t="s">
        <v>221</v>
      </c>
      <c s="25" t="s">
        <v>47</v>
      </c>
      <c s="30" t="s">
        <v>222</v>
      </c>
      <c s="31" t="s">
        <v>204</v>
      </c>
      <c s="32">
        <v>14.7</v>
      </c>
      <c s="33">
        <v>0</v>
      </c>
      <c s="33">
        <f>ROUND(ROUND(H116,2)*ROUND(G116,3),2)</f>
      </c>
      <c r="O116">
        <f>(I116*21)/100</f>
      </c>
      <c t="s">
        <v>23</v>
      </c>
    </row>
    <row r="117" spans="1:5" ht="25.5">
      <c r="A117" s="34" t="s">
        <v>50</v>
      </c>
      <c r="E117" s="35" t="s">
        <v>223</v>
      </c>
    </row>
    <row r="118" spans="1:5" ht="12.75">
      <c r="A118" s="36" t="s">
        <v>52</v>
      </c>
      <c r="E118" s="37" t="s">
        <v>224</v>
      </c>
    </row>
    <row r="119" spans="1:5" ht="25.5">
      <c r="A119" t="s">
        <v>54</v>
      </c>
      <c r="E119" s="35" t="s">
        <v>225</v>
      </c>
    </row>
    <row r="120" spans="1:16" ht="12.75">
      <c r="A120" s="25" t="s">
        <v>45</v>
      </c>
      <c s="29" t="s">
        <v>226</v>
      </c>
      <c s="29" t="s">
        <v>227</v>
      </c>
      <c s="25" t="s">
        <v>47</v>
      </c>
      <c s="30" t="s">
        <v>228</v>
      </c>
      <c s="31" t="s">
        <v>204</v>
      </c>
      <c s="32">
        <v>14.7</v>
      </c>
      <c s="33">
        <v>0</v>
      </c>
      <c s="33">
        <f>ROUND(ROUND(H120,2)*ROUND(G120,3),2)</f>
      </c>
      <c r="O120">
        <f>(I120*21)/100</f>
      </c>
      <c t="s">
        <v>23</v>
      </c>
    </row>
    <row r="121" spans="1:5" ht="12.75">
      <c r="A121" s="34" t="s">
        <v>50</v>
      </c>
      <c r="E121" s="35" t="s">
        <v>229</v>
      </c>
    </row>
    <row r="122" spans="1:5" ht="12.75">
      <c r="A122" s="36" t="s">
        <v>52</v>
      </c>
      <c r="E122" s="37" t="s">
        <v>224</v>
      </c>
    </row>
    <row r="123" spans="1:5" ht="38.25">
      <c r="A123" t="s">
        <v>54</v>
      </c>
      <c r="E123" s="35" t="s">
        <v>230</v>
      </c>
    </row>
    <row r="124" spans="1:16" ht="12.75">
      <c r="A124" s="25" t="s">
        <v>45</v>
      </c>
      <c s="29" t="s">
        <v>231</v>
      </c>
      <c s="29" t="s">
        <v>232</v>
      </c>
      <c s="25" t="s">
        <v>47</v>
      </c>
      <c s="30" t="s">
        <v>233</v>
      </c>
      <c s="31" t="s">
        <v>106</v>
      </c>
      <c s="32">
        <v>101</v>
      </c>
      <c s="33">
        <v>0</v>
      </c>
      <c s="33">
        <f>ROUND(ROUND(H124,2)*ROUND(G124,3),2)</f>
      </c>
      <c r="O124">
        <f>(I124*21)/100</f>
      </c>
      <c t="s">
        <v>23</v>
      </c>
    </row>
    <row r="125" spans="1:5" ht="12.75">
      <c r="A125" s="34" t="s">
        <v>50</v>
      </c>
      <c r="E125" s="35" t="s">
        <v>234</v>
      </c>
    </row>
    <row r="126" spans="1:5" ht="12.75">
      <c r="A126" s="36" t="s">
        <v>52</v>
      </c>
      <c r="E126" s="37" t="s">
        <v>235</v>
      </c>
    </row>
    <row r="127" spans="1:5" ht="102">
      <c r="A127" t="s">
        <v>54</v>
      </c>
      <c r="E127" s="35" t="s">
        <v>236</v>
      </c>
    </row>
    <row r="128" spans="1:16" ht="12.75">
      <c r="A128" s="25" t="s">
        <v>45</v>
      </c>
      <c s="29" t="s">
        <v>237</v>
      </c>
      <c s="29" t="s">
        <v>238</v>
      </c>
      <c s="25" t="s">
        <v>47</v>
      </c>
      <c s="30" t="s">
        <v>239</v>
      </c>
      <c s="31" t="s">
        <v>204</v>
      </c>
      <c s="32">
        <v>5.1</v>
      </c>
      <c s="33">
        <v>0</v>
      </c>
      <c s="33">
        <f>ROUND(ROUND(H128,2)*ROUND(G128,3),2)</f>
      </c>
      <c r="O128">
        <f>(I128*21)/100</f>
      </c>
      <c t="s">
        <v>23</v>
      </c>
    </row>
    <row r="129" spans="1:5" ht="38.25">
      <c r="A129" s="34" t="s">
        <v>50</v>
      </c>
      <c r="E129" s="35" t="s">
        <v>240</v>
      </c>
    </row>
    <row r="130" spans="1:5" ht="12.75">
      <c r="A130" s="36" t="s">
        <v>52</v>
      </c>
      <c r="E130" s="37" t="s">
        <v>241</v>
      </c>
    </row>
    <row r="131" spans="1:5" ht="76.5">
      <c r="A131" t="s">
        <v>54</v>
      </c>
      <c r="E131" s="35" t="s">
        <v>242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1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0+O8+O13+O18+O27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243</v>
      </c>
      <c s="38">
        <f>0+I8+I13+I18+I27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243</v>
      </c>
      <c s="6"/>
      <c s="18" t="s">
        <v>244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45</v>
      </c>
      <c s="29" t="s">
        <v>29</v>
      </c>
      <c s="29" t="s">
        <v>245</v>
      </c>
      <c s="25" t="s">
        <v>47</v>
      </c>
      <c s="30" t="s">
        <v>246</v>
      </c>
      <c s="31" t="s">
        <v>88</v>
      </c>
      <c s="32">
        <v>214.2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25.5">
      <c r="A10" s="34" t="s">
        <v>50</v>
      </c>
      <c r="E10" s="35" t="s">
        <v>247</v>
      </c>
    </row>
    <row r="11" spans="1:5" ht="12.75">
      <c r="A11" s="36" t="s">
        <v>52</v>
      </c>
      <c r="E11" s="37" t="s">
        <v>248</v>
      </c>
    </row>
    <row r="12" spans="1:5" ht="25.5">
      <c r="A12" t="s">
        <v>54</v>
      </c>
      <c r="E12" s="35" t="s">
        <v>249</v>
      </c>
    </row>
    <row r="13" spans="1:18" ht="12.75" customHeight="1">
      <c r="A13" s="6" t="s">
        <v>43</v>
      </c>
      <c s="6"/>
      <c s="40" t="s">
        <v>29</v>
      </c>
      <c s="6"/>
      <c s="27" t="s">
        <v>85</v>
      </c>
      <c s="6"/>
      <c s="6"/>
      <c s="6"/>
      <c s="41">
        <f>0+Q13</f>
      </c>
      <c r="O13">
        <f>0+R13</f>
      </c>
      <c r="Q13">
        <f>0+I14</f>
      </c>
      <c>
        <f>0+O14</f>
      </c>
    </row>
    <row r="14" spans="1:16" ht="12.75">
      <c r="A14" s="25" t="s">
        <v>45</v>
      </c>
      <c s="29" t="s">
        <v>23</v>
      </c>
      <c s="29" t="s">
        <v>250</v>
      </c>
      <c s="25" t="s">
        <v>47</v>
      </c>
      <c s="30" t="s">
        <v>251</v>
      </c>
      <c s="31" t="s">
        <v>88</v>
      </c>
      <c s="32">
        <v>135.15</v>
      </c>
      <c s="33">
        <v>0</v>
      </c>
      <c s="33">
        <f>ROUND(ROUND(H14,2)*ROUND(G14,3),2)</f>
      </c>
      <c r="O14">
        <f>(I14*21)/100</f>
      </c>
      <c t="s">
        <v>23</v>
      </c>
    </row>
    <row r="15" spans="1:5" ht="25.5">
      <c r="A15" s="34" t="s">
        <v>50</v>
      </c>
      <c r="E15" s="35" t="s">
        <v>252</v>
      </c>
    </row>
    <row r="16" spans="1:5" ht="12.75">
      <c r="A16" s="36" t="s">
        <v>52</v>
      </c>
      <c r="E16" s="37" t="s">
        <v>253</v>
      </c>
    </row>
    <row r="17" spans="1:5" ht="318.75">
      <c r="A17" t="s">
        <v>54</v>
      </c>
      <c r="E17" s="35" t="s">
        <v>254</v>
      </c>
    </row>
    <row r="18" spans="1:18" ht="12.75" customHeight="1">
      <c r="A18" s="6" t="s">
        <v>43</v>
      </c>
      <c s="6"/>
      <c s="40" t="s">
        <v>23</v>
      </c>
      <c s="6"/>
      <c s="27" t="s">
        <v>130</v>
      </c>
      <c s="6"/>
      <c s="6"/>
      <c s="6"/>
      <c s="41">
        <f>0+Q18</f>
      </c>
      <c r="O18">
        <f>0+R18</f>
      </c>
      <c r="Q18">
        <f>0+I19+I23</f>
      </c>
      <c>
        <f>0+O19+O23</f>
      </c>
    </row>
    <row r="19" spans="1:16" ht="12.75">
      <c r="A19" s="25" t="s">
        <v>45</v>
      </c>
      <c s="29" t="s">
        <v>22</v>
      </c>
      <c s="29" t="s">
        <v>255</v>
      </c>
      <c s="25" t="s">
        <v>47</v>
      </c>
      <c s="30" t="s">
        <v>256</v>
      </c>
      <c s="31" t="s">
        <v>88</v>
      </c>
      <c s="32">
        <v>11.66</v>
      </c>
      <c s="33">
        <v>0</v>
      </c>
      <c s="33">
        <f>ROUND(ROUND(H19,2)*ROUND(G19,3),2)</f>
      </c>
      <c r="O19">
        <f>(I19*21)/100</f>
      </c>
      <c t="s">
        <v>23</v>
      </c>
    </row>
    <row r="20" spans="1:5" ht="12.75">
      <c r="A20" s="34" t="s">
        <v>50</v>
      </c>
      <c r="E20" s="35" t="s">
        <v>257</v>
      </c>
    </row>
    <row r="21" spans="1:5" ht="12.75">
      <c r="A21" s="36" t="s">
        <v>52</v>
      </c>
      <c r="E21" s="37" t="s">
        <v>258</v>
      </c>
    </row>
    <row r="22" spans="1:5" ht="38.25">
      <c r="A22" t="s">
        <v>54</v>
      </c>
      <c r="E22" s="35" t="s">
        <v>259</v>
      </c>
    </row>
    <row r="23" spans="1:16" ht="12.75">
      <c r="A23" s="25" t="s">
        <v>45</v>
      </c>
      <c s="29" t="s">
        <v>33</v>
      </c>
      <c s="29" t="s">
        <v>260</v>
      </c>
      <c s="25" t="s">
        <v>47</v>
      </c>
      <c s="30" t="s">
        <v>261</v>
      </c>
      <c s="31" t="s">
        <v>106</v>
      </c>
      <c s="32">
        <v>128</v>
      </c>
      <c s="33">
        <v>0</v>
      </c>
      <c s="33">
        <f>ROUND(ROUND(H23,2)*ROUND(G23,3),2)</f>
      </c>
      <c r="O23">
        <f>(I23*21)/100</f>
      </c>
      <c t="s">
        <v>23</v>
      </c>
    </row>
    <row r="24" spans="1:5" ht="25.5">
      <c r="A24" s="34" t="s">
        <v>50</v>
      </c>
      <c r="E24" s="35" t="s">
        <v>262</v>
      </c>
    </row>
    <row r="25" spans="1:5" ht="38.25">
      <c r="A25" s="36" t="s">
        <v>52</v>
      </c>
      <c r="E25" s="37" t="s">
        <v>263</v>
      </c>
    </row>
    <row r="26" spans="1:5" ht="102">
      <c r="A26" t="s">
        <v>54</v>
      </c>
      <c r="E26" s="35" t="s">
        <v>264</v>
      </c>
    </row>
    <row r="27" spans="1:18" ht="12.75" customHeight="1">
      <c r="A27" s="6" t="s">
        <v>43</v>
      </c>
      <c s="6"/>
      <c s="40" t="s">
        <v>22</v>
      </c>
      <c s="6"/>
      <c s="27" t="s">
        <v>137</v>
      </c>
      <c s="6"/>
      <c s="6"/>
      <c s="6"/>
      <c s="41">
        <f>0+Q27</f>
      </c>
      <c r="O27">
        <f>0+R27</f>
      </c>
      <c r="Q27">
        <f>0+I28</f>
      </c>
      <c>
        <f>0+O28</f>
      </c>
    </row>
    <row r="28" spans="1:16" ht="25.5">
      <c r="A28" s="25" t="s">
        <v>45</v>
      </c>
      <c s="29" t="s">
        <v>35</v>
      </c>
      <c s="29" t="s">
        <v>265</v>
      </c>
      <c s="25" t="s">
        <v>47</v>
      </c>
      <c s="30" t="s">
        <v>266</v>
      </c>
      <c s="31" t="s">
        <v>88</v>
      </c>
      <c s="32">
        <v>88.25</v>
      </c>
      <c s="33">
        <v>0</v>
      </c>
      <c s="33">
        <f>ROUND(ROUND(H28,2)*ROUND(G28,3),2)</f>
      </c>
      <c r="O28">
        <f>(I28*21)/100</f>
      </c>
      <c t="s">
        <v>23</v>
      </c>
    </row>
    <row r="29" spans="1:5" ht="12.75">
      <c r="A29" s="34" t="s">
        <v>50</v>
      </c>
      <c r="E29" s="35" t="s">
        <v>267</v>
      </c>
    </row>
    <row r="30" spans="1:5" ht="51">
      <c r="A30" s="36" t="s">
        <v>52</v>
      </c>
      <c r="E30" s="37" t="s">
        <v>268</v>
      </c>
    </row>
    <row r="31" spans="1:5" ht="25.5">
      <c r="A31" t="s">
        <v>54</v>
      </c>
      <c r="E31" s="35" t="s">
        <v>269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"/>
  <sheetViews>
    <sheetView workbookViewId="0" topLeftCell="A1">
      <pane ySplit="7" topLeftCell="A8" activePane="bottomLeft" state="frozen"/>
      <selection pane="topLeft" activeCell="A1" sqref="A1"/>
      <selection pane="bottomLeft" activeCell="A8" sqref="A8"/>
    </sheetView>
  </sheetViews>
  <sheetFormatPr defaultColWidth="9.14285714285714" defaultRowHeight="12.75" customHeight="1"/>
  <cols>
    <col min="1" max="1" width="9.14285714285714" hidden="1" customWidth="1"/>
    <col min="2" max="2" width="11.7142857142857" customWidth="1"/>
    <col min="3" max="3" width="14.7142857142857" customWidth="1"/>
    <col min="4" max="4" width="9.71428571428571" customWidth="1"/>
    <col min="5" max="5" width="70.7142857142857" customWidth="1"/>
    <col min="6" max="6" width="11.7142857142857" customWidth="1"/>
    <col min="7" max="9" width="16.7142857142857" customWidth="1"/>
    <col min="15" max="18" width="9.14285714285714" hidden="1" customWidth="1"/>
  </cols>
  <sheetData>
    <row r="1" spans="1:16" ht="12.75" customHeight="1">
      <c r="A1" t="s">
        <v>11</v>
      </c>
      <c s="1"/>
      <c s="1"/>
      <c s="1"/>
      <c s="1" t="s">
        <v>0</v>
      </c>
      <c s="1"/>
      <c s="1"/>
      <c s="1"/>
      <c s="1"/>
      <c r="P1" t="s">
        <v>22</v>
      </c>
    </row>
    <row r="2" spans="2:16" ht="25" customHeight="1">
      <c r="B2" s="1"/>
      <c s="1"/>
      <c s="1"/>
      <c s="2" t="s">
        <v>13</v>
      </c>
      <c s="1"/>
      <c s="1"/>
      <c s="6"/>
      <c s="6"/>
      <c r="O2">
        <f>0+O8</f>
      </c>
      <c t="s">
        <v>22</v>
      </c>
    </row>
    <row r="3" spans="1:16" ht="15" customHeight="1">
      <c r="A3" t="s">
        <v>12</v>
      </c>
      <c s="12" t="s">
        <v>14</v>
      </c>
      <c s="13" t="s">
        <v>15</v>
      </c>
      <c s="1"/>
      <c s="14" t="s">
        <v>16</v>
      </c>
      <c s="1"/>
      <c s="9"/>
      <c s="8" t="s">
        <v>270</v>
      </c>
      <c s="38">
        <f>0+I8</f>
      </c>
      <c r="O3" t="s">
        <v>19</v>
      </c>
      <c t="s">
        <v>23</v>
      </c>
    </row>
    <row r="4" spans="1:16" ht="15" customHeight="1">
      <c r="A4" t="s">
        <v>17</v>
      </c>
      <c s="16" t="s">
        <v>18</v>
      </c>
      <c s="17" t="s">
        <v>270</v>
      </c>
      <c s="6"/>
      <c s="18" t="s">
        <v>271</v>
      </c>
      <c s="6"/>
      <c s="6"/>
      <c s="19"/>
      <c s="19"/>
      <c r="O4" t="s">
        <v>20</v>
      </c>
      <c t="s">
        <v>23</v>
      </c>
    </row>
    <row r="5" spans="1:16" ht="12.75" customHeight="1">
      <c r="A5" s="15" t="s">
        <v>26</v>
      </c>
      <c s="15" t="s">
        <v>28</v>
      </c>
      <c s="15" t="s">
        <v>30</v>
      </c>
      <c s="15" t="s">
        <v>31</v>
      </c>
      <c s="15" t="s">
        <v>32</v>
      </c>
      <c s="15" t="s">
        <v>34</v>
      </c>
      <c s="15" t="s">
        <v>36</v>
      </c>
      <c s="15" t="s">
        <v>38</v>
      </c>
      <c s="15"/>
      <c r="O5" t="s">
        <v>21</v>
      </c>
      <c t="s">
        <v>23</v>
      </c>
    </row>
    <row r="6" spans="1:9" ht="12.75" customHeight="1">
      <c r="A6" s="15"/>
      <c s="15"/>
      <c s="15"/>
      <c s="15"/>
      <c s="15"/>
      <c s="15"/>
      <c s="15"/>
      <c s="15" t="s">
        <v>39</v>
      </c>
      <c s="15" t="s">
        <v>41</v>
      </c>
    </row>
    <row r="7" spans="1:9" ht="12.75" customHeight="1">
      <c r="A7" s="15" t="s">
        <v>27</v>
      </c>
      <c s="15" t="s">
        <v>29</v>
      </c>
      <c s="15" t="s">
        <v>23</v>
      </c>
      <c s="15" t="s">
        <v>22</v>
      </c>
      <c s="15" t="s">
        <v>33</v>
      </c>
      <c s="15" t="s">
        <v>35</v>
      </c>
      <c s="15" t="s">
        <v>37</v>
      </c>
      <c s="15" t="s">
        <v>40</v>
      </c>
      <c s="15" t="s">
        <v>42</v>
      </c>
    </row>
    <row r="8" spans="1:18" ht="12.75" customHeight="1">
      <c r="A8" s="19" t="s">
        <v>43</v>
      </c>
      <c s="19"/>
      <c s="26" t="s">
        <v>27</v>
      </c>
      <c s="19"/>
      <c s="27" t="s">
        <v>44</v>
      </c>
      <c s="19"/>
      <c s="19"/>
      <c s="19"/>
      <c s="28">
        <f>0+Q8</f>
      </c>
      <c r="O8">
        <f>0+R8</f>
      </c>
      <c r="Q8">
        <f>0+I9</f>
      </c>
      <c>
        <f>0+O9</f>
      </c>
    </row>
    <row r="9" spans="1:16" ht="12.75">
      <c r="A9" s="25" t="s">
        <v>45</v>
      </c>
      <c s="29" t="s">
        <v>29</v>
      </c>
      <c s="29" t="s">
        <v>24</v>
      </c>
      <c s="25" t="s">
        <v>47</v>
      </c>
      <c s="30" t="s">
        <v>271</v>
      </c>
      <c s="31" t="s">
        <v>47</v>
      </c>
      <c s="32">
        <v>1</v>
      </c>
      <c s="33">
        <v>0</v>
      </c>
      <c s="33">
        <f>ROUND(ROUND(H9,2)*ROUND(G9,3),2)</f>
      </c>
      <c r="O9">
        <f>(I9*21)/100</f>
      </c>
      <c t="s">
        <v>23</v>
      </c>
    </row>
    <row r="10" spans="1:5" ht="12.75">
      <c r="A10" s="34" t="s">
        <v>50</v>
      </c>
      <c r="E10" s="35" t="s">
        <v>47</v>
      </c>
    </row>
    <row r="11" spans="1:5" ht="12.75">
      <c r="A11" s="36" t="s">
        <v>52</v>
      </c>
      <c r="E11" s="37" t="s">
        <v>53</v>
      </c>
    </row>
    <row r="12" spans="1:5" ht="12.75">
      <c r="A12" t="s">
        <v>54</v>
      </c>
      <c r="E12" s="35" t="s">
        <v>47</v>
      </c>
    </row>
  </sheetData>
  <mergeCells count="10">
    <mergeCell ref="C3:D3"/>
    <mergeCell ref="C4:D4"/>
    <mergeCell ref="A5:A6"/>
    <mergeCell ref="B5:B6"/>
    <mergeCell ref="C5:C6"/>
    <mergeCell ref="D5:D6"/>
    <mergeCell ref="E5:E6"/>
    <mergeCell ref="F5:F6"/>
    <mergeCell ref="G5:G6"/>
    <mergeCell ref="H5:I5"/>
  </mergeCells>
  <printOptions/>
  <pageMargins left="0.75" right="0.75" top="1" bottom="1" header="0.5" footer="0.5"/>
  <pageSetup fitToHeight="0" horizontalDpi="300" verticalDpi="300" orientation="portrait" paperSize="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