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_INV\INVESTICE\Budovy\MŠ Zahrady (12791_2025)\08 Zadávací dokumentace\03 Zveřejněno\02 MŠ Divišova\"/>
    </mc:Choice>
  </mc:AlternateContent>
  <bookViews>
    <workbookView xWindow="0" yWindow="495" windowWidth="68805" windowHeight="26595"/>
  </bookViews>
  <sheets>
    <sheet name="Přehled" sheetId="1" r:id="rId1"/>
    <sheet name="001 Náklady " sheetId="2" r:id="rId2"/>
    <sheet name="002 Demolice a kácení " sheetId="3" r:id="rId3"/>
    <sheet name="003 Oplocení" sheetId="4" r:id="rId4"/>
    <sheet name="004 Zpevněné porchy a chodníky " sheetId="5" r:id="rId5"/>
    <sheet name="005 Mlhoviště" sheetId="6" r:id="rId6"/>
    <sheet name="006 Herní a vzdělávací prvky" sheetId="7" r:id="rId7"/>
    <sheet name="007 Drobné zahradní stavby" sheetId="8" r:id="rId8"/>
    <sheet name="008 Mobiliář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YJOfNRIPkWRPmcOsSluH0m7qF87ytkiXRyrOnJMLdGo="/>
    </ext>
  </extLst>
</workbook>
</file>

<file path=xl/calcChain.xml><?xml version="1.0" encoding="utf-8"?>
<calcChain xmlns="http://schemas.openxmlformats.org/spreadsheetml/2006/main">
  <c r="H18" i="9" l="1"/>
  <c r="H16" i="9" s="1"/>
  <c r="H15" i="9" s="1"/>
  <c r="H14" i="9" s="1"/>
  <c r="AF100" i="1" s="1"/>
  <c r="AM100" i="1" s="1"/>
  <c r="H17" i="9"/>
  <c r="H11" i="9"/>
  <c r="H10" i="9"/>
  <c r="D10" i="9"/>
  <c r="H8" i="9"/>
  <c r="D8" i="9"/>
  <c r="C4" i="9"/>
  <c r="H22" i="8"/>
  <c r="H21" i="8"/>
  <c r="F20" i="8"/>
  <c r="H20" i="8" s="1"/>
  <c r="H19" i="8"/>
  <c r="H18" i="8"/>
  <c r="F18" i="8"/>
  <c r="H17" i="8"/>
  <c r="H16" i="8" s="1"/>
  <c r="H15" i="8" s="1"/>
  <c r="H14" i="8" s="1"/>
  <c r="AF99" i="1" s="1"/>
  <c r="AM99" i="1" s="1"/>
  <c r="H11" i="8"/>
  <c r="H10" i="8"/>
  <c r="D10" i="8"/>
  <c r="H8" i="8"/>
  <c r="D8" i="8"/>
  <c r="C4" i="8"/>
  <c r="H74" i="7"/>
  <c r="H72" i="7"/>
  <c r="H70" i="7"/>
  <c r="H67" i="7" s="1"/>
  <c r="H68" i="7"/>
  <c r="F66" i="7"/>
  <c r="H65" i="7"/>
  <c r="F64" i="7"/>
  <c r="H63" i="7"/>
  <c r="H62" i="7"/>
  <c r="H61" i="7"/>
  <c r="H60" i="7"/>
  <c r="H59" i="7" s="1"/>
  <c r="H58" i="7"/>
  <c r="H56" i="7"/>
  <c r="H55" i="7"/>
  <c r="H54" i="7"/>
  <c r="H52" i="7"/>
  <c r="H50" i="7"/>
  <c r="H47" i="7" s="1"/>
  <c r="H48" i="7"/>
  <c r="H46" i="7"/>
  <c r="H44" i="7"/>
  <c r="H43" i="7"/>
  <c r="H42" i="7"/>
  <c r="H40" i="7"/>
  <c r="H39" i="7"/>
  <c r="F38" i="7"/>
  <c r="H38" i="7" s="1"/>
  <c r="H37" i="7"/>
  <c r="H36" i="7"/>
  <c r="H34" i="7"/>
  <c r="H32" i="7"/>
  <c r="H30" i="7"/>
  <c r="H29" i="7"/>
  <c r="H28" i="7"/>
  <c r="H26" i="7"/>
  <c r="H25" i="7"/>
  <c r="H20" i="7" s="1"/>
  <c r="H24" i="7"/>
  <c r="H23" i="7"/>
  <c r="H22" i="7"/>
  <c r="H21" i="7"/>
  <c r="H19" i="7"/>
  <c r="H16" i="7" s="1"/>
  <c r="H17" i="7"/>
  <c r="H11" i="7"/>
  <c r="H10" i="7"/>
  <c r="D10" i="7"/>
  <c r="H8" i="7"/>
  <c r="D8" i="7"/>
  <c r="C4" i="7"/>
  <c r="H17" i="6"/>
  <c r="H16" i="6" s="1"/>
  <c r="H15" i="6" s="1"/>
  <c r="H14" i="6" s="1"/>
  <c r="AF97" i="1" s="1"/>
  <c r="AM97" i="1" s="1"/>
  <c r="H11" i="6"/>
  <c r="H10" i="6"/>
  <c r="D10" i="6"/>
  <c r="H8" i="6"/>
  <c r="D8" i="6"/>
  <c r="C4" i="6"/>
  <c r="F119" i="5"/>
  <c r="H118" i="5"/>
  <c r="H117" i="5"/>
  <c r="F116" i="5"/>
  <c r="H115" i="5"/>
  <c r="H114" i="5"/>
  <c r="F113" i="5"/>
  <c r="H112" i="5"/>
  <c r="H111" i="5"/>
  <c r="F110" i="5"/>
  <c r="H109" i="5"/>
  <c r="H108" i="5"/>
  <c r="F107" i="5"/>
  <c r="H106" i="5"/>
  <c r="H105" i="5"/>
  <c r="H104" i="5"/>
  <c r="H103" i="5"/>
  <c r="H102" i="5"/>
  <c r="F101" i="5"/>
  <c r="H100" i="5"/>
  <c r="H98" i="5"/>
  <c r="H97" i="5"/>
  <c r="F96" i="5"/>
  <c r="H95" i="5"/>
  <c r="H94" i="5"/>
  <c r="H93" i="5"/>
  <c r="H92" i="5"/>
  <c r="H91" i="5"/>
  <c r="F89" i="5"/>
  <c r="H88" i="5"/>
  <c r="H87" i="5"/>
  <c r="F86" i="5"/>
  <c r="H85" i="5"/>
  <c r="F84" i="5"/>
  <c r="H83" i="5"/>
  <c r="H82" i="5"/>
  <c r="F81" i="5"/>
  <c r="H80" i="5"/>
  <c r="H76" i="5" s="1"/>
  <c r="F79" i="5"/>
  <c r="H78" i="5"/>
  <c r="H77" i="5"/>
  <c r="H75" i="5"/>
  <c r="H74" i="5"/>
  <c r="F73" i="5"/>
  <c r="H72" i="5"/>
  <c r="F71" i="5"/>
  <c r="H70" i="5"/>
  <c r="H69" i="5"/>
  <c r="H68" i="5"/>
  <c r="H67" i="5"/>
  <c r="H66" i="5"/>
  <c r="F65" i="5"/>
  <c r="H64" i="5"/>
  <c r="F63" i="5"/>
  <c r="H62" i="5"/>
  <c r="H61" i="5"/>
  <c r="H59" i="5"/>
  <c r="H58" i="5"/>
  <c r="F57" i="5"/>
  <c r="H56" i="5"/>
  <c r="H55" i="5"/>
  <c r="H54" i="5"/>
  <c r="F54" i="5"/>
  <c r="H53" i="5"/>
  <c r="F52" i="5"/>
  <c r="H51" i="5"/>
  <c r="H50" i="5"/>
  <c r="H48" i="5"/>
  <c r="F47" i="5"/>
  <c r="H46" i="5"/>
  <c r="H45" i="5"/>
  <c r="F44" i="5"/>
  <c r="H43" i="5"/>
  <c r="H42" i="5"/>
  <c r="H41" i="5"/>
  <c r="H40" i="5"/>
  <c r="H39" i="5"/>
  <c r="H38" i="5"/>
  <c r="F37" i="5"/>
  <c r="H36" i="5"/>
  <c r="F35" i="5"/>
  <c r="H34" i="5"/>
  <c r="H33" i="5"/>
  <c r="H30" i="5"/>
  <c r="F29" i="5"/>
  <c r="H28" i="5"/>
  <c r="F27" i="5"/>
  <c r="H26" i="5"/>
  <c r="H25" i="5"/>
  <c r="H24" i="5"/>
  <c r="H23" i="5"/>
  <c r="H22" i="5"/>
  <c r="F20" i="5"/>
  <c r="H19" i="5"/>
  <c r="F18" i="5"/>
  <c r="H18" i="5" s="1"/>
  <c r="H17" i="5"/>
  <c r="H16" i="5" s="1"/>
  <c r="H11" i="5"/>
  <c r="H10" i="5"/>
  <c r="D10" i="5"/>
  <c r="H8" i="5"/>
  <c r="D8" i="5"/>
  <c r="C4" i="5"/>
  <c r="H26" i="4"/>
  <c r="H25" i="4"/>
  <c r="H24" i="4"/>
  <c r="H23" i="4"/>
  <c r="H22" i="4"/>
  <c r="H21" i="4"/>
  <c r="H20" i="4"/>
  <c r="H19" i="4"/>
  <c r="H18" i="4"/>
  <c r="H17" i="4"/>
  <c r="H11" i="4"/>
  <c r="H10" i="4"/>
  <c r="D10" i="4"/>
  <c r="H8" i="4"/>
  <c r="D8" i="4"/>
  <c r="C4" i="4"/>
  <c r="H39" i="3"/>
  <c r="H38" i="3"/>
  <c r="H37" i="3"/>
  <c r="H36" i="3"/>
  <c r="H35" i="3"/>
  <c r="H34" i="3"/>
  <c r="H33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1" i="3"/>
  <c r="H10" i="3"/>
  <c r="D10" i="3"/>
  <c r="H8" i="3"/>
  <c r="D8" i="3"/>
  <c r="C4" i="3"/>
  <c r="H21" i="2"/>
  <c r="H20" i="2"/>
  <c r="H18" i="2" s="1"/>
  <c r="H19" i="2"/>
  <c r="H17" i="2"/>
  <c r="H16" i="2" s="1"/>
  <c r="H11" i="2"/>
  <c r="H10" i="2"/>
  <c r="D10" i="2"/>
  <c r="H8" i="2"/>
  <c r="D8" i="2"/>
  <c r="C4" i="2"/>
  <c r="AL88" i="1"/>
  <c r="K88" i="1"/>
  <c r="AL87" i="1"/>
  <c r="K87" i="1"/>
  <c r="AL85" i="1"/>
  <c r="K85" i="1"/>
  <c r="K83" i="1"/>
  <c r="K82" i="1"/>
  <c r="V31" i="1"/>
  <c r="V30" i="1"/>
  <c r="V29" i="1"/>
  <c r="AJ28" i="1"/>
  <c r="V28" i="1"/>
  <c r="AJ27" i="1"/>
  <c r="V27" i="1"/>
  <c r="H71" i="7" l="1"/>
  <c r="H33" i="7"/>
  <c r="H51" i="7"/>
  <c r="H60" i="5"/>
  <c r="H90" i="5"/>
  <c r="H99" i="5"/>
  <c r="H49" i="5"/>
  <c r="H21" i="5"/>
  <c r="H15" i="5" s="1"/>
  <c r="H14" i="5" s="1"/>
  <c r="AF96" i="1" s="1"/>
  <c r="AM96" i="1" s="1"/>
  <c r="H32" i="5"/>
  <c r="H16" i="4"/>
  <c r="H15" i="4" s="1"/>
  <c r="H14" i="4" s="1"/>
  <c r="AF95" i="1" s="1"/>
  <c r="AM95" i="1" s="1"/>
  <c r="H16" i="3"/>
  <c r="H32" i="3"/>
  <c r="H15" i="2"/>
  <c r="H14" i="2" s="1"/>
  <c r="AF93" i="1" s="1"/>
  <c r="H15" i="3"/>
  <c r="H14" i="3" s="1"/>
  <c r="AF94" i="1" s="1"/>
  <c r="AM94" i="1" s="1"/>
  <c r="H15" i="7"/>
  <c r="H14" i="7" s="1"/>
  <c r="AF98" i="1" s="1"/>
  <c r="AM98" i="1" s="1"/>
  <c r="AF92" i="1" l="1"/>
  <c r="AM92" i="1" s="1"/>
  <c r="AM93" i="1"/>
  <c r="AJ24" i="1" l="1"/>
  <c r="AJ33" i="1" s="1"/>
</calcChain>
</file>

<file path=xl/sharedStrings.xml><?xml version="1.0" encoding="utf-8"?>
<sst xmlns="http://schemas.openxmlformats.org/spreadsheetml/2006/main" count="980" uniqueCount="314">
  <si>
    <t>REKAPITULACE STAVBY</t>
  </si>
  <si>
    <t>Kód:</t>
  </si>
  <si>
    <t>Stavba:</t>
  </si>
  <si>
    <t>MŠ Divišova Blansko</t>
  </si>
  <si>
    <t>KSO:</t>
  </si>
  <si>
    <t/>
  </si>
  <si>
    <t>CC-CZ:</t>
  </si>
  <si>
    <t>Místo:</t>
  </si>
  <si>
    <t>Divišova 1809/2A, 678 01 Blansko</t>
  </si>
  <si>
    <t>Datum:</t>
  </si>
  <si>
    <t>9/2025</t>
  </si>
  <si>
    <t>Zadavatel:</t>
  </si>
  <si>
    <t>IČ:</t>
  </si>
  <si>
    <t>MÚ Blansko, nám. Svobody 32/3, 678 01 Blansko</t>
  </si>
  <si>
    <t>DIČ:</t>
  </si>
  <si>
    <t>Uchazeč:</t>
  </si>
  <si>
    <t>Vyplň údaj</t>
  </si>
  <si>
    <t>Projektant:</t>
  </si>
  <si>
    <t xml:space="preserve">Ing. Andrea Zámečníková </t>
  </si>
  <si>
    <t>Zpracovatel:</t>
  </si>
  <si>
    <t xml:space="preserve">213 29 052	</t>
  </si>
  <si>
    <t>GARDEN &amp; CRAFT s.r.o.</t>
  </si>
  <si>
    <t xml:space="preserve">CZ 21329052	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</si>
  <si>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</si>
  <si>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</si>
  <si>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</si>
  <si>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</si>
  <si>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</si>
  <si>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</si>
  <si>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</si>
  <si>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</si>
  <si>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</si>
  <si>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</si>
  <si>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</si>
  <si>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</si>
  <si>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</si>
  <si>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</si>
  <si>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</si>
  <si>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</si>
  <si>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</si>
  <si>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</si>
  <si>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</si>
  <si>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</si>
  <si>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</si>
  <si>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Kód</t>
  </si>
  <si>
    <t>Popis</t>
  </si>
  <si>
    <t>Cena bez DPH [CZK]</t>
  </si>
  <si>
    <t>Cena s DPH [CZK]</t>
  </si>
  <si>
    <t>Náklady z rozpočtů</t>
  </si>
  <si>
    <t>001</t>
  </si>
  <si>
    <t>Náklady</t>
  </si>
  <si>
    <t>002</t>
  </si>
  <si>
    <t>Demolice a kácení</t>
  </si>
  <si>
    <t>003</t>
  </si>
  <si>
    <t>Oplocení</t>
  </si>
  <si>
    <t>004</t>
  </si>
  <si>
    <t>Zpevněné plochy a chodníky</t>
  </si>
  <si>
    <t>005</t>
  </si>
  <si>
    <t xml:space="preserve">Mlhoviště </t>
  </si>
  <si>
    <t>006</t>
  </si>
  <si>
    <t>Herní a vzdělávací prvky</t>
  </si>
  <si>
    <t>007</t>
  </si>
  <si>
    <t xml:space="preserve">Drobné zahradní stavby </t>
  </si>
  <si>
    <t>008</t>
  </si>
  <si>
    <t>Mobiliář</t>
  </si>
  <si>
    <t>SOUPIS PRACÍ</t>
  </si>
  <si>
    <t>Objekt:</t>
  </si>
  <si>
    <t xml:space="preserve">Vedlejší rozpočtové náklady </t>
  </si>
  <si>
    <t>PČ</t>
  </si>
  <si>
    <t>Typ</t>
  </si>
  <si>
    <t>MJ</t>
  </si>
  <si>
    <t>Množství</t>
  </si>
  <si>
    <t>J.cena [CZK]</t>
  </si>
  <si>
    <t>Cena celkem [CZK]</t>
  </si>
  <si>
    <t>Náklady soupisu celkem</t>
  </si>
  <si>
    <t>D</t>
  </si>
  <si>
    <t>VRN</t>
  </si>
  <si>
    <t>Vedlejší rozpočtové náklady</t>
  </si>
  <si>
    <t>VRN3</t>
  </si>
  <si>
    <t>Zařízení staveniště</t>
  </si>
  <si>
    <t>K</t>
  </si>
  <si>
    <t>030001000</t>
  </si>
  <si>
    <t>Zřízení staveniště a doprava</t>
  </si>
  <si>
    <t>soub.</t>
  </si>
  <si>
    <t>VRN9</t>
  </si>
  <si>
    <t>Ostatní náklady</t>
  </si>
  <si>
    <t>R</t>
  </si>
  <si>
    <t>Zřízení ochrany stromu při stavební činnosti</t>
  </si>
  <si>
    <t>Vytýčení stavby před založením</t>
  </si>
  <si>
    <t>Vypracování dokumentace skutečného provedení stavby</t>
  </si>
  <si>
    <t xml:space="preserve">soub. </t>
  </si>
  <si>
    <t>HSV</t>
  </si>
  <si>
    <t>Práce a dodávky HSV</t>
  </si>
  <si>
    <t>Bourání zpevněných ploch</t>
  </si>
  <si>
    <t>1</t>
  </si>
  <si>
    <t>113106123</t>
  </si>
  <si>
    <t>Rozebrání dlažeb ze zámkových dlaždic komunikací pro pěší ručně</t>
  </si>
  <si>
    <t>m2</t>
  </si>
  <si>
    <t>113107223</t>
  </si>
  <si>
    <t>Odstranění podkladu z kameniva drceného tl přes 200 do 300 mm strojně pl přes 200 m2</t>
  </si>
  <si>
    <t>113202111</t>
  </si>
  <si>
    <t>Vytrhání obrub krajníků obrubníků stojatých</t>
  </si>
  <si>
    <t>m</t>
  </si>
  <si>
    <t>966001113</t>
  </si>
  <si>
    <t>Odstranění dětské houpačky pružinové</t>
  </si>
  <si>
    <t>ks</t>
  </si>
  <si>
    <t>2</t>
  </si>
  <si>
    <t>962052211</t>
  </si>
  <si>
    <t>Bourání zdiva nadzákladového ze ŽB přes 1 m3</t>
  </si>
  <si>
    <t>m3</t>
  </si>
  <si>
    <t>961043111</t>
  </si>
  <si>
    <t>Bourání základů z betonu proloženého kamenem</t>
  </si>
  <si>
    <t>113107130</t>
  </si>
  <si>
    <t>Odstranění podkladu z betonu prostého tl do 100 mm ručně</t>
  </si>
  <si>
    <t>Odstranění dětského kolotoče, včetně plochy z gumových podložek</t>
  </si>
  <si>
    <t>Odstranění zahradního domečku včetně betových patek</t>
  </si>
  <si>
    <t xml:space="preserve">Odstranění pískoviště,  včetně skrytých konstrukcí </t>
  </si>
  <si>
    <t xml:space="preserve">Odstranení vyvýšeného záhonu, včetně skrytých konstrukcí </t>
  </si>
  <si>
    <t xml:space="preserve">Odstranění strunového houpadla, včetně skrytých konstrukcí </t>
  </si>
  <si>
    <t>Poplatek za uložení na skládce (skládkovné) stavebního odpadu betonového kód odpadu 17 01 01</t>
  </si>
  <si>
    <t>t</t>
  </si>
  <si>
    <t>997013631</t>
  </si>
  <si>
    <t>Poplatek za uložení na skládce (skládkovné) stavebního odpadu směsného kód odpadu 17 09 04</t>
  </si>
  <si>
    <t>Poplatek za uložení na skládce (skládkovné) zeminy a kamení kód odpadu 17 05 04</t>
  </si>
  <si>
    <t>Kácení</t>
  </si>
  <si>
    <t>112151354</t>
  </si>
  <si>
    <t>Kácení stromu s postupným spouštěním koruny a kmene D přes 0,4 do 0,5 m</t>
  </si>
  <si>
    <t>112151355</t>
  </si>
  <si>
    <t>Kácení stromu s postupným spouštěním koruny a kmene D přes 0,5 do 0,6 m</t>
  </si>
  <si>
    <t>112151112</t>
  </si>
  <si>
    <t>Směrové kácení stromů s rozřezáním a odvětvením D kmene přes 200 do 300 mm</t>
  </si>
  <si>
    <t>112201114</t>
  </si>
  <si>
    <t>Odstranění pařezů D přes 0,4 do 0,5 m v rovině a svahu do 1:5 s odklizením do 20 m a zasypáním jámy</t>
  </si>
  <si>
    <t>112201115</t>
  </si>
  <si>
    <t>Odstranění pařezů D přes 0,5 do 0,6 m v rovině a svahu do 1:5 s odklizením do 20 m a zasypáním jámy</t>
  </si>
  <si>
    <t>111212211</t>
  </si>
  <si>
    <t>Odstranění nevhodných dřevin do 100 m2 v do 1 m s odstraněním pařezů v rovině nebo svahu do 1:5</t>
  </si>
  <si>
    <t>Skládkování bioodpadu (kmeny, větve, drny, listí)</t>
  </si>
  <si>
    <t>Plot ze svařovaných 3D panelů s brankou</t>
  </si>
  <si>
    <t>Vrtání jamek pro plotové sloupky D přes 100 do 200 mm ručně s motorovým vrtákem</t>
  </si>
  <si>
    <t>Osazování sloupků a vzpěr plotových ocelových v do 2 m se zabetonováním</t>
  </si>
  <si>
    <t>348101210</t>
  </si>
  <si>
    <t>Osazení vrat nebo vrátek k oplocení na ocelové sloupky pl do 2 m2</t>
  </si>
  <si>
    <t>348171143</t>
  </si>
  <si>
    <t>Montáž panelového svařovaného oplocení v přes 1,0 do 1,5 m</t>
  </si>
  <si>
    <t>M</t>
  </si>
  <si>
    <t>Plotový panel 3D PILOFOR LIGHT – 123 cm, drát 4 mm, antracit</t>
  </si>
  <si>
    <t>Branka výplň svařovaný panel 3D, výška 105x100 cm FAB antracit</t>
  </si>
  <si>
    <t>Sloupek 60x40mm - antracit, výška 200 cm</t>
  </si>
  <si>
    <t>Čepička PVC 60x40 mm - černá</t>
  </si>
  <si>
    <t>Příchytka panelu U na sl. 60x40 PVC - ČERNÁ</t>
  </si>
  <si>
    <t>58932571</t>
  </si>
  <si>
    <t>beton C 16/20 X0,XC1-2 kamenivo frakce 0/16</t>
  </si>
  <si>
    <t>VV</t>
  </si>
  <si>
    <t>True</t>
  </si>
  <si>
    <t>ROZPOCET</t>
  </si>
  <si>
    <t xml:space="preserve">Výkopové práce </t>
  </si>
  <si>
    <t>Odkopávky a prokopávky nezapažené v hornině třídy těžitelnosti I skupiny 1 a 2 objem do 100 m3 strojně</t>
  </si>
  <si>
    <t>35m2*0,16 + 260m2*0,3</t>
  </si>
  <si>
    <t>53 m3*1,7
cca 30m3 bude použito na zásypy a terénní modelace</t>
  </si>
  <si>
    <t>Povrch z EPDM</t>
  </si>
  <si>
    <t>Osazení zahradního obrubníku betonového do lože z betonu s boční opěrou</t>
  </si>
  <si>
    <t>obrubník zahradní betonový 500x50x200mm</t>
  </si>
  <si>
    <t>Podklad ze štěrkodrtě ŠD plochy přes 100 m2 tl 180 mm</t>
  </si>
  <si>
    <t>štěrkopísek frakce 0/4</t>
  </si>
  <si>
    <t>7,2m3*1,7</t>
  </si>
  <si>
    <t>štěrkodrť frakce 0/32</t>
  </si>
  <si>
    <t>36m3*1,6</t>
  </si>
  <si>
    <t>Realizace EPDM Povrchů, včetně materiálu</t>
  </si>
  <si>
    <t xml:space="preserve">lité povrchy všetně mlhoviště, viz D.05.02
technologie mlhoviště je oceněna individualně </t>
  </si>
  <si>
    <t>Povrch z litého betonu</t>
  </si>
  <si>
    <t>Zřízení obruby z ocelové pásoviny</t>
  </si>
  <si>
    <t>b.m.</t>
  </si>
  <si>
    <t>13010286</t>
  </si>
  <si>
    <t>tyč ocelová plochá jakost S235JR (11 375) 100x8mm</t>
  </si>
  <si>
    <t>6,26kg/m*201</t>
  </si>
  <si>
    <t>tyč ocelová kruhová žebírková DIN 488 jakost B500B (10 505) výztuž do betonu D 10mm</t>
  </si>
  <si>
    <t>0,617kg/m*160</t>
  </si>
  <si>
    <t>564851114</t>
  </si>
  <si>
    <t>581114113</t>
  </si>
  <si>
    <t>Kryt z betonu komunikace pro pěší tl 100 mm</t>
  </si>
  <si>
    <t>919741111</t>
  </si>
  <si>
    <t>Ošetření cementobetonové plochy vodou - 2x</t>
  </si>
  <si>
    <t>273362021</t>
  </si>
  <si>
    <t>Výztuž základových desek svařovanými sítěmi Kari</t>
  </si>
  <si>
    <t>919111111</t>
  </si>
  <si>
    <t>Řezání dilatačních spár š 4 mm hl do 60 mm příčných nebo podélných v čerstvém CB krytu</t>
  </si>
  <si>
    <t>58344171</t>
  </si>
  <si>
    <t>28,6m3*1,6</t>
  </si>
  <si>
    <t>31316003</t>
  </si>
  <si>
    <t>síť výztužná svařovaná DIN 488 jakost B500A 150x150mm drát D 4mm</t>
  </si>
  <si>
    <t>beton C 25/30 XF4, S3, Dmax 22</t>
  </si>
  <si>
    <t>143*0,15</t>
  </si>
  <si>
    <t>633831111</t>
  </si>
  <si>
    <t>Zdrsnění povrchu betonových podlah kartáčováním ručně</t>
  </si>
  <si>
    <t>Povrch z monolitických betonových desek</t>
  </si>
  <si>
    <t>tyč ocelová plochá jakost S235JR (11 375) 120x8mm</t>
  </si>
  <si>
    <t>7,54kg/m*19,3</t>
  </si>
  <si>
    <t>0,617kg/m*20</t>
  </si>
  <si>
    <t>0,4m3*1,7</t>
  </si>
  <si>
    <t>Pokládka betonových dílu</t>
  </si>
  <si>
    <t>kpl</t>
  </si>
  <si>
    <t>Prefabrikované betonové díly</t>
  </si>
  <si>
    <t xml:space="preserve">Betonová dlažba </t>
  </si>
  <si>
    <t>vv</t>
  </si>
  <si>
    <t>7,54kg/m*18</t>
  </si>
  <si>
    <t>0,617kg/m*15</t>
  </si>
  <si>
    <t>916331112</t>
  </si>
  <si>
    <t>59217016</t>
  </si>
  <si>
    <t>obrubník betonový chodníkový 1000x80x250mm</t>
  </si>
  <si>
    <t>564851111</t>
  </si>
  <si>
    <t>Podklad ze štěrkodrtě ŠD plochy přes 100 m2 tl 150 mm</t>
  </si>
  <si>
    <t>kamenivo drcené hrubé frakce 16/32</t>
  </si>
  <si>
    <t>21m3*1,4</t>
  </si>
  <si>
    <t>kamenivo drcené hrubé frakce 4/8</t>
  </si>
  <si>
    <t>5,7m3*1,6</t>
  </si>
  <si>
    <t>Kladení zámkové dlažby komunikací pro pěší ručně tl 80 mm skupiny A pl do 50 m2</t>
  </si>
  <si>
    <t>dlažba skladebná betonová 300x300mm tl 60mm přírodní</t>
  </si>
  <si>
    <t>Mlat</t>
  </si>
  <si>
    <t>tyč ocelová plochá jakost S235JR  100x5mm</t>
  </si>
  <si>
    <t>4,08kg/m*41</t>
  </si>
  <si>
    <t>0,617kg/m*41</t>
  </si>
  <si>
    <t>Podklad ze štěrkodrtě ŠD plochy do 100 m2 tl 260 mm</t>
  </si>
  <si>
    <t>17,2m3*1,6</t>
  </si>
  <si>
    <t>štěrkopísek frakce 0/16</t>
  </si>
  <si>
    <t>5,2m3*1,6</t>
  </si>
  <si>
    <t>Posyp krytu kamenivem drceným nebo těženým přes 65 do 70 kg/m2</t>
  </si>
  <si>
    <t>Obrusná vrstva DK 0-5, mlatový povrch</t>
  </si>
  <si>
    <t>3m3*1,8</t>
  </si>
  <si>
    <t xml:space="preserve">Povrh z pryžové štěpky </t>
  </si>
  <si>
    <t>3,1m3*1,4</t>
  </si>
  <si>
    <t>Zřízení porchu z pryžové štěpky</t>
  </si>
  <si>
    <t xml:space="preserve">Pryžová štěpka </t>
  </si>
  <si>
    <t>Vsakovací a odvodňovací prvky</t>
  </si>
  <si>
    <t>5m2*0,5+7,7m2*0,4</t>
  </si>
  <si>
    <t>beton C 12/15 X0 kamenivo frakce 0/16</t>
  </si>
  <si>
    <t>Zřízení podkladní vrstvy z kameniva pod dlažbu tl přes 100 do 150 mm</t>
  </si>
  <si>
    <t>13*0,15*1,6</t>
  </si>
  <si>
    <t>Okapový chodník z kačírku tl 300 mm s udusáním</t>
  </si>
  <si>
    <t>kamenivo dekorační (kačírek) frakce 16/32</t>
  </si>
  <si>
    <t>5*0,3*1,5</t>
  </si>
  <si>
    <t>Provedení izolace proti zemní vlhkosti vodorovné z nopové fólie výška nopu přes 20 do 60 mm</t>
  </si>
  <si>
    <t>fólie profilovaná (nopová) drenážní HDPE s výškou nopů 80mm</t>
  </si>
  <si>
    <t>3,25+8</t>
  </si>
  <si>
    <t>Zřízení opláštění žeber nebo trativodů geotextilií v rýze nebo zářezu sklonu do 1:2</t>
  </si>
  <si>
    <t>Geotextilie pro ochranu, separaci a filtraci netkaná měrná hm přes 200 do 300 g/m2</t>
  </si>
  <si>
    <t>13+30</t>
  </si>
  <si>
    <t>Zásyp rýh pro drény hl do 1,0 m</t>
  </si>
  <si>
    <t>7,7*0,3*1,5</t>
  </si>
  <si>
    <t>Mlhoviště</t>
  </si>
  <si>
    <t xml:space="preserve">Realizace technologie mlhoviště, napojení na rozvody </t>
  </si>
  <si>
    <t xml:space="preserve">Pryžové povrchy jsou oceněny individuálně </t>
  </si>
  <si>
    <t xml:space="preserve">Pískoviště </t>
  </si>
  <si>
    <t>specifikace viz TZ 7.4.1 Pískoviště</t>
  </si>
  <si>
    <t xml:space="preserve">Dodávka a montáž pískoviště </t>
  </si>
  <si>
    <t xml:space="preserve">Edukativní panely </t>
  </si>
  <si>
    <t>Edukativní tabule - Závody</t>
  </si>
  <si>
    <t>Edukativní panely - Hmyzí hotel</t>
  </si>
  <si>
    <t>Edukativní panely - Pexeso</t>
  </si>
  <si>
    <t>Edukativní panely - Piškvorky</t>
  </si>
  <si>
    <t>Edukativní panely - Motorika</t>
  </si>
  <si>
    <t>Edukativní panely - Labyrint</t>
  </si>
  <si>
    <t xml:space="preserve">specifikace viz TZ 7.4.2 </t>
  </si>
  <si>
    <t>Dodávka a montáž edukativních panelů</t>
  </si>
  <si>
    <t xml:space="preserve">Herní prvek vodní hra </t>
  </si>
  <si>
    <t>Vodní hra</t>
  </si>
  <si>
    <t>specifikace viz TZ 7.4.3 Herní prvek - vodní hra a detaily viz D.07.02</t>
  </si>
  <si>
    <t>Dodávka a montáž vodní hra</t>
  </si>
  <si>
    <t xml:space="preserve">Vyvýšené záhony </t>
  </si>
  <si>
    <t>specifikace viz TZ 7.4.4 vyvýšené záhony  a detaily viz D.07.03</t>
  </si>
  <si>
    <t>Dodávka a montáž vyvýšené záhony</t>
  </si>
  <si>
    <t>Zhotovení vegetační vrstvy záhonů</t>
  </si>
  <si>
    <t>Výsadbový substrát, tl. 0,4 cm po slehnutí</t>
  </si>
  <si>
    <t>Dvojhoupačka</t>
  </si>
  <si>
    <t xml:space="preserve">Dvojhoupačka </t>
  </si>
  <si>
    <t>specifikace viz TZ 7.4.5 dvojhoupačka  a detaily viz D.07.04</t>
  </si>
  <si>
    <t>Dodávka a montáž dvojhoupačka</t>
  </si>
  <si>
    <t>Proutěné teepee</t>
  </si>
  <si>
    <t>specifikace viz TZ 7.4.6 protěné teepee</t>
  </si>
  <si>
    <t xml:space="preserve">Herní sestava ve svahu </t>
  </si>
  <si>
    <t>specifikace viz TZ 7.4.7 herní sestava ve svahu  a detaily viz D.07.05</t>
  </si>
  <si>
    <t xml:space="preserve">Dodávka a montáž herní sestavy ve svahu </t>
  </si>
  <si>
    <t>Herní prvek - kmen stromu</t>
  </si>
  <si>
    <t xml:space="preserve">Herní prvek kmen stromu </t>
  </si>
  <si>
    <t>specifikace viz TZ 7.4.8 herní prvek kmen stromu  a detaily viz D.07.06</t>
  </si>
  <si>
    <t xml:space="preserve">Dodávka a montáž herního prvku kmen stromu  </t>
  </si>
  <si>
    <t>Lavice</t>
  </si>
  <si>
    <t>specifikace viz TZ 7.4.9 lavice  a detaily viz D.07.07</t>
  </si>
  <si>
    <t>Dodávka a montáž lavice</t>
  </si>
  <si>
    <t xml:space="preserve">Chodník z kamenných nášlapů </t>
  </si>
  <si>
    <t>564871015</t>
  </si>
  <si>
    <t>Podklad ze štěrkodrtě ŠD plochy do 100 m2 tl 290 mm</t>
  </si>
  <si>
    <t>596911111</t>
  </si>
  <si>
    <t>Kladení šlapáků v rovině a svahu do 1:5</t>
  </si>
  <si>
    <t>Nášlapný kámen tl. 50-100 mm</t>
  </si>
  <si>
    <t>58343810</t>
  </si>
  <si>
    <t>17m2*0,04*1,7</t>
  </si>
  <si>
    <t>58343930</t>
  </si>
  <si>
    <t>17m2*0,15*1,4</t>
  </si>
  <si>
    <t>Lezecká síť</t>
  </si>
  <si>
    <t>specifikace viz TZ 7.4.11 lezecká síť viz D.07.08</t>
  </si>
  <si>
    <t>Dodávka a montáž lezecké sítě</t>
  </si>
  <si>
    <t>Vitríny</t>
  </si>
  <si>
    <t xml:space="preserve">specifikace viz TZ 7.4.12 </t>
  </si>
  <si>
    <t>Dodávka a montáž vitrín</t>
  </si>
  <si>
    <t>Zahradní domek</t>
  </si>
  <si>
    <t>Podklad nebo kryt z kameniva hrubého drceného vel. 16-32 mm plochy do 100 m2 tl 50 mm</t>
  </si>
  <si>
    <t>Základové desky ze ŽB bez zvýšených nároků na prostředí tř. C 16/20</t>
  </si>
  <si>
    <t>kamenivo těžené hrubé frakce 16/32</t>
  </si>
  <si>
    <t>Plechový zahradní domek</t>
  </si>
  <si>
    <t>Instalace plechového zahradního domku</t>
  </si>
  <si>
    <t>Lavičky</t>
  </si>
  <si>
    <t>Montáž lavičky stabilní parkové přichycené šrouby bez zabetonování noh</t>
  </si>
  <si>
    <t>Lavička parková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</si>
</sst>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%"/>
    <numFmt numFmtId="165" formatCode="dd\.mm\.yyyy"/>
    <numFmt numFmtId="166" formatCode="#,##0.000"/>
  </numFmts>
  <fonts count="27">
    <font>
      <sz val="12"/>
      <color theme="1"/>
      <name val="Aptos Narrow"/>
      <scheme val="minor"/>
    </font>
    <font>
      <sz val="12"/>
      <color theme="1"/>
      <name val="Aptos Narrow"/>
    </font>
    <font>
      <b/>
      <sz val="14"/>
      <color theme="1"/>
      <name val="Arial"/>
      <family val="2"/>
    </font>
    <font>
      <sz val="10"/>
      <color rgb="FF969696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ptos Narrow"/>
    </font>
    <font>
      <sz val="12"/>
      <color theme="1"/>
      <name val="Aptos Narrow"/>
      <scheme val="minor"/>
    </font>
    <font>
      <b/>
      <sz val="10"/>
      <color theme="1"/>
      <name val="Arial"/>
      <family val="2"/>
    </font>
    <font>
      <b/>
      <sz val="10"/>
      <color rgb="FF969696"/>
      <name val="Arial"/>
      <family val="2"/>
    </font>
    <font>
      <b/>
      <sz val="12"/>
      <color theme="1"/>
      <name val="Arial"/>
      <family val="2"/>
    </font>
    <font>
      <b/>
      <sz val="10"/>
      <color rgb="FF464646"/>
      <name val="Arial"/>
      <family val="2"/>
    </font>
    <font>
      <sz val="9"/>
      <color theme="1"/>
      <name val="Arial"/>
      <family val="2"/>
    </font>
    <font>
      <b/>
      <sz val="12"/>
      <color rgb="FF960000"/>
      <name val="Arial"/>
      <family val="2"/>
    </font>
    <font>
      <b/>
      <sz val="11"/>
      <color rgb="FF003366"/>
      <name val="Arial"/>
      <family val="2"/>
    </font>
    <font>
      <sz val="11"/>
      <color rgb="FF003366"/>
      <name val="Arial"/>
      <family val="2"/>
    </font>
    <font>
      <sz val="8"/>
      <color rgb="FF003366"/>
      <name val="Arial"/>
      <family val="2"/>
    </font>
    <font>
      <sz val="12"/>
      <color rgb="FF003366"/>
      <name val="Arial"/>
      <family val="2"/>
    </font>
    <font>
      <sz val="10"/>
      <color rgb="FF003366"/>
      <name val="Arial"/>
      <family val="2"/>
    </font>
    <font>
      <sz val="10"/>
      <color theme="1"/>
      <name val="Roboto Slab"/>
    </font>
    <font>
      <sz val="11"/>
      <color rgb="FF000000"/>
      <name val="Times New Roman"/>
      <family val="1"/>
    </font>
    <font>
      <sz val="12"/>
      <color theme="1"/>
      <name val="Arial"/>
      <family val="2"/>
    </font>
    <font>
      <i/>
      <sz val="9"/>
      <color rgb="FF0000FF"/>
      <name val="Arial"/>
      <family val="2"/>
    </font>
    <font>
      <sz val="8"/>
      <color rgb="FF505050"/>
      <name val="Arial"/>
      <family val="2"/>
    </font>
    <font>
      <sz val="7"/>
      <color rgb="FF969696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/>
      <bottom/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8" xfId="0" applyFont="1" applyBorder="1"/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3" borderId="4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vertical="center"/>
    </xf>
    <xf numFmtId="0" fontId="11" fillId="3" borderId="1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1" fillId="4" borderId="11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/>
    <xf numFmtId="0" fontId="19" fillId="0" borderId="0" xfId="0" applyFont="1" applyAlignment="1">
      <alignment horizontal="left"/>
    </xf>
    <xf numFmtId="4" fontId="19" fillId="0" borderId="0" xfId="0" applyNumberFormat="1" applyFont="1"/>
    <xf numFmtId="0" fontId="13" fillId="0" borderId="22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166" fontId="13" fillId="0" borderId="22" xfId="0" applyNumberFormat="1" applyFont="1" applyBorder="1" applyAlignment="1">
      <alignment vertical="center"/>
    </xf>
    <xf numFmtId="4" fontId="13" fillId="2" borderId="22" xfId="0" applyNumberFormat="1" applyFont="1" applyFill="1" applyBorder="1" applyAlignment="1">
      <alignment vertical="center"/>
    </xf>
    <xf numFmtId="4" fontId="13" fillId="0" borderId="22" xfId="0" applyNumberFormat="1" applyFont="1" applyBorder="1" applyAlignment="1">
      <alignment vertical="center"/>
    </xf>
    <xf numFmtId="0" fontId="20" fillId="0" borderId="0" xfId="0" applyFont="1"/>
    <xf numFmtId="0" fontId="4" fillId="0" borderId="0" xfId="0" applyFont="1"/>
    <xf numFmtId="0" fontId="21" fillId="0" borderId="0" xfId="0" applyFont="1"/>
    <xf numFmtId="0" fontId="22" fillId="0" borderId="0" xfId="0" applyFont="1"/>
    <xf numFmtId="49" fontId="13" fillId="0" borderId="23" xfId="0" applyNumberFormat="1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166" fontId="13" fillId="0" borderId="23" xfId="0" applyNumberFormat="1" applyFont="1" applyBorder="1" applyAlignment="1">
      <alignment vertical="center"/>
    </xf>
    <xf numFmtId="49" fontId="13" fillId="0" borderId="22" xfId="0" applyNumberFormat="1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13" fillId="0" borderId="22" xfId="0" applyFont="1" applyBorder="1" applyAlignment="1">
      <alignment horizontal="center" wrapText="1"/>
    </xf>
    <xf numFmtId="166" fontId="13" fillId="0" borderId="22" xfId="0" applyNumberFormat="1" applyFont="1" applyBorder="1" applyAlignment="1">
      <alignment horizontal="right"/>
    </xf>
    <xf numFmtId="4" fontId="13" fillId="2" borderId="22" xfId="0" applyNumberFormat="1" applyFont="1" applyFill="1" applyBorder="1" applyAlignment="1">
      <alignment horizontal="right"/>
    </xf>
    <xf numFmtId="0" fontId="23" fillId="0" borderId="2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49" fontId="23" fillId="0" borderId="24" xfId="0" applyNumberFormat="1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166" fontId="23" fillId="0" borderId="24" xfId="0" applyNumberFormat="1" applyFont="1" applyBorder="1" applyAlignment="1">
      <alignment vertical="center"/>
    </xf>
    <xf numFmtId="4" fontId="23" fillId="2" borderId="21" xfId="0" applyNumberFormat="1" applyFont="1" applyFill="1" applyBorder="1" applyAlignment="1">
      <alignment vertical="center"/>
    </xf>
    <xf numFmtId="4" fontId="23" fillId="0" borderId="24" xfId="0" applyNumberFormat="1" applyFont="1" applyBorder="1" applyAlignment="1">
      <alignment vertical="center"/>
    </xf>
    <xf numFmtId="0" fontId="23" fillId="0" borderId="24" xfId="0" applyFont="1" applyBorder="1" applyAlignment="1">
      <alignment horizontal="center"/>
    </xf>
    <xf numFmtId="49" fontId="23" fillId="0" borderId="24" xfId="0" applyNumberFormat="1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0" borderId="24" xfId="0" applyFont="1" applyBorder="1" applyAlignment="1">
      <alignment horizontal="center" wrapText="1"/>
    </xf>
    <xf numFmtId="166" fontId="23" fillId="0" borderId="24" xfId="0" applyNumberFormat="1" applyFont="1" applyBorder="1" applyAlignment="1">
      <alignment horizontal="right"/>
    </xf>
    <xf numFmtId="4" fontId="23" fillId="2" borderId="21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66" fontId="24" fillId="0" borderId="0" xfId="0" applyNumberFormat="1" applyFont="1" applyAlignment="1">
      <alignment vertical="center"/>
    </xf>
    <xf numFmtId="0" fontId="24" fillId="0" borderId="25" xfId="0" applyFont="1" applyBorder="1" applyAlignment="1">
      <alignment vertical="center"/>
    </xf>
    <xf numFmtId="2" fontId="8" fillId="0" borderId="0" xfId="0" applyNumberFormat="1" applyFont="1"/>
    <xf numFmtId="0" fontId="23" fillId="0" borderId="0" xfId="0" applyFont="1"/>
    <xf numFmtId="4" fontId="23" fillId="2" borderId="22" xfId="0" applyNumberFormat="1" applyFont="1" applyFill="1" applyBorder="1" applyAlignment="1">
      <alignment vertical="center"/>
    </xf>
    <xf numFmtId="4" fontId="23" fillId="0" borderId="0" xfId="0" applyNumberFormat="1" applyFont="1"/>
    <xf numFmtId="0" fontId="13" fillId="0" borderId="0" xfId="0" applyFont="1"/>
    <xf numFmtId="0" fontId="1" fillId="0" borderId="0" xfId="0" applyFont="1"/>
    <xf numFmtId="0" fontId="25" fillId="0" borderId="0" xfId="0" applyFont="1"/>
    <xf numFmtId="0" fontId="24" fillId="0" borderId="0" xfId="0" applyFont="1"/>
    <xf numFmtId="4" fontId="1" fillId="0" borderId="0" xfId="0" applyNumberFormat="1" applyFont="1"/>
    <xf numFmtId="0" fontId="13" fillId="0" borderId="22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49" fontId="23" fillId="0" borderId="22" xfId="0" applyNumberFormat="1" applyFont="1" applyBorder="1" applyAlignment="1">
      <alignment wrapText="1"/>
    </xf>
    <xf numFmtId="0" fontId="23" fillId="0" borderId="22" xfId="0" applyFont="1" applyBorder="1" applyAlignment="1">
      <alignment wrapText="1"/>
    </xf>
    <xf numFmtId="0" fontId="23" fillId="0" borderId="22" xfId="0" applyFont="1" applyBorder="1" applyAlignment="1">
      <alignment horizontal="center" wrapText="1"/>
    </xf>
    <xf numFmtId="166" fontId="23" fillId="0" borderId="22" xfId="0" applyNumberFormat="1" applyFont="1" applyBorder="1" applyAlignment="1">
      <alignment horizontal="right"/>
    </xf>
    <xf numFmtId="4" fontId="23" fillId="2" borderId="22" xfId="0" applyNumberFormat="1" applyFont="1" applyFill="1" applyBorder="1" applyAlignment="1">
      <alignment horizontal="right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6" fontId="23" fillId="0" borderId="2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66" fontId="13" fillId="0" borderId="0" xfId="0" applyNumberFormat="1" applyFont="1" applyAlignment="1">
      <alignment vertical="center"/>
    </xf>
    <xf numFmtId="4" fontId="13" fillId="2" borderId="4" xfId="0" applyNumberFormat="1" applyFont="1" applyFill="1" applyBorder="1" applyAlignment="1">
      <alignment vertical="center"/>
    </xf>
    <xf numFmtId="0" fontId="23" fillId="0" borderId="0" xfId="0" applyFont="1" applyAlignment="1">
      <alignment wrapText="1"/>
    </xf>
    <xf numFmtId="0" fontId="13" fillId="0" borderId="0" xfId="0" applyFont="1" applyAlignment="1">
      <alignment wrapText="1"/>
    </xf>
    <xf numFmtId="4" fontId="23" fillId="0" borderId="22" xfId="0" applyNumberFormat="1" applyFont="1" applyBorder="1" applyAlignment="1">
      <alignment vertical="center"/>
    </xf>
    <xf numFmtId="0" fontId="24" fillId="0" borderId="0" xfId="0" applyFont="1" applyAlignment="1">
      <alignment wrapText="1"/>
    </xf>
    <xf numFmtId="0" fontId="26" fillId="0" borderId="0" xfId="0" applyFont="1"/>
    <xf numFmtId="4" fontId="8" fillId="0" borderId="0" xfId="0" applyNumberFormat="1" applyFont="1"/>
    <xf numFmtId="0" fontId="20" fillId="0" borderId="0" xfId="0" applyFont="1" applyAlignment="1">
      <alignment wrapText="1"/>
    </xf>
    <xf numFmtId="0" fontId="13" fillId="4" borderId="18" xfId="0" applyFont="1" applyFill="1" applyBorder="1" applyAlignment="1">
      <alignment horizontal="center" vertical="center"/>
    </xf>
    <xf numFmtId="0" fontId="7" fillId="0" borderId="13" xfId="0" applyFont="1" applyBorder="1"/>
    <xf numFmtId="0" fontId="7" fillId="0" borderId="14" xfId="0" applyFont="1" applyBorder="1"/>
    <xf numFmtId="0" fontId="13" fillId="4" borderId="1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right" vertical="center"/>
    </xf>
    <xf numFmtId="0" fontId="7" fillId="0" borderId="15" xfId="0" applyFont="1" applyBorder="1"/>
    <xf numFmtId="4" fontId="14" fillId="0" borderId="0" xfId="0" applyNumberFormat="1" applyFont="1" applyAlignment="1">
      <alignment horizontal="right" vertical="center"/>
    </xf>
    <xf numFmtId="0" fontId="0" fillId="0" borderId="0" xfId="0"/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center"/>
    </xf>
    <xf numFmtId="0" fontId="7" fillId="0" borderId="6" xfId="0" applyFont="1" applyBorder="1"/>
    <xf numFmtId="0" fontId="7" fillId="0" borderId="7" xfId="0" applyFont="1" applyBorder="1"/>
    <xf numFmtId="0" fontId="4" fillId="0" borderId="0" xfId="0" applyFont="1" applyAlignment="1">
      <alignment horizontal="left" vertical="center" wrapText="1"/>
    </xf>
    <xf numFmtId="4" fontId="9" fillId="0" borderId="9" xfId="0" applyNumberFormat="1" applyFont="1" applyBorder="1" applyAlignment="1">
      <alignment vertical="center"/>
    </xf>
    <xf numFmtId="0" fontId="7" fillId="0" borderId="9" xfId="0" applyFont="1" applyBorder="1"/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11" fillId="3" borderId="12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1" fillId="3" borderId="12" xfId="0" applyFont="1" applyFill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00"/>
  <sheetViews>
    <sheetView tabSelected="1" workbookViewId="0">
      <selection activeCell="AT12" sqref="AT12"/>
    </sheetView>
  </sheetViews>
  <sheetFormatPr defaultColWidth="11.109375" defaultRowHeight="15" customHeight="1"/>
  <cols>
    <col min="1" max="38" width="2.44140625" customWidth="1"/>
    <col min="39" max="39" width="9.44140625" customWidth="1"/>
    <col min="40" max="44" width="2.44140625" customWidth="1"/>
    <col min="45" max="45" width="5" customWidth="1"/>
  </cols>
  <sheetData>
    <row r="1" spans="1:4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>
      <c r="A2" s="3"/>
      <c r="C2" s="4" t="s">
        <v>0</v>
      </c>
    </row>
    <row r="3" spans="1:41" ht="15.75" customHeight="1">
      <c r="A3" s="3"/>
      <c r="C3" s="5" t="s">
        <v>1</v>
      </c>
      <c r="J3" s="138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</row>
    <row r="4" spans="1:41" ht="15.75" customHeight="1">
      <c r="A4" s="3"/>
      <c r="C4" s="7" t="s">
        <v>2</v>
      </c>
      <c r="J4" s="139" t="s">
        <v>3</v>
      </c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</row>
    <row r="5" spans="1:41" ht="15.75" customHeight="1">
      <c r="A5" s="3"/>
      <c r="C5" s="8" t="s">
        <v>4</v>
      </c>
      <c r="J5" s="6" t="s">
        <v>5</v>
      </c>
      <c r="AJ5" s="8" t="s">
        <v>6</v>
      </c>
      <c r="AM5" s="6" t="s">
        <v>5</v>
      </c>
    </row>
    <row r="6" spans="1:41" ht="15.75" customHeight="1">
      <c r="A6" s="3"/>
      <c r="C6" s="8" t="s">
        <v>7</v>
      </c>
      <c r="J6" s="6" t="s">
        <v>8</v>
      </c>
      <c r="AJ6" s="8" t="s">
        <v>9</v>
      </c>
      <c r="AM6" s="9" t="s">
        <v>10</v>
      </c>
    </row>
    <row r="7" spans="1:41" ht="15.75" customHeight="1">
      <c r="A7" s="3"/>
    </row>
    <row r="8" spans="1:41" ht="15.75" customHeight="1">
      <c r="A8" s="3"/>
      <c r="C8" s="8" t="s">
        <v>11</v>
      </c>
      <c r="AJ8" s="8" t="s">
        <v>12</v>
      </c>
      <c r="AM8" s="6"/>
    </row>
    <row r="9" spans="1:41" ht="15.75" customHeight="1">
      <c r="A9" s="3"/>
      <c r="D9" s="6" t="s">
        <v>13</v>
      </c>
      <c r="AJ9" s="8" t="s">
        <v>14</v>
      </c>
      <c r="AM9" s="6"/>
    </row>
    <row r="10" spans="1:41" ht="55.5" customHeight="1">
      <c r="A10" s="3"/>
    </row>
    <row r="11" spans="1:41" ht="55.5" customHeight="1">
      <c r="A11" s="3"/>
      <c r="C11" s="8" t="s">
        <v>15</v>
      </c>
      <c r="AJ11" s="8" t="s">
        <v>12</v>
      </c>
      <c r="AM11" s="9" t="s">
        <v>16</v>
      </c>
    </row>
    <row r="12" spans="1:41" ht="15.75" customHeight="1">
      <c r="A12" s="3"/>
      <c r="D12" s="140" t="s">
        <v>16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2"/>
      <c r="AJ12" s="8" t="s">
        <v>14</v>
      </c>
      <c r="AM12" s="9" t="s">
        <v>16</v>
      </c>
    </row>
    <row r="13" spans="1:41" ht="15.75" customHeight="1">
      <c r="A13" s="3"/>
    </row>
    <row r="14" spans="1:41" ht="15.75" customHeight="1">
      <c r="A14" s="3"/>
      <c r="C14" s="8" t="s">
        <v>17</v>
      </c>
      <c r="AJ14" s="8" t="s">
        <v>12</v>
      </c>
      <c r="AM14" s="6"/>
    </row>
    <row r="15" spans="1:41" ht="15.75" customHeight="1">
      <c r="A15" s="3"/>
      <c r="D15" s="10" t="s">
        <v>18</v>
      </c>
      <c r="AJ15" s="8" t="s">
        <v>14</v>
      </c>
      <c r="AM15" s="6"/>
    </row>
    <row r="16" spans="1:41" ht="15.75" customHeight="1">
      <c r="A16" s="3"/>
    </row>
    <row r="17" spans="1:41" ht="15.75" customHeight="1">
      <c r="A17" s="3"/>
      <c r="C17" s="8" t="s">
        <v>19</v>
      </c>
      <c r="AJ17" s="8" t="s">
        <v>12</v>
      </c>
      <c r="AM17" s="6" t="s">
        <v>20</v>
      </c>
    </row>
    <row r="18" spans="1:41" ht="15.75" customHeight="1">
      <c r="A18" s="3"/>
      <c r="D18" s="6" t="s">
        <v>21</v>
      </c>
      <c r="AJ18" s="8" t="s">
        <v>14</v>
      </c>
      <c r="AM18" s="6" t="s">
        <v>22</v>
      </c>
    </row>
    <row r="19" spans="1:41" ht="15.75" customHeight="1">
      <c r="A19" s="3"/>
    </row>
    <row r="20" spans="1:41" ht="15.75" customHeight="1">
      <c r="A20" s="3"/>
      <c r="C20" s="8" t="s">
        <v>23</v>
      </c>
    </row>
    <row r="21" spans="1:41" ht="15.75" customHeight="1">
      <c r="A21" s="3"/>
      <c r="D21" s="143" t="s">
        <v>5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</row>
    <row r="22" spans="1:41" ht="15.75" customHeight="1">
      <c r="A22" s="3"/>
    </row>
    <row r="23" spans="1:41" ht="15.75" customHeight="1">
      <c r="A23" s="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1" ht="15.75" customHeight="1">
      <c r="A24" s="13"/>
      <c r="B24" s="14"/>
      <c r="C24" s="15" t="s">
        <v>24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44">
        <f>ROUND(AF92,2)</f>
        <v>0</v>
      </c>
      <c r="AK24" s="145"/>
      <c r="AL24" s="145"/>
      <c r="AM24" s="145"/>
      <c r="AN24" s="145"/>
      <c r="AO24" s="14"/>
    </row>
    <row r="25" spans="1:41" ht="15.7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15.75" customHeight="1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7" t="s">
        <v>25</v>
      </c>
      <c r="L26" s="134"/>
      <c r="M26" s="134"/>
      <c r="N26" s="134"/>
      <c r="O26" s="134"/>
      <c r="P26" s="14"/>
      <c r="Q26" s="14"/>
      <c r="R26" s="14"/>
      <c r="S26" s="14"/>
      <c r="T26" s="14"/>
      <c r="U26" s="14"/>
      <c r="V26" s="147" t="s">
        <v>26</v>
      </c>
      <c r="W26" s="134"/>
      <c r="X26" s="134"/>
      <c r="Y26" s="134"/>
      <c r="Z26" s="134"/>
      <c r="AA26" s="134"/>
      <c r="AB26" s="134"/>
      <c r="AC26" s="134"/>
      <c r="AD26" s="134"/>
      <c r="AE26" s="14"/>
      <c r="AF26" s="14"/>
      <c r="AG26" s="14"/>
      <c r="AH26" s="14"/>
      <c r="AI26" s="14"/>
      <c r="AJ26" s="147" t="s">
        <v>27</v>
      </c>
      <c r="AK26" s="134"/>
      <c r="AL26" s="134"/>
      <c r="AM26" s="134"/>
      <c r="AN26" s="134"/>
      <c r="AO26" s="14"/>
    </row>
    <row r="27" spans="1:41" ht="15.75" customHeight="1">
      <c r="A27" s="17"/>
      <c r="B27" s="18"/>
      <c r="C27" s="8" t="s">
        <v>28</v>
      </c>
      <c r="D27" s="18"/>
      <c r="E27" s="8" t="s">
        <v>29</v>
      </c>
      <c r="F27" s="18"/>
      <c r="G27" s="18"/>
      <c r="H27" s="18"/>
      <c r="I27" s="18"/>
      <c r="J27" s="18"/>
      <c r="K27" s="146">
        <v>0.21</v>
      </c>
      <c r="L27" s="134"/>
      <c r="M27" s="134"/>
      <c r="N27" s="134"/>
      <c r="O27" s="134"/>
      <c r="P27" s="18"/>
      <c r="Q27" s="18"/>
      <c r="R27" s="18"/>
      <c r="S27" s="18"/>
      <c r="T27" s="18"/>
      <c r="U27" s="18"/>
      <c r="V27" s="148">
        <f>ROUND(AY92,2)</f>
        <v>0</v>
      </c>
      <c r="W27" s="134"/>
      <c r="X27" s="134"/>
      <c r="Y27" s="134"/>
      <c r="Z27" s="134"/>
      <c r="AA27" s="134"/>
      <c r="AB27" s="134"/>
      <c r="AC27" s="134"/>
      <c r="AD27" s="134"/>
      <c r="AE27" s="18"/>
      <c r="AF27" s="18"/>
      <c r="AG27" s="18"/>
      <c r="AH27" s="18"/>
      <c r="AI27" s="18"/>
      <c r="AJ27" s="148">
        <f>ROUND(AU92,2)</f>
        <v>0</v>
      </c>
      <c r="AK27" s="134"/>
      <c r="AL27" s="134"/>
      <c r="AM27" s="134"/>
      <c r="AN27" s="134"/>
      <c r="AO27" s="18"/>
    </row>
    <row r="28" spans="1:41" ht="15.75" customHeight="1">
      <c r="A28" s="17"/>
      <c r="B28" s="18"/>
      <c r="C28" s="18"/>
      <c r="D28" s="18"/>
      <c r="E28" s="8" t="s">
        <v>30</v>
      </c>
      <c r="F28" s="18"/>
      <c r="G28" s="18"/>
      <c r="H28" s="18"/>
      <c r="I28" s="18"/>
      <c r="J28" s="18"/>
      <c r="K28" s="146">
        <v>0.15</v>
      </c>
      <c r="L28" s="134"/>
      <c r="M28" s="134"/>
      <c r="N28" s="134"/>
      <c r="O28" s="134"/>
      <c r="P28" s="18"/>
      <c r="Q28" s="18"/>
      <c r="R28" s="18"/>
      <c r="S28" s="18"/>
      <c r="T28" s="18"/>
      <c r="U28" s="18"/>
      <c r="V28" s="148">
        <f>ROUND(AZ92,2)</f>
        <v>0</v>
      </c>
      <c r="W28" s="134"/>
      <c r="X28" s="134"/>
      <c r="Y28" s="134"/>
      <c r="Z28" s="134"/>
      <c r="AA28" s="134"/>
      <c r="AB28" s="134"/>
      <c r="AC28" s="134"/>
      <c r="AD28" s="134"/>
      <c r="AE28" s="18"/>
      <c r="AF28" s="18"/>
      <c r="AG28" s="18"/>
      <c r="AH28" s="18"/>
      <c r="AI28" s="18"/>
      <c r="AJ28" s="148">
        <f>ROUND(AV92,2)</f>
        <v>0</v>
      </c>
      <c r="AK28" s="134"/>
      <c r="AL28" s="134"/>
      <c r="AM28" s="134"/>
      <c r="AN28" s="134"/>
      <c r="AO28" s="18"/>
    </row>
    <row r="29" spans="1:41" ht="15.75" customHeight="1">
      <c r="A29" s="17"/>
      <c r="B29" s="18"/>
      <c r="C29" s="18"/>
      <c r="D29" s="18"/>
      <c r="E29" s="8" t="s">
        <v>31</v>
      </c>
      <c r="F29" s="18"/>
      <c r="G29" s="18"/>
      <c r="H29" s="18"/>
      <c r="I29" s="18"/>
      <c r="J29" s="18"/>
      <c r="K29" s="146">
        <v>0.21</v>
      </c>
      <c r="L29" s="134"/>
      <c r="M29" s="134"/>
      <c r="N29" s="134"/>
      <c r="O29" s="134"/>
      <c r="P29" s="18"/>
      <c r="Q29" s="18"/>
      <c r="R29" s="18"/>
      <c r="S29" s="18"/>
      <c r="T29" s="18"/>
      <c r="U29" s="18"/>
      <c r="V29" s="148">
        <f>ROUND(BA92,2)</f>
        <v>0</v>
      </c>
      <c r="W29" s="134"/>
      <c r="X29" s="134"/>
      <c r="Y29" s="134"/>
      <c r="Z29" s="134"/>
      <c r="AA29" s="134"/>
      <c r="AB29" s="134"/>
      <c r="AC29" s="134"/>
      <c r="AD29" s="134"/>
      <c r="AE29" s="18"/>
      <c r="AF29" s="18"/>
      <c r="AG29" s="18"/>
      <c r="AH29" s="18"/>
      <c r="AI29" s="18"/>
      <c r="AJ29" s="148">
        <v>0</v>
      </c>
      <c r="AK29" s="134"/>
      <c r="AL29" s="134"/>
      <c r="AM29" s="134"/>
      <c r="AN29" s="134"/>
      <c r="AO29" s="18"/>
    </row>
    <row r="30" spans="1:41" ht="15.75" customHeight="1">
      <c r="A30" s="17"/>
      <c r="B30" s="18"/>
      <c r="C30" s="18"/>
      <c r="D30" s="18"/>
      <c r="E30" s="8" t="s">
        <v>32</v>
      </c>
      <c r="F30" s="18"/>
      <c r="G30" s="18"/>
      <c r="H30" s="18"/>
      <c r="I30" s="18"/>
      <c r="J30" s="18"/>
      <c r="K30" s="146">
        <v>0.15</v>
      </c>
      <c r="L30" s="134"/>
      <c r="M30" s="134"/>
      <c r="N30" s="134"/>
      <c r="O30" s="134"/>
      <c r="P30" s="18"/>
      <c r="Q30" s="18"/>
      <c r="R30" s="18"/>
      <c r="S30" s="18"/>
      <c r="T30" s="18"/>
      <c r="U30" s="18"/>
      <c r="V30" s="148">
        <f>ROUND(BB92,2)</f>
        <v>0</v>
      </c>
      <c r="W30" s="134"/>
      <c r="X30" s="134"/>
      <c r="Y30" s="134"/>
      <c r="Z30" s="134"/>
      <c r="AA30" s="134"/>
      <c r="AB30" s="134"/>
      <c r="AC30" s="134"/>
      <c r="AD30" s="134"/>
      <c r="AE30" s="18"/>
      <c r="AF30" s="18"/>
      <c r="AG30" s="18"/>
      <c r="AH30" s="18"/>
      <c r="AI30" s="18"/>
      <c r="AJ30" s="148">
        <v>0</v>
      </c>
      <c r="AK30" s="134"/>
      <c r="AL30" s="134"/>
      <c r="AM30" s="134"/>
      <c r="AN30" s="134"/>
      <c r="AO30" s="18"/>
    </row>
    <row r="31" spans="1:41" ht="15.75" customHeight="1">
      <c r="A31" s="17"/>
      <c r="B31" s="18"/>
      <c r="C31" s="18"/>
      <c r="D31" s="18"/>
      <c r="E31" s="8" t="s">
        <v>33</v>
      </c>
      <c r="F31" s="18"/>
      <c r="G31" s="18"/>
      <c r="H31" s="18"/>
      <c r="I31" s="18"/>
      <c r="J31" s="18"/>
      <c r="K31" s="146">
        <v>0</v>
      </c>
      <c r="L31" s="134"/>
      <c r="M31" s="134"/>
      <c r="N31" s="134"/>
      <c r="O31" s="134"/>
      <c r="P31" s="18"/>
      <c r="Q31" s="18"/>
      <c r="R31" s="18"/>
      <c r="S31" s="18"/>
      <c r="T31" s="18"/>
      <c r="U31" s="18"/>
      <c r="V31" s="148">
        <f>ROUND(BC92,2)</f>
        <v>0</v>
      </c>
      <c r="W31" s="134"/>
      <c r="X31" s="134"/>
      <c r="Y31" s="134"/>
      <c r="Z31" s="134"/>
      <c r="AA31" s="134"/>
      <c r="AB31" s="134"/>
      <c r="AC31" s="134"/>
      <c r="AD31" s="134"/>
      <c r="AE31" s="18"/>
      <c r="AF31" s="18"/>
      <c r="AG31" s="18"/>
      <c r="AH31" s="18"/>
      <c r="AI31" s="18"/>
      <c r="AJ31" s="148">
        <v>0</v>
      </c>
      <c r="AK31" s="134"/>
      <c r="AL31" s="134"/>
      <c r="AM31" s="134"/>
      <c r="AN31" s="134"/>
      <c r="AO31" s="18"/>
    </row>
    <row r="32" spans="1:41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ht="15.75" customHeight="1">
      <c r="A33" s="13"/>
      <c r="B33" s="19"/>
      <c r="C33" s="20" t="s">
        <v>34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2" t="s">
        <v>35</v>
      </c>
      <c r="T33" s="21"/>
      <c r="U33" s="21"/>
      <c r="V33" s="21"/>
      <c r="W33" s="153" t="s">
        <v>36</v>
      </c>
      <c r="X33" s="128"/>
      <c r="Y33" s="128"/>
      <c r="Z33" s="128"/>
      <c r="AA33" s="129"/>
      <c r="AB33" s="21"/>
      <c r="AC33" s="21"/>
      <c r="AD33" s="21"/>
      <c r="AE33" s="21"/>
      <c r="AF33" s="21"/>
      <c r="AG33" s="21"/>
      <c r="AH33" s="21"/>
      <c r="AI33" s="21"/>
      <c r="AJ33" s="149">
        <f>SUM(AJ24:AJ31)</f>
        <v>0</v>
      </c>
      <c r="AK33" s="128"/>
      <c r="AL33" s="128"/>
      <c r="AM33" s="128"/>
      <c r="AN33" s="132"/>
      <c r="AO33" s="19"/>
    </row>
    <row r="34" spans="1:41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ht="15.75" customHeigh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15.75" customHeight="1">
      <c r="A36" s="3"/>
    </row>
    <row r="37" spans="1:41" ht="15.75" customHeight="1">
      <c r="A37" s="3"/>
    </row>
    <row r="38" spans="1:41" ht="15.75" customHeight="1">
      <c r="A38" s="3"/>
    </row>
    <row r="39" spans="1:41" ht="15.75" customHeight="1">
      <c r="A39" s="3"/>
    </row>
    <row r="40" spans="1:41" ht="15.75" customHeight="1">
      <c r="A40" s="3"/>
    </row>
    <row r="41" spans="1:41" ht="15.75" customHeight="1">
      <c r="A41" s="3"/>
    </row>
    <row r="42" spans="1:41" ht="15.75" customHeight="1">
      <c r="A42" s="3"/>
    </row>
    <row r="43" spans="1:41" ht="15.75" customHeight="1">
      <c r="A43" s="3"/>
    </row>
    <row r="44" spans="1:41" ht="15.75" customHeight="1">
      <c r="A44" s="3"/>
    </row>
    <row r="45" spans="1:41" ht="15.75" customHeight="1">
      <c r="A45" s="3"/>
    </row>
    <row r="46" spans="1:41" ht="15.75" customHeight="1">
      <c r="A46" s="3"/>
    </row>
    <row r="47" spans="1:41" ht="15.75" customHeight="1">
      <c r="A47" s="13"/>
      <c r="B47" s="14"/>
      <c r="C47" s="23" t="s">
        <v>37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3" t="s">
        <v>38</v>
      </c>
      <c r="AH47" s="24"/>
      <c r="AI47" s="24"/>
      <c r="AJ47" s="24"/>
      <c r="AK47" s="24"/>
      <c r="AL47" s="24"/>
      <c r="AM47" s="24"/>
      <c r="AN47" s="24"/>
      <c r="AO47" s="14"/>
    </row>
    <row r="48" spans="1:41" ht="15.75" customHeight="1">
      <c r="A48" s="3"/>
    </row>
    <row r="49" spans="1:41" ht="15.75" customHeight="1">
      <c r="A49" s="3"/>
    </row>
    <row r="50" spans="1:41" ht="15.75" customHeight="1">
      <c r="A50" s="3"/>
    </row>
    <row r="51" spans="1:41" ht="15.75" customHeight="1">
      <c r="A51" s="3"/>
    </row>
    <row r="52" spans="1:41" ht="15.75" customHeight="1">
      <c r="A52" s="3"/>
    </row>
    <row r="53" spans="1:41" ht="15.75" customHeight="1">
      <c r="A53" s="3"/>
    </row>
    <row r="54" spans="1:41" ht="15.75" customHeight="1">
      <c r="A54" s="3"/>
    </row>
    <row r="55" spans="1:41" ht="15.75" customHeight="1">
      <c r="A55" s="3"/>
    </row>
    <row r="56" spans="1:41" ht="15.75" customHeight="1">
      <c r="A56" s="3"/>
    </row>
    <row r="57" spans="1:41" ht="15.75" customHeight="1">
      <c r="A57" s="3"/>
    </row>
    <row r="58" spans="1:41" ht="15.75" customHeight="1">
      <c r="A58" s="13"/>
      <c r="B58" s="14"/>
      <c r="C58" s="25" t="s">
        <v>39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25" t="s">
        <v>40</v>
      </c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25" t="s">
        <v>39</v>
      </c>
      <c r="AH58" s="16"/>
      <c r="AI58" s="16"/>
      <c r="AJ58" s="16"/>
      <c r="AK58" s="16"/>
      <c r="AL58" s="25" t="s">
        <v>40</v>
      </c>
      <c r="AM58" s="16"/>
      <c r="AN58" s="16"/>
      <c r="AO58" s="14"/>
    </row>
    <row r="59" spans="1:41" ht="15.75" customHeight="1">
      <c r="A59" s="3"/>
    </row>
    <row r="60" spans="1:41" ht="15.75" customHeight="1">
      <c r="A60" s="3"/>
    </row>
    <row r="61" spans="1:41" ht="15.75" customHeight="1">
      <c r="A61" s="3"/>
    </row>
    <row r="62" spans="1:41" ht="15.75" customHeight="1">
      <c r="A62" s="13"/>
      <c r="B62" s="14"/>
      <c r="C62" s="23" t="s">
        <v>41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3" t="s">
        <v>42</v>
      </c>
      <c r="AH62" s="24"/>
      <c r="AI62" s="24"/>
      <c r="AJ62" s="24"/>
      <c r="AK62" s="24"/>
      <c r="AL62" s="24"/>
      <c r="AM62" s="24"/>
      <c r="AN62" s="24"/>
      <c r="AO62" s="14"/>
    </row>
    <row r="63" spans="1:41" ht="15.75" customHeight="1">
      <c r="A63" s="3"/>
    </row>
    <row r="64" spans="1:41" ht="15.75" customHeight="1">
      <c r="A64" s="3"/>
    </row>
    <row r="65" spans="1:41" ht="15.75" customHeight="1">
      <c r="A65" s="3"/>
    </row>
    <row r="66" spans="1:41" ht="15.75" customHeight="1">
      <c r="A66" s="3"/>
    </row>
    <row r="67" spans="1:41" ht="15.75" customHeight="1">
      <c r="A67" s="3"/>
    </row>
    <row r="68" spans="1:41" ht="15.75" customHeight="1">
      <c r="A68" s="3"/>
    </row>
    <row r="69" spans="1:41" ht="15.75" customHeight="1">
      <c r="A69" s="3"/>
    </row>
    <row r="70" spans="1:41" ht="15.75" customHeight="1">
      <c r="A70" s="3"/>
    </row>
    <row r="71" spans="1:41" ht="15.75" customHeight="1">
      <c r="A71" s="3"/>
    </row>
    <row r="72" spans="1:41" ht="15.75" customHeight="1">
      <c r="A72" s="3"/>
    </row>
    <row r="73" spans="1:41" ht="15.75" customHeight="1">
      <c r="A73" s="13"/>
      <c r="B73" s="14"/>
      <c r="C73" s="25" t="s">
        <v>39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25" t="s">
        <v>40</v>
      </c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25" t="s">
        <v>39</v>
      </c>
      <c r="AH73" s="16"/>
      <c r="AI73" s="16"/>
      <c r="AJ73" s="16"/>
      <c r="AK73" s="16"/>
      <c r="AL73" s="25" t="s">
        <v>40</v>
      </c>
      <c r="AM73" s="16"/>
      <c r="AN73" s="16"/>
      <c r="AO73" s="14"/>
    </row>
    <row r="74" spans="1:41" ht="15.75" customHeight="1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ht="15.75" customHeight="1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1:41" ht="15.75" customHeight="1"/>
    <row r="77" spans="1:41" ht="15.75" customHeight="1"/>
    <row r="78" spans="1:41" ht="15.75" customHeight="1"/>
    <row r="79" spans="1:41" ht="15.75" customHeight="1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15.75" customHeight="1">
      <c r="A80" s="13"/>
      <c r="B80" s="4" t="s">
        <v>43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ht="15.75" customHeight="1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ht="15.75" customHeight="1">
      <c r="A82" s="30"/>
      <c r="B82" s="8" t="s">
        <v>1</v>
      </c>
      <c r="C82" s="31"/>
      <c r="D82" s="31"/>
      <c r="E82" s="31"/>
      <c r="F82" s="31"/>
      <c r="G82" s="31"/>
      <c r="H82" s="31"/>
      <c r="I82" s="31"/>
      <c r="J82" s="31"/>
      <c r="K82" s="31">
        <f t="shared" ref="K82:K83" si="0">J3</f>
        <v>0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</row>
    <row r="83" spans="1:41" ht="15.75" customHeight="1">
      <c r="A83" s="32"/>
      <c r="B83" s="33" t="s">
        <v>2</v>
      </c>
      <c r="C83" s="34"/>
      <c r="D83" s="34"/>
      <c r="E83" s="34"/>
      <c r="F83" s="34"/>
      <c r="G83" s="34"/>
      <c r="H83" s="34"/>
      <c r="I83" s="34"/>
      <c r="J83" s="34"/>
      <c r="K83" s="150" t="str">
        <f t="shared" si="0"/>
        <v>MŠ Divišova Blansko</v>
      </c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34"/>
    </row>
    <row r="84" spans="1:41" ht="15.75" customHeight="1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ht="15.75" customHeight="1">
      <c r="A85" s="13"/>
      <c r="B85" s="8" t="s">
        <v>7</v>
      </c>
      <c r="C85" s="14"/>
      <c r="D85" s="14"/>
      <c r="E85" s="14"/>
      <c r="F85" s="14"/>
      <c r="G85" s="14"/>
      <c r="H85" s="14"/>
      <c r="I85" s="14"/>
      <c r="J85" s="14"/>
      <c r="K85" s="35" t="str">
        <f>IF(J6="","",J6)</f>
        <v>Divišova 1809/2A, 678 01 Blansko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8" t="s">
        <v>9</v>
      </c>
      <c r="AI85" s="14"/>
      <c r="AJ85" s="14"/>
      <c r="AK85" s="14"/>
      <c r="AL85" s="151" t="str">
        <f>IF(AM6= "","",AM6)</f>
        <v>9/2025</v>
      </c>
      <c r="AM85" s="134"/>
      <c r="AN85" s="14"/>
      <c r="AO85" s="14"/>
    </row>
    <row r="86" spans="1:41" ht="15.75" customHeight="1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ht="33" customHeight="1">
      <c r="A87" s="13"/>
      <c r="B87" s="8" t="s">
        <v>11</v>
      </c>
      <c r="C87" s="14"/>
      <c r="D87" s="14"/>
      <c r="E87" s="14"/>
      <c r="F87" s="14"/>
      <c r="G87" s="14"/>
      <c r="H87" s="14"/>
      <c r="I87" s="14"/>
      <c r="J87" s="14"/>
      <c r="K87" s="31" t="str">
        <f>IF(D9= "","",D9)</f>
        <v>MÚ Blansko, nám. Svobody 32/3, 678 01 Blansko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8" t="s">
        <v>17</v>
      </c>
      <c r="AI87" s="14"/>
      <c r="AJ87" s="14"/>
      <c r="AK87" s="14"/>
      <c r="AL87" s="152" t="str">
        <f>IF(D15="","",D15)</f>
        <v xml:space="preserve">Ing. Andrea Zámečníková </v>
      </c>
      <c r="AM87" s="134"/>
      <c r="AN87" s="134"/>
      <c r="AO87" s="134"/>
    </row>
    <row r="88" spans="1:41" ht="33" customHeight="1">
      <c r="A88" s="13"/>
      <c r="B88" s="8" t="s">
        <v>15</v>
      </c>
      <c r="C88" s="14"/>
      <c r="D88" s="14"/>
      <c r="E88" s="14"/>
      <c r="F88" s="14"/>
      <c r="G88" s="14"/>
      <c r="H88" s="14"/>
      <c r="I88" s="14"/>
      <c r="J88" s="14"/>
      <c r="K88" s="31" t="str">
        <f>IF(D12= "Vyplň údaj","",D12)</f>
        <v/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8" t="s">
        <v>19</v>
      </c>
      <c r="AI88" s="14"/>
      <c r="AJ88" s="14"/>
      <c r="AK88" s="14"/>
      <c r="AL88" s="152" t="str">
        <f>IF(D18="","",D18)</f>
        <v>GARDEN &amp; CRAFT s.r.o.</v>
      </c>
      <c r="AM88" s="134"/>
      <c r="AN88" s="134"/>
      <c r="AO88" s="134"/>
    </row>
    <row r="89" spans="1:41" ht="15.75" customHeight="1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ht="15.75" customHeight="1">
      <c r="A90" s="13"/>
      <c r="B90" s="127" t="s">
        <v>44</v>
      </c>
      <c r="C90" s="128"/>
      <c r="D90" s="128"/>
      <c r="E90" s="128"/>
      <c r="F90" s="129"/>
      <c r="G90" s="37"/>
      <c r="H90" s="130" t="s">
        <v>45</v>
      </c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9"/>
      <c r="AF90" s="131" t="s">
        <v>46</v>
      </c>
      <c r="AG90" s="128"/>
      <c r="AH90" s="128"/>
      <c r="AI90" s="128"/>
      <c r="AJ90" s="128"/>
      <c r="AK90" s="128"/>
      <c r="AL90" s="129"/>
      <c r="AM90" s="130" t="s">
        <v>47</v>
      </c>
      <c r="AN90" s="128"/>
      <c r="AO90" s="132"/>
    </row>
    <row r="91" spans="1:41" ht="15.75" customHeight="1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ht="15.75" customHeight="1">
      <c r="A92" s="38"/>
      <c r="B92" s="39" t="s">
        <v>48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133">
        <f>ROUND(SUM(AF93:AF100),2)</f>
        <v>0</v>
      </c>
      <c r="AG92" s="134"/>
      <c r="AH92" s="134"/>
      <c r="AI92" s="134"/>
      <c r="AJ92" s="134"/>
      <c r="AK92" s="134"/>
      <c r="AL92" s="134"/>
      <c r="AM92" s="135">
        <f>SUM(AF92,AS92)</f>
        <v>0</v>
      </c>
      <c r="AN92" s="134"/>
      <c r="AO92" s="134"/>
    </row>
    <row r="93" spans="1:41" ht="15.75" customHeight="1">
      <c r="A93" s="41"/>
      <c r="B93" s="42"/>
      <c r="C93" s="154" t="s">
        <v>49</v>
      </c>
      <c r="D93" s="134"/>
      <c r="E93" s="134"/>
      <c r="F93" s="134"/>
      <c r="G93" s="134"/>
      <c r="H93" s="43"/>
      <c r="I93" s="136" t="s">
        <v>50</v>
      </c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7">
        <f>'001 Náklady '!H14</f>
        <v>0</v>
      </c>
      <c r="AG93" s="134"/>
      <c r="AH93" s="134"/>
      <c r="AI93" s="134"/>
      <c r="AJ93" s="134"/>
      <c r="AK93" s="134"/>
      <c r="AL93" s="134"/>
      <c r="AM93" s="137">
        <f>AF93*1.21</f>
        <v>0</v>
      </c>
      <c r="AN93" s="134"/>
      <c r="AO93" s="134"/>
    </row>
    <row r="94" spans="1:41" ht="15.75" customHeight="1">
      <c r="A94" s="41"/>
      <c r="B94" s="42"/>
      <c r="C94" s="154" t="s">
        <v>51</v>
      </c>
      <c r="D94" s="134"/>
      <c r="E94" s="134"/>
      <c r="F94" s="134"/>
      <c r="G94" s="134"/>
      <c r="H94" s="43"/>
      <c r="I94" s="136" t="s">
        <v>52</v>
      </c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7">
        <f>'002 Demolice a kácení '!H14</f>
        <v>0</v>
      </c>
      <c r="AG94" s="134"/>
      <c r="AH94" s="134"/>
      <c r="AI94" s="134"/>
      <c r="AJ94" s="134"/>
      <c r="AK94" s="134"/>
      <c r="AL94" s="134"/>
      <c r="AM94" s="137">
        <f t="shared" ref="AM94:AM100" si="1">AF94*1.21</f>
        <v>0</v>
      </c>
      <c r="AN94" s="134"/>
      <c r="AO94" s="134"/>
    </row>
    <row r="95" spans="1:41" ht="15.75" customHeight="1">
      <c r="A95" s="41"/>
      <c r="B95" s="42"/>
      <c r="C95" s="154" t="s">
        <v>53</v>
      </c>
      <c r="D95" s="134"/>
      <c r="E95" s="134"/>
      <c r="F95" s="134"/>
      <c r="G95" s="134"/>
      <c r="H95" s="43"/>
      <c r="I95" s="136" t="s">
        <v>54</v>
      </c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7">
        <f>'003 Oplocení'!H14</f>
        <v>0</v>
      </c>
      <c r="AG95" s="134"/>
      <c r="AH95" s="134"/>
      <c r="AI95" s="134"/>
      <c r="AJ95" s="134"/>
      <c r="AK95" s="134"/>
      <c r="AL95" s="134"/>
      <c r="AM95" s="137">
        <f t="shared" si="1"/>
        <v>0</v>
      </c>
      <c r="AN95" s="134"/>
      <c r="AO95" s="134"/>
    </row>
    <row r="96" spans="1:41" ht="15.75" customHeight="1">
      <c r="A96" s="41"/>
      <c r="B96" s="42"/>
      <c r="C96" s="154" t="s">
        <v>55</v>
      </c>
      <c r="D96" s="134"/>
      <c r="E96" s="134"/>
      <c r="F96" s="134"/>
      <c r="G96" s="134"/>
      <c r="H96" s="43"/>
      <c r="I96" s="136" t="s">
        <v>56</v>
      </c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7">
        <f>'004 Zpevněné porchy a chodníky '!H14</f>
        <v>0</v>
      </c>
      <c r="AG96" s="134"/>
      <c r="AH96" s="134"/>
      <c r="AI96" s="134"/>
      <c r="AJ96" s="134"/>
      <c r="AK96" s="134"/>
      <c r="AL96" s="134"/>
      <c r="AM96" s="137">
        <f t="shared" si="1"/>
        <v>0</v>
      </c>
      <c r="AN96" s="134"/>
      <c r="AO96" s="134"/>
    </row>
    <row r="97" spans="1:45" ht="15.75" customHeight="1">
      <c r="A97" s="41"/>
      <c r="B97" s="42"/>
      <c r="C97" s="154" t="s">
        <v>57</v>
      </c>
      <c r="D97" s="134"/>
      <c r="E97" s="134"/>
      <c r="F97" s="134"/>
      <c r="G97" s="134"/>
      <c r="H97" s="43"/>
      <c r="I97" s="136" t="s">
        <v>58</v>
      </c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7">
        <f>'005 Mlhoviště'!H14</f>
        <v>0</v>
      </c>
      <c r="AG97" s="134"/>
      <c r="AH97" s="134"/>
      <c r="AI97" s="134"/>
      <c r="AJ97" s="134"/>
      <c r="AK97" s="134"/>
      <c r="AL97" s="134"/>
      <c r="AM97" s="137">
        <f t="shared" si="1"/>
        <v>0</v>
      </c>
      <c r="AN97" s="134"/>
      <c r="AO97" s="134"/>
    </row>
    <row r="98" spans="1:45" ht="15.75" customHeight="1">
      <c r="A98" s="41"/>
      <c r="B98" s="42"/>
      <c r="C98" s="154" t="s">
        <v>59</v>
      </c>
      <c r="D98" s="134"/>
      <c r="E98" s="134"/>
      <c r="F98" s="134"/>
      <c r="G98" s="134"/>
      <c r="H98" s="43"/>
      <c r="I98" s="136" t="s">
        <v>60</v>
      </c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7">
        <f>'006 Herní a vzdělávací prvky'!H14</f>
        <v>0</v>
      </c>
      <c r="AG98" s="134"/>
      <c r="AH98" s="134"/>
      <c r="AI98" s="134"/>
      <c r="AJ98" s="134"/>
      <c r="AK98" s="134"/>
      <c r="AL98" s="134"/>
      <c r="AM98" s="137">
        <f t="shared" si="1"/>
        <v>0</v>
      </c>
      <c r="AN98" s="134"/>
      <c r="AO98" s="134"/>
    </row>
    <row r="99" spans="1:45" ht="15.75" customHeight="1">
      <c r="A99" s="41"/>
      <c r="B99" s="42"/>
      <c r="C99" s="154" t="s">
        <v>61</v>
      </c>
      <c r="D99" s="134"/>
      <c r="E99" s="134"/>
      <c r="F99" s="134"/>
      <c r="G99" s="134"/>
      <c r="H99" s="43"/>
      <c r="I99" s="136" t="s">
        <v>62</v>
      </c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7">
        <f>'007 Drobné zahradní stavby'!H14</f>
        <v>0</v>
      </c>
      <c r="AG99" s="134"/>
      <c r="AH99" s="134"/>
      <c r="AI99" s="134"/>
      <c r="AJ99" s="134"/>
      <c r="AK99" s="134"/>
      <c r="AL99" s="134"/>
      <c r="AM99" s="137">
        <f t="shared" si="1"/>
        <v>0</v>
      </c>
      <c r="AN99" s="134"/>
      <c r="AO99" s="134"/>
    </row>
    <row r="100" spans="1:45" ht="15.75" customHeight="1">
      <c r="A100" s="41"/>
      <c r="B100" s="42"/>
      <c r="C100" s="154" t="s">
        <v>63</v>
      </c>
      <c r="D100" s="134"/>
      <c r="E100" s="134"/>
      <c r="F100" s="134"/>
      <c r="G100" s="134"/>
      <c r="H100" s="43"/>
      <c r="I100" s="136" t="s">
        <v>64</v>
      </c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7">
        <f>'008 Mobiliář'!H14</f>
        <v>0</v>
      </c>
      <c r="AG100" s="134"/>
      <c r="AH100" s="134"/>
      <c r="AI100" s="134"/>
      <c r="AJ100" s="134"/>
      <c r="AK100" s="134"/>
      <c r="AL100" s="134"/>
      <c r="AM100" s="137">
        <f t="shared" si="1"/>
        <v>0</v>
      </c>
      <c r="AN100" s="134"/>
      <c r="AO100" s="134"/>
    </row>
    <row r="101" spans="1:45" ht="15.75" customHeight="1">
      <c r="A101" s="41"/>
      <c r="B101" s="42"/>
      <c r="C101" s="154"/>
      <c r="D101" s="134"/>
      <c r="E101" s="134"/>
      <c r="F101" s="134"/>
      <c r="G101" s="134"/>
      <c r="H101" s="43"/>
      <c r="I101" s="136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7"/>
      <c r="AG101" s="134"/>
      <c r="AH101" s="134"/>
      <c r="AI101" s="134"/>
      <c r="AJ101" s="134"/>
      <c r="AK101" s="134"/>
      <c r="AL101" s="134"/>
      <c r="AM101" s="137"/>
      <c r="AN101" s="134"/>
      <c r="AO101" s="134"/>
      <c r="AS101" s="10"/>
    </row>
    <row r="102" spans="1:45" ht="15.75" customHeight="1"/>
    <row r="103" spans="1:45" ht="15.75" customHeight="1"/>
    <row r="104" spans="1:45" ht="15.75" customHeight="1"/>
    <row r="105" spans="1:45" ht="15.75" customHeight="1"/>
    <row r="106" spans="1:45" ht="15.75" customHeight="1"/>
    <row r="107" spans="1:45" ht="15.75" customHeight="1"/>
    <row r="108" spans="1:45" ht="15.75" customHeight="1"/>
    <row r="109" spans="1:45" ht="15.75" customHeight="1"/>
    <row r="110" spans="1:45" ht="15.75" customHeight="1"/>
    <row r="111" spans="1:45" ht="15.75" customHeight="1"/>
    <row r="112" spans="1:45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1">
    <mergeCell ref="C98:G98"/>
    <mergeCell ref="C99:G99"/>
    <mergeCell ref="C93:G93"/>
    <mergeCell ref="C94:G94"/>
    <mergeCell ref="C95:G95"/>
    <mergeCell ref="C96:G96"/>
    <mergeCell ref="C97:G97"/>
    <mergeCell ref="C100:G100"/>
    <mergeCell ref="C101:G101"/>
    <mergeCell ref="I101:AE101"/>
    <mergeCell ref="AF101:AL101"/>
    <mergeCell ref="AM101:AO101"/>
    <mergeCell ref="AF100:AL100"/>
    <mergeCell ref="AM100:AO100"/>
    <mergeCell ref="I100:AE100"/>
    <mergeCell ref="AL88:AO88"/>
    <mergeCell ref="I95:AE95"/>
    <mergeCell ref="I96:AE96"/>
    <mergeCell ref="AF96:AL96"/>
    <mergeCell ref="AM96:AO96"/>
    <mergeCell ref="AF95:AL95"/>
    <mergeCell ref="AM95:AO95"/>
    <mergeCell ref="AJ31:AN31"/>
    <mergeCell ref="AJ33:AN33"/>
    <mergeCell ref="K83:AN83"/>
    <mergeCell ref="AL85:AM85"/>
    <mergeCell ref="AL87:AO87"/>
    <mergeCell ref="V31:AD31"/>
    <mergeCell ref="W33:AA33"/>
    <mergeCell ref="K29:O29"/>
    <mergeCell ref="K30:O30"/>
    <mergeCell ref="K31:O31"/>
    <mergeCell ref="V26:AD26"/>
    <mergeCell ref="AJ26:AN26"/>
    <mergeCell ref="V28:AD28"/>
    <mergeCell ref="V29:AD29"/>
    <mergeCell ref="V30:AD30"/>
    <mergeCell ref="AJ29:AN29"/>
    <mergeCell ref="AJ30:AN30"/>
    <mergeCell ref="K26:O26"/>
    <mergeCell ref="K27:O27"/>
    <mergeCell ref="V27:AD27"/>
    <mergeCell ref="AJ27:AN27"/>
    <mergeCell ref="K28:O28"/>
    <mergeCell ref="AJ28:AN28"/>
    <mergeCell ref="J3:AN3"/>
    <mergeCell ref="J4:AN4"/>
    <mergeCell ref="D12:AI12"/>
    <mergeCell ref="D21:AM21"/>
    <mergeCell ref="AJ24:AN24"/>
    <mergeCell ref="I98:AE98"/>
    <mergeCell ref="AF98:AL98"/>
    <mergeCell ref="AM98:AO98"/>
    <mergeCell ref="I99:AE99"/>
    <mergeCell ref="AF99:AL99"/>
    <mergeCell ref="AM99:AO99"/>
    <mergeCell ref="I97:AE97"/>
    <mergeCell ref="AF97:AL97"/>
    <mergeCell ref="AM97:AO97"/>
    <mergeCell ref="AM93:AO93"/>
    <mergeCell ref="I93:AE93"/>
    <mergeCell ref="AF93:AL93"/>
    <mergeCell ref="I94:AE94"/>
    <mergeCell ref="AF94:AL94"/>
    <mergeCell ref="AM94:AO94"/>
    <mergeCell ref="B90:F90"/>
    <mergeCell ref="H90:AE90"/>
    <mergeCell ref="AF90:AL90"/>
    <mergeCell ref="AM90:AO90"/>
    <mergeCell ref="AF92:AL92"/>
    <mergeCell ref="AM92:AO92"/>
  </mergeCells>
  <pageMargins left="0.7" right="0.7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D30" sqref="D30"/>
    </sheetView>
  </sheetViews>
  <sheetFormatPr defaultColWidth="11.109375" defaultRowHeight="15" customHeight="1"/>
  <cols>
    <col min="1" max="1" width="4.77734375" customWidth="1"/>
    <col min="2" max="2" width="4.4414062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2" customWidth="1"/>
    <col min="9" max="26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55" t="str">
        <f>Přehled!J4</f>
        <v>MŠ Divišova Blansko</v>
      </c>
      <c r="D4" s="134"/>
      <c r="E4" s="134"/>
      <c r="F4" s="134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50" t="s">
        <v>67</v>
      </c>
      <c r="D6" s="134"/>
      <c r="E6" s="134"/>
      <c r="F6" s="134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Divišova 1809/2A, 678 01 Blansko</v>
      </c>
      <c r="E8" s="14"/>
      <c r="F8" s="14"/>
      <c r="G8" s="8" t="s">
        <v>9</v>
      </c>
      <c r="H8" s="36" t="str">
        <f>Přehled!AM6</f>
        <v>9/2025</v>
      </c>
    </row>
    <row r="9" spans="1:8" ht="15.75" customHeight="1">
      <c r="A9" s="14"/>
      <c r="B9" s="14"/>
      <c r="C9" s="14"/>
      <c r="D9" s="14"/>
      <c r="E9" s="14"/>
      <c r="F9" s="14"/>
      <c r="G9" s="14"/>
      <c r="H9" s="14"/>
    </row>
    <row r="10" spans="1:8" ht="15.75" customHeight="1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15.75" customHeight="1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15.75" customHeight="1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76</v>
      </c>
      <c r="D15" s="50" t="s">
        <v>77</v>
      </c>
      <c r="E15" s="48"/>
      <c r="F15" s="48"/>
      <c r="G15" s="48"/>
      <c r="H15" s="51">
        <f>H16+H18</f>
        <v>0</v>
      </c>
    </row>
    <row r="16" spans="1:8" ht="15.75" customHeight="1">
      <c r="A16" s="48"/>
      <c r="B16" s="49" t="s">
        <v>75</v>
      </c>
      <c r="C16" s="52" t="s">
        <v>78</v>
      </c>
      <c r="D16" s="52" t="s">
        <v>79</v>
      </c>
      <c r="E16" s="48"/>
      <c r="F16" s="48"/>
      <c r="G16" s="48"/>
      <c r="H16" s="53">
        <f>H17</f>
        <v>0</v>
      </c>
    </row>
    <row r="17" spans="1:8" ht="15.75" customHeight="1">
      <c r="A17" s="54">
        <v>1</v>
      </c>
      <c r="B17" s="54" t="s">
        <v>80</v>
      </c>
      <c r="C17" s="55" t="s">
        <v>81</v>
      </c>
      <c r="D17" s="56" t="s">
        <v>82</v>
      </c>
      <c r="E17" s="57" t="s">
        <v>83</v>
      </c>
      <c r="F17" s="58">
        <v>1</v>
      </c>
      <c r="G17" s="59"/>
      <c r="H17" s="60">
        <f>ROUND(G17*F17,2)</f>
        <v>0</v>
      </c>
    </row>
    <row r="18" spans="1:8" ht="15.75" customHeight="1">
      <c r="A18" s="48"/>
      <c r="B18" s="49" t="s">
        <v>75</v>
      </c>
      <c r="C18" s="52" t="s">
        <v>84</v>
      </c>
      <c r="D18" s="52" t="s">
        <v>85</v>
      </c>
      <c r="E18" s="48"/>
      <c r="F18" s="48"/>
      <c r="G18" s="48"/>
      <c r="H18" s="53">
        <f>SUM(H19:H21)</f>
        <v>0</v>
      </c>
    </row>
    <row r="19" spans="1:8" ht="15.75" customHeight="1">
      <c r="A19" s="54">
        <v>2</v>
      </c>
      <c r="B19" s="54" t="s">
        <v>80</v>
      </c>
      <c r="C19" s="55" t="s">
        <v>86</v>
      </c>
      <c r="D19" s="56" t="s">
        <v>87</v>
      </c>
      <c r="E19" s="57" t="s">
        <v>83</v>
      </c>
      <c r="F19" s="58">
        <v>6</v>
      </c>
      <c r="G19" s="59"/>
      <c r="H19" s="60">
        <f t="shared" ref="H19:H21" si="0">ROUND(G19*F19,2)</f>
        <v>0</v>
      </c>
    </row>
    <row r="20" spans="1:8" ht="15.75" customHeight="1">
      <c r="A20" s="54">
        <v>3</v>
      </c>
      <c r="B20" s="54" t="s">
        <v>80</v>
      </c>
      <c r="C20" s="55" t="s">
        <v>86</v>
      </c>
      <c r="D20" s="56" t="s">
        <v>88</v>
      </c>
      <c r="E20" s="57" t="s">
        <v>83</v>
      </c>
      <c r="F20" s="58">
        <v>1</v>
      </c>
      <c r="G20" s="59"/>
      <c r="H20" s="60">
        <f t="shared" si="0"/>
        <v>0</v>
      </c>
    </row>
    <row r="21" spans="1:8" ht="15.75" customHeight="1">
      <c r="A21" s="54">
        <v>4</v>
      </c>
      <c r="B21" s="54" t="s">
        <v>80</v>
      </c>
      <c r="C21" s="55" t="s">
        <v>86</v>
      </c>
      <c r="D21" s="56" t="s">
        <v>89</v>
      </c>
      <c r="E21" s="57" t="s">
        <v>90</v>
      </c>
      <c r="F21" s="58">
        <v>1</v>
      </c>
      <c r="G21" s="59"/>
      <c r="H21" s="60">
        <f t="shared" si="0"/>
        <v>0</v>
      </c>
    </row>
    <row r="22" spans="1:8" ht="15.75" customHeight="1"/>
    <row r="23" spans="1:8" ht="15.75" customHeight="1"/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>
      <c r="D28" s="61"/>
      <c r="E28" s="61"/>
      <c r="F28" s="61"/>
      <c r="G28" s="61"/>
    </row>
    <row r="29" spans="1:8" ht="15.75" customHeight="1">
      <c r="D29" s="61"/>
      <c r="E29" s="61"/>
      <c r="F29" s="61"/>
      <c r="G29" s="62"/>
    </row>
    <row r="30" spans="1:8" ht="15.75" customHeight="1">
      <c r="D30" s="61"/>
      <c r="E30" s="61"/>
      <c r="F30" s="61"/>
      <c r="G30" s="61"/>
    </row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K20" sqref="K20"/>
    </sheetView>
  </sheetViews>
  <sheetFormatPr defaultColWidth="11.109375" defaultRowHeight="15" customHeight="1"/>
  <cols>
    <col min="1" max="1" width="4.77734375" customWidth="1"/>
    <col min="2" max="2" width="4.4414062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6.44140625" customWidth="1"/>
    <col min="9" max="10" width="8.33203125" customWidth="1"/>
    <col min="11" max="11" width="17.6640625" customWidth="1"/>
    <col min="12" max="26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55" t="str">
        <f>Přehled!J4</f>
        <v>MŠ Divišova Blansko</v>
      </c>
      <c r="D4" s="134"/>
      <c r="E4" s="134"/>
      <c r="F4" s="134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50" t="s">
        <v>67</v>
      </c>
      <c r="D6" s="134"/>
      <c r="E6" s="134"/>
      <c r="F6" s="134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Divišova 1809/2A, 678 01 Blansko</v>
      </c>
      <c r="E8" s="14"/>
      <c r="F8" s="14"/>
      <c r="G8" s="8" t="s">
        <v>9</v>
      </c>
      <c r="H8" s="36" t="str">
        <f>Přehled!AM6</f>
        <v>9/2025</v>
      </c>
    </row>
    <row r="9" spans="1:8" ht="15.75" customHeight="1">
      <c r="A9" s="14"/>
      <c r="B9" s="14"/>
      <c r="C9" s="14"/>
      <c r="D9" s="14"/>
      <c r="E9" s="14"/>
      <c r="F9" s="14"/>
      <c r="G9" s="14"/>
      <c r="H9" s="14"/>
    </row>
    <row r="10" spans="1:8" ht="15.75" customHeight="1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15.75" customHeight="1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15.75" customHeight="1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91</v>
      </c>
      <c r="D15" s="50" t="s">
        <v>92</v>
      </c>
      <c r="E15" s="48"/>
      <c r="F15" s="48"/>
      <c r="G15" s="48"/>
      <c r="H15" s="51">
        <f>H16+H32</f>
        <v>0</v>
      </c>
    </row>
    <row r="16" spans="1:8" ht="15.75" customHeight="1">
      <c r="A16" s="48"/>
      <c r="B16" s="49" t="s">
        <v>75</v>
      </c>
      <c r="C16" s="52"/>
      <c r="D16" s="52" t="s">
        <v>93</v>
      </c>
      <c r="E16" s="48"/>
      <c r="F16" s="48"/>
      <c r="G16" s="48"/>
      <c r="H16" s="53">
        <f>SUM(H17:H31)</f>
        <v>0</v>
      </c>
    </row>
    <row r="17" spans="1:13" ht="15.75" customHeight="1">
      <c r="A17" s="54" t="s">
        <v>94</v>
      </c>
      <c r="B17" s="54" t="s">
        <v>80</v>
      </c>
      <c r="C17" s="55" t="s">
        <v>95</v>
      </c>
      <c r="D17" s="56" t="s">
        <v>96</v>
      </c>
      <c r="E17" s="57" t="s">
        <v>97</v>
      </c>
      <c r="F17" s="58">
        <v>321.60000000000002</v>
      </c>
      <c r="G17" s="59"/>
      <c r="H17" s="60">
        <f t="shared" ref="H17:H31" si="0">G17*F17</f>
        <v>0</v>
      </c>
      <c r="K17" s="63"/>
      <c r="L17" s="63"/>
      <c r="M17" s="63"/>
    </row>
    <row r="18" spans="1:13" ht="15.75" customHeight="1">
      <c r="A18" s="54">
        <v>2</v>
      </c>
      <c r="B18" s="54" t="s">
        <v>80</v>
      </c>
      <c r="C18" s="55" t="s">
        <v>98</v>
      </c>
      <c r="D18" s="56" t="s">
        <v>99</v>
      </c>
      <c r="E18" s="57" t="s">
        <v>97</v>
      </c>
      <c r="F18" s="58">
        <v>321.60000000000002</v>
      </c>
      <c r="G18" s="59"/>
      <c r="H18" s="60">
        <f t="shared" si="0"/>
        <v>0</v>
      </c>
      <c r="K18" s="63"/>
      <c r="L18" s="63"/>
      <c r="M18" s="63"/>
    </row>
    <row r="19" spans="1:13" ht="15.75" customHeight="1">
      <c r="A19" s="54">
        <v>3</v>
      </c>
      <c r="B19" s="54" t="s">
        <v>80</v>
      </c>
      <c r="C19" s="55" t="s">
        <v>100</v>
      </c>
      <c r="D19" s="56" t="s">
        <v>101</v>
      </c>
      <c r="E19" s="57" t="s">
        <v>102</v>
      </c>
      <c r="F19" s="58">
        <v>365</v>
      </c>
      <c r="G19" s="59"/>
      <c r="H19" s="60">
        <f t="shared" si="0"/>
        <v>0</v>
      </c>
      <c r="K19" s="63"/>
      <c r="L19" s="63"/>
      <c r="M19" s="63"/>
    </row>
    <row r="20" spans="1:13" ht="15.75" customHeight="1">
      <c r="A20" s="54">
        <v>4</v>
      </c>
      <c r="B20" s="54" t="s">
        <v>80</v>
      </c>
      <c r="C20" s="55" t="s">
        <v>103</v>
      </c>
      <c r="D20" s="56" t="s">
        <v>104</v>
      </c>
      <c r="E20" s="57" t="s">
        <v>105</v>
      </c>
      <c r="F20" s="58">
        <v>1</v>
      </c>
      <c r="G20" s="59"/>
      <c r="H20" s="60">
        <f t="shared" si="0"/>
        <v>0</v>
      </c>
      <c r="K20" s="63"/>
      <c r="L20" s="63"/>
      <c r="M20" s="63"/>
    </row>
    <row r="21" spans="1:13" ht="15.75" customHeight="1">
      <c r="A21" s="54" t="s">
        <v>106</v>
      </c>
      <c r="B21" s="54" t="s">
        <v>80</v>
      </c>
      <c r="C21" s="55" t="s">
        <v>107</v>
      </c>
      <c r="D21" s="56" t="s">
        <v>108</v>
      </c>
      <c r="E21" s="57" t="s">
        <v>109</v>
      </c>
      <c r="F21" s="58">
        <v>1.3</v>
      </c>
      <c r="G21" s="59"/>
      <c r="H21" s="60">
        <f t="shared" si="0"/>
        <v>0</v>
      </c>
    </row>
    <row r="22" spans="1:13" ht="15.75" customHeight="1">
      <c r="A22" s="54">
        <v>5</v>
      </c>
      <c r="B22" s="54" t="s">
        <v>80</v>
      </c>
      <c r="C22" s="55" t="s">
        <v>110</v>
      </c>
      <c r="D22" s="56" t="s">
        <v>111</v>
      </c>
      <c r="E22" s="57" t="s">
        <v>109</v>
      </c>
      <c r="F22" s="58">
        <v>1.3</v>
      </c>
      <c r="G22" s="59"/>
      <c r="H22" s="60">
        <f t="shared" si="0"/>
        <v>0</v>
      </c>
    </row>
    <row r="23" spans="1:13" ht="15.75" customHeight="1">
      <c r="A23" s="54">
        <v>6</v>
      </c>
      <c r="B23" s="54" t="s">
        <v>80</v>
      </c>
      <c r="C23" s="55" t="s">
        <v>112</v>
      </c>
      <c r="D23" s="56" t="s">
        <v>113</v>
      </c>
      <c r="E23" s="57" t="s">
        <v>97</v>
      </c>
      <c r="F23" s="58">
        <v>41</v>
      </c>
      <c r="G23" s="59"/>
      <c r="H23" s="60">
        <f t="shared" si="0"/>
        <v>0</v>
      </c>
    </row>
    <row r="24" spans="1:13" ht="15.75" customHeight="1">
      <c r="A24" s="54">
        <v>7</v>
      </c>
      <c r="B24" s="54" t="s">
        <v>80</v>
      </c>
      <c r="C24" s="55" t="s">
        <v>86</v>
      </c>
      <c r="D24" s="56" t="s">
        <v>114</v>
      </c>
      <c r="E24" s="57" t="s">
        <v>105</v>
      </c>
      <c r="F24" s="58">
        <v>1</v>
      </c>
      <c r="G24" s="59"/>
      <c r="H24" s="60">
        <f t="shared" si="0"/>
        <v>0</v>
      </c>
    </row>
    <row r="25" spans="1:13" ht="15.75" customHeight="1">
      <c r="A25" s="54">
        <v>8</v>
      </c>
      <c r="B25" s="54" t="s">
        <v>80</v>
      </c>
      <c r="C25" s="55" t="s">
        <v>86</v>
      </c>
      <c r="D25" s="56" t="s">
        <v>115</v>
      </c>
      <c r="E25" s="57" t="s">
        <v>105</v>
      </c>
      <c r="F25" s="58">
        <v>1</v>
      </c>
      <c r="G25" s="59"/>
      <c r="H25" s="60">
        <f t="shared" si="0"/>
        <v>0</v>
      </c>
    </row>
    <row r="26" spans="1:13" ht="15.75" customHeight="1">
      <c r="A26" s="54">
        <v>9</v>
      </c>
      <c r="B26" s="54" t="s">
        <v>80</v>
      </c>
      <c r="C26" s="55" t="s">
        <v>86</v>
      </c>
      <c r="D26" s="56" t="s">
        <v>116</v>
      </c>
      <c r="E26" s="57" t="s">
        <v>105</v>
      </c>
      <c r="F26" s="58">
        <v>1</v>
      </c>
      <c r="G26" s="59"/>
      <c r="H26" s="60">
        <f t="shared" si="0"/>
        <v>0</v>
      </c>
      <c r="I26" s="64"/>
    </row>
    <row r="27" spans="1:13" ht="15.75" customHeight="1">
      <c r="A27" s="54">
        <v>10</v>
      </c>
      <c r="B27" s="54" t="s">
        <v>80</v>
      </c>
      <c r="C27" s="65" t="s">
        <v>86</v>
      </c>
      <c r="D27" s="66" t="s">
        <v>117</v>
      </c>
      <c r="E27" s="67" t="s">
        <v>105</v>
      </c>
      <c r="F27" s="68">
        <v>1</v>
      </c>
      <c r="G27" s="59"/>
      <c r="H27" s="60">
        <f t="shared" si="0"/>
        <v>0</v>
      </c>
    </row>
    <row r="28" spans="1:13" ht="15.75" customHeight="1">
      <c r="A28" s="54">
        <v>11</v>
      </c>
      <c r="B28" s="54" t="s">
        <v>80</v>
      </c>
      <c r="C28" s="65" t="s">
        <v>86</v>
      </c>
      <c r="D28" s="66" t="s">
        <v>118</v>
      </c>
      <c r="E28" s="67" t="s">
        <v>105</v>
      </c>
      <c r="F28" s="68">
        <v>1</v>
      </c>
      <c r="G28" s="59"/>
      <c r="H28" s="60">
        <f t="shared" si="0"/>
        <v>0</v>
      </c>
    </row>
    <row r="29" spans="1:13" ht="15.75" customHeight="1">
      <c r="A29" s="54">
        <v>12</v>
      </c>
      <c r="B29" s="54" t="s">
        <v>80</v>
      </c>
      <c r="C29" s="69">
        <v>997013601</v>
      </c>
      <c r="D29" s="70" t="s">
        <v>119</v>
      </c>
      <c r="E29" s="71" t="s">
        <v>120</v>
      </c>
      <c r="F29" s="72">
        <v>45</v>
      </c>
      <c r="G29" s="73"/>
      <c r="H29" s="60">
        <f t="shared" si="0"/>
        <v>0</v>
      </c>
    </row>
    <row r="30" spans="1:13" ht="15.75" customHeight="1">
      <c r="A30" s="54">
        <v>13</v>
      </c>
      <c r="B30" s="54" t="s">
        <v>80</v>
      </c>
      <c r="C30" s="55" t="s">
        <v>121</v>
      </c>
      <c r="D30" s="56" t="s">
        <v>122</v>
      </c>
      <c r="E30" s="57" t="s">
        <v>120</v>
      </c>
      <c r="F30" s="58">
        <v>0.5</v>
      </c>
      <c r="G30" s="59"/>
      <c r="H30" s="60">
        <f t="shared" si="0"/>
        <v>0</v>
      </c>
    </row>
    <row r="31" spans="1:13" ht="15.75" customHeight="1">
      <c r="A31" s="54">
        <v>14</v>
      </c>
      <c r="B31" s="54" t="s">
        <v>80</v>
      </c>
      <c r="C31" s="69">
        <v>171201221</v>
      </c>
      <c r="D31" s="70" t="s">
        <v>123</v>
      </c>
      <c r="E31" s="71" t="s">
        <v>120</v>
      </c>
      <c r="F31" s="72">
        <v>45</v>
      </c>
      <c r="G31" s="73"/>
      <c r="H31" s="60">
        <f t="shared" si="0"/>
        <v>0</v>
      </c>
    </row>
    <row r="32" spans="1:13" ht="15.75" customHeight="1">
      <c r="A32" s="48"/>
      <c r="B32" s="49" t="s">
        <v>75</v>
      </c>
      <c r="C32" s="52"/>
      <c r="D32" s="52" t="s">
        <v>124</v>
      </c>
      <c r="E32" s="48"/>
      <c r="F32" s="48"/>
      <c r="G32" s="48"/>
      <c r="H32" s="53">
        <f>SUM(H33:H39)</f>
        <v>0</v>
      </c>
    </row>
    <row r="33" spans="1:8" ht="15.75" customHeight="1">
      <c r="A33" s="54">
        <v>15</v>
      </c>
      <c r="B33" s="54" t="s">
        <v>80</v>
      </c>
      <c r="C33" s="55" t="s">
        <v>125</v>
      </c>
      <c r="D33" s="56" t="s">
        <v>126</v>
      </c>
      <c r="E33" s="57" t="s">
        <v>105</v>
      </c>
      <c r="F33" s="58">
        <v>2</v>
      </c>
      <c r="G33" s="59"/>
      <c r="H33" s="60">
        <f t="shared" ref="H33:H39" si="1">G33*F33</f>
        <v>0</v>
      </c>
    </row>
    <row r="34" spans="1:8" ht="15.75" customHeight="1">
      <c r="A34" s="54">
        <v>16</v>
      </c>
      <c r="B34" s="54" t="s">
        <v>80</v>
      </c>
      <c r="C34" s="55" t="s">
        <v>127</v>
      </c>
      <c r="D34" s="56" t="s">
        <v>128</v>
      </c>
      <c r="E34" s="57" t="s">
        <v>105</v>
      </c>
      <c r="F34" s="58">
        <v>2</v>
      </c>
      <c r="G34" s="59"/>
      <c r="H34" s="60">
        <f t="shared" si="1"/>
        <v>0</v>
      </c>
    </row>
    <row r="35" spans="1:8" ht="15.75" customHeight="1">
      <c r="A35" s="54">
        <v>17</v>
      </c>
      <c r="B35" s="54" t="s">
        <v>80</v>
      </c>
      <c r="C35" s="55" t="s">
        <v>129</v>
      </c>
      <c r="D35" s="56" t="s">
        <v>130</v>
      </c>
      <c r="E35" s="57" t="s">
        <v>105</v>
      </c>
      <c r="F35" s="58">
        <v>2</v>
      </c>
      <c r="G35" s="59"/>
      <c r="H35" s="60">
        <f t="shared" si="1"/>
        <v>0</v>
      </c>
    </row>
    <row r="36" spans="1:8" ht="15.75" customHeight="1">
      <c r="A36" s="54">
        <v>18</v>
      </c>
      <c r="B36" s="54" t="s">
        <v>80</v>
      </c>
      <c r="C36" s="55" t="s">
        <v>131</v>
      </c>
      <c r="D36" s="56" t="s">
        <v>132</v>
      </c>
      <c r="E36" s="57" t="s">
        <v>105</v>
      </c>
      <c r="F36" s="58">
        <v>5</v>
      </c>
      <c r="G36" s="59"/>
      <c r="H36" s="60">
        <f t="shared" si="1"/>
        <v>0</v>
      </c>
    </row>
    <row r="37" spans="1:8" ht="15.75" customHeight="1">
      <c r="A37" s="54">
        <v>19</v>
      </c>
      <c r="B37" s="54" t="s">
        <v>80</v>
      </c>
      <c r="C37" s="55" t="s">
        <v>133</v>
      </c>
      <c r="D37" s="56" t="s">
        <v>134</v>
      </c>
      <c r="E37" s="57" t="s">
        <v>105</v>
      </c>
      <c r="F37" s="58">
        <v>1</v>
      </c>
      <c r="G37" s="59"/>
      <c r="H37" s="60">
        <f t="shared" si="1"/>
        <v>0</v>
      </c>
    </row>
    <row r="38" spans="1:8" ht="15.75" customHeight="1">
      <c r="A38" s="54">
        <v>20</v>
      </c>
      <c r="B38" s="54" t="s">
        <v>80</v>
      </c>
      <c r="C38" s="55" t="s">
        <v>135</v>
      </c>
      <c r="D38" s="56" t="s">
        <v>136</v>
      </c>
      <c r="E38" s="57" t="s">
        <v>97</v>
      </c>
      <c r="F38" s="58">
        <v>35.5</v>
      </c>
      <c r="G38" s="59"/>
      <c r="H38" s="60">
        <f t="shared" si="1"/>
        <v>0</v>
      </c>
    </row>
    <row r="39" spans="1:8" ht="15.75" customHeight="1">
      <c r="A39" s="54">
        <v>21</v>
      </c>
      <c r="B39" s="54"/>
      <c r="C39" s="55" t="s">
        <v>86</v>
      </c>
      <c r="D39" s="56" t="s">
        <v>137</v>
      </c>
      <c r="E39" s="57" t="s">
        <v>120</v>
      </c>
      <c r="F39" s="58">
        <v>10</v>
      </c>
      <c r="G39" s="59"/>
      <c r="H39" s="60">
        <f t="shared" si="1"/>
        <v>0</v>
      </c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1"/>
  <sheetViews>
    <sheetView workbookViewId="0">
      <selection activeCell="L22" sqref="L22"/>
    </sheetView>
  </sheetViews>
  <sheetFormatPr defaultColWidth="11.109375" defaultRowHeight="15" customHeight="1"/>
  <cols>
    <col min="1" max="1" width="4.77734375" customWidth="1"/>
    <col min="2" max="2" width="4.4414062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9.33203125" customWidth="1"/>
    <col min="9" max="52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55" t="str">
        <f>Přehled!J4</f>
        <v>MŠ Divišova Blansko</v>
      </c>
      <c r="D4" s="134"/>
      <c r="E4" s="134"/>
      <c r="F4" s="134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50" t="s">
        <v>67</v>
      </c>
      <c r="D6" s="134"/>
      <c r="E6" s="134"/>
      <c r="F6" s="134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Divišova 1809/2A, 678 01 Blansko</v>
      </c>
      <c r="E8" s="14"/>
      <c r="F8" s="14"/>
      <c r="G8" s="8" t="s">
        <v>9</v>
      </c>
      <c r="H8" s="36" t="str">
        <f>Přehled!AM6</f>
        <v>9/2025</v>
      </c>
    </row>
    <row r="9" spans="1:8" ht="15.75" customHeight="1">
      <c r="A9" s="14"/>
      <c r="B9" s="14"/>
      <c r="C9" s="14"/>
      <c r="D9" s="14"/>
      <c r="E9" s="14"/>
      <c r="F9" s="14"/>
      <c r="G9" s="14"/>
      <c r="H9" s="14"/>
    </row>
    <row r="10" spans="1:8" ht="15.75" customHeight="1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15.75" customHeight="1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15.75" customHeight="1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91</v>
      </c>
      <c r="D15" s="50" t="s">
        <v>92</v>
      </c>
      <c r="E15" s="48"/>
      <c r="F15" s="48"/>
      <c r="G15" s="48"/>
      <c r="H15" s="51">
        <f>H16+H38</f>
        <v>0</v>
      </c>
    </row>
    <row r="16" spans="1:8" ht="15.75" customHeight="1">
      <c r="A16" s="48"/>
      <c r="B16" s="49" t="s">
        <v>75</v>
      </c>
      <c r="C16" s="52"/>
      <c r="D16" s="52" t="s">
        <v>138</v>
      </c>
      <c r="E16" s="48"/>
      <c r="F16" s="48"/>
      <c r="G16" s="48"/>
      <c r="H16" s="53">
        <f>SUM(H17:H29)</f>
        <v>0</v>
      </c>
    </row>
    <row r="17" spans="1:52" ht="15.75" customHeight="1">
      <c r="A17" s="54" t="s">
        <v>94</v>
      </c>
      <c r="B17" s="54" t="s">
        <v>80</v>
      </c>
      <c r="C17" s="55">
        <v>131111332</v>
      </c>
      <c r="D17" s="56" t="s">
        <v>139</v>
      </c>
      <c r="E17" s="57" t="s">
        <v>102</v>
      </c>
      <c r="F17" s="58">
        <v>2.4</v>
      </c>
      <c r="G17" s="59"/>
      <c r="H17" s="60">
        <f t="shared" ref="H17:H26" si="0">ROUND(G17*F17,2)</f>
        <v>0</v>
      </c>
    </row>
    <row r="18" spans="1:52" ht="15.75" customHeight="1">
      <c r="A18" s="54">
        <v>2</v>
      </c>
      <c r="B18" s="54" t="s">
        <v>80</v>
      </c>
      <c r="C18" s="55">
        <v>338171113</v>
      </c>
      <c r="D18" s="56" t="s">
        <v>140</v>
      </c>
      <c r="E18" s="57" t="s">
        <v>105</v>
      </c>
      <c r="F18" s="58">
        <v>3</v>
      </c>
      <c r="G18" s="59"/>
      <c r="H18" s="60">
        <f t="shared" si="0"/>
        <v>0</v>
      </c>
    </row>
    <row r="19" spans="1:52" ht="15.75" customHeight="1">
      <c r="A19" s="54">
        <v>3</v>
      </c>
      <c r="B19" s="54" t="s">
        <v>80</v>
      </c>
      <c r="C19" s="69" t="s">
        <v>141</v>
      </c>
      <c r="D19" s="70" t="s">
        <v>142</v>
      </c>
      <c r="E19" s="71" t="s">
        <v>105</v>
      </c>
      <c r="F19" s="72">
        <v>1</v>
      </c>
      <c r="G19" s="73"/>
      <c r="H19" s="60">
        <f t="shared" si="0"/>
        <v>0</v>
      </c>
      <c r="I19" s="64"/>
    </row>
    <row r="20" spans="1:52" ht="15.75" customHeight="1">
      <c r="A20" s="54">
        <v>4</v>
      </c>
      <c r="B20" s="54" t="s">
        <v>80</v>
      </c>
      <c r="C20" s="69" t="s">
        <v>143</v>
      </c>
      <c r="D20" s="70" t="s">
        <v>144</v>
      </c>
      <c r="E20" s="71" t="s">
        <v>102</v>
      </c>
      <c r="F20" s="72">
        <v>1.7</v>
      </c>
      <c r="G20" s="73"/>
      <c r="H20" s="60">
        <f t="shared" si="0"/>
        <v>0</v>
      </c>
      <c r="I20" s="64"/>
    </row>
    <row r="21" spans="1:52" ht="21.75" customHeight="1">
      <c r="A21" s="74">
        <v>5</v>
      </c>
      <c r="B21" s="75" t="s">
        <v>80</v>
      </c>
      <c r="C21" s="76" t="s">
        <v>145</v>
      </c>
      <c r="D21" s="77" t="s">
        <v>146</v>
      </c>
      <c r="E21" s="78" t="s">
        <v>105</v>
      </c>
      <c r="F21" s="79">
        <v>1</v>
      </c>
      <c r="G21" s="80"/>
      <c r="H21" s="81">
        <f t="shared" si="0"/>
        <v>0</v>
      </c>
    </row>
    <row r="22" spans="1:52" ht="27.75" customHeight="1">
      <c r="A22" s="74">
        <v>6</v>
      </c>
      <c r="B22" s="75" t="s">
        <v>80</v>
      </c>
      <c r="C22" s="76" t="s">
        <v>145</v>
      </c>
      <c r="D22" s="77" t="s">
        <v>147</v>
      </c>
      <c r="E22" s="78" t="s">
        <v>105</v>
      </c>
      <c r="F22" s="79">
        <v>1</v>
      </c>
      <c r="G22" s="80"/>
      <c r="H22" s="81">
        <f t="shared" si="0"/>
        <v>0</v>
      </c>
    </row>
    <row r="23" spans="1:52" ht="15.75" customHeight="1">
      <c r="A23" s="74">
        <v>7</v>
      </c>
      <c r="B23" s="75" t="s">
        <v>80</v>
      </c>
      <c r="C23" s="76" t="s">
        <v>145</v>
      </c>
      <c r="D23" s="77" t="s">
        <v>148</v>
      </c>
      <c r="E23" s="78" t="s">
        <v>105</v>
      </c>
      <c r="F23" s="79">
        <v>3</v>
      </c>
      <c r="G23" s="80"/>
      <c r="H23" s="81">
        <f t="shared" si="0"/>
        <v>0</v>
      </c>
      <c r="I23" s="64"/>
    </row>
    <row r="24" spans="1:52" ht="15.75" customHeight="1">
      <c r="A24" s="74">
        <v>8</v>
      </c>
      <c r="B24" s="75" t="s">
        <v>80</v>
      </c>
      <c r="C24" s="76" t="s">
        <v>145</v>
      </c>
      <c r="D24" s="77" t="s">
        <v>149</v>
      </c>
      <c r="E24" s="78" t="s">
        <v>105</v>
      </c>
      <c r="F24" s="79">
        <v>3</v>
      </c>
      <c r="G24" s="80"/>
      <c r="H24" s="81">
        <f t="shared" si="0"/>
        <v>0</v>
      </c>
    </row>
    <row r="25" spans="1:52" ht="15.75" customHeight="1">
      <c r="A25" s="74">
        <v>9</v>
      </c>
      <c r="B25" s="75" t="s">
        <v>80</v>
      </c>
      <c r="C25" s="76" t="s">
        <v>145</v>
      </c>
      <c r="D25" s="77" t="s">
        <v>150</v>
      </c>
      <c r="E25" s="78" t="s">
        <v>105</v>
      </c>
      <c r="F25" s="79">
        <v>4</v>
      </c>
      <c r="G25" s="80"/>
      <c r="H25" s="81">
        <f t="shared" si="0"/>
        <v>0</v>
      </c>
    </row>
    <row r="26" spans="1:52" ht="15.75" customHeight="1">
      <c r="A26" s="74">
        <v>10</v>
      </c>
      <c r="B26" s="82" t="s">
        <v>80</v>
      </c>
      <c r="C26" s="83" t="s">
        <v>151</v>
      </c>
      <c r="D26" s="84" t="s">
        <v>152</v>
      </c>
      <c r="E26" s="85" t="s">
        <v>109</v>
      </c>
      <c r="F26" s="86">
        <v>0.06</v>
      </c>
      <c r="G26" s="87"/>
      <c r="H26" s="81">
        <f t="shared" si="0"/>
        <v>0</v>
      </c>
    </row>
    <row r="27" spans="1:52" ht="15.75" customHeight="1">
      <c r="A27" s="88"/>
      <c r="B27" s="89" t="s">
        <v>153</v>
      </c>
      <c r="C27" s="90" t="s">
        <v>5</v>
      </c>
      <c r="D27" s="91"/>
      <c r="E27" s="88"/>
      <c r="F27" s="92"/>
      <c r="G27" s="88"/>
      <c r="H27" s="88"/>
      <c r="I27" s="64"/>
      <c r="J27" s="88"/>
      <c r="K27" s="88"/>
      <c r="Q27" s="88"/>
      <c r="R27" s="88"/>
      <c r="S27" s="88"/>
      <c r="T27" s="88"/>
      <c r="U27" s="93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90" t="s">
        <v>153</v>
      </c>
      <c r="AV27" s="90" t="s">
        <v>106</v>
      </c>
      <c r="AW27" s="88" t="s">
        <v>106</v>
      </c>
      <c r="AX27" s="88" t="s">
        <v>154</v>
      </c>
      <c r="AY27" s="88" t="s">
        <v>94</v>
      </c>
      <c r="AZ27" s="90" t="s">
        <v>155</v>
      </c>
    </row>
    <row r="28" spans="1:52" ht="15.75" customHeight="1">
      <c r="A28" s="74"/>
      <c r="B28" s="75"/>
      <c r="C28" s="76"/>
      <c r="D28" s="77"/>
      <c r="E28" s="78"/>
      <c r="F28" s="79"/>
      <c r="H28" s="81"/>
    </row>
    <row r="29" spans="1:52" ht="15.75" customHeight="1">
      <c r="A29" s="74"/>
      <c r="B29" s="75"/>
      <c r="C29" s="76"/>
      <c r="D29" s="77"/>
      <c r="E29" s="78"/>
      <c r="F29" s="79"/>
      <c r="H29" s="81"/>
    </row>
    <row r="30" spans="1:52" ht="15.75" customHeight="1"/>
    <row r="31" spans="1:52" ht="15.75" customHeight="1"/>
    <row r="32" spans="1:52" ht="15.75" customHeight="1"/>
    <row r="33" spans="1:7" ht="15.75" customHeight="1"/>
    <row r="34" spans="1:7" ht="15.75" customHeight="1"/>
    <row r="35" spans="1:7" ht="15.75" customHeight="1"/>
    <row r="36" spans="1:7" ht="15.75" customHeight="1"/>
    <row r="37" spans="1:7" ht="15.75" customHeight="1">
      <c r="A37" s="54"/>
    </row>
    <row r="38" spans="1:7" ht="15.75" customHeight="1">
      <c r="A38" s="48"/>
    </row>
    <row r="39" spans="1:7" ht="15.75" customHeight="1">
      <c r="A39" s="54"/>
    </row>
    <row r="40" spans="1:7" ht="15.75" customHeight="1">
      <c r="A40" s="54"/>
    </row>
    <row r="41" spans="1:7" ht="15.75" customHeight="1">
      <c r="A41" s="54"/>
    </row>
    <row r="42" spans="1:7" ht="15.75" customHeight="1">
      <c r="A42" s="54"/>
    </row>
    <row r="43" spans="1:7" ht="15.75" customHeight="1">
      <c r="A43" s="54"/>
    </row>
    <row r="44" spans="1:7" ht="15.75" customHeight="1">
      <c r="G44" s="48"/>
    </row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11"/>
  <sheetViews>
    <sheetView workbookViewId="0">
      <selection activeCell="J19" sqref="J19"/>
    </sheetView>
  </sheetViews>
  <sheetFormatPr defaultColWidth="11.109375" defaultRowHeight="15" customHeight="1"/>
  <cols>
    <col min="1" max="1" width="4.77734375" customWidth="1"/>
    <col min="2" max="2" width="4.4414062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5.77734375" customWidth="1"/>
    <col min="9" max="9" width="8.33203125" customWidth="1"/>
    <col min="10" max="10" width="21.109375" customWidth="1"/>
    <col min="11" max="51" width="8.33203125" customWidth="1"/>
  </cols>
  <sheetData>
    <row r="1" spans="1:10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10" ht="15.75" customHeight="1">
      <c r="A2" s="14"/>
      <c r="B2" s="14"/>
      <c r="C2" s="14"/>
      <c r="D2" s="14"/>
      <c r="E2" s="14"/>
      <c r="F2" s="14"/>
      <c r="G2" s="14"/>
      <c r="H2" s="14"/>
    </row>
    <row r="3" spans="1:10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10" ht="15.75" customHeight="1">
      <c r="A4" s="14"/>
      <c r="B4" s="14"/>
      <c r="C4" s="155" t="str">
        <f>Přehled!J4</f>
        <v>MŠ Divišova Blansko</v>
      </c>
      <c r="D4" s="134"/>
      <c r="E4" s="134"/>
      <c r="F4" s="134"/>
      <c r="G4" s="14"/>
      <c r="H4" s="14"/>
    </row>
    <row r="5" spans="1:10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10" ht="15.75" customHeight="1">
      <c r="A6" s="14"/>
      <c r="B6" s="14"/>
      <c r="C6" s="150" t="s">
        <v>67</v>
      </c>
      <c r="D6" s="134"/>
      <c r="E6" s="134"/>
      <c r="F6" s="134"/>
      <c r="G6" s="14"/>
      <c r="H6" s="14"/>
    </row>
    <row r="7" spans="1:10" ht="15.75" customHeight="1">
      <c r="A7" s="14"/>
      <c r="B7" s="14"/>
      <c r="C7" s="14"/>
      <c r="D7" s="14"/>
      <c r="E7" s="14"/>
      <c r="F7" s="14"/>
      <c r="G7" s="14"/>
      <c r="H7" s="14"/>
    </row>
    <row r="8" spans="1:10" ht="15.75" customHeight="1">
      <c r="A8" s="8" t="s">
        <v>7</v>
      </c>
      <c r="B8" s="14"/>
      <c r="C8" s="14"/>
      <c r="D8" s="6" t="str">
        <f>Přehled!J6</f>
        <v>Divišova 1809/2A, 678 01 Blansko</v>
      </c>
      <c r="E8" s="14"/>
      <c r="F8" s="14"/>
      <c r="G8" s="8" t="s">
        <v>9</v>
      </c>
      <c r="H8" s="36" t="str">
        <f>Přehled!AM6</f>
        <v>9/2025</v>
      </c>
    </row>
    <row r="9" spans="1:10" ht="15.75" customHeight="1">
      <c r="A9" s="14"/>
      <c r="B9" s="14"/>
      <c r="C9" s="14"/>
      <c r="D9" s="14"/>
      <c r="E9" s="14"/>
      <c r="F9" s="14"/>
      <c r="G9" s="14"/>
      <c r="H9" s="14"/>
    </row>
    <row r="10" spans="1:10" ht="15.75" customHeight="1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10" ht="15.75" customHeight="1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10" ht="15.75" customHeight="1">
      <c r="A12" s="14"/>
      <c r="B12" s="14"/>
      <c r="C12" s="14"/>
      <c r="D12" s="14"/>
      <c r="E12" s="14"/>
      <c r="F12" s="14"/>
      <c r="G12" s="14"/>
      <c r="H12" s="14"/>
    </row>
    <row r="13" spans="1:10" ht="15.75" customHeight="1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10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10" ht="15.75" customHeight="1">
      <c r="A15" s="48"/>
      <c r="B15" s="49" t="s">
        <v>75</v>
      </c>
      <c r="C15" s="50" t="s">
        <v>91</v>
      </c>
      <c r="D15" s="50" t="s">
        <v>92</v>
      </c>
      <c r="E15" s="48"/>
      <c r="F15" s="48"/>
      <c r="G15" s="48"/>
      <c r="H15" s="51">
        <f>H16+H21+H32+H49+H60+H76+H90+H99</f>
        <v>0</v>
      </c>
      <c r="J15" s="94"/>
    </row>
    <row r="16" spans="1:10" ht="15.75" customHeight="1">
      <c r="A16" s="48"/>
      <c r="B16" s="49" t="s">
        <v>75</v>
      </c>
      <c r="C16" s="52"/>
      <c r="D16" s="52" t="s">
        <v>156</v>
      </c>
      <c r="E16" s="48"/>
      <c r="F16" s="48"/>
      <c r="G16" s="48"/>
      <c r="H16" s="53">
        <f>SUM(H17:H19)</f>
        <v>0</v>
      </c>
    </row>
    <row r="17" spans="1:51" ht="15.75" customHeight="1">
      <c r="A17" s="54" t="s">
        <v>94</v>
      </c>
      <c r="B17" s="54" t="s">
        <v>80</v>
      </c>
      <c r="C17" s="55">
        <v>122151103</v>
      </c>
      <c r="D17" s="56" t="s">
        <v>157</v>
      </c>
      <c r="E17" s="57" t="s">
        <v>109</v>
      </c>
      <c r="F17" s="58">
        <v>83</v>
      </c>
      <c r="G17" s="59"/>
      <c r="H17" s="60">
        <f t="shared" ref="H17:H19" si="0">ROUND(G17*F17,2)</f>
        <v>0</v>
      </c>
    </row>
    <row r="18" spans="1:51" ht="15.75" customHeight="1">
      <c r="A18" s="88"/>
      <c r="B18" s="89" t="s">
        <v>153</v>
      </c>
      <c r="C18" s="90" t="s">
        <v>5</v>
      </c>
      <c r="D18" s="91" t="s">
        <v>158</v>
      </c>
      <c r="E18" s="88"/>
      <c r="F18" s="92">
        <f>(35*0.16)+(260*0.3)</f>
        <v>83.6</v>
      </c>
      <c r="G18" s="88"/>
      <c r="H18" s="60">
        <f t="shared" si="0"/>
        <v>0</v>
      </c>
      <c r="P18" s="88"/>
      <c r="Q18" s="88"/>
      <c r="R18" s="88"/>
      <c r="S18" s="88"/>
      <c r="T18" s="93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90" t="s">
        <v>153</v>
      </c>
      <c r="AU18" s="90" t="s">
        <v>106</v>
      </c>
      <c r="AV18" s="88" t="s">
        <v>106</v>
      </c>
      <c r="AW18" s="88" t="s">
        <v>154</v>
      </c>
      <c r="AX18" s="88" t="s">
        <v>94</v>
      </c>
      <c r="AY18" s="90" t="s">
        <v>155</v>
      </c>
    </row>
    <row r="19" spans="1:51" ht="15.75" customHeight="1">
      <c r="A19" s="54">
        <v>2</v>
      </c>
      <c r="B19" s="54" t="s">
        <v>80</v>
      </c>
      <c r="C19" s="69">
        <v>171201221</v>
      </c>
      <c r="D19" s="70" t="s">
        <v>123</v>
      </c>
      <c r="E19" s="71" t="s">
        <v>120</v>
      </c>
      <c r="F19" s="72">
        <v>90.1</v>
      </c>
      <c r="G19" s="73"/>
      <c r="H19" s="60">
        <f t="shared" si="0"/>
        <v>0</v>
      </c>
    </row>
    <row r="20" spans="1:51" ht="15.75" customHeight="1">
      <c r="A20" s="88"/>
      <c r="B20" s="89" t="s">
        <v>153</v>
      </c>
      <c r="C20" s="90" t="s">
        <v>5</v>
      </c>
      <c r="D20" s="91" t="s">
        <v>159</v>
      </c>
      <c r="E20" s="88"/>
      <c r="F20" s="92">
        <f>53*1.7</f>
        <v>90.1</v>
      </c>
      <c r="G20" s="88"/>
      <c r="H20" s="60"/>
      <c r="P20" s="88"/>
      <c r="Q20" s="88"/>
      <c r="R20" s="88"/>
      <c r="S20" s="88"/>
      <c r="T20" s="93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90" t="s">
        <v>153</v>
      </c>
      <c r="AU20" s="90" t="s">
        <v>106</v>
      </c>
      <c r="AV20" s="88" t="s">
        <v>106</v>
      </c>
      <c r="AW20" s="88" t="s">
        <v>154</v>
      </c>
      <c r="AX20" s="88" t="s">
        <v>94</v>
      </c>
      <c r="AY20" s="90" t="s">
        <v>155</v>
      </c>
    </row>
    <row r="21" spans="1:51" ht="15.75" customHeight="1">
      <c r="A21" s="48"/>
      <c r="B21" s="49" t="s">
        <v>75</v>
      </c>
      <c r="C21" s="52"/>
      <c r="D21" s="52" t="s">
        <v>160</v>
      </c>
      <c r="E21" s="48"/>
      <c r="F21" s="48"/>
      <c r="G21" s="48"/>
      <c r="H21" s="53">
        <f>SUM(H22:H30)</f>
        <v>0</v>
      </c>
    </row>
    <row r="22" spans="1:51" ht="15.75" customHeight="1">
      <c r="A22" s="54">
        <v>3</v>
      </c>
      <c r="B22" s="54" t="s">
        <v>80</v>
      </c>
      <c r="C22" s="55">
        <v>916331112</v>
      </c>
      <c r="D22" s="56" t="s">
        <v>161</v>
      </c>
      <c r="E22" s="57" t="s">
        <v>102</v>
      </c>
      <c r="F22" s="58">
        <v>97</v>
      </c>
      <c r="G22" s="59"/>
      <c r="H22" s="60">
        <f t="shared" ref="H22:H26" si="1">ROUND(G22*F22,2)</f>
        <v>0</v>
      </c>
      <c r="N22" s="64"/>
    </row>
    <row r="23" spans="1:51" ht="15.75" customHeight="1">
      <c r="A23" s="95">
        <v>4</v>
      </c>
      <c r="B23" s="95" t="s">
        <v>80</v>
      </c>
      <c r="C23" s="95">
        <v>59217011</v>
      </c>
      <c r="D23" s="95" t="s">
        <v>162</v>
      </c>
      <c r="E23" s="95" t="s">
        <v>102</v>
      </c>
      <c r="F23" s="95">
        <v>97</v>
      </c>
      <c r="G23" s="96"/>
      <c r="H23" s="97">
        <f t="shared" si="1"/>
        <v>0</v>
      </c>
    </row>
    <row r="24" spans="1:51" ht="15.75" customHeight="1">
      <c r="A24" s="95">
        <v>5</v>
      </c>
      <c r="B24" s="95" t="s">
        <v>80</v>
      </c>
      <c r="C24" s="95">
        <v>58932571</v>
      </c>
      <c r="D24" s="95" t="s">
        <v>152</v>
      </c>
      <c r="E24" s="95" t="s">
        <v>109</v>
      </c>
      <c r="F24" s="95">
        <v>3</v>
      </c>
      <c r="G24" s="96"/>
      <c r="H24" s="97">
        <f t="shared" si="1"/>
        <v>0</v>
      </c>
    </row>
    <row r="25" spans="1:51" ht="15.75" customHeight="1">
      <c r="A25" s="95">
        <v>6</v>
      </c>
      <c r="B25" s="98" t="s">
        <v>80</v>
      </c>
      <c r="C25" s="98">
        <v>564851114</v>
      </c>
      <c r="D25" s="56" t="s">
        <v>163</v>
      </c>
      <c r="E25" s="98" t="s">
        <v>97</v>
      </c>
      <c r="F25" s="98">
        <v>238</v>
      </c>
      <c r="G25" s="59"/>
      <c r="H25" s="60">
        <f t="shared" si="1"/>
        <v>0</v>
      </c>
    </row>
    <row r="26" spans="1:51" ht="15.75" customHeight="1">
      <c r="A26" s="95">
        <v>7</v>
      </c>
      <c r="B26" s="95" t="s">
        <v>80</v>
      </c>
      <c r="C26" s="95">
        <v>58337310</v>
      </c>
      <c r="D26" s="95" t="s">
        <v>164</v>
      </c>
      <c r="E26" s="95" t="s">
        <v>120</v>
      </c>
      <c r="F26" s="95">
        <v>12.24</v>
      </c>
      <c r="G26" s="96"/>
      <c r="H26" s="97">
        <f t="shared" si="1"/>
        <v>0</v>
      </c>
    </row>
    <row r="27" spans="1:51" ht="15.75" customHeight="1">
      <c r="A27" s="99"/>
      <c r="B27" s="100" t="s">
        <v>153</v>
      </c>
      <c r="C27" s="99"/>
      <c r="D27" s="101" t="s">
        <v>165</v>
      </c>
      <c r="E27" s="99"/>
      <c r="F27" s="101">
        <f>7.2*1.7</f>
        <v>12.24</v>
      </c>
      <c r="G27" s="99"/>
      <c r="H27" s="97"/>
      <c r="J27" s="88"/>
      <c r="P27" s="88"/>
      <c r="Q27" s="88"/>
      <c r="R27" s="88"/>
      <c r="S27" s="88"/>
      <c r="T27" s="93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90" t="s">
        <v>153</v>
      </c>
      <c r="AU27" s="90" t="s">
        <v>106</v>
      </c>
      <c r="AV27" s="88" t="s">
        <v>106</v>
      </c>
      <c r="AW27" s="88" t="s">
        <v>154</v>
      </c>
      <c r="AX27" s="88" t="s">
        <v>94</v>
      </c>
      <c r="AY27" s="90" t="s">
        <v>155</v>
      </c>
    </row>
    <row r="28" spans="1:51" ht="15.75" customHeight="1">
      <c r="A28" s="95">
        <v>8</v>
      </c>
      <c r="B28" s="95" t="s">
        <v>80</v>
      </c>
      <c r="C28" s="95">
        <v>58344171</v>
      </c>
      <c r="D28" s="95" t="s">
        <v>166</v>
      </c>
      <c r="E28" s="95" t="s">
        <v>120</v>
      </c>
      <c r="F28" s="95">
        <v>51.2</v>
      </c>
      <c r="G28" s="96"/>
      <c r="H28" s="97">
        <f>ROUND(G28*F28,2)</f>
        <v>0</v>
      </c>
      <c r="J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90"/>
      <c r="AU28" s="90"/>
      <c r="AV28" s="88"/>
      <c r="AW28" s="88"/>
      <c r="AX28" s="88"/>
      <c r="AY28" s="90"/>
    </row>
    <row r="29" spans="1:51" ht="15.75" customHeight="1">
      <c r="A29" s="99"/>
      <c r="B29" s="100" t="s">
        <v>153</v>
      </c>
      <c r="C29" s="99"/>
      <c r="D29" s="101" t="s">
        <v>167</v>
      </c>
      <c r="E29" s="99"/>
      <c r="F29" s="101">
        <f>36*1.6</f>
        <v>57.6</v>
      </c>
      <c r="G29" s="99"/>
      <c r="H29" s="60"/>
      <c r="J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90"/>
      <c r="AU29" s="90"/>
      <c r="AV29" s="88"/>
      <c r="AW29" s="88"/>
      <c r="AX29" s="88"/>
      <c r="AY29" s="90"/>
    </row>
    <row r="30" spans="1:51" ht="15.75" customHeight="1">
      <c r="A30" s="98">
        <v>9</v>
      </c>
      <c r="B30" s="98" t="s">
        <v>80</v>
      </c>
      <c r="C30" s="98" t="s">
        <v>86</v>
      </c>
      <c r="D30" s="98" t="s">
        <v>168</v>
      </c>
      <c r="E30" s="98" t="s">
        <v>97</v>
      </c>
      <c r="F30" s="98">
        <v>238</v>
      </c>
      <c r="G30" s="59"/>
      <c r="H30" s="60">
        <f>ROUND(G30*F30,2)</f>
        <v>0</v>
      </c>
      <c r="J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90"/>
      <c r="AU30" s="90"/>
      <c r="AV30" s="88"/>
      <c r="AW30" s="88"/>
      <c r="AX30" s="88"/>
      <c r="AY30" s="90"/>
    </row>
    <row r="31" spans="1:51" ht="15.75" customHeight="1">
      <c r="A31" s="99"/>
      <c r="B31" s="100" t="s">
        <v>153</v>
      </c>
      <c r="C31" s="99"/>
      <c r="D31" s="101" t="s">
        <v>169</v>
      </c>
      <c r="E31" s="99"/>
      <c r="F31" s="101"/>
      <c r="G31" s="99"/>
      <c r="H31" s="102"/>
      <c r="J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90"/>
      <c r="AU31" s="90"/>
      <c r="AV31" s="88"/>
      <c r="AW31" s="88"/>
      <c r="AX31" s="88"/>
      <c r="AY31" s="90"/>
    </row>
    <row r="32" spans="1:51" ht="15.75" customHeight="1">
      <c r="A32" s="48"/>
      <c r="B32" s="49" t="s">
        <v>75</v>
      </c>
      <c r="C32" s="52"/>
      <c r="D32" s="52" t="s">
        <v>170</v>
      </c>
      <c r="E32" s="48"/>
      <c r="F32" s="48"/>
      <c r="G32" s="48"/>
      <c r="H32" s="53">
        <f>SUM(H33:H48)</f>
        <v>0</v>
      </c>
    </row>
    <row r="33" spans="1:51" ht="15.75" customHeight="1">
      <c r="A33" s="54">
        <v>10</v>
      </c>
      <c r="B33" s="103" t="s">
        <v>80</v>
      </c>
      <c r="C33" s="69" t="s">
        <v>86</v>
      </c>
      <c r="D33" s="70" t="s">
        <v>171</v>
      </c>
      <c r="E33" s="71" t="s">
        <v>172</v>
      </c>
      <c r="F33" s="72">
        <v>201</v>
      </c>
      <c r="G33" s="73"/>
      <c r="H33" s="60">
        <f t="shared" ref="H33:H34" si="2">ROUND(G33*F33,2)</f>
        <v>0</v>
      </c>
      <c r="I33" s="64"/>
    </row>
    <row r="34" spans="1:51" ht="15.75" customHeight="1">
      <c r="A34" s="54">
        <v>11</v>
      </c>
      <c r="B34" s="104" t="s">
        <v>80</v>
      </c>
      <c r="C34" s="105" t="s">
        <v>173</v>
      </c>
      <c r="D34" s="106" t="s">
        <v>174</v>
      </c>
      <c r="E34" s="107" t="s">
        <v>120</v>
      </c>
      <c r="F34" s="108">
        <v>1.258</v>
      </c>
      <c r="G34" s="109"/>
      <c r="H34" s="60">
        <f t="shared" si="2"/>
        <v>0</v>
      </c>
    </row>
    <row r="35" spans="1:51" ht="15.75" customHeight="1">
      <c r="A35" s="54"/>
      <c r="B35" s="104"/>
      <c r="C35" s="105"/>
      <c r="D35" s="101" t="s">
        <v>175</v>
      </c>
      <c r="E35" s="107"/>
      <c r="F35" s="101">
        <f>201*6.26</f>
        <v>1258.26</v>
      </c>
      <c r="G35" s="99"/>
      <c r="H35" s="60"/>
    </row>
    <row r="36" spans="1:51" ht="15.75" customHeight="1">
      <c r="A36" s="54">
        <v>12</v>
      </c>
      <c r="B36" s="104" t="s">
        <v>80</v>
      </c>
      <c r="C36" s="105">
        <v>13021012</v>
      </c>
      <c r="D36" s="106" t="s">
        <v>176</v>
      </c>
      <c r="E36" s="107" t="s">
        <v>120</v>
      </c>
      <c r="F36" s="108">
        <v>0.98899999999999999</v>
      </c>
      <c r="G36" s="109"/>
      <c r="H36" s="60">
        <f>ROUND(G36*F36,2)</f>
        <v>0</v>
      </c>
    </row>
    <row r="37" spans="1:51" ht="15.75" customHeight="1">
      <c r="A37" s="54"/>
      <c r="B37" s="104"/>
      <c r="C37" s="105"/>
      <c r="D37" s="101" t="s">
        <v>177</v>
      </c>
      <c r="E37" s="107"/>
      <c r="F37" s="101">
        <f>1603*0.617</f>
        <v>989.05100000000004</v>
      </c>
      <c r="G37" s="99"/>
      <c r="H37" s="60"/>
    </row>
    <row r="38" spans="1:51" ht="15.75" customHeight="1">
      <c r="A38" s="54">
        <v>13</v>
      </c>
      <c r="B38" s="54" t="s">
        <v>80</v>
      </c>
      <c r="C38" s="55" t="s">
        <v>178</v>
      </c>
      <c r="D38" s="56" t="s">
        <v>163</v>
      </c>
      <c r="E38" s="57" t="s">
        <v>97</v>
      </c>
      <c r="F38" s="58">
        <v>143</v>
      </c>
      <c r="G38" s="59"/>
      <c r="H38" s="60">
        <f t="shared" ref="H38:H43" si="3">ROUND(G38*F38,2)</f>
        <v>0</v>
      </c>
    </row>
    <row r="39" spans="1:51" ht="15.75" customHeight="1">
      <c r="A39" s="54">
        <v>14</v>
      </c>
      <c r="B39" s="54" t="s">
        <v>80</v>
      </c>
      <c r="C39" s="55" t="s">
        <v>179</v>
      </c>
      <c r="D39" s="56" t="s">
        <v>180</v>
      </c>
      <c r="E39" s="57" t="s">
        <v>97</v>
      </c>
      <c r="F39" s="58">
        <v>143</v>
      </c>
      <c r="G39" s="59"/>
      <c r="H39" s="60">
        <f t="shared" si="3"/>
        <v>0</v>
      </c>
    </row>
    <row r="40" spans="1:51" ht="15.75" customHeight="1">
      <c r="A40" s="54">
        <v>15</v>
      </c>
      <c r="B40" s="54" t="s">
        <v>80</v>
      </c>
      <c r="C40" s="55" t="s">
        <v>181</v>
      </c>
      <c r="D40" s="56" t="s">
        <v>182</v>
      </c>
      <c r="E40" s="57" t="s">
        <v>97</v>
      </c>
      <c r="F40" s="58">
        <v>143</v>
      </c>
      <c r="G40" s="59"/>
      <c r="H40" s="60">
        <f t="shared" si="3"/>
        <v>0</v>
      </c>
    </row>
    <row r="41" spans="1:51" ht="15.75" customHeight="1">
      <c r="A41" s="54">
        <v>16</v>
      </c>
      <c r="B41" s="54" t="s">
        <v>80</v>
      </c>
      <c r="C41" s="55" t="s">
        <v>183</v>
      </c>
      <c r="D41" s="56" t="s">
        <v>184</v>
      </c>
      <c r="E41" s="57" t="s">
        <v>120</v>
      </c>
      <c r="F41" s="58">
        <v>0.28499999999999998</v>
      </c>
      <c r="G41" s="59"/>
      <c r="H41" s="60">
        <f t="shared" si="3"/>
        <v>0</v>
      </c>
    </row>
    <row r="42" spans="1:51" ht="15.75" customHeight="1">
      <c r="A42" s="74">
        <v>17</v>
      </c>
      <c r="B42" s="74" t="s">
        <v>80</v>
      </c>
      <c r="C42" s="110" t="s">
        <v>185</v>
      </c>
      <c r="D42" s="111" t="s">
        <v>186</v>
      </c>
      <c r="E42" s="112" t="s">
        <v>102</v>
      </c>
      <c r="F42" s="113">
        <v>41</v>
      </c>
      <c r="G42" s="96"/>
      <c r="H42" s="97">
        <f t="shared" si="3"/>
        <v>0</v>
      </c>
    </row>
    <row r="43" spans="1:51" ht="15.75" customHeight="1">
      <c r="A43" s="74">
        <v>18</v>
      </c>
      <c r="B43" s="74" t="s">
        <v>80</v>
      </c>
      <c r="C43" s="110" t="s">
        <v>187</v>
      </c>
      <c r="D43" s="111" t="s">
        <v>166</v>
      </c>
      <c r="E43" s="112" t="s">
        <v>120</v>
      </c>
      <c r="F43" s="113">
        <v>45.76</v>
      </c>
      <c r="G43" s="96"/>
      <c r="H43" s="97">
        <f t="shared" si="3"/>
        <v>0</v>
      </c>
    </row>
    <row r="44" spans="1:51" ht="15.75" customHeight="1">
      <c r="A44" s="99"/>
      <c r="B44" s="100" t="s">
        <v>153</v>
      </c>
      <c r="C44" s="99"/>
      <c r="D44" s="101" t="s">
        <v>188</v>
      </c>
      <c r="E44" s="99"/>
      <c r="F44" s="101">
        <f>28.6*1.6</f>
        <v>45.760000000000005</v>
      </c>
      <c r="G44" s="99"/>
      <c r="H44" s="102"/>
      <c r="J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90"/>
      <c r="AU44" s="90"/>
      <c r="AV44" s="88"/>
      <c r="AW44" s="88"/>
      <c r="AX44" s="88"/>
      <c r="AY44" s="90"/>
    </row>
    <row r="45" spans="1:51" ht="15.75" customHeight="1">
      <c r="A45" s="114">
        <v>19</v>
      </c>
      <c r="B45" s="114" t="s">
        <v>80</v>
      </c>
      <c r="C45" s="115" t="s">
        <v>189</v>
      </c>
      <c r="D45" s="116" t="s">
        <v>190</v>
      </c>
      <c r="E45" s="117" t="s">
        <v>97</v>
      </c>
      <c r="F45" s="118">
        <v>143</v>
      </c>
      <c r="G45" s="119"/>
      <c r="H45" s="60">
        <f t="shared" ref="H45:H46" si="4">ROUND(G45*F45,2)</f>
        <v>0</v>
      </c>
    </row>
    <row r="46" spans="1:51" ht="15.75" customHeight="1">
      <c r="A46" s="114">
        <v>20</v>
      </c>
      <c r="B46" s="114" t="s">
        <v>80</v>
      </c>
      <c r="C46" s="115" t="s">
        <v>145</v>
      </c>
      <c r="D46" s="116" t="s">
        <v>191</v>
      </c>
      <c r="E46" s="117" t="s">
        <v>109</v>
      </c>
      <c r="F46" s="118">
        <v>21.45</v>
      </c>
      <c r="G46" s="119"/>
      <c r="H46" s="60">
        <f t="shared" si="4"/>
        <v>0</v>
      </c>
    </row>
    <row r="47" spans="1:51" ht="15.75" customHeight="1">
      <c r="A47" s="99"/>
      <c r="B47" s="100"/>
      <c r="C47" s="99"/>
      <c r="D47" s="101" t="s">
        <v>192</v>
      </c>
      <c r="E47" s="99"/>
      <c r="F47" s="101">
        <f>143*0.15</f>
        <v>21.45</v>
      </c>
      <c r="G47" s="99"/>
      <c r="H47" s="102"/>
      <c r="J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90"/>
      <c r="AU47" s="90"/>
      <c r="AV47" s="88"/>
      <c r="AW47" s="88"/>
      <c r="AX47" s="88"/>
      <c r="AY47" s="90"/>
    </row>
    <row r="48" spans="1:51" ht="15.75" customHeight="1">
      <c r="A48" s="114">
        <v>21</v>
      </c>
      <c r="B48" s="114" t="s">
        <v>80</v>
      </c>
      <c r="C48" s="115" t="s">
        <v>193</v>
      </c>
      <c r="D48" s="116" t="s">
        <v>194</v>
      </c>
      <c r="E48" s="117" t="s">
        <v>97</v>
      </c>
      <c r="F48" s="118">
        <v>143</v>
      </c>
      <c r="G48" s="119"/>
      <c r="H48" s="60">
        <f>ROUND(G48*F48,2)</f>
        <v>0</v>
      </c>
    </row>
    <row r="49" spans="1:51" ht="15.75" customHeight="1">
      <c r="A49" s="48"/>
      <c r="B49" s="49" t="s">
        <v>75</v>
      </c>
      <c r="C49" s="52"/>
      <c r="D49" s="52" t="s">
        <v>195</v>
      </c>
      <c r="E49" s="48"/>
      <c r="F49" s="48"/>
      <c r="G49" s="48"/>
      <c r="H49" s="53">
        <f>SUM(H50:H59)</f>
        <v>0</v>
      </c>
    </row>
    <row r="50" spans="1:51" ht="15.75" customHeight="1">
      <c r="A50" s="98">
        <v>22</v>
      </c>
      <c r="B50" s="98" t="s">
        <v>80</v>
      </c>
      <c r="C50" s="98" t="s">
        <v>86</v>
      </c>
      <c r="D50" s="98" t="s">
        <v>171</v>
      </c>
      <c r="E50" s="98" t="s">
        <v>172</v>
      </c>
      <c r="F50" s="98">
        <v>20</v>
      </c>
      <c r="G50" s="119"/>
      <c r="H50" s="60">
        <f t="shared" ref="H50:H51" si="5">ROUND(G50*F50,2)</f>
        <v>0</v>
      </c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</row>
    <row r="51" spans="1:51" ht="15.75" customHeight="1">
      <c r="A51" s="95">
        <v>23</v>
      </c>
      <c r="B51" s="95" t="s">
        <v>80</v>
      </c>
      <c r="C51" s="95">
        <v>13010302</v>
      </c>
      <c r="D51" s="95" t="s">
        <v>196</v>
      </c>
      <c r="E51" s="95" t="s">
        <v>120</v>
      </c>
      <c r="F51" s="95">
        <v>0.14380000000000001</v>
      </c>
      <c r="G51" s="96"/>
      <c r="H51" s="60">
        <f t="shared" si="5"/>
        <v>0</v>
      </c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</row>
    <row r="52" spans="1:51" ht="15.75" customHeight="1">
      <c r="A52" s="99"/>
      <c r="B52" s="100"/>
      <c r="C52" s="99"/>
      <c r="D52" s="101" t="s">
        <v>197</v>
      </c>
      <c r="E52" s="99"/>
      <c r="F52" s="101">
        <f>19.3*7.45</f>
        <v>143.785</v>
      </c>
      <c r="G52" s="99"/>
      <c r="H52" s="102"/>
      <c r="J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90"/>
      <c r="AU52" s="90"/>
      <c r="AV52" s="88"/>
      <c r="AW52" s="88"/>
      <c r="AX52" s="88"/>
      <c r="AY52" s="90"/>
    </row>
    <row r="53" spans="1:51" ht="24">
      <c r="A53" s="95">
        <v>24</v>
      </c>
      <c r="B53" s="95" t="s">
        <v>80</v>
      </c>
      <c r="C53" s="95">
        <v>13021012</v>
      </c>
      <c r="D53" s="120" t="s">
        <v>176</v>
      </c>
      <c r="E53" s="95" t="s">
        <v>120</v>
      </c>
      <c r="F53" s="95">
        <v>1.1900000000000001E-2</v>
      </c>
      <c r="G53" s="96"/>
      <c r="H53" s="60">
        <f t="shared" ref="H53:H56" si="6">ROUND(G53*F53,2)</f>
        <v>0</v>
      </c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</row>
    <row r="54" spans="1:51" ht="15.75" customHeight="1">
      <c r="A54" s="99"/>
      <c r="B54" s="100"/>
      <c r="C54" s="99"/>
      <c r="D54" s="101" t="s">
        <v>198</v>
      </c>
      <c r="E54" s="99"/>
      <c r="F54" s="101">
        <f>19.3*0.617</f>
        <v>11.908100000000001</v>
      </c>
      <c r="G54" s="99"/>
      <c r="H54" s="60">
        <f t="shared" si="6"/>
        <v>0</v>
      </c>
      <c r="J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90"/>
      <c r="AU54" s="90"/>
      <c r="AV54" s="88"/>
      <c r="AW54" s="88"/>
      <c r="AX54" s="88"/>
      <c r="AY54" s="90"/>
    </row>
    <row r="55" spans="1:51" ht="15.75" customHeight="1">
      <c r="A55" s="95">
        <v>25</v>
      </c>
      <c r="B55" s="98" t="s">
        <v>80</v>
      </c>
      <c r="C55" s="98">
        <v>564851114</v>
      </c>
      <c r="D55" s="121" t="s">
        <v>163</v>
      </c>
      <c r="E55" s="98" t="s">
        <v>97</v>
      </c>
      <c r="F55" s="98">
        <v>10</v>
      </c>
      <c r="G55" s="59"/>
      <c r="H55" s="60">
        <f t="shared" si="6"/>
        <v>0</v>
      </c>
    </row>
    <row r="56" spans="1:51" ht="15.75" customHeight="1">
      <c r="A56" s="95">
        <v>26</v>
      </c>
      <c r="B56" s="95" t="s">
        <v>80</v>
      </c>
      <c r="C56" s="95">
        <v>58337310</v>
      </c>
      <c r="D56" s="95" t="s">
        <v>164</v>
      </c>
      <c r="E56" s="95" t="s">
        <v>120</v>
      </c>
      <c r="F56" s="95">
        <v>0.68</v>
      </c>
      <c r="G56" s="96"/>
      <c r="H56" s="97">
        <f t="shared" si="6"/>
        <v>0</v>
      </c>
    </row>
    <row r="57" spans="1:51" ht="15.75" customHeight="1">
      <c r="A57" s="99"/>
      <c r="B57" s="100" t="s">
        <v>153</v>
      </c>
      <c r="C57" s="99"/>
      <c r="D57" s="101" t="s">
        <v>199</v>
      </c>
      <c r="E57" s="99"/>
      <c r="F57" s="101">
        <f>0.4*1.7</f>
        <v>0.68</v>
      </c>
      <c r="G57" s="99"/>
      <c r="H57" s="97"/>
      <c r="J57" s="88"/>
      <c r="P57" s="88"/>
      <c r="Q57" s="88"/>
      <c r="R57" s="88"/>
      <c r="S57" s="88"/>
      <c r="T57" s="93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90" t="s">
        <v>153</v>
      </c>
      <c r="AU57" s="90" t="s">
        <v>106</v>
      </c>
      <c r="AV57" s="88" t="s">
        <v>106</v>
      </c>
      <c r="AW57" s="88" t="s">
        <v>154</v>
      </c>
      <c r="AX57" s="88" t="s">
        <v>94</v>
      </c>
      <c r="AY57" s="90" t="s">
        <v>155</v>
      </c>
    </row>
    <row r="58" spans="1:51" ht="15.75" customHeight="1">
      <c r="A58" s="114">
        <v>27</v>
      </c>
      <c r="B58" s="114"/>
      <c r="C58" s="115" t="s">
        <v>86</v>
      </c>
      <c r="D58" s="116" t="s">
        <v>200</v>
      </c>
      <c r="E58" s="117" t="s">
        <v>201</v>
      </c>
      <c r="F58" s="118">
        <v>1</v>
      </c>
      <c r="G58" s="119"/>
      <c r="H58" s="60">
        <f t="shared" ref="H58:H59" si="7">ROUND(G58*F58,2)</f>
        <v>0</v>
      </c>
    </row>
    <row r="59" spans="1:51" ht="15.75" customHeight="1">
      <c r="A59" s="95">
        <v>28</v>
      </c>
      <c r="B59" s="95"/>
      <c r="C59" s="95" t="s">
        <v>145</v>
      </c>
      <c r="D59" s="95" t="s">
        <v>202</v>
      </c>
      <c r="E59" s="95" t="s">
        <v>97</v>
      </c>
      <c r="F59" s="95">
        <v>10</v>
      </c>
      <c r="G59" s="96"/>
      <c r="H59" s="97">
        <f t="shared" si="7"/>
        <v>0</v>
      </c>
    </row>
    <row r="60" spans="1:51" ht="15.75" customHeight="1">
      <c r="A60" s="48"/>
      <c r="B60" s="49" t="s">
        <v>75</v>
      </c>
      <c r="C60" s="52"/>
      <c r="D60" s="52" t="s">
        <v>203</v>
      </c>
      <c r="E60" s="48"/>
      <c r="F60" s="48"/>
      <c r="G60" s="48"/>
      <c r="H60" s="53">
        <f>SUM(H61:H75)</f>
        <v>0</v>
      </c>
    </row>
    <row r="61" spans="1:51" ht="15.75" customHeight="1">
      <c r="A61" s="98">
        <v>29</v>
      </c>
      <c r="B61" s="98" t="s">
        <v>80</v>
      </c>
      <c r="C61" s="98" t="s">
        <v>86</v>
      </c>
      <c r="D61" s="98" t="s">
        <v>171</v>
      </c>
      <c r="E61" s="98" t="s">
        <v>172</v>
      </c>
      <c r="F61" s="98">
        <v>18</v>
      </c>
      <c r="G61" s="119"/>
      <c r="H61" s="60">
        <f t="shared" ref="H61:H62" si="8">ROUND(G61*F61,2)</f>
        <v>0</v>
      </c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</row>
    <row r="62" spans="1:51" ht="15.75" customHeight="1">
      <c r="A62" s="95">
        <v>30</v>
      </c>
      <c r="B62" s="95" t="s">
        <v>80</v>
      </c>
      <c r="C62" s="95">
        <v>13010302</v>
      </c>
      <c r="D62" s="95" t="s">
        <v>196</v>
      </c>
      <c r="E62" s="95" t="s">
        <v>120</v>
      </c>
      <c r="F62" s="95">
        <v>0.1341</v>
      </c>
      <c r="G62" s="96"/>
      <c r="H62" s="60">
        <f t="shared" si="8"/>
        <v>0</v>
      </c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</row>
    <row r="63" spans="1:51" ht="15.75" customHeight="1">
      <c r="A63" s="99"/>
      <c r="B63" s="100" t="s">
        <v>204</v>
      </c>
      <c r="C63" s="99"/>
      <c r="D63" s="101" t="s">
        <v>205</v>
      </c>
      <c r="E63" s="99"/>
      <c r="F63" s="101">
        <f>7.45*18</f>
        <v>134.1</v>
      </c>
      <c r="G63" s="99"/>
      <c r="H63" s="102"/>
      <c r="J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90"/>
      <c r="AU63" s="90"/>
      <c r="AV63" s="88"/>
      <c r="AW63" s="88"/>
      <c r="AX63" s="88"/>
      <c r="AY63" s="90"/>
    </row>
    <row r="64" spans="1:51" ht="15.75" customHeight="1">
      <c r="A64" s="95">
        <v>31</v>
      </c>
      <c r="B64" s="95" t="s">
        <v>80</v>
      </c>
      <c r="C64" s="95">
        <v>13021012</v>
      </c>
      <c r="D64" s="120" t="s">
        <v>176</v>
      </c>
      <c r="E64" s="95" t="s">
        <v>120</v>
      </c>
      <c r="F64" s="95">
        <v>9.2999999999999992E-3</v>
      </c>
      <c r="G64" s="96"/>
      <c r="H64" s="60">
        <f>ROUND(G64*F64,2)</f>
        <v>0</v>
      </c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</row>
    <row r="65" spans="1:51" ht="15.75" customHeight="1">
      <c r="A65" s="99"/>
      <c r="B65" s="100" t="s">
        <v>204</v>
      </c>
      <c r="C65" s="99"/>
      <c r="D65" s="101" t="s">
        <v>206</v>
      </c>
      <c r="E65" s="99"/>
      <c r="F65" s="101">
        <f>15*0.617</f>
        <v>9.254999999999999</v>
      </c>
      <c r="G65" s="99"/>
      <c r="H65" s="60"/>
      <c r="J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90"/>
      <c r="AU65" s="90"/>
      <c r="AV65" s="88"/>
      <c r="AW65" s="88"/>
      <c r="AX65" s="88"/>
      <c r="AY65" s="90"/>
    </row>
    <row r="66" spans="1:51" ht="15.75" customHeight="1">
      <c r="A66" s="54">
        <v>32</v>
      </c>
      <c r="B66" s="54" t="s">
        <v>80</v>
      </c>
      <c r="C66" s="55" t="s">
        <v>207</v>
      </c>
      <c r="D66" s="56" t="s">
        <v>161</v>
      </c>
      <c r="E66" s="57" t="s">
        <v>102</v>
      </c>
      <c r="F66" s="58">
        <v>55</v>
      </c>
      <c r="G66" s="59"/>
      <c r="H66" s="60">
        <f>ROUND(G66*F66,2)</f>
        <v>0</v>
      </c>
    </row>
    <row r="67" spans="1:51" ht="15.75" customHeight="1">
      <c r="A67" s="74">
        <v>33</v>
      </c>
      <c r="B67" s="74" t="s">
        <v>80</v>
      </c>
      <c r="C67" s="110" t="s">
        <v>208</v>
      </c>
      <c r="D67" s="111" t="s">
        <v>209</v>
      </c>
      <c r="E67" s="112" t="s">
        <v>102</v>
      </c>
      <c r="F67" s="113">
        <v>55</v>
      </c>
      <c r="G67" s="96"/>
      <c r="H67" s="122">
        <f>G67*F67</f>
        <v>0</v>
      </c>
    </row>
    <row r="68" spans="1:51" ht="15.75" customHeight="1">
      <c r="A68" s="54">
        <v>34</v>
      </c>
      <c r="B68" s="54" t="s">
        <v>80</v>
      </c>
      <c r="C68" s="55" t="s">
        <v>151</v>
      </c>
      <c r="D68" s="56" t="s">
        <v>152</v>
      </c>
      <c r="E68" s="57" t="s">
        <v>109</v>
      </c>
      <c r="F68" s="58">
        <v>1.7</v>
      </c>
      <c r="G68" s="59"/>
      <c r="H68" s="60">
        <f t="shared" ref="H68:H70" si="9">ROUND(G68*F68,2)</f>
        <v>0</v>
      </c>
    </row>
    <row r="69" spans="1:51" ht="15.75" customHeight="1">
      <c r="A69" s="54">
        <v>35</v>
      </c>
      <c r="B69" s="54" t="s">
        <v>80</v>
      </c>
      <c r="C69" s="55" t="s">
        <v>210</v>
      </c>
      <c r="D69" s="56" t="s">
        <v>211</v>
      </c>
      <c r="E69" s="57" t="s">
        <v>97</v>
      </c>
      <c r="F69" s="58">
        <v>140</v>
      </c>
      <c r="G69" s="59"/>
      <c r="H69" s="60">
        <f t="shared" si="9"/>
        <v>0</v>
      </c>
    </row>
    <row r="70" spans="1:51" ht="15.75" customHeight="1">
      <c r="A70" s="95">
        <v>36</v>
      </c>
      <c r="B70" s="95" t="s">
        <v>80</v>
      </c>
      <c r="C70" s="95">
        <v>58343930</v>
      </c>
      <c r="D70" s="95" t="s">
        <v>212</v>
      </c>
      <c r="E70" s="95" t="s">
        <v>120</v>
      </c>
      <c r="F70" s="95">
        <v>29.4</v>
      </c>
      <c r="G70" s="95"/>
      <c r="H70" s="122">
        <f t="shared" si="9"/>
        <v>0</v>
      </c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</row>
    <row r="71" spans="1:51" ht="15.75" customHeight="1">
      <c r="A71" s="99"/>
      <c r="B71" s="100" t="s">
        <v>153</v>
      </c>
      <c r="C71" s="99"/>
      <c r="D71" s="101" t="s">
        <v>213</v>
      </c>
      <c r="E71" s="99"/>
      <c r="F71" s="101">
        <f>21*1.4</f>
        <v>29.4</v>
      </c>
      <c r="G71" s="99"/>
      <c r="H71" s="60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</row>
    <row r="72" spans="1:51" ht="15.75" customHeight="1">
      <c r="A72" s="95">
        <v>37</v>
      </c>
      <c r="B72" s="95" t="s">
        <v>80</v>
      </c>
      <c r="C72" s="95">
        <v>58343810</v>
      </c>
      <c r="D72" s="95" t="s">
        <v>214</v>
      </c>
      <c r="E72" s="95" t="s">
        <v>120</v>
      </c>
      <c r="F72" s="95">
        <v>9.1199999999999992</v>
      </c>
      <c r="G72" s="95"/>
      <c r="H72" s="122">
        <f>ROUND(G72*F72,2)</f>
        <v>0</v>
      </c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</row>
    <row r="73" spans="1:51" ht="15.75" customHeight="1">
      <c r="A73" s="99"/>
      <c r="B73" s="100" t="s">
        <v>153</v>
      </c>
      <c r="C73" s="99"/>
      <c r="D73" s="101" t="s">
        <v>215</v>
      </c>
      <c r="E73" s="99"/>
      <c r="F73" s="101">
        <f>1.6*5.7</f>
        <v>9.120000000000001</v>
      </c>
      <c r="G73" s="99"/>
      <c r="H73" s="60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</row>
    <row r="74" spans="1:51" ht="15.75" customHeight="1">
      <c r="A74" s="54">
        <v>38</v>
      </c>
      <c r="B74" s="54" t="s">
        <v>80</v>
      </c>
      <c r="C74" s="55">
        <v>596211210</v>
      </c>
      <c r="D74" s="56" t="s">
        <v>216</v>
      </c>
      <c r="E74" s="57" t="s">
        <v>97</v>
      </c>
      <c r="F74" s="58">
        <v>140</v>
      </c>
      <c r="G74" s="59"/>
      <c r="H74" s="60">
        <f t="shared" ref="H74:H75" si="10">ROUND(G74*F74,2)</f>
        <v>0</v>
      </c>
    </row>
    <row r="75" spans="1:51" ht="15.75" customHeight="1">
      <c r="A75" s="74">
        <v>39</v>
      </c>
      <c r="B75" s="74" t="s">
        <v>80</v>
      </c>
      <c r="C75" s="110" t="s">
        <v>86</v>
      </c>
      <c r="D75" s="111" t="s">
        <v>217</v>
      </c>
      <c r="E75" s="112" t="s">
        <v>97</v>
      </c>
      <c r="F75" s="113">
        <v>140</v>
      </c>
      <c r="G75" s="96"/>
      <c r="H75" s="122">
        <f t="shared" si="10"/>
        <v>0</v>
      </c>
    </row>
    <row r="76" spans="1:51" ht="15.75" customHeight="1">
      <c r="A76" s="48"/>
      <c r="B76" s="49" t="s">
        <v>75</v>
      </c>
      <c r="C76" s="52" t="s">
        <v>218</v>
      </c>
      <c r="D76" s="52"/>
      <c r="E76" s="48"/>
      <c r="F76" s="48"/>
      <c r="G76" s="48"/>
      <c r="H76" s="53">
        <f>SUM(H77:H88)</f>
        <v>0</v>
      </c>
    </row>
    <row r="77" spans="1:51" ht="15.75" customHeight="1">
      <c r="A77" s="98">
        <v>40</v>
      </c>
      <c r="B77" s="98" t="s">
        <v>80</v>
      </c>
      <c r="C77" s="98" t="s">
        <v>86</v>
      </c>
      <c r="D77" s="98" t="s">
        <v>171</v>
      </c>
      <c r="E77" s="98" t="s">
        <v>172</v>
      </c>
      <c r="F77" s="98">
        <v>41</v>
      </c>
      <c r="G77" s="119"/>
      <c r="H77" s="60">
        <f t="shared" ref="H77:H78" si="11">ROUND(G77*F77,2)</f>
        <v>0</v>
      </c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</row>
    <row r="78" spans="1:51" ht="15.75" customHeight="1">
      <c r="A78" s="95">
        <v>41</v>
      </c>
      <c r="B78" s="95" t="s">
        <v>80</v>
      </c>
      <c r="C78" s="95">
        <v>13010302</v>
      </c>
      <c r="D78" s="120" t="s">
        <v>219</v>
      </c>
      <c r="E78" s="95" t="s">
        <v>120</v>
      </c>
      <c r="F78" s="95">
        <v>0.16700000000000001</v>
      </c>
      <c r="G78" s="96"/>
      <c r="H78" s="60">
        <f t="shared" si="11"/>
        <v>0</v>
      </c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</row>
    <row r="79" spans="1:51" ht="15.75" customHeight="1">
      <c r="A79" s="99"/>
      <c r="B79" s="100" t="s">
        <v>204</v>
      </c>
      <c r="C79" s="99"/>
      <c r="D79" s="123" t="s">
        <v>220</v>
      </c>
      <c r="E79" s="99"/>
      <c r="F79" s="101">
        <f>4.08*41</f>
        <v>167.28</v>
      </c>
      <c r="G79" s="99"/>
      <c r="H79" s="102"/>
      <c r="J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90"/>
      <c r="AU79" s="90"/>
      <c r="AV79" s="88"/>
      <c r="AW79" s="88"/>
      <c r="AX79" s="88"/>
      <c r="AY79" s="90"/>
    </row>
    <row r="80" spans="1:51" ht="15.75" customHeight="1">
      <c r="A80" s="95">
        <v>42</v>
      </c>
      <c r="B80" s="95" t="s">
        <v>80</v>
      </c>
      <c r="C80" s="95">
        <v>13021012</v>
      </c>
      <c r="D80" s="120" t="s">
        <v>176</v>
      </c>
      <c r="E80" s="95" t="s">
        <v>120</v>
      </c>
      <c r="F80" s="95">
        <v>2.53E-2</v>
      </c>
      <c r="G80" s="96"/>
      <c r="H80" s="60">
        <f>ROUND(G80*F80,2)</f>
        <v>0</v>
      </c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</row>
    <row r="81" spans="1:51" ht="15.75" customHeight="1">
      <c r="A81" s="99"/>
      <c r="B81" s="100" t="s">
        <v>204</v>
      </c>
      <c r="C81" s="99"/>
      <c r="D81" s="101" t="s">
        <v>221</v>
      </c>
      <c r="E81" s="99"/>
      <c r="F81" s="101">
        <f>41*0.617</f>
        <v>25.297000000000001</v>
      </c>
      <c r="G81" s="99"/>
      <c r="H81" s="60"/>
      <c r="J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90"/>
      <c r="AU81" s="90"/>
      <c r="AV81" s="88"/>
      <c r="AW81" s="88"/>
      <c r="AX81" s="88"/>
      <c r="AY81" s="90"/>
    </row>
    <row r="82" spans="1:51" ht="15.75" customHeight="1">
      <c r="A82" s="54">
        <v>43</v>
      </c>
      <c r="B82" s="54" t="s">
        <v>80</v>
      </c>
      <c r="C82" s="55">
        <v>564871012</v>
      </c>
      <c r="D82" s="56" t="s">
        <v>222</v>
      </c>
      <c r="E82" s="57" t="s">
        <v>97</v>
      </c>
      <c r="F82" s="58">
        <v>86</v>
      </c>
      <c r="G82" s="59"/>
      <c r="H82" s="60">
        <f t="shared" ref="H82:H83" si="12">ROUND(G82*F82,2)</f>
        <v>0</v>
      </c>
    </row>
    <row r="83" spans="1:51" ht="15.75" customHeight="1">
      <c r="A83" s="95">
        <v>44</v>
      </c>
      <c r="B83" s="95"/>
      <c r="C83" s="95">
        <v>58344171</v>
      </c>
      <c r="D83" s="120" t="s">
        <v>166</v>
      </c>
      <c r="E83" s="95" t="s">
        <v>120</v>
      </c>
      <c r="F83" s="95">
        <v>27.52</v>
      </c>
      <c r="G83" s="95"/>
      <c r="H83" s="122">
        <f t="shared" si="12"/>
        <v>0</v>
      </c>
      <c r="I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</row>
    <row r="84" spans="1:51" ht="15.75" customHeight="1">
      <c r="A84" s="124"/>
      <c r="B84" s="100" t="s">
        <v>153</v>
      </c>
      <c r="C84" s="99"/>
      <c r="D84" s="101" t="s">
        <v>223</v>
      </c>
      <c r="E84" s="99"/>
      <c r="F84" s="101">
        <f>17.2*1.6</f>
        <v>27.52</v>
      </c>
      <c r="G84" s="99"/>
      <c r="H84" s="102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90"/>
      <c r="AU84" s="90"/>
      <c r="AV84" s="88"/>
      <c r="AW84" s="88"/>
      <c r="AX84" s="88"/>
      <c r="AY84" s="90"/>
    </row>
    <row r="85" spans="1:51" ht="15.75" customHeight="1">
      <c r="A85" s="54">
        <v>45</v>
      </c>
      <c r="C85" s="95">
        <v>58337302</v>
      </c>
      <c r="D85" s="120" t="s">
        <v>224</v>
      </c>
      <c r="E85" s="95" t="s">
        <v>120</v>
      </c>
      <c r="F85" s="95">
        <v>8.32</v>
      </c>
      <c r="G85" s="95"/>
      <c r="H85" s="122">
        <f>ROUND(G85*F85,2)</f>
        <v>0</v>
      </c>
    </row>
    <row r="86" spans="1:51" ht="15.75" customHeight="1">
      <c r="A86" s="99"/>
      <c r="B86" s="100" t="s">
        <v>204</v>
      </c>
      <c r="C86" s="99"/>
      <c r="D86" s="101" t="s">
        <v>225</v>
      </c>
      <c r="E86" s="99"/>
      <c r="F86" s="101">
        <f>5.2*1.6</f>
        <v>8.32</v>
      </c>
      <c r="G86" s="99"/>
      <c r="H86" s="60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90"/>
      <c r="AU86" s="90"/>
      <c r="AV86" s="88"/>
      <c r="AW86" s="88"/>
      <c r="AX86" s="88"/>
      <c r="AY86" s="90"/>
    </row>
    <row r="87" spans="1:51" ht="15.75" customHeight="1">
      <c r="A87" s="74">
        <v>46</v>
      </c>
      <c r="B87" s="54" t="s">
        <v>80</v>
      </c>
      <c r="C87" s="55">
        <v>571907118</v>
      </c>
      <c r="D87" s="56" t="s">
        <v>226</v>
      </c>
      <c r="E87" s="57" t="s">
        <v>97</v>
      </c>
      <c r="F87" s="58">
        <v>86</v>
      </c>
      <c r="G87" s="59"/>
      <c r="H87" s="60">
        <f t="shared" ref="H87:H88" si="13">ROUND(G87*F87,2)</f>
        <v>0</v>
      </c>
    </row>
    <row r="88" spans="1:51" ht="15.75" customHeight="1">
      <c r="A88" s="95">
        <v>47</v>
      </c>
      <c r="B88" s="95"/>
      <c r="C88" s="95" t="s">
        <v>145</v>
      </c>
      <c r="D88" s="120" t="s">
        <v>227</v>
      </c>
      <c r="E88" s="95"/>
      <c r="F88" s="95">
        <v>5.5</v>
      </c>
      <c r="G88" s="96"/>
      <c r="H88" s="122">
        <f t="shared" si="13"/>
        <v>0</v>
      </c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</row>
    <row r="89" spans="1:51" ht="15.75" customHeight="1">
      <c r="A89" s="99"/>
      <c r="B89" s="100" t="s">
        <v>204</v>
      </c>
      <c r="C89" s="99"/>
      <c r="D89" s="101" t="s">
        <v>228</v>
      </c>
      <c r="E89" s="99"/>
      <c r="F89" s="101">
        <f>3*1.8</f>
        <v>5.4</v>
      </c>
      <c r="G89" s="99"/>
      <c r="H89" s="60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90"/>
      <c r="AU89" s="90"/>
      <c r="AV89" s="88"/>
      <c r="AW89" s="88"/>
      <c r="AX89" s="88"/>
      <c r="AY89" s="90"/>
    </row>
    <row r="90" spans="1:51" ht="15.75" customHeight="1">
      <c r="A90" s="48"/>
      <c r="B90" s="49" t="s">
        <v>75</v>
      </c>
      <c r="C90" s="52" t="s">
        <v>229</v>
      </c>
      <c r="D90" s="52"/>
      <c r="E90" s="48"/>
      <c r="F90" s="48"/>
      <c r="G90" s="48"/>
      <c r="H90" s="53">
        <f>SUM(H91:H98)</f>
        <v>0</v>
      </c>
    </row>
    <row r="91" spans="1:51" ht="15.75" customHeight="1">
      <c r="A91" s="54">
        <v>48</v>
      </c>
      <c r="B91" s="54" t="s">
        <v>80</v>
      </c>
      <c r="C91" s="55">
        <v>916331112</v>
      </c>
      <c r="D91" s="56" t="s">
        <v>161</v>
      </c>
      <c r="E91" s="57" t="s">
        <v>102</v>
      </c>
      <c r="F91" s="58">
        <v>16</v>
      </c>
      <c r="G91" s="59"/>
      <c r="H91" s="60">
        <f t="shared" ref="H91:H95" si="14">ROUND(G91*F91,2)</f>
        <v>0</v>
      </c>
    </row>
    <row r="92" spans="1:51" ht="15.75" customHeight="1">
      <c r="A92" s="95">
        <v>49</v>
      </c>
      <c r="B92" s="95" t="s">
        <v>80</v>
      </c>
      <c r="C92" s="95">
        <v>59217011</v>
      </c>
      <c r="D92" s="95" t="s">
        <v>162</v>
      </c>
      <c r="E92" s="95" t="s">
        <v>102</v>
      </c>
      <c r="F92" s="95">
        <v>16</v>
      </c>
      <c r="G92" s="96"/>
      <c r="H92" s="122">
        <f t="shared" si="14"/>
        <v>0</v>
      </c>
    </row>
    <row r="93" spans="1:51" ht="15.75" customHeight="1">
      <c r="A93" s="95">
        <v>50</v>
      </c>
      <c r="B93" s="95" t="s">
        <v>80</v>
      </c>
      <c r="C93" s="95">
        <v>58932571</v>
      </c>
      <c r="D93" s="95" t="s">
        <v>152</v>
      </c>
      <c r="E93" s="95" t="s">
        <v>109</v>
      </c>
      <c r="F93" s="95">
        <v>0.48</v>
      </c>
      <c r="G93" s="96"/>
      <c r="H93" s="122">
        <f t="shared" si="14"/>
        <v>0</v>
      </c>
    </row>
    <row r="94" spans="1:51" ht="18" customHeight="1">
      <c r="A94" s="54"/>
      <c r="B94" s="54" t="s">
        <v>80</v>
      </c>
      <c r="C94" s="55">
        <v>564871012</v>
      </c>
      <c r="D94" s="56" t="s">
        <v>222</v>
      </c>
      <c r="E94" s="57" t="s">
        <v>97</v>
      </c>
      <c r="F94" s="58">
        <v>31</v>
      </c>
      <c r="G94" s="59"/>
      <c r="H94" s="60">
        <f t="shared" si="14"/>
        <v>0</v>
      </c>
    </row>
    <row r="95" spans="1:51" ht="15.75" customHeight="1">
      <c r="A95" s="95">
        <v>51</v>
      </c>
      <c r="B95" s="95" t="s">
        <v>80</v>
      </c>
      <c r="C95" s="95">
        <v>58343930</v>
      </c>
      <c r="D95" s="95" t="s">
        <v>212</v>
      </c>
      <c r="E95" s="95" t="s">
        <v>120</v>
      </c>
      <c r="F95" s="95">
        <v>4.34</v>
      </c>
      <c r="G95" s="96"/>
      <c r="H95" s="122">
        <f t="shared" si="14"/>
        <v>0</v>
      </c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</row>
    <row r="96" spans="1:51" ht="15.75" customHeight="1">
      <c r="A96" s="99"/>
      <c r="B96" s="100" t="s">
        <v>153</v>
      </c>
      <c r="C96" s="99"/>
      <c r="D96" s="101" t="s">
        <v>230</v>
      </c>
      <c r="E96" s="99"/>
      <c r="F96" s="101">
        <f>3.1*1.4</f>
        <v>4.34</v>
      </c>
      <c r="G96" s="99"/>
      <c r="H96" s="60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</row>
    <row r="97" spans="1:10" ht="18" customHeight="1">
      <c r="A97" s="54">
        <v>52</v>
      </c>
      <c r="B97" s="54" t="s">
        <v>80</v>
      </c>
      <c r="C97" s="55" t="s">
        <v>86</v>
      </c>
      <c r="D97" s="56" t="s">
        <v>231</v>
      </c>
      <c r="E97" s="57" t="s">
        <v>97</v>
      </c>
      <c r="F97" s="58">
        <v>31</v>
      </c>
      <c r="G97" s="59"/>
      <c r="H97" s="60">
        <f t="shared" ref="H97:H98" si="15">ROUND(G97*F97,2)</f>
        <v>0</v>
      </c>
      <c r="I97" s="99"/>
      <c r="J97" s="99"/>
    </row>
    <row r="98" spans="1:10" ht="15.75" customHeight="1">
      <c r="A98" s="95">
        <v>53</v>
      </c>
      <c r="B98" s="95" t="s">
        <v>80</v>
      </c>
      <c r="C98" s="95" t="s">
        <v>145</v>
      </c>
      <c r="D98" s="95" t="s">
        <v>232</v>
      </c>
      <c r="E98" s="95" t="s">
        <v>97</v>
      </c>
      <c r="F98" s="95">
        <v>31</v>
      </c>
      <c r="G98" s="96"/>
      <c r="H98" s="122">
        <f t="shared" si="15"/>
        <v>0</v>
      </c>
      <c r="I98" s="99"/>
      <c r="J98" s="99"/>
    </row>
    <row r="99" spans="1:10" ht="15.75" customHeight="1">
      <c r="A99" s="48"/>
      <c r="B99" s="49" t="s">
        <v>75</v>
      </c>
      <c r="C99" s="52" t="s">
        <v>233</v>
      </c>
      <c r="D99" s="52"/>
      <c r="E99" s="48"/>
      <c r="F99" s="48"/>
      <c r="G99" s="48"/>
      <c r="H99" s="53">
        <f>SUM(H100:H118)</f>
        <v>0</v>
      </c>
    </row>
    <row r="100" spans="1:10" ht="24">
      <c r="A100" s="54">
        <v>54</v>
      </c>
      <c r="B100" s="54" t="s">
        <v>80</v>
      </c>
      <c r="C100" s="55">
        <v>122151103</v>
      </c>
      <c r="D100" s="56" t="s">
        <v>157</v>
      </c>
      <c r="E100" s="57" t="s">
        <v>109</v>
      </c>
      <c r="F100" s="58">
        <v>5.58</v>
      </c>
      <c r="G100" s="59"/>
      <c r="H100" s="60">
        <f>ROUND(G100*F100,2)</f>
        <v>0</v>
      </c>
    </row>
    <row r="101" spans="1:10">
      <c r="A101" s="88"/>
      <c r="B101" s="89" t="s">
        <v>153</v>
      </c>
      <c r="C101" s="90" t="s">
        <v>5</v>
      </c>
      <c r="D101" s="91" t="s">
        <v>234</v>
      </c>
      <c r="E101" s="88"/>
      <c r="F101" s="92">
        <f>(5*0.5)+(7.7*0.4)</f>
        <v>5.58</v>
      </c>
      <c r="G101" s="88"/>
      <c r="H101" s="60"/>
    </row>
    <row r="102" spans="1:10" ht="15.75" customHeight="1">
      <c r="A102" s="98">
        <v>55</v>
      </c>
      <c r="B102" s="98" t="s">
        <v>80</v>
      </c>
      <c r="C102" s="98">
        <v>916331112</v>
      </c>
      <c r="D102" s="121" t="s">
        <v>161</v>
      </c>
      <c r="E102" s="98" t="s">
        <v>102</v>
      </c>
      <c r="F102" s="98">
        <v>6.5</v>
      </c>
      <c r="G102" s="59"/>
      <c r="H102" s="60">
        <f t="shared" ref="H102:H106" si="16">ROUND(G102*F102,2)</f>
        <v>0</v>
      </c>
    </row>
    <row r="103" spans="1:10" ht="15.75" customHeight="1">
      <c r="A103" s="95">
        <v>56</v>
      </c>
      <c r="B103" s="95" t="s">
        <v>80</v>
      </c>
      <c r="C103" s="95">
        <v>59217011</v>
      </c>
      <c r="D103" s="120" t="s">
        <v>162</v>
      </c>
      <c r="E103" s="95" t="s">
        <v>102</v>
      </c>
      <c r="F103" s="95">
        <v>6.5</v>
      </c>
      <c r="G103" s="96"/>
      <c r="H103" s="122">
        <f t="shared" si="16"/>
        <v>0</v>
      </c>
    </row>
    <row r="104" spans="1:10" ht="15.75" customHeight="1">
      <c r="A104" s="95">
        <v>57</v>
      </c>
      <c r="B104" s="95" t="s">
        <v>80</v>
      </c>
      <c r="C104" s="95">
        <v>58932312</v>
      </c>
      <c r="D104" s="120" t="s">
        <v>235</v>
      </c>
      <c r="E104" s="95" t="s">
        <v>109</v>
      </c>
      <c r="F104" s="95">
        <v>0.26</v>
      </c>
      <c r="G104" s="96"/>
      <c r="H104" s="122">
        <f t="shared" si="16"/>
        <v>0</v>
      </c>
    </row>
    <row r="105" spans="1:10" ht="15.75" customHeight="1">
      <c r="A105" s="98">
        <v>58</v>
      </c>
      <c r="B105" s="98" t="s">
        <v>80</v>
      </c>
      <c r="C105" s="98">
        <v>451504112</v>
      </c>
      <c r="D105" s="121" t="s">
        <v>236</v>
      </c>
      <c r="E105" s="98" t="s">
        <v>97</v>
      </c>
      <c r="F105" s="98">
        <v>5</v>
      </c>
      <c r="G105" s="59"/>
      <c r="H105" s="60">
        <f t="shared" si="16"/>
        <v>0</v>
      </c>
    </row>
    <row r="106" spans="1:10" ht="15.75" customHeight="1">
      <c r="A106" s="95">
        <v>59</v>
      </c>
      <c r="B106" s="95" t="s">
        <v>80</v>
      </c>
      <c r="C106" s="95">
        <v>58344171</v>
      </c>
      <c r="D106" s="120" t="s">
        <v>166</v>
      </c>
      <c r="E106" s="95" t="s">
        <v>120</v>
      </c>
      <c r="F106" s="95">
        <v>3.12</v>
      </c>
      <c r="G106" s="96"/>
      <c r="H106" s="122">
        <f t="shared" si="16"/>
        <v>0</v>
      </c>
    </row>
    <row r="107" spans="1:10" ht="15.75" customHeight="1">
      <c r="A107" s="99"/>
      <c r="B107" s="99"/>
      <c r="C107" s="99"/>
      <c r="D107" s="123" t="s">
        <v>237</v>
      </c>
      <c r="E107" s="99"/>
      <c r="F107" s="98">
        <f>13*0.15*1.6</f>
        <v>3.12</v>
      </c>
      <c r="G107" s="99"/>
      <c r="H107" s="60"/>
    </row>
    <row r="108" spans="1:10" ht="15.75" customHeight="1">
      <c r="A108" s="98">
        <v>60</v>
      </c>
      <c r="B108" s="98" t="s">
        <v>80</v>
      </c>
      <c r="C108" s="98">
        <v>637121115</v>
      </c>
      <c r="D108" s="121" t="s">
        <v>238</v>
      </c>
      <c r="E108" s="98" t="s">
        <v>97</v>
      </c>
      <c r="F108" s="98">
        <v>5</v>
      </c>
      <c r="G108" s="59"/>
      <c r="H108" s="60">
        <f t="shared" ref="H108:H109" si="17">ROUND(G108*F108,2)</f>
        <v>0</v>
      </c>
    </row>
    <row r="109" spans="1:10" ht="15.75" customHeight="1">
      <c r="A109" s="95">
        <v>61</v>
      </c>
      <c r="B109" s="95" t="s">
        <v>80</v>
      </c>
      <c r="C109" s="95">
        <v>58337403</v>
      </c>
      <c r="D109" s="120" t="s">
        <v>239</v>
      </c>
      <c r="E109" s="95" t="s">
        <v>120</v>
      </c>
      <c r="F109" s="95">
        <v>2.25</v>
      </c>
      <c r="G109" s="96"/>
      <c r="H109" s="122">
        <f t="shared" si="17"/>
        <v>0</v>
      </c>
    </row>
    <row r="110" spans="1:10" ht="15.75" customHeight="1">
      <c r="A110" s="99"/>
      <c r="B110" s="99"/>
      <c r="C110" s="99"/>
      <c r="D110" s="123" t="s">
        <v>240</v>
      </c>
      <c r="E110" s="99"/>
      <c r="F110" s="98">
        <f>5*0.3*1.5</f>
        <v>2.25</v>
      </c>
      <c r="G110" s="99"/>
      <c r="H110" s="60"/>
    </row>
    <row r="111" spans="1:10" ht="15.75" customHeight="1">
      <c r="A111" s="98">
        <v>62</v>
      </c>
      <c r="B111" s="98" t="s">
        <v>80</v>
      </c>
      <c r="C111" s="98">
        <v>711161175</v>
      </c>
      <c r="D111" s="121" t="s">
        <v>241</v>
      </c>
      <c r="E111" s="98" t="s">
        <v>97</v>
      </c>
      <c r="F111" s="98">
        <v>11.25</v>
      </c>
      <c r="G111" s="59"/>
      <c r="H111" s="60">
        <f t="shared" ref="H111:H112" si="18">ROUND(G111*F111,2)</f>
        <v>0</v>
      </c>
    </row>
    <row r="112" spans="1:10" ht="15.75" customHeight="1">
      <c r="A112" s="95">
        <v>63</v>
      </c>
      <c r="B112" s="95" t="s">
        <v>80</v>
      </c>
      <c r="C112" s="95">
        <v>28323139</v>
      </c>
      <c r="D112" s="120" t="s">
        <v>242</v>
      </c>
      <c r="E112" s="95" t="s">
        <v>97</v>
      </c>
      <c r="F112" s="95">
        <v>11.25</v>
      </c>
      <c r="G112" s="96"/>
      <c r="H112" s="122">
        <f t="shared" si="18"/>
        <v>0</v>
      </c>
    </row>
    <row r="113" spans="1:8" ht="15.75" customHeight="1">
      <c r="A113" s="99"/>
      <c r="B113" s="99"/>
      <c r="C113" s="99"/>
      <c r="D113" s="123" t="s">
        <v>243</v>
      </c>
      <c r="E113" s="99"/>
      <c r="F113" s="98">
        <f>3.25+8</f>
        <v>11.25</v>
      </c>
      <c r="G113" s="99"/>
      <c r="H113" s="60"/>
    </row>
    <row r="114" spans="1:8" ht="15.75" customHeight="1">
      <c r="A114" s="98">
        <v>64</v>
      </c>
      <c r="B114" s="98" t="s">
        <v>80</v>
      </c>
      <c r="C114" s="98">
        <v>211971110</v>
      </c>
      <c r="D114" s="121" t="s">
        <v>244</v>
      </c>
      <c r="E114" s="98" t="s">
        <v>97</v>
      </c>
      <c r="F114" s="98">
        <v>43</v>
      </c>
      <c r="G114" s="59"/>
      <c r="H114" s="60">
        <f t="shared" ref="H114:H115" si="19">ROUND(G114*F114,2)</f>
        <v>0</v>
      </c>
    </row>
    <row r="115" spans="1:8" ht="15.75" customHeight="1">
      <c r="A115" s="95">
        <v>65</v>
      </c>
      <c r="B115" s="95" t="s">
        <v>80</v>
      </c>
      <c r="C115" s="95">
        <v>919726122</v>
      </c>
      <c r="D115" s="120" t="s">
        <v>245</v>
      </c>
      <c r="E115" s="95" t="s">
        <v>97</v>
      </c>
      <c r="F115" s="95">
        <v>43</v>
      </c>
      <c r="G115" s="96"/>
      <c r="H115" s="122">
        <f t="shared" si="19"/>
        <v>0</v>
      </c>
    </row>
    <row r="116" spans="1:8" ht="15.75" customHeight="1">
      <c r="A116" s="99"/>
      <c r="B116" s="99"/>
      <c r="C116" s="99"/>
      <c r="D116" s="123" t="s">
        <v>246</v>
      </c>
      <c r="E116" s="99"/>
      <c r="F116" s="98">
        <f>13+30</f>
        <v>43</v>
      </c>
      <c r="G116" s="99"/>
      <c r="H116" s="60"/>
    </row>
    <row r="117" spans="1:8" ht="15.75" customHeight="1">
      <c r="A117" s="54">
        <v>66</v>
      </c>
      <c r="B117" s="54" t="s">
        <v>80</v>
      </c>
      <c r="C117" s="55">
        <v>174253301</v>
      </c>
      <c r="D117" s="56" t="s">
        <v>247</v>
      </c>
      <c r="E117" s="57" t="s">
        <v>102</v>
      </c>
      <c r="F117" s="58">
        <v>7.7</v>
      </c>
      <c r="G117" s="59"/>
      <c r="H117" s="60">
        <f t="shared" ref="H117:H118" si="20">ROUND(G117*F117,2)</f>
        <v>0</v>
      </c>
    </row>
    <row r="118" spans="1:8">
      <c r="A118" s="74">
        <v>67</v>
      </c>
      <c r="B118" s="74" t="s">
        <v>80</v>
      </c>
      <c r="C118" s="110">
        <v>174253301</v>
      </c>
      <c r="D118" s="111" t="s">
        <v>212</v>
      </c>
      <c r="E118" s="112" t="s">
        <v>120</v>
      </c>
      <c r="F118" s="113">
        <v>3.4649999999999999</v>
      </c>
      <c r="G118" s="96"/>
      <c r="H118" s="122">
        <f t="shared" si="20"/>
        <v>0</v>
      </c>
    </row>
    <row r="119" spans="1:8">
      <c r="A119" s="54"/>
      <c r="B119" s="54"/>
      <c r="C119" s="55"/>
      <c r="D119" s="56" t="s">
        <v>248</v>
      </c>
      <c r="E119" s="57"/>
      <c r="F119" s="58">
        <f>7.7*0.3*1.5</f>
        <v>3.4649999999999999</v>
      </c>
      <c r="G119" s="99"/>
      <c r="H119" s="60"/>
    </row>
    <row r="120" spans="1:8">
      <c r="A120" s="74"/>
      <c r="B120" s="74"/>
      <c r="C120" s="110"/>
      <c r="D120" s="111"/>
      <c r="E120" s="112"/>
      <c r="F120" s="113"/>
      <c r="G120" s="99"/>
      <c r="H120" s="122"/>
    </row>
    <row r="121" spans="1:8">
      <c r="H121" s="125"/>
    </row>
    <row r="122" spans="1:8" ht="15.75" customHeight="1">
      <c r="A122" s="95"/>
      <c r="B122" s="95"/>
      <c r="C122" s="95"/>
      <c r="D122" s="120"/>
      <c r="E122" s="95"/>
      <c r="H122" s="125"/>
    </row>
    <row r="123" spans="1:8" ht="15.75" customHeight="1">
      <c r="H123" s="125"/>
    </row>
    <row r="124" spans="1:8" ht="15.75" customHeight="1">
      <c r="H124" s="125"/>
    </row>
    <row r="125" spans="1:8" ht="15.75" customHeight="1">
      <c r="H125" s="125"/>
    </row>
    <row r="126" spans="1:8" ht="15.75" customHeight="1">
      <c r="H126" s="125"/>
    </row>
    <row r="127" spans="1:8" ht="15.75" customHeight="1">
      <c r="H127" s="125"/>
    </row>
    <row r="128" spans="1:8" ht="15.75" customHeight="1">
      <c r="H128" s="125"/>
    </row>
    <row r="129" spans="8:8" ht="15.75" customHeight="1">
      <c r="H129" s="125"/>
    </row>
    <row r="130" spans="8:8">
      <c r="H130" s="125"/>
    </row>
    <row r="131" spans="8:8" ht="15.75" customHeight="1">
      <c r="H131" s="125"/>
    </row>
    <row r="132" spans="8:8" ht="15.75" customHeight="1"/>
    <row r="133" spans="8:8" ht="15.75" customHeight="1"/>
    <row r="134" spans="8:8" ht="15.75" customHeight="1"/>
    <row r="135" spans="8:8" ht="15.75" customHeight="1"/>
    <row r="136" spans="8:8" ht="15.75" customHeight="1"/>
    <row r="137" spans="8:8" ht="15.75" customHeight="1"/>
    <row r="138" spans="8:8" ht="15.75" customHeight="1"/>
    <row r="139" spans="8:8" ht="15.75" customHeight="1"/>
    <row r="140" spans="8:8" ht="15.75" customHeight="1"/>
    <row r="141" spans="8:8" ht="15.75" customHeight="1"/>
    <row r="142" spans="8:8" ht="15.75" customHeight="1"/>
    <row r="143" spans="8:8" ht="15.75" customHeight="1"/>
    <row r="144" spans="8:8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H29" sqref="H29"/>
    </sheetView>
  </sheetViews>
  <sheetFormatPr defaultColWidth="11.109375" defaultRowHeight="15" customHeight="1"/>
  <cols>
    <col min="1" max="1" width="4.77734375" customWidth="1"/>
    <col min="2" max="2" width="4.4414062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2" customWidth="1"/>
    <col min="9" max="26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55" t="str">
        <f>Přehled!J4</f>
        <v>MŠ Divišova Blansko</v>
      </c>
      <c r="D4" s="134"/>
      <c r="E4" s="134"/>
      <c r="F4" s="134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50" t="s">
        <v>67</v>
      </c>
      <c r="D6" s="134"/>
      <c r="E6" s="134"/>
      <c r="F6" s="134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Divišova 1809/2A, 678 01 Blansko</v>
      </c>
      <c r="E8" s="14"/>
      <c r="F8" s="14"/>
      <c r="G8" s="8" t="s">
        <v>9</v>
      </c>
      <c r="H8" s="36" t="str">
        <f>Přehled!AM6</f>
        <v>9/2025</v>
      </c>
    </row>
    <row r="9" spans="1:8" ht="15.75" customHeight="1">
      <c r="A9" s="14"/>
      <c r="B9" s="14"/>
      <c r="C9" s="14"/>
      <c r="D9" s="14"/>
      <c r="E9" s="14"/>
      <c r="F9" s="14"/>
      <c r="G9" s="14"/>
      <c r="H9" s="14"/>
    </row>
    <row r="10" spans="1:8" ht="15.75" customHeight="1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15.75" customHeight="1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15.75" customHeight="1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91</v>
      </c>
      <c r="D15" s="50" t="s">
        <v>92</v>
      </c>
      <c r="E15" s="48"/>
      <c r="F15" s="48"/>
      <c r="G15" s="48"/>
      <c r="H15" s="51">
        <f>H16+H30</f>
        <v>0</v>
      </c>
    </row>
    <row r="16" spans="1:8" ht="15.75" customHeight="1">
      <c r="A16" s="48"/>
      <c r="B16" s="49" t="s">
        <v>75</v>
      </c>
      <c r="C16" s="52"/>
      <c r="D16" s="52" t="s">
        <v>249</v>
      </c>
      <c r="E16" s="48"/>
      <c r="F16" s="48"/>
      <c r="G16" s="48"/>
      <c r="H16" s="53">
        <f>H17</f>
        <v>0</v>
      </c>
    </row>
    <row r="17" spans="1:8" ht="15.75" customHeight="1">
      <c r="A17" s="54">
        <v>1</v>
      </c>
      <c r="B17" s="54" t="s">
        <v>80</v>
      </c>
      <c r="C17" s="55" t="s">
        <v>86</v>
      </c>
      <c r="D17" s="56" t="s">
        <v>250</v>
      </c>
      <c r="E17" s="57" t="s">
        <v>201</v>
      </c>
      <c r="F17" s="58">
        <v>1</v>
      </c>
      <c r="G17" s="59"/>
      <c r="H17" s="60">
        <f>ROUND(G17*F17,2)</f>
        <v>0</v>
      </c>
    </row>
    <row r="18" spans="1:8" ht="15.75" customHeight="1">
      <c r="A18" s="88"/>
      <c r="B18" s="89" t="s">
        <v>153</v>
      </c>
      <c r="C18" s="90" t="s">
        <v>5</v>
      </c>
      <c r="D18" s="91" t="s">
        <v>251</v>
      </c>
      <c r="E18" s="88"/>
      <c r="F18" s="92"/>
      <c r="G18" s="88"/>
      <c r="H18" s="88"/>
    </row>
    <row r="19" spans="1:8" ht="15.75" customHeight="1"/>
    <row r="20" spans="1:8" ht="15.75" customHeight="1"/>
    <row r="21" spans="1:8" ht="15.75" customHeight="1"/>
    <row r="22" spans="1:8" ht="15.75" customHeight="1"/>
    <row r="23" spans="1:8" ht="15.75" customHeight="1"/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3"/>
  <sheetViews>
    <sheetView topLeftCell="A16" workbookViewId="0">
      <selection activeCell="J24" sqref="J24"/>
    </sheetView>
  </sheetViews>
  <sheetFormatPr defaultColWidth="11.109375" defaultRowHeight="15" customHeight="1"/>
  <cols>
    <col min="1" max="1" width="4.77734375" customWidth="1"/>
    <col min="2" max="2" width="4.4414062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2" customWidth="1"/>
    <col min="9" max="9" width="8.33203125" customWidth="1"/>
    <col min="10" max="10" width="9.44140625" customWidth="1"/>
    <col min="11" max="26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55" t="str">
        <f>Přehled!J4</f>
        <v>MŠ Divišova Blansko</v>
      </c>
      <c r="D4" s="134"/>
      <c r="E4" s="134"/>
      <c r="F4" s="134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50" t="s">
        <v>67</v>
      </c>
      <c r="D6" s="134"/>
      <c r="E6" s="134"/>
      <c r="F6" s="134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Divišova 1809/2A, 678 01 Blansko</v>
      </c>
      <c r="E8" s="14"/>
      <c r="F8" s="14"/>
      <c r="G8" s="8" t="s">
        <v>9</v>
      </c>
      <c r="H8" s="36" t="str">
        <f>Přehled!AM6</f>
        <v>9/2025</v>
      </c>
    </row>
    <row r="9" spans="1:8" ht="15.75" customHeight="1">
      <c r="A9" s="14"/>
      <c r="B9" s="14"/>
      <c r="C9" s="14"/>
      <c r="D9" s="14"/>
      <c r="E9" s="14"/>
      <c r="F9" s="14"/>
      <c r="G9" s="14"/>
      <c r="H9" s="14"/>
    </row>
    <row r="10" spans="1:8" ht="15.75" customHeight="1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15.75" customHeight="1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15.75" customHeight="1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91</v>
      </c>
      <c r="D15" s="50" t="s">
        <v>92</v>
      </c>
      <c r="E15" s="48"/>
      <c r="F15" s="48"/>
      <c r="G15" s="48"/>
      <c r="H15" s="51">
        <f>H16+H20+H29+H33+H39+H43+H51+H55+H47+H59+H71+H67</f>
        <v>0</v>
      </c>
    </row>
    <row r="16" spans="1:8" ht="15.75" customHeight="1">
      <c r="A16" s="48"/>
      <c r="B16" s="49" t="s">
        <v>75</v>
      </c>
      <c r="C16" s="52" t="s">
        <v>252</v>
      </c>
      <c r="E16" s="48"/>
      <c r="F16" s="48"/>
      <c r="G16" s="48"/>
      <c r="H16" s="53">
        <f>SUM(H17:H19)</f>
        <v>0</v>
      </c>
    </row>
    <row r="17" spans="1:8" ht="15.75" customHeight="1">
      <c r="A17" s="74">
        <v>1</v>
      </c>
      <c r="B17" s="74" t="s">
        <v>80</v>
      </c>
      <c r="C17" s="110" t="s">
        <v>145</v>
      </c>
      <c r="D17" s="111" t="s">
        <v>252</v>
      </c>
      <c r="E17" s="112" t="s">
        <v>105</v>
      </c>
      <c r="F17" s="113">
        <v>1</v>
      </c>
      <c r="G17" s="96"/>
      <c r="H17" s="122">
        <f>G17*F17</f>
        <v>0</v>
      </c>
    </row>
    <row r="18" spans="1:8" ht="15.75" customHeight="1">
      <c r="A18" s="88"/>
      <c r="B18" s="89" t="s">
        <v>153</v>
      </c>
      <c r="C18" s="90" t="s">
        <v>5</v>
      </c>
      <c r="D18" s="91" t="s">
        <v>253</v>
      </c>
      <c r="E18" s="88"/>
      <c r="F18" s="92"/>
      <c r="G18" s="88"/>
      <c r="H18" s="88"/>
    </row>
    <row r="19" spans="1:8" ht="15.75" customHeight="1">
      <c r="A19" s="54">
        <v>2</v>
      </c>
      <c r="B19" s="54" t="s">
        <v>80</v>
      </c>
      <c r="C19" s="55" t="s">
        <v>86</v>
      </c>
      <c r="D19" s="56" t="s">
        <v>254</v>
      </c>
      <c r="E19" s="57" t="s">
        <v>105</v>
      </c>
      <c r="F19" s="58">
        <v>1</v>
      </c>
      <c r="G19" s="59"/>
      <c r="H19" s="58">
        <f>G19*F19</f>
        <v>0</v>
      </c>
    </row>
    <row r="20" spans="1:8" ht="15.75" customHeight="1">
      <c r="A20" s="48"/>
      <c r="B20" s="49" t="s">
        <v>75</v>
      </c>
      <c r="C20" s="52" t="s">
        <v>255</v>
      </c>
      <c r="E20" s="48"/>
      <c r="F20" s="48"/>
      <c r="G20" s="48"/>
      <c r="H20" s="53">
        <f>SUM(H21:H28)</f>
        <v>0</v>
      </c>
    </row>
    <row r="21" spans="1:8" ht="15.75" customHeight="1">
      <c r="A21" s="74">
        <v>3</v>
      </c>
      <c r="B21" s="74" t="s">
        <v>80</v>
      </c>
      <c r="C21" s="110" t="s">
        <v>145</v>
      </c>
      <c r="D21" s="111" t="s">
        <v>256</v>
      </c>
      <c r="E21" s="112" t="s">
        <v>105</v>
      </c>
      <c r="F21" s="113">
        <v>1</v>
      </c>
      <c r="G21" s="96"/>
      <c r="H21" s="122">
        <f t="shared" ref="H21:H26" si="0">G21*F21</f>
        <v>0</v>
      </c>
    </row>
    <row r="22" spans="1:8" ht="15.75" customHeight="1">
      <c r="A22" s="74">
        <v>4</v>
      </c>
      <c r="B22" s="74" t="s">
        <v>80</v>
      </c>
      <c r="C22" s="110" t="s">
        <v>145</v>
      </c>
      <c r="D22" s="111" t="s">
        <v>257</v>
      </c>
      <c r="E22" s="112" t="s">
        <v>105</v>
      </c>
      <c r="F22" s="113">
        <v>1</v>
      </c>
      <c r="G22" s="96"/>
      <c r="H22" s="122">
        <f t="shared" si="0"/>
        <v>0</v>
      </c>
    </row>
    <row r="23" spans="1:8" ht="15.75" customHeight="1">
      <c r="A23" s="74">
        <v>5</v>
      </c>
      <c r="B23" s="74" t="s">
        <v>80</v>
      </c>
      <c r="C23" s="110" t="s">
        <v>145</v>
      </c>
      <c r="D23" s="111" t="s">
        <v>258</v>
      </c>
      <c r="E23" s="112" t="s">
        <v>105</v>
      </c>
      <c r="F23" s="113">
        <v>1</v>
      </c>
      <c r="G23" s="96"/>
      <c r="H23" s="122">
        <f t="shared" si="0"/>
        <v>0</v>
      </c>
    </row>
    <row r="24" spans="1:8" ht="15.75" customHeight="1">
      <c r="A24" s="74">
        <v>6</v>
      </c>
      <c r="B24" s="74" t="s">
        <v>80</v>
      </c>
      <c r="C24" s="110" t="s">
        <v>145</v>
      </c>
      <c r="D24" s="111" t="s">
        <v>259</v>
      </c>
      <c r="E24" s="112" t="s">
        <v>105</v>
      </c>
      <c r="F24" s="113">
        <v>1</v>
      </c>
      <c r="G24" s="96"/>
      <c r="H24" s="122">
        <f t="shared" si="0"/>
        <v>0</v>
      </c>
    </row>
    <row r="25" spans="1:8" ht="15.75" customHeight="1">
      <c r="A25" s="74">
        <v>7</v>
      </c>
      <c r="B25" s="74" t="s">
        <v>80</v>
      </c>
      <c r="C25" s="110" t="s">
        <v>145</v>
      </c>
      <c r="D25" s="111" t="s">
        <v>260</v>
      </c>
      <c r="E25" s="112" t="s">
        <v>105</v>
      </c>
      <c r="F25" s="113">
        <v>1</v>
      </c>
      <c r="G25" s="96"/>
      <c r="H25" s="122">
        <f t="shared" si="0"/>
        <v>0</v>
      </c>
    </row>
    <row r="26" spans="1:8" ht="15.75" customHeight="1">
      <c r="A26" s="74">
        <v>8</v>
      </c>
      <c r="B26" s="74" t="s">
        <v>80</v>
      </c>
      <c r="C26" s="110" t="s">
        <v>145</v>
      </c>
      <c r="D26" s="111" t="s">
        <v>261</v>
      </c>
      <c r="E26" s="112" t="s">
        <v>105</v>
      </c>
      <c r="F26" s="113">
        <v>1</v>
      </c>
      <c r="G26" s="96"/>
      <c r="H26" s="122">
        <f t="shared" si="0"/>
        <v>0</v>
      </c>
    </row>
    <row r="27" spans="1:8" ht="15.75" customHeight="1">
      <c r="A27" s="88"/>
      <c r="B27" s="89" t="s">
        <v>153</v>
      </c>
      <c r="C27" s="90" t="s">
        <v>5</v>
      </c>
      <c r="D27" s="91" t="s">
        <v>262</v>
      </c>
      <c r="E27" s="88"/>
      <c r="F27" s="92"/>
      <c r="G27" s="88"/>
      <c r="H27" s="88"/>
    </row>
    <row r="28" spans="1:8" ht="15.75" customHeight="1">
      <c r="A28" s="54">
        <v>9</v>
      </c>
      <c r="B28" s="54" t="s">
        <v>80</v>
      </c>
      <c r="C28" s="55" t="s">
        <v>86</v>
      </c>
      <c r="D28" s="56" t="s">
        <v>263</v>
      </c>
      <c r="E28" s="57" t="s">
        <v>105</v>
      </c>
      <c r="F28" s="58">
        <v>6</v>
      </c>
      <c r="G28" s="59"/>
      <c r="H28" s="58">
        <f>G28*F28</f>
        <v>0</v>
      </c>
    </row>
    <row r="29" spans="1:8" ht="15.75" customHeight="1">
      <c r="A29" s="48"/>
      <c r="B29" s="49" t="s">
        <v>75</v>
      </c>
      <c r="C29" s="52" t="s">
        <v>264</v>
      </c>
      <c r="D29" s="52"/>
      <c r="E29" s="48"/>
      <c r="F29" s="48"/>
      <c r="G29" s="48"/>
      <c r="H29" s="53">
        <f>SUM(H30:H32)</f>
        <v>0</v>
      </c>
    </row>
    <row r="30" spans="1:8" ht="15.75" customHeight="1">
      <c r="A30" s="74">
        <v>10</v>
      </c>
      <c r="B30" s="74" t="s">
        <v>80</v>
      </c>
      <c r="C30" s="110" t="s">
        <v>145</v>
      </c>
      <c r="D30" s="111" t="s">
        <v>265</v>
      </c>
      <c r="E30" s="112" t="s">
        <v>201</v>
      </c>
      <c r="F30" s="113">
        <v>1</v>
      </c>
      <c r="G30" s="96"/>
      <c r="H30" s="122">
        <f>G30*F30</f>
        <v>0</v>
      </c>
    </row>
    <row r="31" spans="1:8" ht="15.75" customHeight="1">
      <c r="A31" s="88"/>
      <c r="B31" s="89" t="s">
        <v>153</v>
      </c>
      <c r="C31" s="90" t="s">
        <v>5</v>
      </c>
      <c r="D31" s="91" t="s">
        <v>266</v>
      </c>
      <c r="E31" s="88"/>
      <c r="F31" s="92"/>
      <c r="G31" s="88"/>
      <c r="H31" s="88"/>
    </row>
    <row r="32" spans="1:8" ht="15.75" customHeight="1">
      <c r="A32" s="54">
        <v>11</v>
      </c>
      <c r="B32" s="54" t="s">
        <v>80</v>
      </c>
      <c r="C32" s="55" t="s">
        <v>86</v>
      </c>
      <c r="D32" s="56" t="s">
        <v>267</v>
      </c>
      <c r="E32" s="57" t="s">
        <v>105</v>
      </c>
      <c r="F32" s="58">
        <v>1</v>
      </c>
      <c r="G32" s="59"/>
      <c r="H32" s="58">
        <f>G32*F32</f>
        <v>0</v>
      </c>
    </row>
    <row r="33" spans="1:8" ht="15.75" customHeight="1">
      <c r="A33" s="48"/>
      <c r="B33" s="49" t="s">
        <v>75</v>
      </c>
      <c r="C33" s="52" t="s">
        <v>268</v>
      </c>
      <c r="D33" s="52"/>
      <c r="E33" s="48"/>
      <c r="F33" s="48"/>
      <c r="G33" s="48"/>
      <c r="H33" s="53">
        <f>SUM(H34:H38)</f>
        <v>0</v>
      </c>
    </row>
    <row r="34" spans="1:8" ht="15.75" customHeight="1">
      <c r="A34" s="74">
        <v>12</v>
      </c>
      <c r="B34" s="74" t="s">
        <v>80</v>
      </c>
      <c r="C34" s="110" t="s">
        <v>145</v>
      </c>
      <c r="D34" s="111" t="s">
        <v>268</v>
      </c>
      <c r="E34" s="112" t="s">
        <v>105</v>
      </c>
      <c r="F34" s="113">
        <v>3</v>
      </c>
      <c r="G34" s="96"/>
      <c r="H34" s="122">
        <f>G34*F34</f>
        <v>0</v>
      </c>
    </row>
    <row r="35" spans="1:8" ht="15.75" customHeight="1">
      <c r="A35" s="88"/>
      <c r="B35" s="89" t="s">
        <v>153</v>
      </c>
      <c r="C35" s="90" t="s">
        <v>5</v>
      </c>
      <c r="D35" s="91" t="s">
        <v>269</v>
      </c>
      <c r="E35" s="88"/>
      <c r="F35" s="92"/>
      <c r="G35" s="88"/>
      <c r="H35" s="88"/>
    </row>
    <row r="36" spans="1:8" ht="15.75" customHeight="1">
      <c r="A36" s="54">
        <v>13</v>
      </c>
      <c r="B36" s="54" t="s">
        <v>80</v>
      </c>
      <c r="C36" s="55" t="s">
        <v>86</v>
      </c>
      <c r="D36" s="56" t="s">
        <v>270</v>
      </c>
      <c r="E36" s="57" t="s">
        <v>105</v>
      </c>
      <c r="F36" s="58">
        <v>3</v>
      </c>
      <c r="G36" s="59"/>
      <c r="H36" s="58">
        <f t="shared" ref="H36:H38" si="1">G36*F36</f>
        <v>0</v>
      </c>
    </row>
    <row r="37" spans="1:8" ht="15.75" customHeight="1">
      <c r="A37" s="54">
        <v>14</v>
      </c>
      <c r="B37" s="54" t="s">
        <v>80</v>
      </c>
      <c r="C37" s="55" t="s">
        <v>86</v>
      </c>
      <c r="D37" s="56" t="s">
        <v>271</v>
      </c>
      <c r="E37" s="57" t="s">
        <v>105</v>
      </c>
      <c r="F37" s="58">
        <v>3</v>
      </c>
      <c r="G37" s="59"/>
      <c r="H37" s="58">
        <f t="shared" si="1"/>
        <v>0</v>
      </c>
    </row>
    <row r="38" spans="1:8" ht="15.75" customHeight="1">
      <c r="A38" s="74">
        <v>15</v>
      </c>
      <c r="B38" s="74" t="s">
        <v>80</v>
      </c>
      <c r="C38" s="110" t="s">
        <v>145</v>
      </c>
      <c r="D38" s="111" t="s">
        <v>272</v>
      </c>
      <c r="E38" s="112" t="s">
        <v>109</v>
      </c>
      <c r="F38" s="113">
        <f>0.4*3</f>
        <v>1.2000000000000002</v>
      </c>
      <c r="G38" s="96"/>
      <c r="H38" s="122">
        <f t="shared" si="1"/>
        <v>0</v>
      </c>
    </row>
    <row r="39" spans="1:8" ht="15.75" customHeight="1">
      <c r="A39" s="48"/>
      <c r="B39" s="49" t="s">
        <v>75</v>
      </c>
      <c r="C39" s="52" t="s">
        <v>273</v>
      </c>
      <c r="D39" s="52"/>
      <c r="E39" s="48"/>
      <c r="F39" s="48"/>
      <c r="G39" s="48"/>
      <c r="H39" s="53">
        <f>SUM(H40:H42)</f>
        <v>0</v>
      </c>
    </row>
    <row r="40" spans="1:8" ht="15.75" customHeight="1">
      <c r="A40" s="74">
        <v>16</v>
      </c>
      <c r="B40" s="74" t="s">
        <v>80</v>
      </c>
      <c r="C40" s="110" t="s">
        <v>145</v>
      </c>
      <c r="D40" s="111" t="s">
        <v>274</v>
      </c>
      <c r="E40" s="112" t="s">
        <v>105</v>
      </c>
      <c r="F40" s="113">
        <v>1</v>
      </c>
      <c r="G40" s="96"/>
      <c r="H40" s="122">
        <f>G40*F40</f>
        <v>0</v>
      </c>
    </row>
    <row r="41" spans="1:8" ht="15.75" customHeight="1">
      <c r="A41" s="88"/>
      <c r="B41" s="89" t="s">
        <v>153</v>
      </c>
      <c r="C41" s="90" t="s">
        <v>5</v>
      </c>
      <c r="D41" s="91" t="s">
        <v>275</v>
      </c>
      <c r="E41" s="88"/>
      <c r="F41" s="92"/>
      <c r="G41" s="88"/>
      <c r="H41" s="88"/>
    </row>
    <row r="42" spans="1:8" ht="15.75" customHeight="1">
      <c r="A42" s="54">
        <v>17</v>
      </c>
      <c r="B42" s="54" t="s">
        <v>80</v>
      </c>
      <c r="C42" s="55" t="s">
        <v>86</v>
      </c>
      <c r="D42" s="56" t="s">
        <v>276</v>
      </c>
      <c r="E42" s="57" t="s">
        <v>105</v>
      </c>
      <c r="F42" s="58">
        <v>1</v>
      </c>
      <c r="G42" s="59"/>
      <c r="H42" s="58">
        <f>G42*F42</f>
        <v>0</v>
      </c>
    </row>
    <row r="43" spans="1:8" ht="15.75" customHeight="1">
      <c r="A43" s="48"/>
      <c r="B43" s="49" t="s">
        <v>75</v>
      </c>
      <c r="C43" s="52" t="s">
        <v>277</v>
      </c>
      <c r="D43" s="52"/>
      <c r="E43" s="48"/>
      <c r="F43" s="48"/>
      <c r="G43" s="48"/>
      <c r="H43" s="53">
        <f>SUM(H44:H46)</f>
        <v>0</v>
      </c>
    </row>
    <row r="44" spans="1:8" ht="15.75" customHeight="1">
      <c r="A44" s="74">
        <v>18</v>
      </c>
      <c r="B44" s="74" t="s">
        <v>80</v>
      </c>
      <c r="C44" s="110" t="s">
        <v>145</v>
      </c>
      <c r="D44" s="111" t="s">
        <v>277</v>
      </c>
      <c r="E44" s="112" t="s">
        <v>105</v>
      </c>
      <c r="F44" s="113">
        <v>1</v>
      </c>
      <c r="G44" s="96"/>
      <c r="H44" s="122">
        <f>G44*F44</f>
        <v>0</v>
      </c>
    </row>
    <row r="45" spans="1:8" ht="15.75" customHeight="1">
      <c r="A45" s="88"/>
      <c r="B45" s="89" t="s">
        <v>153</v>
      </c>
      <c r="C45" s="90" t="s">
        <v>5</v>
      </c>
      <c r="D45" s="91" t="s">
        <v>278</v>
      </c>
      <c r="E45" s="88"/>
      <c r="F45" s="92"/>
      <c r="G45" s="88"/>
      <c r="H45" s="88"/>
    </row>
    <row r="46" spans="1:8" ht="15.75" customHeight="1">
      <c r="A46" s="54">
        <v>19</v>
      </c>
      <c r="B46" s="54" t="s">
        <v>80</v>
      </c>
      <c r="C46" s="55" t="s">
        <v>86</v>
      </c>
      <c r="D46" s="56" t="s">
        <v>276</v>
      </c>
      <c r="E46" s="57" t="s">
        <v>105</v>
      </c>
      <c r="F46" s="58">
        <v>1</v>
      </c>
      <c r="G46" s="59"/>
      <c r="H46" s="58">
        <f>G46*F46</f>
        <v>0</v>
      </c>
    </row>
    <row r="47" spans="1:8" ht="15.75" customHeight="1">
      <c r="A47" s="48"/>
      <c r="B47" s="49" t="s">
        <v>75</v>
      </c>
      <c r="C47" s="52" t="s">
        <v>279</v>
      </c>
      <c r="D47" s="52"/>
      <c r="E47" s="48"/>
      <c r="F47" s="48"/>
      <c r="G47" s="48"/>
      <c r="H47" s="53">
        <f>SUM(H48:H50)</f>
        <v>0</v>
      </c>
    </row>
    <row r="48" spans="1:8" ht="15.75" customHeight="1">
      <c r="A48" s="74">
        <v>20</v>
      </c>
      <c r="B48" s="74" t="s">
        <v>80</v>
      </c>
      <c r="C48" s="110" t="s">
        <v>145</v>
      </c>
      <c r="D48" s="111" t="s">
        <v>279</v>
      </c>
      <c r="E48" s="112" t="s">
        <v>105</v>
      </c>
      <c r="F48" s="113">
        <v>1</v>
      </c>
      <c r="G48" s="96"/>
      <c r="H48" s="122">
        <f>G48*F48</f>
        <v>0</v>
      </c>
    </row>
    <row r="49" spans="1:8" ht="15.75" customHeight="1">
      <c r="A49" s="88"/>
      <c r="B49" s="89" t="s">
        <v>153</v>
      </c>
      <c r="C49" s="90" t="s">
        <v>5</v>
      </c>
      <c r="D49" s="91" t="s">
        <v>280</v>
      </c>
      <c r="E49" s="88"/>
      <c r="F49" s="92"/>
      <c r="G49" s="88"/>
      <c r="H49" s="88"/>
    </row>
    <row r="50" spans="1:8" ht="15.75" customHeight="1">
      <c r="A50" s="54">
        <v>21</v>
      </c>
      <c r="B50" s="54" t="s">
        <v>80</v>
      </c>
      <c r="C50" s="55" t="s">
        <v>86</v>
      </c>
      <c r="D50" s="56" t="s">
        <v>281</v>
      </c>
      <c r="E50" s="57" t="s">
        <v>105</v>
      </c>
      <c r="F50" s="58">
        <v>1</v>
      </c>
      <c r="G50" s="59"/>
      <c r="H50" s="58">
        <f>G50*F50</f>
        <v>0</v>
      </c>
    </row>
    <row r="51" spans="1:8" ht="15.75" customHeight="1">
      <c r="A51" s="48"/>
      <c r="B51" s="49" t="s">
        <v>75</v>
      </c>
      <c r="C51" s="52" t="s">
        <v>282</v>
      </c>
      <c r="D51" s="52"/>
      <c r="E51" s="48"/>
      <c r="F51" s="48"/>
      <c r="G51" s="48"/>
      <c r="H51" s="53">
        <f>SUM(H52:H54)</f>
        <v>0</v>
      </c>
    </row>
    <row r="52" spans="1:8" ht="15.75" customHeight="1">
      <c r="A52" s="74">
        <v>22</v>
      </c>
      <c r="B52" s="74" t="s">
        <v>80</v>
      </c>
      <c r="C52" s="110" t="s">
        <v>145</v>
      </c>
      <c r="D52" s="111" t="s">
        <v>283</v>
      </c>
      <c r="E52" s="112" t="s">
        <v>105</v>
      </c>
      <c r="F52" s="113">
        <v>1</v>
      </c>
      <c r="G52" s="96"/>
      <c r="H52" s="122">
        <f>G52*F52</f>
        <v>0</v>
      </c>
    </row>
    <row r="53" spans="1:8" ht="15.75" customHeight="1">
      <c r="A53" s="88"/>
      <c r="B53" s="89" t="s">
        <v>153</v>
      </c>
      <c r="C53" s="90" t="s">
        <v>5</v>
      </c>
      <c r="D53" s="91" t="s">
        <v>284</v>
      </c>
      <c r="E53" s="88"/>
      <c r="F53" s="92"/>
      <c r="G53" s="88"/>
      <c r="H53" s="88"/>
    </row>
    <row r="54" spans="1:8" ht="15.75" customHeight="1">
      <c r="A54" s="54">
        <v>23</v>
      </c>
      <c r="B54" s="54" t="s">
        <v>80</v>
      </c>
      <c r="C54" s="55" t="s">
        <v>86</v>
      </c>
      <c r="D54" s="56" t="s">
        <v>285</v>
      </c>
      <c r="E54" s="57" t="s">
        <v>105</v>
      </c>
      <c r="F54" s="58">
        <v>1</v>
      </c>
      <c r="G54" s="59"/>
      <c r="H54" s="58">
        <f>G54*F54</f>
        <v>0</v>
      </c>
    </row>
    <row r="55" spans="1:8" ht="15.75" customHeight="1">
      <c r="A55" s="48"/>
      <c r="B55" s="49" t="s">
        <v>75</v>
      </c>
      <c r="C55" s="52" t="s">
        <v>286</v>
      </c>
      <c r="D55" s="52"/>
      <c r="E55" s="48"/>
      <c r="F55" s="48"/>
      <c r="G55" s="48"/>
      <c r="H55" s="53">
        <f>SUM(H56:H58)</f>
        <v>0</v>
      </c>
    </row>
    <row r="56" spans="1:8" ht="15.75" customHeight="1">
      <c r="A56" s="74">
        <v>24</v>
      </c>
      <c r="B56" s="74" t="s">
        <v>80</v>
      </c>
      <c r="C56" s="110" t="s">
        <v>145</v>
      </c>
      <c r="D56" s="111" t="s">
        <v>286</v>
      </c>
      <c r="E56" s="112" t="s">
        <v>105</v>
      </c>
      <c r="F56" s="113">
        <v>1</v>
      </c>
      <c r="G56" s="96"/>
      <c r="H56" s="122">
        <f>G56*F56</f>
        <v>0</v>
      </c>
    </row>
    <row r="57" spans="1:8" ht="15.75" customHeight="1">
      <c r="A57" s="88"/>
      <c r="B57" s="89" t="s">
        <v>153</v>
      </c>
      <c r="C57" s="90" t="s">
        <v>5</v>
      </c>
      <c r="D57" s="91" t="s">
        <v>287</v>
      </c>
      <c r="E57" s="88"/>
      <c r="F57" s="92"/>
      <c r="G57" s="88"/>
      <c r="H57" s="88"/>
    </row>
    <row r="58" spans="1:8" ht="15.75" customHeight="1">
      <c r="A58" s="54">
        <v>25</v>
      </c>
      <c r="B58" s="54" t="s">
        <v>80</v>
      </c>
      <c r="C58" s="55" t="s">
        <v>86</v>
      </c>
      <c r="D58" s="56" t="s">
        <v>288</v>
      </c>
      <c r="E58" s="57" t="s">
        <v>105</v>
      </c>
      <c r="F58" s="58">
        <v>1</v>
      </c>
      <c r="G58" s="59"/>
      <c r="H58" s="58">
        <f>G58*F58</f>
        <v>0</v>
      </c>
    </row>
    <row r="59" spans="1:8" ht="15.75" customHeight="1">
      <c r="A59" s="48"/>
      <c r="B59" s="49" t="s">
        <v>75</v>
      </c>
      <c r="C59" s="52" t="s">
        <v>289</v>
      </c>
      <c r="D59" s="52"/>
      <c r="E59" s="48"/>
      <c r="F59" s="48"/>
      <c r="G59" s="48"/>
      <c r="H59" s="53">
        <f>SUM(H60:H66)</f>
        <v>0</v>
      </c>
    </row>
    <row r="60" spans="1:8" ht="15.75" customHeight="1">
      <c r="A60" s="54">
        <v>26</v>
      </c>
      <c r="B60" s="54" t="s">
        <v>80</v>
      </c>
      <c r="C60" s="55" t="s">
        <v>290</v>
      </c>
      <c r="D60" s="56" t="s">
        <v>291</v>
      </c>
      <c r="E60" s="57" t="s">
        <v>97</v>
      </c>
      <c r="F60" s="58">
        <v>17</v>
      </c>
      <c r="G60" s="59"/>
      <c r="H60" s="60">
        <f t="shared" ref="H60:H63" si="2">G60*F60</f>
        <v>0</v>
      </c>
    </row>
    <row r="61" spans="1:8">
      <c r="A61" s="54">
        <v>27</v>
      </c>
      <c r="B61" s="54" t="s">
        <v>80</v>
      </c>
      <c r="C61" s="55" t="s">
        <v>292</v>
      </c>
      <c r="D61" s="56" t="s">
        <v>293</v>
      </c>
      <c r="E61" s="57" t="s">
        <v>97</v>
      </c>
      <c r="F61" s="58">
        <v>17</v>
      </c>
      <c r="G61" s="59"/>
      <c r="H61" s="60">
        <f t="shared" si="2"/>
        <v>0</v>
      </c>
    </row>
    <row r="62" spans="1:8" ht="15.75" customHeight="1">
      <c r="A62" s="74">
        <v>28</v>
      </c>
      <c r="B62" s="74" t="s">
        <v>80</v>
      </c>
      <c r="C62" s="110" t="s">
        <v>145</v>
      </c>
      <c r="D62" s="111" t="s">
        <v>294</v>
      </c>
      <c r="E62" s="112" t="s">
        <v>97</v>
      </c>
      <c r="F62" s="113">
        <v>17</v>
      </c>
      <c r="G62" s="96"/>
      <c r="H62" s="122">
        <f t="shared" si="2"/>
        <v>0</v>
      </c>
    </row>
    <row r="63" spans="1:8" ht="15.75" customHeight="1">
      <c r="A63" s="74">
        <v>29</v>
      </c>
      <c r="B63" s="74" t="s">
        <v>80</v>
      </c>
      <c r="C63" s="110" t="s">
        <v>295</v>
      </c>
      <c r="D63" s="111" t="s">
        <v>214</v>
      </c>
      <c r="E63" s="112" t="s">
        <v>120</v>
      </c>
      <c r="F63" s="113">
        <v>1.1559999999999999</v>
      </c>
      <c r="G63" s="96"/>
      <c r="H63" s="122">
        <f t="shared" si="2"/>
        <v>0</v>
      </c>
    </row>
    <row r="64" spans="1:8" ht="15.75" customHeight="1">
      <c r="A64" s="88"/>
      <c r="B64" s="89" t="s">
        <v>153</v>
      </c>
      <c r="C64" s="90" t="s">
        <v>5</v>
      </c>
      <c r="D64" s="91" t="s">
        <v>296</v>
      </c>
      <c r="E64" s="88"/>
      <c r="F64" s="92">
        <f>17*0.04*1.7</f>
        <v>1.1560000000000001</v>
      </c>
      <c r="G64" s="88"/>
      <c r="H64" s="88"/>
    </row>
    <row r="65" spans="1:8" ht="15.75" customHeight="1">
      <c r="A65" s="74">
        <v>30</v>
      </c>
      <c r="B65" s="74" t="s">
        <v>80</v>
      </c>
      <c r="C65" s="110" t="s">
        <v>297</v>
      </c>
      <c r="D65" s="111" t="s">
        <v>212</v>
      </c>
      <c r="E65" s="112" t="s">
        <v>120</v>
      </c>
      <c r="F65" s="113">
        <v>3.57</v>
      </c>
      <c r="G65" s="96"/>
      <c r="H65" s="122">
        <f>G65*F65</f>
        <v>0</v>
      </c>
    </row>
    <row r="66" spans="1:8" ht="15.75" customHeight="1">
      <c r="A66" s="88"/>
      <c r="B66" s="89" t="s">
        <v>153</v>
      </c>
      <c r="C66" s="90" t="s">
        <v>5</v>
      </c>
      <c r="D66" s="91" t="s">
        <v>298</v>
      </c>
      <c r="E66" s="88"/>
      <c r="F66" s="92">
        <f>17*0.15*1.4</f>
        <v>3.5699999999999994</v>
      </c>
      <c r="G66" s="88"/>
      <c r="H66" s="88"/>
    </row>
    <row r="67" spans="1:8" ht="15.75" customHeight="1">
      <c r="A67" s="48"/>
      <c r="B67" s="49" t="s">
        <v>75</v>
      </c>
      <c r="C67" s="52" t="s">
        <v>299</v>
      </c>
      <c r="D67" s="52"/>
      <c r="E67" s="48"/>
      <c r="F67" s="48"/>
      <c r="G67" s="48"/>
      <c r="H67" s="53">
        <f>SUM(H68:H70)</f>
        <v>0</v>
      </c>
    </row>
    <row r="68" spans="1:8" ht="15.75" customHeight="1">
      <c r="A68" s="74">
        <v>31</v>
      </c>
      <c r="B68" s="74" t="s">
        <v>80</v>
      </c>
      <c r="C68" s="110" t="s">
        <v>145</v>
      </c>
      <c r="D68" s="111" t="s">
        <v>299</v>
      </c>
      <c r="E68" s="112" t="s">
        <v>105</v>
      </c>
      <c r="F68" s="113">
        <v>1</v>
      </c>
      <c r="G68" s="96"/>
      <c r="H68" s="122">
        <f>G68*F68</f>
        <v>0</v>
      </c>
    </row>
    <row r="69" spans="1:8" ht="15.75" customHeight="1">
      <c r="A69" s="88"/>
      <c r="B69" s="89" t="s">
        <v>153</v>
      </c>
      <c r="C69" s="90" t="s">
        <v>5</v>
      </c>
      <c r="D69" s="91" t="s">
        <v>300</v>
      </c>
      <c r="E69" s="88"/>
      <c r="F69" s="92"/>
      <c r="G69" s="88"/>
      <c r="H69" s="88"/>
    </row>
    <row r="70" spans="1:8" ht="15.75" customHeight="1">
      <c r="A70" s="54">
        <v>32</v>
      </c>
      <c r="B70" s="54" t="s">
        <v>80</v>
      </c>
      <c r="C70" s="55" t="s">
        <v>86</v>
      </c>
      <c r="D70" s="56" t="s">
        <v>301</v>
      </c>
      <c r="E70" s="57" t="s">
        <v>105</v>
      </c>
      <c r="F70" s="58">
        <v>1</v>
      </c>
      <c r="G70" s="59"/>
      <c r="H70" s="58">
        <f>G70*F70</f>
        <v>0</v>
      </c>
    </row>
    <row r="71" spans="1:8" ht="15.75" customHeight="1">
      <c r="A71" s="48"/>
      <c r="B71" s="49" t="s">
        <v>75</v>
      </c>
      <c r="C71" s="52" t="s">
        <v>302</v>
      </c>
      <c r="D71" s="52"/>
      <c r="E71" s="48"/>
      <c r="F71" s="48"/>
      <c r="G71" s="48"/>
      <c r="H71" s="53">
        <f>SUM(H72:H74)</f>
        <v>0</v>
      </c>
    </row>
    <row r="72" spans="1:8" ht="15.75" customHeight="1">
      <c r="A72" s="74">
        <v>33</v>
      </c>
      <c r="B72" s="74" t="s">
        <v>80</v>
      </c>
      <c r="C72" s="110" t="s">
        <v>145</v>
      </c>
      <c r="D72" s="111" t="s">
        <v>302</v>
      </c>
      <c r="E72" s="112" t="s">
        <v>105</v>
      </c>
      <c r="F72" s="113">
        <v>3</v>
      </c>
      <c r="G72" s="96"/>
      <c r="H72" s="122">
        <f>G72*F72</f>
        <v>0</v>
      </c>
    </row>
    <row r="73" spans="1:8" ht="15.75" customHeight="1">
      <c r="A73" s="88"/>
      <c r="B73" s="89" t="s">
        <v>153</v>
      </c>
      <c r="C73" s="90" t="s">
        <v>5</v>
      </c>
      <c r="D73" s="91" t="s">
        <v>303</v>
      </c>
      <c r="E73" s="88"/>
      <c r="F73" s="92"/>
      <c r="G73" s="88"/>
      <c r="H73" s="88"/>
    </row>
    <row r="74" spans="1:8" ht="15.75" customHeight="1">
      <c r="A74" s="54">
        <v>34</v>
      </c>
      <c r="B74" s="54" t="s">
        <v>80</v>
      </c>
      <c r="C74" s="55" t="s">
        <v>86</v>
      </c>
      <c r="D74" s="56" t="s">
        <v>304</v>
      </c>
      <c r="E74" s="57" t="s">
        <v>105</v>
      </c>
      <c r="F74" s="58">
        <v>3</v>
      </c>
      <c r="G74" s="59"/>
      <c r="H74" s="58">
        <f>G74*F74</f>
        <v>0</v>
      </c>
    </row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spans="1:8" ht="15.75" customHeight="1"/>
    <row r="82" spans="1:8" ht="15.75" customHeight="1"/>
    <row r="83" spans="1:8" ht="15.75" customHeight="1"/>
    <row r="84" spans="1:8" ht="15.75" customHeight="1"/>
    <row r="85" spans="1:8" ht="15.75" customHeight="1"/>
    <row r="86" spans="1:8" ht="15.75" customHeight="1"/>
    <row r="87" spans="1:8" ht="15.75" customHeight="1">
      <c r="A87" s="74"/>
      <c r="B87" s="74"/>
      <c r="H87" s="122"/>
    </row>
    <row r="88" spans="1:8" ht="15.75" customHeight="1"/>
    <row r="89" spans="1:8" ht="15.75" customHeight="1">
      <c r="A89" s="54"/>
      <c r="B89" s="54"/>
      <c r="H89" s="60"/>
    </row>
    <row r="90" spans="1:8" ht="15.75" customHeight="1">
      <c r="A90" s="74"/>
      <c r="B90" s="74"/>
      <c r="H90" s="122"/>
    </row>
    <row r="91" spans="1:8" ht="15.75" customHeight="1">
      <c r="A91" s="74"/>
      <c r="B91" s="74"/>
      <c r="H91" s="122"/>
    </row>
    <row r="92" spans="1:8" ht="15.75" customHeight="1">
      <c r="A92" s="74"/>
      <c r="B92" s="74"/>
      <c r="H92" s="122"/>
    </row>
    <row r="93" spans="1:8" ht="15.75" customHeight="1">
      <c r="A93" s="74"/>
      <c r="B93" s="74"/>
      <c r="H93" s="122"/>
    </row>
    <row r="94" spans="1:8" ht="15.75" customHeight="1"/>
    <row r="95" spans="1:8" ht="15.75" customHeight="1"/>
    <row r="96" spans="1: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K26" sqref="K26"/>
    </sheetView>
  </sheetViews>
  <sheetFormatPr defaultColWidth="11.109375" defaultRowHeight="15" customHeight="1"/>
  <cols>
    <col min="1" max="1" width="4.77734375" customWidth="1"/>
    <col min="2" max="2" width="4.4414062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2" customWidth="1"/>
    <col min="9" max="26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55" t="str">
        <f>Přehled!J4</f>
        <v>MŠ Divišova Blansko</v>
      </c>
      <c r="D4" s="134"/>
      <c r="E4" s="134"/>
      <c r="F4" s="134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50" t="s">
        <v>67</v>
      </c>
      <c r="D6" s="134"/>
      <c r="E6" s="134"/>
      <c r="F6" s="134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Divišova 1809/2A, 678 01 Blansko</v>
      </c>
      <c r="E8" s="14"/>
      <c r="F8" s="14"/>
      <c r="G8" s="8" t="s">
        <v>9</v>
      </c>
      <c r="H8" s="36" t="str">
        <f>Přehled!AM6</f>
        <v>9/2025</v>
      </c>
    </row>
    <row r="9" spans="1:8" ht="15.75" customHeight="1">
      <c r="A9" s="14"/>
      <c r="B9" s="14"/>
      <c r="C9" s="14"/>
      <c r="D9" s="14"/>
      <c r="E9" s="14"/>
      <c r="F9" s="14"/>
      <c r="G9" s="14"/>
      <c r="H9" s="14"/>
    </row>
    <row r="10" spans="1:8" ht="15.75" customHeight="1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15.75" customHeight="1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15.75" customHeight="1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91</v>
      </c>
      <c r="D15" s="50" t="s">
        <v>92</v>
      </c>
      <c r="E15" s="48"/>
      <c r="F15" s="48"/>
      <c r="G15" s="48"/>
      <c r="H15" s="51">
        <f>H16+H30</f>
        <v>0</v>
      </c>
    </row>
    <row r="16" spans="1:8" ht="15.75" customHeight="1">
      <c r="A16" s="48"/>
      <c r="B16" s="49" t="s">
        <v>75</v>
      </c>
      <c r="C16" s="52"/>
      <c r="D16" s="52" t="s">
        <v>305</v>
      </c>
      <c r="E16" s="48"/>
      <c r="F16" s="48"/>
      <c r="G16" s="48"/>
      <c r="H16" s="53">
        <f>SUM(H17:H28)</f>
        <v>0</v>
      </c>
    </row>
    <row r="17" spans="1:8" ht="15.75" customHeight="1">
      <c r="A17" s="54" t="s">
        <v>94</v>
      </c>
      <c r="B17" s="54" t="s">
        <v>80</v>
      </c>
      <c r="C17" s="55">
        <v>564710101</v>
      </c>
      <c r="D17" s="56" t="s">
        <v>306</v>
      </c>
      <c r="E17" s="57" t="s">
        <v>97</v>
      </c>
      <c r="F17" s="58">
        <v>6.5</v>
      </c>
      <c r="G17" s="59"/>
      <c r="H17" s="60">
        <f t="shared" ref="H17:H22" si="0">ROUND(G17*F17,2)</f>
        <v>0</v>
      </c>
    </row>
    <row r="18" spans="1:8" ht="15.75" customHeight="1">
      <c r="A18" s="54">
        <v>2</v>
      </c>
      <c r="B18" s="54" t="s">
        <v>80</v>
      </c>
      <c r="C18" s="55">
        <v>273321311</v>
      </c>
      <c r="D18" s="56" t="s">
        <v>307</v>
      </c>
      <c r="E18" s="57" t="s">
        <v>109</v>
      </c>
      <c r="F18" s="58">
        <f>6.5*0.12</f>
        <v>0.78</v>
      </c>
      <c r="G18" s="59"/>
      <c r="H18" s="60">
        <f t="shared" si="0"/>
        <v>0</v>
      </c>
    </row>
    <row r="19" spans="1:8" ht="15.75" customHeight="1">
      <c r="A19" s="54">
        <v>3</v>
      </c>
      <c r="B19" s="54" t="s">
        <v>80</v>
      </c>
      <c r="C19" s="55">
        <v>273362021</v>
      </c>
      <c r="D19" s="56" t="s">
        <v>184</v>
      </c>
      <c r="E19" s="57" t="s">
        <v>120</v>
      </c>
      <c r="F19" s="58">
        <v>0.01</v>
      </c>
      <c r="G19" s="59"/>
      <c r="H19" s="60">
        <f t="shared" si="0"/>
        <v>0</v>
      </c>
    </row>
    <row r="20" spans="1:8" ht="15.75" customHeight="1">
      <c r="A20" s="74">
        <v>4</v>
      </c>
      <c r="B20" s="74" t="s">
        <v>80</v>
      </c>
      <c r="C20" s="110">
        <v>58333674</v>
      </c>
      <c r="D20" s="111" t="s">
        <v>308</v>
      </c>
      <c r="E20" s="112" t="s">
        <v>120</v>
      </c>
      <c r="F20" s="113">
        <f>F17*0.15</f>
        <v>0.97499999999999998</v>
      </c>
      <c r="G20" s="96"/>
      <c r="H20" s="122">
        <f t="shared" si="0"/>
        <v>0</v>
      </c>
    </row>
    <row r="21" spans="1:8" ht="15.75" customHeight="1">
      <c r="A21" s="74">
        <v>5</v>
      </c>
      <c r="B21" s="74" t="s">
        <v>80</v>
      </c>
      <c r="C21" s="110" t="s">
        <v>145</v>
      </c>
      <c r="D21" s="111" t="s">
        <v>309</v>
      </c>
      <c r="E21" s="112" t="s">
        <v>105</v>
      </c>
      <c r="F21" s="113">
        <v>1</v>
      </c>
      <c r="G21" s="96"/>
      <c r="H21" s="122">
        <f t="shared" si="0"/>
        <v>0</v>
      </c>
    </row>
    <row r="22" spans="1:8" ht="15.75" customHeight="1">
      <c r="A22" s="74">
        <v>6</v>
      </c>
      <c r="B22" s="74" t="s">
        <v>80</v>
      </c>
      <c r="C22" s="110" t="s">
        <v>145</v>
      </c>
      <c r="D22" s="111" t="s">
        <v>310</v>
      </c>
      <c r="E22" s="112" t="s">
        <v>201</v>
      </c>
      <c r="F22" s="113">
        <v>1</v>
      </c>
      <c r="G22" s="96"/>
      <c r="H22" s="122">
        <f t="shared" si="0"/>
        <v>0</v>
      </c>
    </row>
    <row r="23" spans="1:8" ht="15.75" customHeight="1">
      <c r="A23" s="54"/>
      <c r="B23" s="54"/>
      <c r="C23" s="61"/>
      <c r="D23" s="126"/>
      <c r="E23" s="61"/>
      <c r="F23" s="61"/>
      <c r="G23" s="61"/>
      <c r="H23" s="60"/>
    </row>
    <row r="24" spans="1:8" ht="15.75" customHeight="1">
      <c r="A24" s="54"/>
      <c r="B24" s="54"/>
      <c r="C24" s="61"/>
      <c r="D24" s="126"/>
      <c r="E24" s="61"/>
      <c r="F24" s="61"/>
      <c r="G24" s="61"/>
      <c r="H24" s="60"/>
    </row>
    <row r="25" spans="1:8" ht="15.75" customHeight="1">
      <c r="A25" s="54"/>
      <c r="B25" s="54"/>
      <c r="C25" s="61"/>
      <c r="D25" s="126"/>
      <c r="E25" s="61"/>
      <c r="F25" s="61"/>
      <c r="G25" s="61"/>
      <c r="H25" s="60"/>
    </row>
    <row r="26" spans="1:8" ht="15.75" customHeight="1">
      <c r="A26" s="54"/>
      <c r="B26" s="54"/>
      <c r="C26" s="61"/>
      <c r="D26" s="126"/>
      <c r="E26" s="61"/>
      <c r="F26" s="61"/>
      <c r="G26" s="61"/>
      <c r="H26" s="60"/>
    </row>
    <row r="27" spans="1:8" ht="15.75" customHeight="1">
      <c r="A27" s="54"/>
      <c r="B27" s="54"/>
      <c r="C27" s="61"/>
      <c r="D27" s="126"/>
      <c r="E27" s="61"/>
      <c r="F27" s="61"/>
      <c r="G27" s="61"/>
      <c r="H27" s="60"/>
    </row>
    <row r="28" spans="1:8" ht="15.75" customHeight="1">
      <c r="A28" s="54"/>
      <c r="B28" s="54"/>
      <c r="C28" s="61"/>
      <c r="D28" s="126"/>
      <c r="E28" s="61"/>
      <c r="F28" s="61"/>
      <c r="G28" s="61"/>
      <c r="H28" s="60"/>
    </row>
    <row r="29" spans="1:8" ht="15.75" customHeight="1"/>
    <row r="30" spans="1:8" ht="15.75" customHeight="1">
      <c r="A30" s="48"/>
      <c r="B30" s="49"/>
      <c r="C30" s="52"/>
      <c r="D30" s="52"/>
      <c r="E30" s="48"/>
      <c r="F30" s="48"/>
      <c r="G30" s="48"/>
      <c r="H30" s="53"/>
    </row>
    <row r="31" spans="1:8" ht="15.75" customHeight="1">
      <c r="A31" s="54"/>
      <c r="B31" s="54"/>
      <c r="C31" s="61"/>
      <c r="D31" s="126"/>
      <c r="E31" s="61"/>
      <c r="F31" s="61"/>
      <c r="G31" s="61"/>
      <c r="H31" s="60"/>
    </row>
    <row r="32" spans="1:8" ht="15.75" customHeight="1">
      <c r="A32" s="54"/>
      <c r="B32" s="54"/>
      <c r="C32" s="61"/>
      <c r="D32" s="126"/>
      <c r="E32" s="61"/>
      <c r="F32" s="61"/>
      <c r="G32" s="61"/>
      <c r="H32" s="60"/>
    </row>
    <row r="33" spans="1:8" ht="15.75" customHeight="1">
      <c r="A33" s="54"/>
      <c r="B33" s="54"/>
      <c r="C33" s="61"/>
      <c r="D33" s="126"/>
      <c r="E33" s="61"/>
      <c r="F33" s="61"/>
      <c r="G33" s="61"/>
      <c r="H33" s="60"/>
    </row>
    <row r="34" spans="1:8" ht="15.75" customHeight="1">
      <c r="A34" s="54"/>
      <c r="B34" s="54"/>
      <c r="C34" s="61"/>
      <c r="D34" s="126"/>
      <c r="E34" s="61"/>
      <c r="F34" s="61"/>
      <c r="G34" s="61"/>
      <c r="H34" s="60"/>
    </row>
    <row r="35" spans="1:8" ht="15.75" customHeight="1">
      <c r="A35" s="54"/>
      <c r="B35" s="54"/>
      <c r="C35" s="61"/>
      <c r="D35" s="126"/>
      <c r="E35" s="61"/>
      <c r="F35" s="61"/>
      <c r="G35" s="61"/>
      <c r="H35" s="60"/>
    </row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I19" sqref="I19"/>
    </sheetView>
  </sheetViews>
  <sheetFormatPr defaultColWidth="11.109375" defaultRowHeight="15" customHeight="1"/>
  <cols>
    <col min="1" max="1" width="4.77734375" customWidth="1"/>
    <col min="2" max="2" width="4.44140625" customWidth="1"/>
    <col min="3" max="3" width="8.33203125" customWidth="1"/>
    <col min="4" max="4" width="33.77734375" customWidth="1"/>
    <col min="5" max="5" width="4.44140625" customWidth="1"/>
    <col min="6" max="7" width="8.33203125" customWidth="1"/>
    <col min="8" max="8" width="12" customWidth="1"/>
    <col min="9" max="26" width="8.33203125" customWidth="1"/>
  </cols>
  <sheetData>
    <row r="1" spans="1:8" ht="15.75" customHeight="1">
      <c r="A1" s="4" t="s">
        <v>65</v>
      </c>
      <c r="B1" s="14"/>
      <c r="C1" s="14"/>
      <c r="D1" s="14"/>
      <c r="E1" s="14"/>
      <c r="F1" s="14"/>
      <c r="G1" s="14"/>
      <c r="H1" s="14"/>
    </row>
    <row r="2" spans="1:8" ht="15.75" customHeight="1">
      <c r="A2" s="14"/>
      <c r="B2" s="14"/>
      <c r="C2" s="14"/>
      <c r="D2" s="14"/>
      <c r="E2" s="14"/>
      <c r="F2" s="14"/>
      <c r="G2" s="14"/>
      <c r="H2" s="14"/>
    </row>
    <row r="3" spans="1:8" ht="15.75" customHeight="1">
      <c r="A3" s="8" t="s">
        <v>2</v>
      </c>
      <c r="B3" s="14"/>
      <c r="C3" s="14"/>
      <c r="D3" s="14"/>
      <c r="E3" s="14"/>
      <c r="F3" s="14"/>
      <c r="G3" s="14"/>
      <c r="H3" s="14"/>
    </row>
    <row r="4" spans="1:8" ht="15.75" customHeight="1">
      <c r="A4" s="14"/>
      <c r="B4" s="14"/>
      <c r="C4" s="155" t="str">
        <f>Přehled!J4</f>
        <v>MŠ Divišova Blansko</v>
      </c>
      <c r="D4" s="134"/>
      <c r="E4" s="134"/>
      <c r="F4" s="134"/>
      <c r="G4" s="14"/>
      <c r="H4" s="14"/>
    </row>
    <row r="5" spans="1:8" ht="15.75" customHeight="1">
      <c r="A5" s="8" t="s">
        <v>66</v>
      </c>
      <c r="B5" s="14"/>
      <c r="C5" s="14"/>
      <c r="D5" s="14"/>
      <c r="E5" s="14"/>
      <c r="F5" s="14"/>
      <c r="G5" s="14"/>
      <c r="H5" s="14"/>
    </row>
    <row r="6" spans="1:8" ht="15.75" customHeight="1">
      <c r="A6" s="14"/>
      <c r="B6" s="14"/>
      <c r="C6" s="150" t="s">
        <v>67</v>
      </c>
      <c r="D6" s="134"/>
      <c r="E6" s="134"/>
      <c r="F6" s="134"/>
      <c r="G6" s="14"/>
      <c r="H6" s="14"/>
    </row>
    <row r="7" spans="1:8" ht="15.75" customHeight="1">
      <c r="A7" s="14"/>
      <c r="B7" s="14"/>
      <c r="C7" s="14"/>
      <c r="D7" s="14"/>
      <c r="E7" s="14"/>
      <c r="F7" s="14"/>
      <c r="G7" s="14"/>
      <c r="H7" s="14"/>
    </row>
    <row r="8" spans="1:8" ht="15.75" customHeight="1">
      <c r="A8" s="8" t="s">
        <v>7</v>
      </c>
      <c r="B8" s="14"/>
      <c r="C8" s="14"/>
      <c r="D8" s="6" t="str">
        <f>Přehled!J6</f>
        <v>Divišova 1809/2A, 678 01 Blansko</v>
      </c>
      <c r="E8" s="14"/>
      <c r="F8" s="14"/>
      <c r="G8" s="8" t="s">
        <v>9</v>
      </c>
      <c r="H8" s="36" t="str">
        <f>Přehled!AM6</f>
        <v>9/2025</v>
      </c>
    </row>
    <row r="9" spans="1:8" ht="15.75" customHeight="1">
      <c r="A9" s="14"/>
      <c r="B9" s="14"/>
      <c r="C9" s="14"/>
      <c r="D9" s="14"/>
      <c r="E9" s="14"/>
      <c r="F9" s="14"/>
      <c r="G9" s="14"/>
      <c r="H9" s="14"/>
    </row>
    <row r="10" spans="1:8" ht="15.75" customHeight="1">
      <c r="A10" s="8" t="s">
        <v>11</v>
      </c>
      <c r="B10" s="14"/>
      <c r="C10" s="14"/>
      <c r="D10" s="6" t="str">
        <f>Přehled!D9</f>
        <v>MÚ Blansko, nám. Svobody 32/3, 678 01 Blansko</v>
      </c>
      <c r="E10" s="14"/>
      <c r="F10" s="14"/>
      <c r="G10" s="8" t="s">
        <v>17</v>
      </c>
      <c r="H10" s="11" t="str">
        <f>Přehled!D15</f>
        <v xml:space="preserve">Ing. Andrea Zámečníková </v>
      </c>
    </row>
    <row r="11" spans="1:8" ht="15.75" customHeight="1">
      <c r="A11" s="8" t="s">
        <v>15</v>
      </c>
      <c r="B11" s="14"/>
      <c r="C11" s="14"/>
      <c r="D11" s="6"/>
      <c r="E11" s="14"/>
      <c r="F11" s="14"/>
      <c r="G11" s="8" t="s">
        <v>19</v>
      </c>
      <c r="H11" s="11" t="str">
        <f>Přehled!D18</f>
        <v>GARDEN &amp; CRAFT s.r.o.</v>
      </c>
    </row>
    <row r="12" spans="1:8" ht="15.75" customHeight="1">
      <c r="A12" s="14"/>
      <c r="B12" s="14"/>
      <c r="C12" s="14"/>
      <c r="D12" s="14"/>
      <c r="E12" s="14"/>
      <c r="F12" s="14"/>
      <c r="G12" s="14"/>
      <c r="H12" s="14"/>
    </row>
    <row r="13" spans="1:8" ht="15.75" customHeight="1">
      <c r="A13" s="44" t="s">
        <v>68</v>
      </c>
      <c r="B13" s="45" t="s">
        <v>69</v>
      </c>
      <c r="C13" s="45" t="s">
        <v>44</v>
      </c>
      <c r="D13" s="45" t="s">
        <v>45</v>
      </c>
      <c r="E13" s="45" t="s">
        <v>70</v>
      </c>
      <c r="F13" s="45" t="s">
        <v>71</v>
      </c>
      <c r="G13" s="45" t="s">
        <v>72</v>
      </c>
      <c r="H13" s="46" t="s">
        <v>73</v>
      </c>
    </row>
    <row r="14" spans="1:8" ht="15.75" customHeight="1">
      <c r="A14" s="39" t="s">
        <v>74</v>
      </c>
      <c r="B14" s="14"/>
      <c r="C14" s="14"/>
      <c r="D14" s="14"/>
      <c r="E14" s="14"/>
      <c r="F14" s="14"/>
      <c r="G14" s="14"/>
      <c r="H14" s="47">
        <f>H15</f>
        <v>0</v>
      </c>
    </row>
    <row r="15" spans="1:8" ht="15.75" customHeight="1">
      <c r="A15" s="48"/>
      <c r="B15" s="49" t="s">
        <v>75</v>
      </c>
      <c r="C15" s="50" t="s">
        <v>91</v>
      </c>
      <c r="D15" s="50" t="s">
        <v>92</v>
      </c>
      <c r="E15" s="48"/>
      <c r="F15" s="48"/>
      <c r="G15" s="48"/>
      <c r="H15" s="51">
        <f>H16+H24+H29</f>
        <v>0</v>
      </c>
    </row>
    <row r="16" spans="1:8" ht="15.75" customHeight="1">
      <c r="A16" s="48"/>
      <c r="B16" s="49" t="s">
        <v>75</v>
      </c>
      <c r="C16" s="52" t="s">
        <v>311</v>
      </c>
      <c r="D16" s="52"/>
      <c r="E16" s="48"/>
      <c r="F16" s="48"/>
      <c r="G16" s="48"/>
      <c r="H16" s="53">
        <f>SUM(H17:H18)</f>
        <v>0</v>
      </c>
    </row>
    <row r="17" spans="1:8" ht="15.75" customHeight="1">
      <c r="A17" s="54">
        <v>29</v>
      </c>
      <c r="B17" s="54" t="s">
        <v>80</v>
      </c>
      <c r="C17" s="55">
        <v>936124111</v>
      </c>
      <c r="D17" s="56" t="s">
        <v>312</v>
      </c>
      <c r="E17" s="57" t="s">
        <v>105</v>
      </c>
      <c r="F17" s="58">
        <v>2</v>
      </c>
      <c r="G17" s="59"/>
      <c r="H17" s="58">
        <f>G17*F17</f>
        <v>0</v>
      </c>
    </row>
    <row r="18" spans="1:8" ht="15.75" customHeight="1">
      <c r="A18" s="74">
        <v>30</v>
      </c>
      <c r="B18" s="74" t="s">
        <v>80</v>
      </c>
      <c r="C18" s="110" t="s">
        <v>145</v>
      </c>
      <c r="D18" s="111" t="s">
        <v>313</v>
      </c>
      <c r="E18" s="112" t="s">
        <v>105</v>
      </c>
      <c r="F18" s="113">
        <v>2</v>
      </c>
      <c r="G18" s="96"/>
      <c r="H18" s="122">
        <f>F18*G18</f>
        <v>0</v>
      </c>
    </row>
    <row r="19" spans="1:8" ht="15.75" customHeight="1"/>
    <row r="20" spans="1:8" ht="15.75" customHeight="1"/>
    <row r="21" spans="1:8" ht="15.75" customHeight="1"/>
    <row r="22" spans="1:8" ht="15.75" customHeight="1"/>
    <row r="23" spans="1:8" ht="15.75" customHeight="1"/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4:F4"/>
    <mergeCell ref="C6:F6"/>
  </mergeCell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Přehled</vt:lpstr>
      <vt:lpstr>001 Náklady </vt:lpstr>
      <vt:lpstr>002 Demolice a kácení </vt:lpstr>
      <vt:lpstr>003 Oplocení</vt:lpstr>
      <vt:lpstr>004 Zpevněné porchy a chodníky </vt:lpstr>
      <vt:lpstr>005 Mlhoviště</vt:lpstr>
      <vt:lpstr>006 Herní a vzdělávací prvky</vt:lpstr>
      <vt:lpstr>007 Drobné zahradní stavby</vt:lpstr>
      <vt:lpstr>008 Mobiliář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Salanci Ján</dc:creator>
  <cp:lastModifiedBy>Juráková Tereza</cp:lastModifiedBy>
  <dcterms:created xsi:type="dcterms:W3CDTF">2025-08-31T20:34:42Z</dcterms:created>
  <dcterms:modified xsi:type="dcterms:W3CDTF">2025-09-18T11:02:32Z</dcterms:modified>
</cp:coreProperties>
</file>