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920" yWindow="1275" windowWidth="15960" windowHeight="16440"/>
  </bookViews>
  <sheets>
    <sheet name="List1" sheetId="1" r:id="rId1"/>
  </sheets>
  <definedNames>
    <definedName name="_xlnm.Print_Area" localSheetId="0">List1!$A$1:$H$45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/>
  <c r="F39"/>
  <c r="F38"/>
  <c r="F25"/>
  <c r="F21"/>
  <c r="F17"/>
  <c r="F16"/>
  <c r="F15"/>
  <c r="F14"/>
  <c r="F9" l="1"/>
  <c r="F8"/>
  <c r="A25"/>
  <c r="A26" s="1"/>
  <c r="A27" s="1"/>
  <c r="H25"/>
  <c r="A29" l="1"/>
  <c r="A30" s="1"/>
  <c r="A31" s="1"/>
  <c r="A32" s="1"/>
  <c r="A33" s="1"/>
  <c r="A34" s="1"/>
  <c r="A35" s="1"/>
  <c r="A36" s="1"/>
  <c r="A37" s="1"/>
  <c r="A38" s="1"/>
  <c r="A39" s="1"/>
  <c r="A40" s="1"/>
  <c r="A28"/>
  <c r="H36"/>
  <c r="H21"/>
  <c r="H22" s="1"/>
  <c r="F18"/>
  <c r="H18" s="1"/>
  <c r="H17"/>
  <c r="H16"/>
  <c r="H8"/>
  <c r="H40"/>
  <c r="H39"/>
  <c r="H34"/>
  <c r="H35"/>
  <c r="H33"/>
  <c r="H32"/>
  <c r="H31"/>
  <c r="H30"/>
  <c r="H29"/>
  <c r="H38"/>
  <c r="H37"/>
  <c r="H27"/>
  <c r="H26"/>
  <c r="H24"/>
  <c r="A10"/>
  <c r="A11" s="1"/>
  <c r="A12" s="1"/>
  <c r="A13" s="1"/>
  <c r="A14" s="1"/>
  <c r="A15" s="1"/>
  <c r="A16" s="1"/>
  <c r="A17" s="1"/>
  <c r="A18" s="1"/>
  <c r="H41" l="1"/>
  <c r="F10"/>
  <c r="H14"/>
  <c r="H15"/>
  <c r="H9" l="1"/>
  <c r="F11" l="1"/>
  <c r="H10"/>
  <c r="F12" l="1"/>
  <c r="H11"/>
  <c r="H12" l="1"/>
  <c r="F13"/>
  <c r="H13" s="1"/>
  <c r="H19" l="1"/>
  <c r="H42" s="1"/>
  <c r="H43" s="1"/>
</calcChain>
</file>

<file path=xl/sharedStrings.xml><?xml version="1.0" encoding="utf-8"?>
<sst xmlns="http://schemas.openxmlformats.org/spreadsheetml/2006/main" count="127" uniqueCount="62">
  <si>
    <t>m</t>
  </si>
  <si>
    <t>ROZPOČET</t>
  </si>
  <si>
    <t>P.Č.</t>
  </si>
  <si>
    <t>KCN</t>
  </si>
  <si>
    <t>Kód položky</t>
  </si>
  <si>
    <t>Popis položky</t>
  </si>
  <si>
    <t>MJ</t>
  </si>
  <si>
    <t>Množství celkem</t>
  </si>
  <si>
    <t>Cena jednotková</t>
  </si>
  <si>
    <t>Cena celkem</t>
  </si>
  <si>
    <t>Stavba:</t>
  </si>
  <si>
    <t>m3</t>
  </si>
  <si>
    <t>Práce a dodávky HSV</t>
  </si>
  <si>
    <t>1</t>
  </si>
  <si>
    <t>Zemní práce</t>
  </si>
  <si>
    <t>001</t>
  </si>
  <si>
    <t>m2</t>
  </si>
  <si>
    <t>Skládání nebo překládání výkopku z horniny třídy těžitelnosti I, skupiny 1 až 3</t>
  </si>
  <si>
    <t>Uložení sypaniny na skládky nebo meziskládky</t>
  </si>
  <si>
    <t>Poplatek za uložení zeminy a kamení na recyklační skládce (skládkovné) kód odpadu 17 05 04</t>
  </si>
  <si>
    <t>t</t>
  </si>
  <si>
    <t>Zásyp jam, šachet rýh nebo kolem objektů sypaninou se zhutněním</t>
  </si>
  <si>
    <t>Hloubení rýh nezapažených š do 2000 mm v hornině třídy těžitelnosti I skupiny 3 objem do 50 m3 strojně</t>
  </si>
  <si>
    <t>Vodorovné přemístění přes 4 000 do 5000 m výkopku/sypaniny z horniny třídy těžitelnosti I skupiny 1 až 3</t>
  </si>
  <si>
    <t>Nakládání výkopku z hornin třídy těžitelnosti III skupiny 6 a 7 do 100 m3</t>
  </si>
  <si>
    <t>Obsypání potrubí strojně sypaninou bez prohození, uloženou do 3 m</t>
  </si>
  <si>
    <t>4</t>
  </si>
  <si>
    <t>Vodorovné konstrukce</t>
  </si>
  <si>
    <t>271</t>
  </si>
  <si>
    <t>451573111</t>
  </si>
  <si>
    <t>Lože pod potrubí a šachty otevřený výkop ze štěrkopísku</t>
  </si>
  <si>
    <t>8</t>
  </si>
  <si>
    <t>Trubní vedení</t>
  </si>
  <si>
    <t>pc</t>
  </si>
  <si>
    <t>HSV Celkem</t>
  </si>
  <si>
    <t>Celkem</t>
  </si>
  <si>
    <t>Stavba prkoviště u dělnického domu ve Skřivanech</t>
  </si>
  <si>
    <t>Napojení do stávající šachty, vyvrtání otvoru DN200 a osazení šachoté vložky pro KG potrubí DN200</t>
  </si>
  <si>
    <t>kus</t>
  </si>
  <si>
    <t>Osazení vpusti kanalizační horské z betonových dílců rozměru 1200/600 mm</t>
  </si>
  <si>
    <t>Prefa</t>
  </si>
  <si>
    <t>Osazení vpusti uliční DN 500 z betonových dílců dno s výtokem</t>
  </si>
  <si>
    <t>Osazení vpusti uliční DN 500 z betonových dílců skruž horní pro čtvercovou vtokovou mříž</t>
  </si>
  <si>
    <t>Osazení vpusti uliční DN 500 z betonových dílců skruž středová 290 mm</t>
  </si>
  <si>
    <t>Trativod z drenážních trubek PVC-U SN 4 perforace 360° včetně lože otevřený výkop DN 160 pro budovy plocha pro vtékání vody min. 80 cm2/m</t>
  </si>
  <si>
    <r>
      <t>Geotextilie</t>
    </r>
    <r>
      <rPr>
        <sz val="7"/>
        <color rgb="FF000000"/>
        <rFont val="Segoe UI"/>
        <family val="2"/>
        <charset val="238"/>
      </rPr>
      <t> pro ochranu, separaci a filtraci netkaná měrná hm přes 200 do 300 g/m2</t>
    </r>
  </si>
  <si>
    <r>
      <t>Zkouška</t>
    </r>
    <r>
      <rPr>
        <sz val="7"/>
        <color rgb="FF000000"/>
        <rFont val="Segoe UI"/>
        <family val="2"/>
        <charset val="238"/>
      </rPr>
      <t> těsnosti potrubí kanalizace vodou DN 150/DN 200</t>
    </r>
  </si>
  <si>
    <t>Štěrk pro obsyp drenážního potrubí</t>
  </si>
  <si>
    <r>
      <t>Rozprostření </t>
    </r>
    <r>
      <rPr>
        <sz val="7"/>
        <color rgb="FF000000"/>
        <rFont val="Segoe UI"/>
        <family val="2"/>
        <charset val="238"/>
      </rPr>
      <t>ornice tl vrstvy do 200 mm v rovině nebo ve svahu do 1:5 ručně</t>
    </r>
  </si>
  <si>
    <t>Osetí trávním semenem</t>
  </si>
  <si>
    <t>VTOKOVÁ MŘÍŽ BEGU SLX D 400</t>
  </si>
  <si>
    <t>PRŮBĚŽNÝ DÍLEC SE ZÁPACHOVOU UZÁVĚRKOU TBV-Q50/59 SZ</t>
  </si>
  <si>
    <t>SPODNÍ DÍLEC S KALIŠTĚM VYSOKÝM TBV-Q 50/51 KV</t>
  </si>
  <si>
    <t>DÍLEC PRO MŘÍŽ TBV-Q 50/20 CP</t>
  </si>
  <si>
    <t>Montáž kanalizačního potrubí hladkého plnostěnného SN 12 z polypropylenu DN 200</t>
  </si>
  <si>
    <t>silnostěnné trubky z polypropylenu  např. POLO - ECO PLUS  SN 12 ( výrobce: Poloplast ) profilu 200 mm.</t>
  </si>
  <si>
    <t>Kozák</t>
  </si>
  <si>
    <t>Zpracovatel PD: S Čáslavský</t>
  </si>
  <si>
    <t>Horská vpusť HBV 65/127/150</t>
  </si>
  <si>
    <t>Mříž komppozitní s rámem C250</t>
  </si>
  <si>
    <t>Část:           IO 01 Venkovní rozvody dešťové kanalizace-I.etapa</t>
  </si>
  <si>
    <t>Datum : 15.11.2022</t>
  </si>
</sst>
</file>

<file path=xl/styles.xml><?xml version="1.0" encoding="utf-8"?>
<styleSheet xmlns="http://schemas.openxmlformats.org/spreadsheetml/2006/main">
  <numFmts count="3">
    <numFmt numFmtId="164" formatCode="#"/>
    <numFmt numFmtId="165" formatCode="#,##0.000"/>
    <numFmt numFmtId="166" formatCode="_(#,##0&quot;.&quot;_);;;_(@_)"/>
  </numFmts>
  <fonts count="14">
    <font>
      <sz val="11"/>
      <color theme="1"/>
      <name val="Calibri"/>
      <family val="2"/>
      <charset val="238"/>
      <scheme val="minor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indexed="18"/>
      <name val="Arial CE"/>
      <charset val="238"/>
    </font>
    <font>
      <sz val="8"/>
      <name val="Arial CE"/>
      <charset val="238"/>
    </font>
    <font>
      <b/>
      <i/>
      <sz val="7"/>
      <color indexed="20"/>
      <name val="Arial CE"/>
      <charset val="238"/>
    </font>
    <font>
      <b/>
      <sz val="7"/>
      <color indexed="20"/>
      <name val="Arial CE"/>
      <charset val="238"/>
    </font>
    <font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u/>
      <sz val="7"/>
      <color indexed="10"/>
      <name val="Arial CE"/>
      <charset val="238"/>
    </font>
    <font>
      <sz val="7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64" fontId="6" fillId="5" borderId="0" xfId="0" applyNumberFormat="1" applyFont="1" applyFill="1" applyBorder="1" applyAlignment="1" applyProtection="1">
      <alignment horizontal="left" vertical="center"/>
    </xf>
    <xf numFmtId="164" fontId="6" fillId="5" borderId="0" xfId="0" applyNumberFormat="1" applyFont="1" applyFill="1" applyBorder="1" applyAlignment="1" applyProtection="1">
      <alignment horizontal="left" vertical="center" wrapText="1"/>
    </xf>
    <xf numFmtId="4" fontId="6" fillId="5" borderId="0" xfId="0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4" fillId="0" borderId="4" xfId="0" applyFont="1" applyBorder="1"/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5" fillId="0" borderId="5" xfId="0" applyFont="1" applyFill="1" applyBorder="1" applyAlignment="1">
      <alignment wrapText="1"/>
    </xf>
    <xf numFmtId="0" fontId="4" fillId="0" borderId="5" xfId="0" applyFont="1" applyBorder="1"/>
    <xf numFmtId="4" fontId="5" fillId="0" borderId="6" xfId="0" applyNumberFormat="1" applyFont="1" applyFill="1" applyBorder="1" applyAlignment="1">
      <alignment wrapText="1"/>
    </xf>
    <xf numFmtId="0" fontId="1" fillId="2" borderId="7" xfId="0" applyFont="1" applyFill="1" applyBorder="1" applyAlignment="1" applyProtection="1">
      <alignment vertical="center"/>
    </xf>
    <xf numFmtId="0" fontId="2" fillId="2" borderId="8" xfId="0" applyNumberFormat="1" applyFont="1" applyFill="1" applyBorder="1" applyAlignment="1" applyProtection="1">
      <alignment vertical="center"/>
    </xf>
    <xf numFmtId="0" fontId="2" fillId="2" borderId="9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164" fontId="8" fillId="5" borderId="10" xfId="0" applyNumberFormat="1" applyFont="1" applyFill="1" applyBorder="1" applyAlignment="1" applyProtection="1">
      <alignment horizontal="right"/>
    </xf>
    <xf numFmtId="164" fontId="8" fillId="5" borderId="0" xfId="0" applyNumberFormat="1" applyFont="1" applyFill="1" applyBorder="1" applyAlignment="1" applyProtection="1">
      <alignment horizontal="center"/>
    </xf>
    <xf numFmtId="164" fontId="8" fillId="5" borderId="0" xfId="0" applyNumberFormat="1" applyFont="1" applyFill="1" applyBorder="1" applyAlignment="1" applyProtection="1">
      <alignment horizontal="left"/>
    </xf>
    <xf numFmtId="164" fontId="9" fillId="5" borderId="0" xfId="0" applyNumberFormat="1" applyFont="1" applyFill="1" applyBorder="1" applyAlignment="1" applyProtection="1">
      <alignment horizontal="left" wrapText="1"/>
    </xf>
    <xf numFmtId="165" fontId="8" fillId="5" borderId="0" xfId="0" applyNumberFormat="1" applyFont="1" applyFill="1" applyBorder="1" applyAlignment="1" applyProtection="1">
      <alignment horizontal="right"/>
    </xf>
    <xf numFmtId="4" fontId="8" fillId="5" borderId="0" xfId="0" applyNumberFormat="1" applyFont="1" applyFill="1" applyBorder="1" applyAlignment="1" applyProtection="1">
      <alignment horizontal="right"/>
    </xf>
    <xf numFmtId="4" fontId="8" fillId="5" borderId="11" xfId="0" applyNumberFormat="1" applyFont="1" applyFill="1" applyBorder="1" applyAlignment="1" applyProtection="1">
      <alignment horizontal="right"/>
    </xf>
    <xf numFmtId="164" fontId="6" fillId="5" borderId="10" xfId="0" applyNumberFormat="1" applyFont="1" applyFill="1" applyBorder="1" applyAlignment="1" applyProtection="1">
      <alignment horizontal="right"/>
    </xf>
    <xf numFmtId="164" fontId="6" fillId="5" borderId="0" xfId="0" applyNumberFormat="1" applyFont="1" applyFill="1" applyBorder="1" applyAlignment="1" applyProtection="1">
      <alignment horizontal="center"/>
    </xf>
    <xf numFmtId="164" fontId="6" fillId="5" borderId="0" xfId="0" applyNumberFormat="1" applyFont="1" applyFill="1" applyBorder="1" applyAlignment="1" applyProtection="1">
      <alignment horizontal="left"/>
    </xf>
    <xf numFmtId="164" fontId="6" fillId="5" borderId="0" xfId="0" applyNumberFormat="1" applyFont="1" applyFill="1" applyBorder="1" applyAlignment="1" applyProtection="1">
      <alignment horizontal="left" wrapText="1"/>
    </xf>
    <xf numFmtId="165" fontId="6" fillId="5" borderId="0" xfId="0" applyNumberFormat="1" applyFont="1" applyFill="1" applyBorder="1" applyAlignment="1" applyProtection="1">
      <alignment horizontal="right"/>
    </xf>
    <xf numFmtId="4" fontId="6" fillId="5" borderId="0" xfId="0" applyNumberFormat="1" applyFont="1" applyFill="1" applyBorder="1" applyAlignment="1" applyProtection="1">
      <alignment horizontal="right"/>
    </xf>
    <xf numFmtId="4" fontId="6" fillId="5" borderId="11" xfId="0" applyNumberFormat="1" applyFont="1" applyFill="1" applyBorder="1" applyAlignment="1" applyProtection="1">
      <alignment horizontal="right"/>
    </xf>
    <xf numFmtId="164" fontId="2" fillId="5" borderId="12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left" vertical="center"/>
    </xf>
    <xf numFmtId="164" fontId="2" fillId="5" borderId="1" xfId="0" applyNumberFormat="1" applyFont="1" applyFill="1" applyBorder="1" applyAlignment="1" applyProtection="1">
      <alignment horizontal="left" vertical="center" wrapText="1"/>
    </xf>
    <xf numFmtId="4" fontId="2" fillId="5" borderId="1" xfId="0" applyNumberFormat="1" applyFont="1" applyFill="1" applyBorder="1" applyAlignment="1" applyProtection="1">
      <alignment horizontal="right" vertical="center"/>
    </xf>
    <xf numFmtId="164" fontId="6" fillId="5" borderId="10" xfId="0" applyNumberFormat="1" applyFont="1" applyFill="1" applyBorder="1" applyAlignment="1" applyProtection="1">
      <alignment horizontal="right" vertical="center"/>
    </xf>
    <xf numFmtId="164" fontId="6" fillId="5" borderId="0" xfId="0" applyNumberFormat="1" applyFont="1" applyFill="1" applyBorder="1" applyAlignment="1" applyProtection="1">
      <alignment horizontal="center" vertical="center"/>
    </xf>
    <xf numFmtId="4" fontId="6" fillId="5" borderId="11" xfId="0" applyNumberFormat="1" applyFont="1" applyFill="1" applyBorder="1" applyAlignment="1" applyProtection="1">
      <alignment horizontal="right" vertical="center"/>
    </xf>
    <xf numFmtId="4" fontId="10" fillId="0" borderId="1" xfId="0" applyNumberFormat="1" applyFont="1" applyBorder="1"/>
    <xf numFmtId="166" fontId="11" fillId="0" borderId="10" xfId="0" applyNumberFormat="1" applyFont="1" applyBorder="1" applyAlignment="1">
      <alignment horizontal="right" vertical="top"/>
    </xf>
    <xf numFmtId="49" fontId="11" fillId="0" borderId="0" xfId="0" applyNumberFormat="1" applyFont="1" applyBorder="1" applyAlignment="1">
      <alignment horizontal="center" vertical="top"/>
    </xf>
    <xf numFmtId="164" fontId="9" fillId="5" borderId="10" xfId="0" applyNumberFormat="1" applyFont="1" applyFill="1" applyBorder="1" applyAlignment="1" applyProtection="1">
      <alignment horizontal="right"/>
    </xf>
    <xf numFmtId="164" fontId="9" fillId="5" borderId="0" xfId="0" applyNumberFormat="1" applyFont="1" applyFill="1" applyBorder="1" applyAlignment="1" applyProtection="1">
      <alignment horizontal="center"/>
    </xf>
    <xf numFmtId="164" fontId="9" fillId="5" borderId="0" xfId="0" applyNumberFormat="1" applyFont="1" applyFill="1" applyBorder="1" applyAlignment="1" applyProtection="1">
      <alignment horizontal="left"/>
    </xf>
    <xf numFmtId="165" fontId="9" fillId="5" borderId="0" xfId="0" applyNumberFormat="1" applyFont="1" applyFill="1" applyBorder="1" applyAlignment="1" applyProtection="1">
      <alignment horizontal="right"/>
    </xf>
    <xf numFmtId="4" fontId="9" fillId="5" borderId="0" xfId="0" applyNumberFormat="1" applyFont="1" applyFill="1" applyBorder="1" applyAlignment="1" applyProtection="1">
      <alignment horizontal="right"/>
    </xf>
    <xf numFmtId="164" fontId="12" fillId="5" borderId="0" xfId="0" applyNumberFormat="1" applyFont="1" applyFill="1" applyBorder="1" applyAlignment="1" applyProtection="1">
      <alignment horizontal="left" wrapText="1"/>
    </xf>
    <xf numFmtId="164" fontId="12" fillId="5" borderId="0" xfId="0" applyNumberFormat="1" applyFont="1" applyFill="1" applyBorder="1" applyAlignment="1" applyProtection="1">
      <alignment horizontal="center"/>
    </xf>
    <xf numFmtId="165" fontId="12" fillId="5" borderId="0" xfId="0" applyNumberFormat="1" applyFont="1" applyFill="1" applyBorder="1" applyAlignment="1" applyProtection="1">
      <alignment horizontal="right"/>
    </xf>
    <xf numFmtId="4" fontId="12" fillId="5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zoomScaleNormal="100" workbookViewId="0">
      <selection activeCell="J23" sqref="J23"/>
    </sheetView>
  </sheetViews>
  <sheetFormatPr defaultRowHeight="15"/>
  <cols>
    <col min="1" max="1" width="3" customWidth="1"/>
    <col min="2" max="2" width="5.85546875" style="10" customWidth="1"/>
    <col min="3" max="3" width="9.5703125" style="10" customWidth="1"/>
    <col min="4" max="4" width="44" customWidth="1"/>
    <col min="5" max="5" width="4.5703125" customWidth="1"/>
    <col min="6" max="6" width="5.42578125" customWidth="1"/>
    <col min="7" max="7" width="7.85546875" customWidth="1"/>
    <col min="8" max="8" width="8.42578125" customWidth="1"/>
  </cols>
  <sheetData>
    <row r="1" spans="1:8" ht="18">
      <c r="A1" s="19" t="s">
        <v>1</v>
      </c>
      <c r="B1" s="20"/>
      <c r="C1" s="20"/>
      <c r="D1" s="20"/>
      <c r="E1" s="20"/>
      <c r="F1" s="20"/>
      <c r="G1" s="20"/>
      <c r="H1" s="21"/>
    </row>
    <row r="2" spans="1:8" ht="15" customHeight="1">
      <c r="A2" s="22" t="s">
        <v>10</v>
      </c>
      <c r="B2" s="23"/>
      <c r="C2" s="24" t="s">
        <v>36</v>
      </c>
      <c r="D2" s="23"/>
      <c r="E2" s="23"/>
      <c r="F2" s="25"/>
      <c r="G2" s="23"/>
      <c r="H2" s="26"/>
    </row>
    <row r="3" spans="1:8" ht="15" customHeight="1">
      <c r="A3" s="22" t="s">
        <v>60</v>
      </c>
      <c r="B3" s="23"/>
      <c r="C3" s="24"/>
      <c r="D3" s="23"/>
      <c r="E3" s="23"/>
      <c r="F3" s="25"/>
      <c r="G3" s="23"/>
      <c r="H3" s="26"/>
    </row>
    <row r="4" spans="1:8">
      <c r="A4" s="27" t="s">
        <v>57</v>
      </c>
      <c r="B4" s="23"/>
      <c r="C4" s="23"/>
      <c r="D4" s="23"/>
      <c r="E4" s="23"/>
      <c r="F4" s="28"/>
      <c r="G4" s="23" t="s">
        <v>61</v>
      </c>
      <c r="H4" s="26"/>
    </row>
    <row r="5" spans="1:8" ht="29.25">
      <c r="A5" s="3" t="s">
        <v>2</v>
      </c>
      <c r="B5" s="9" t="s">
        <v>3</v>
      </c>
      <c r="C5" s="9" t="s">
        <v>4</v>
      </c>
      <c r="D5" s="1" t="s">
        <v>5</v>
      </c>
      <c r="E5" s="1" t="s">
        <v>6</v>
      </c>
      <c r="F5" s="2" t="s">
        <v>7</v>
      </c>
      <c r="G5" s="1" t="s">
        <v>8</v>
      </c>
      <c r="H5" s="4" t="s">
        <v>9</v>
      </c>
    </row>
    <row r="6" spans="1:8" ht="17.25" customHeight="1">
      <c r="A6" s="29"/>
      <c r="B6" s="30"/>
      <c r="C6" s="31"/>
      <c r="D6" s="32" t="s">
        <v>12</v>
      </c>
      <c r="E6" s="31"/>
      <c r="F6" s="33"/>
      <c r="G6" s="34"/>
      <c r="H6" s="35"/>
    </row>
    <row r="7" spans="1:8" ht="17.25" customHeight="1">
      <c r="A7" s="36">
        <v>0</v>
      </c>
      <c r="B7" s="37"/>
      <c r="C7" s="38" t="s">
        <v>13</v>
      </c>
      <c r="D7" s="39" t="s">
        <v>14</v>
      </c>
      <c r="E7" s="37"/>
      <c r="F7" s="40"/>
      <c r="G7" s="41"/>
      <c r="H7" s="42"/>
    </row>
    <row r="8" spans="1:8" ht="19.5">
      <c r="A8" s="43">
        <v>1</v>
      </c>
      <c r="B8" s="44" t="s">
        <v>15</v>
      </c>
      <c r="C8" s="45">
        <v>132251252</v>
      </c>
      <c r="D8" s="46" t="s">
        <v>22</v>
      </c>
      <c r="E8" s="45" t="s">
        <v>11</v>
      </c>
      <c r="F8" s="47">
        <f>31.4*0.5*1.2+45.5*0.4*1</f>
        <v>37.04</v>
      </c>
      <c r="G8" s="51"/>
      <c r="H8" s="47">
        <f>F8*G8</f>
        <v>0</v>
      </c>
    </row>
    <row r="9" spans="1:8" ht="19.5">
      <c r="A9" s="43">
        <v>2</v>
      </c>
      <c r="B9" s="44" t="s">
        <v>15</v>
      </c>
      <c r="C9" s="45">
        <v>162651112</v>
      </c>
      <c r="D9" s="46" t="s">
        <v>23</v>
      </c>
      <c r="E9" s="45" t="s">
        <v>11</v>
      </c>
      <c r="F9" s="47">
        <f>31.4*0.4*1+45.5*0.5*0.1</f>
        <v>14.835000000000001</v>
      </c>
      <c r="G9" s="51"/>
      <c r="H9" s="47">
        <f t="shared" ref="H9:H18" si="0">F9*G9</f>
        <v>0</v>
      </c>
    </row>
    <row r="10" spans="1:8" ht="19.5">
      <c r="A10" s="43">
        <f t="shared" ref="A10:A18" si="1">A9+1</f>
        <v>3</v>
      </c>
      <c r="B10" s="44" t="s">
        <v>15</v>
      </c>
      <c r="C10" s="45">
        <v>167151103</v>
      </c>
      <c r="D10" s="46" t="s">
        <v>24</v>
      </c>
      <c r="E10" s="45" t="s">
        <v>11</v>
      </c>
      <c r="F10" s="47">
        <f>F9</f>
        <v>14.835000000000001</v>
      </c>
      <c r="G10" s="51"/>
      <c r="H10" s="47">
        <f t="shared" si="0"/>
        <v>0</v>
      </c>
    </row>
    <row r="11" spans="1:8" ht="19.5">
      <c r="A11" s="43">
        <f t="shared" si="1"/>
        <v>4</v>
      </c>
      <c r="B11" s="44" t="s">
        <v>15</v>
      </c>
      <c r="C11" s="45">
        <v>167151121</v>
      </c>
      <c r="D11" s="46" t="s">
        <v>17</v>
      </c>
      <c r="E11" s="45" t="s">
        <v>11</v>
      </c>
      <c r="F11" s="47">
        <f>F10</f>
        <v>14.835000000000001</v>
      </c>
      <c r="G11" s="51"/>
      <c r="H11" s="47">
        <f t="shared" si="0"/>
        <v>0</v>
      </c>
    </row>
    <row r="12" spans="1:8">
      <c r="A12" s="43">
        <f t="shared" si="1"/>
        <v>5</v>
      </c>
      <c r="B12" s="44" t="s">
        <v>15</v>
      </c>
      <c r="C12" s="45">
        <v>171251201</v>
      </c>
      <c r="D12" s="46" t="s">
        <v>18</v>
      </c>
      <c r="E12" s="45" t="s">
        <v>11</v>
      </c>
      <c r="F12" s="47">
        <f>F11</f>
        <v>14.835000000000001</v>
      </c>
      <c r="G12" s="51"/>
      <c r="H12" s="47">
        <f t="shared" si="0"/>
        <v>0</v>
      </c>
    </row>
    <row r="13" spans="1:8" ht="19.5">
      <c r="A13" s="43">
        <f t="shared" si="1"/>
        <v>6</v>
      </c>
      <c r="B13" s="44" t="s">
        <v>15</v>
      </c>
      <c r="C13" s="45">
        <v>171201231</v>
      </c>
      <c r="D13" s="46" t="s">
        <v>19</v>
      </c>
      <c r="E13" s="45" t="s">
        <v>20</v>
      </c>
      <c r="F13" s="47">
        <f>F12*2.1</f>
        <v>31.153500000000005</v>
      </c>
      <c r="G13" s="51"/>
      <c r="H13" s="47">
        <f t="shared" si="0"/>
        <v>0</v>
      </c>
    </row>
    <row r="14" spans="1:8">
      <c r="A14" s="43">
        <f t="shared" si="1"/>
        <v>7</v>
      </c>
      <c r="B14" s="44" t="s">
        <v>15</v>
      </c>
      <c r="C14" s="45">
        <v>174151101</v>
      </c>
      <c r="D14" s="46" t="s">
        <v>21</v>
      </c>
      <c r="E14" s="45" t="s">
        <v>11</v>
      </c>
      <c r="F14" s="47">
        <f>31.4*0.5*0.8</f>
        <v>12.56</v>
      </c>
      <c r="G14" s="51"/>
      <c r="H14" s="47">
        <f t="shared" si="0"/>
        <v>0</v>
      </c>
    </row>
    <row r="15" spans="1:8">
      <c r="A15" s="43">
        <f t="shared" si="1"/>
        <v>8</v>
      </c>
      <c r="B15" s="44" t="s">
        <v>15</v>
      </c>
      <c r="C15" s="45">
        <v>175151101</v>
      </c>
      <c r="D15" s="46" t="s">
        <v>25</v>
      </c>
      <c r="E15" s="45" t="s">
        <v>11</v>
      </c>
      <c r="F15" s="47">
        <f>45.5*0.4*0.85+31.4*0.5*0.3</f>
        <v>20.18</v>
      </c>
      <c r="G15" s="51"/>
      <c r="H15" s="47">
        <f t="shared" si="0"/>
        <v>0</v>
      </c>
    </row>
    <row r="16" spans="1:8">
      <c r="A16" s="43">
        <f t="shared" si="1"/>
        <v>9</v>
      </c>
      <c r="B16" s="44" t="s">
        <v>15</v>
      </c>
      <c r="C16" s="45" t="s">
        <v>33</v>
      </c>
      <c r="D16" s="46" t="s">
        <v>47</v>
      </c>
      <c r="E16" s="45" t="s">
        <v>11</v>
      </c>
      <c r="F16" s="47">
        <f>45.5*0.4*0.7</f>
        <v>12.739999999999998</v>
      </c>
      <c r="G16" s="51"/>
      <c r="H16" s="47">
        <f t="shared" si="0"/>
        <v>0</v>
      </c>
    </row>
    <row r="17" spans="1:8" ht="21">
      <c r="A17" s="43">
        <f t="shared" si="1"/>
        <v>10</v>
      </c>
      <c r="B17" s="44" t="s">
        <v>15</v>
      </c>
      <c r="C17" s="45">
        <v>181311103</v>
      </c>
      <c r="D17" s="46" t="s">
        <v>48</v>
      </c>
      <c r="E17" s="45" t="s">
        <v>16</v>
      </c>
      <c r="F17" s="47">
        <f>45*0.6</f>
        <v>27</v>
      </c>
      <c r="G17" s="51"/>
      <c r="H17" s="47">
        <f t="shared" si="0"/>
        <v>0</v>
      </c>
    </row>
    <row r="18" spans="1:8">
      <c r="A18" s="43">
        <f t="shared" si="1"/>
        <v>11</v>
      </c>
      <c r="B18" s="44" t="s">
        <v>15</v>
      </c>
      <c r="C18" s="45" t="s">
        <v>33</v>
      </c>
      <c r="D18" s="46" t="s">
        <v>49</v>
      </c>
      <c r="E18" s="45" t="s">
        <v>16</v>
      </c>
      <c r="F18" s="47">
        <f>F17</f>
        <v>27</v>
      </c>
      <c r="G18" s="51"/>
      <c r="H18" s="47">
        <f t="shared" si="0"/>
        <v>0</v>
      </c>
    </row>
    <row r="19" spans="1:8">
      <c r="A19" s="48"/>
      <c r="B19" s="49"/>
      <c r="C19" s="5" t="s">
        <v>13</v>
      </c>
      <c r="D19" s="6" t="s">
        <v>14</v>
      </c>
      <c r="E19" s="49"/>
      <c r="F19" s="8"/>
      <c r="G19" s="7"/>
      <c r="H19" s="50">
        <f>SUM(H8:H18)</f>
        <v>0</v>
      </c>
    </row>
    <row r="20" spans="1:8">
      <c r="A20" s="36"/>
      <c r="B20" s="37"/>
      <c r="C20" s="38" t="s">
        <v>26</v>
      </c>
      <c r="D20" s="39" t="s">
        <v>27</v>
      </c>
      <c r="E20" s="37"/>
      <c r="F20" s="40"/>
      <c r="G20" s="41"/>
      <c r="H20" s="42"/>
    </row>
    <row r="21" spans="1:8">
      <c r="A21" s="43">
        <v>12</v>
      </c>
      <c r="B21" s="44" t="s">
        <v>28</v>
      </c>
      <c r="C21" s="45" t="s">
        <v>29</v>
      </c>
      <c r="D21" s="46" t="s">
        <v>30</v>
      </c>
      <c r="E21" s="45" t="s">
        <v>11</v>
      </c>
      <c r="F21" s="47">
        <f>31.4*0.5*0.1+ 1.8*1.2*0.2*1</f>
        <v>2.0020000000000002</v>
      </c>
      <c r="G21" s="51"/>
      <c r="H21" s="47">
        <f>F21*G21</f>
        <v>0</v>
      </c>
    </row>
    <row r="22" spans="1:8">
      <c r="A22" s="48"/>
      <c r="B22" s="49"/>
      <c r="C22" s="5" t="s">
        <v>26</v>
      </c>
      <c r="D22" s="6" t="s">
        <v>27</v>
      </c>
      <c r="E22" s="49"/>
      <c r="F22" s="8"/>
      <c r="G22" s="7"/>
      <c r="H22" s="50">
        <f>H21</f>
        <v>0</v>
      </c>
    </row>
    <row r="23" spans="1:8">
      <c r="A23" s="36"/>
      <c r="B23" s="37"/>
      <c r="C23" s="38" t="s">
        <v>31</v>
      </c>
      <c r="D23" s="39" t="s">
        <v>32</v>
      </c>
      <c r="E23" s="37"/>
      <c r="F23" s="40"/>
      <c r="G23" s="41"/>
      <c r="H23" s="42"/>
    </row>
    <row r="24" spans="1:8" ht="19.5">
      <c r="A24" s="43">
        <v>13</v>
      </c>
      <c r="B24" s="44" t="s">
        <v>28</v>
      </c>
      <c r="C24" s="45">
        <v>871350320</v>
      </c>
      <c r="D24" s="46" t="s">
        <v>54</v>
      </c>
      <c r="E24" s="45" t="s">
        <v>0</v>
      </c>
      <c r="F24" s="47">
        <v>31.4</v>
      </c>
      <c r="G24" s="51"/>
      <c r="H24" s="47">
        <f t="shared" ref="H24:H40" si="2">F24*G24</f>
        <v>0</v>
      </c>
    </row>
    <row r="25" spans="1:8" ht="19.5">
      <c r="A25" s="43">
        <f t="shared" ref="A25:A40" si="3">A24+1</f>
        <v>14</v>
      </c>
      <c r="B25" s="44">
        <v>271</v>
      </c>
      <c r="C25" s="45" t="s">
        <v>56</v>
      </c>
      <c r="D25" s="46" t="s">
        <v>55</v>
      </c>
      <c r="E25" s="45" t="s">
        <v>0</v>
      </c>
      <c r="F25" s="47">
        <f>31.4*1.05</f>
        <v>32.97</v>
      </c>
      <c r="G25" s="51"/>
      <c r="H25" s="47">
        <f t="shared" si="2"/>
        <v>0</v>
      </c>
    </row>
    <row r="26" spans="1:8" ht="19.5">
      <c r="A26" s="43">
        <f t="shared" si="3"/>
        <v>15</v>
      </c>
      <c r="B26" s="44" t="s">
        <v>28</v>
      </c>
      <c r="C26" s="45">
        <v>895941102</v>
      </c>
      <c r="D26" s="46" t="s">
        <v>39</v>
      </c>
      <c r="E26" s="45" t="s">
        <v>38</v>
      </c>
      <c r="F26" s="47">
        <v>1</v>
      </c>
      <c r="G26" s="51"/>
      <c r="H26" s="47">
        <f t="shared" si="2"/>
        <v>0</v>
      </c>
    </row>
    <row r="27" spans="1:8">
      <c r="A27" s="43">
        <f t="shared" si="3"/>
        <v>16</v>
      </c>
      <c r="B27" s="44" t="s">
        <v>28</v>
      </c>
      <c r="C27" s="45" t="s">
        <v>40</v>
      </c>
      <c r="D27" s="46" t="s">
        <v>58</v>
      </c>
      <c r="E27" s="45" t="s">
        <v>38</v>
      </c>
      <c r="F27" s="47">
        <v>1</v>
      </c>
      <c r="G27" s="51"/>
      <c r="H27" s="47">
        <f t="shared" si="2"/>
        <v>0</v>
      </c>
    </row>
    <row r="28" spans="1:8">
      <c r="A28" s="43">
        <f t="shared" si="3"/>
        <v>17</v>
      </c>
      <c r="B28" s="44" t="s">
        <v>28</v>
      </c>
      <c r="C28" s="45" t="s">
        <v>40</v>
      </c>
      <c r="D28" s="46" t="s">
        <v>58</v>
      </c>
      <c r="E28" s="45" t="s">
        <v>38</v>
      </c>
      <c r="F28" s="47">
        <v>1</v>
      </c>
      <c r="G28" s="51"/>
      <c r="H28" s="47">
        <f t="shared" si="2"/>
        <v>0</v>
      </c>
    </row>
    <row r="29" spans="1:8">
      <c r="A29" s="43">
        <f>A28+1</f>
        <v>18</v>
      </c>
      <c r="B29" s="44" t="s">
        <v>28</v>
      </c>
      <c r="C29" s="45" t="s">
        <v>40</v>
      </c>
      <c r="D29" s="46" t="s">
        <v>59</v>
      </c>
      <c r="E29" s="45" t="s">
        <v>38</v>
      </c>
      <c r="F29" s="47">
        <v>1</v>
      </c>
      <c r="G29" s="51"/>
      <c r="H29" s="47">
        <f t="shared" si="2"/>
        <v>0</v>
      </c>
    </row>
    <row r="30" spans="1:8">
      <c r="A30" s="43">
        <f t="shared" si="3"/>
        <v>19</v>
      </c>
      <c r="B30" s="44" t="s">
        <v>28</v>
      </c>
      <c r="C30" s="45">
        <v>895941341</v>
      </c>
      <c r="D30" s="46" t="s">
        <v>41</v>
      </c>
      <c r="E30" s="45" t="s">
        <v>38</v>
      </c>
      <c r="F30" s="47">
        <v>1</v>
      </c>
      <c r="G30" s="51"/>
      <c r="H30" s="47">
        <f t="shared" si="2"/>
        <v>0</v>
      </c>
    </row>
    <row r="31" spans="1:8" ht="19.5">
      <c r="A31" s="43">
        <f t="shared" si="3"/>
        <v>20</v>
      </c>
      <c r="B31" s="44" t="s">
        <v>28</v>
      </c>
      <c r="C31" s="45">
        <v>895941351</v>
      </c>
      <c r="D31" s="46" t="s">
        <v>42</v>
      </c>
      <c r="E31" s="45" t="s">
        <v>38</v>
      </c>
      <c r="F31" s="47">
        <v>1</v>
      </c>
      <c r="G31" s="51"/>
      <c r="H31" s="47">
        <f t="shared" si="2"/>
        <v>0</v>
      </c>
    </row>
    <row r="32" spans="1:8" ht="19.5">
      <c r="A32" s="43">
        <f t="shared" si="3"/>
        <v>21</v>
      </c>
      <c r="B32" s="44" t="s">
        <v>28</v>
      </c>
      <c r="C32" s="45">
        <v>895941361</v>
      </c>
      <c r="D32" s="46" t="s">
        <v>43</v>
      </c>
      <c r="E32" s="45" t="s">
        <v>38</v>
      </c>
      <c r="F32" s="47">
        <v>1</v>
      </c>
      <c r="G32" s="51"/>
      <c r="H32" s="47">
        <f t="shared" si="2"/>
        <v>0</v>
      </c>
    </row>
    <row r="33" spans="1:8">
      <c r="A33" s="43">
        <f t="shared" si="3"/>
        <v>22</v>
      </c>
      <c r="B33" s="44" t="s">
        <v>28</v>
      </c>
      <c r="C33" s="45" t="s">
        <v>40</v>
      </c>
      <c r="D33" s="46" t="s">
        <v>50</v>
      </c>
      <c r="E33" s="45" t="s">
        <v>38</v>
      </c>
      <c r="F33" s="47">
        <v>1</v>
      </c>
      <c r="G33" s="51"/>
      <c r="H33" s="47">
        <f t="shared" si="2"/>
        <v>0</v>
      </c>
    </row>
    <row r="34" spans="1:8">
      <c r="A34" s="43">
        <f t="shared" si="3"/>
        <v>23</v>
      </c>
      <c r="B34" s="44" t="s">
        <v>28</v>
      </c>
      <c r="C34" s="45" t="s">
        <v>40</v>
      </c>
      <c r="D34" s="46" t="s">
        <v>53</v>
      </c>
      <c r="E34" s="45" t="s">
        <v>38</v>
      </c>
      <c r="F34" s="47">
        <v>1</v>
      </c>
      <c r="G34" s="51"/>
      <c r="H34" s="47">
        <f t="shared" si="2"/>
        <v>0</v>
      </c>
    </row>
    <row r="35" spans="1:8" ht="19.5">
      <c r="A35" s="43">
        <f t="shared" si="3"/>
        <v>24</v>
      </c>
      <c r="B35" s="44" t="s">
        <v>28</v>
      </c>
      <c r="C35" s="45" t="s">
        <v>40</v>
      </c>
      <c r="D35" s="46" t="s">
        <v>51</v>
      </c>
      <c r="E35" s="45" t="s">
        <v>38</v>
      </c>
      <c r="F35" s="47">
        <v>1</v>
      </c>
      <c r="G35" s="51"/>
      <c r="H35" s="47">
        <f t="shared" si="2"/>
        <v>0</v>
      </c>
    </row>
    <row r="36" spans="1:8">
      <c r="A36" s="43">
        <f t="shared" si="3"/>
        <v>25</v>
      </c>
      <c r="B36" s="44" t="s">
        <v>28</v>
      </c>
      <c r="C36" s="45" t="s">
        <v>40</v>
      </c>
      <c r="D36" s="46" t="s">
        <v>52</v>
      </c>
      <c r="E36" s="45" t="s">
        <v>38</v>
      </c>
      <c r="F36" s="47">
        <v>1</v>
      </c>
      <c r="G36" s="51"/>
      <c r="H36" s="47">
        <f t="shared" si="2"/>
        <v>0</v>
      </c>
    </row>
    <row r="37" spans="1:8" ht="19.5">
      <c r="A37" s="43">
        <f t="shared" si="3"/>
        <v>26</v>
      </c>
      <c r="B37" s="44" t="s">
        <v>28</v>
      </c>
      <c r="C37" s="45" t="s">
        <v>33</v>
      </c>
      <c r="D37" s="46" t="s">
        <v>37</v>
      </c>
      <c r="E37" s="45" t="s">
        <v>38</v>
      </c>
      <c r="F37" s="47">
        <v>1</v>
      </c>
      <c r="G37" s="51"/>
      <c r="H37" s="47">
        <f t="shared" si="2"/>
        <v>0</v>
      </c>
    </row>
    <row r="38" spans="1:8" ht="29.25">
      <c r="A38" s="43">
        <f t="shared" si="3"/>
        <v>27</v>
      </c>
      <c r="B38" s="44" t="s">
        <v>28</v>
      </c>
      <c r="C38" s="45">
        <v>212750103</v>
      </c>
      <c r="D38" s="46" t="s">
        <v>44</v>
      </c>
      <c r="E38" s="45" t="s">
        <v>0</v>
      </c>
      <c r="F38" s="47">
        <f>45.5*1.05</f>
        <v>47.774999999999999</v>
      </c>
      <c r="G38" s="51"/>
      <c r="H38" s="47">
        <f t="shared" si="2"/>
        <v>0</v>
      </c>
    </row>
    <row r="39" spans="1:8" ht="21">
      <c r="A39" s="43">
        <f t="shared" si="3"/>
        <v>28</v>
      </c>
      <c r="B39" s="44" t="s">
        <v>28</v>
      </c>
      <c r="C39" s="45">
        <v>919726122</v>
      </c>
      <c r="D39" s="46" t="s">
        <v>45</v>
      </c>
      <c r="E39" s="45" t="s">
        <v>16</v>
      </c>
      <c r="F39" s="47">
        <f>46*1.5</f>
        <v>69</v>
      </c>
      <c r="G39" s="51"/>
      <c r="H39" s="47">
        <f t="shared" si="2"/>
        <v>0</v>
      </c>
    </row>
    <row r="40" spans="1:8">
      <c r="A40" s="43">
        <f t="shared" si="3"/>
        <v>29</v>
      </c>
      <c r="B40" s="44" t="s">
        <v>28</v>
      </c>
      <c r="C40" s="45">
        <v>721290112</v>
      </c>
      <c r="D40" s="46" t="s">
        <v>46</v>
      </c>
      <c r="E40" s="45" t="s">
        <v>0</v>
      </c>
      <c r="F40" s="47">
        <v>31.4</v>
      </c>
      <c r="G40" s="51"/>
      <c r="H40" s="47">
        <f t="shared" si="2"/>
        <v>0</v>
      </c>
    </row>
    <row r="41" spans="1:8">
      <c r="A41" s="52"/>
      <c r="B41" s="53"/>
      <c r="C41" s="38" t="s">
        <v>31</v>
      </c>
      <c r="D41" s="39" t="s">
        <v>32</v>
      </c>
      <c r="E41" s="37"/>
      <c r="F41" s="40"/>
      <c r="G41" s="41"/>
      <c r="H41" s="42">
        <f>SUM(H24:H40)</f>
        <v>0</v>
      </c>
    </row>
    <row r="42" spans="1:8">
      <c r="A42" s="54"/>
      <c r="B42" s="55"/>
      <c r="C42" s="56"/>
      <c r="D42" s="32" t="s">
        <v>34</v>
      </c>
      <c r="E42" s="55"/>
      <c r="F42" s="57"/>
      <c r="G42" s="58"/>
      <c r="H42" s="35">
        <f>H22+H19+H41</f>
        <v>0</v>
      </c>
    </row>
    <row r="43" spans="1:8">
      <c r="B43"/>
      <c r="C43"/>
      <c r="D43" s="59" t="s">
        <v>35</v>
      </c>
      <c r="E43" s="60"/>
      <c r="F43" s="61"/>
      <c r="G43" s="62"/>
      <c r="H43" s="62">
        <f>H42</f>
        <v>0</v>
      </c>
    </row>
    <row r="44" spans="1:8" ht="15.75" thickBot="1">
      <c r="A44" s="13"/>
      <c r="B44" s="14"/>
      <c r="C44" s="15"/>
      <c r="D44" s="16"/>
      <c r="E44" s="17"/>
      <c r="F44" s="17"/>
      <c r="G44" s="17"/>
      <c r="H44" s="18"/>
    </row>
    <row r="45" spans="1:8" ht="54" customHeight="1">
      <c r="A45" s="63"/>
      <c r="B45" s="64"/>
      <c r="C45" s="64"/>
      <c r="D45" s="64"/>
      <c r="E45" s="64"/>
      <c r="F45" s="64"/>
      <c r="G45" s="64"/>
      <c r="H45" s="64"/>
    </row>
    <row r="46" spans="1:8">
      <c r="A46" s="11"/>
      <c r="B46" s="12"/>
      <c r="C46" s="12"/>
      <c r="D46" s="11"/>
      <c r="E46" s="11"/>
      <c r="F46" s="11"/>
      <c r="G46" s="11"/>
      <c r="H46" s="11"/>
    </row>
    <row r="47" spans="1:8">
      <c r="A47" s="11"/>
      <c r="B47" s="12"/>
      <c r="C47" s="12"/>
      <c r="D47" s="11"/>
      <c r="E47" s="11"/>
      <c r="F47" s="11"/>
      <c r="G47" s="11"/>
      <c r="H47" s="11"/>
    </row>
    <row r="48" spans="1:8">
      <c r="A48" s="11"/>
      <c r="B48" s="12"/>
      <c r="C48" s="12"/>
      <c r="D48" s="11"/>
      <c r="E48" s="11"/>
      <c r="F48" s="11"/>
      <c r="G48" s="11"/>
      <c r="H48" s="11"/>
    </row>
    <row r="49" spans="1:8">
      <c r="A49" s="11"/>
      <c r="B49" s="12"/>
      <c r="C49" s="12"/>
      <c r="D49" s="11"/>
      <c r="E49" s="11"/>
      <c r="F49" s="11"/>
      <c r="G49" s="11"/>
      <c r="H49" s="11"/>
    </row>
  </sheetData>
  <mergeCells count="1">
    <mergeCell ref="A45:H45"/>
  </mergeCells>
  <pageMargins left="0.7" right="0.7" top="0.78740157499999996" bottom="0.78740157499999996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21D70-E8FF-44B2-859D-23559947F929}"/>
</file>

<file path=customXml/itemProps2.xml><?xml version="1.0" encoding="utf-8"?>
<ds:datastoreItem xmlns:ds="http://schemas.openxmlformats.org/officeDocument/2006/customXml" ds:itemID="{FD0B14D6-3422-45DD-A66E-7E3AA2F50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</dc:creator>
  <cp:lastModifiedBy>Šárka</cp:lastModifiedBy>
  <cp:lastPrinted>2022-02-28T17:22:38Z</cp:lastPrinted>
  <dcterms:created xsi:type="dcterms:W3CDTF">2021-01-20T08:49:46Z</dcterms:created>
  <dcterms:modified xsi:type="dcterms:W3CDTF">2022-11-16T11:51:05Z</dcterms:modified>
</cp:coreProperties>
</file>