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David\Documents\_p r o j e k t y\__DOTACE\SFDI\2017\NOVÉ TECHNOLOGIE\Velký Týnec\VÝBĚRKO (zjedn podlimitka)\B) Vysvětlení ZD\ODPOVĚDI\"/>
    </mc:Choice>
  </mc:AlternateContent>
  <bookViews>
    <workbookView xWindow="0" yWindow="0" windowWidth="20490" windowHeight="7530" tabRatio="947" activeTab="2"/>
  </bookViews>
  <sheets>
    <sheet name="Rekapitulace stavby" sheetId="1" r:id="rId1"/>
    <sheet name="001 - SO 01   Příprava st..." sheetId="2" r:id="rId2"/>
    <sheet name="002 - SO 101 Cyklostezka" sheetId="3" r:id="rId3"/>
    <sheet name="004 - SO 301 Přeložka kab..." sheetId="4" r:id="rId4"/>
    <sheet name="005 - VRN - Vedlejší rozp..." sheetId="5" r:id="rId5"/>
    <sheet name="Pokyny pro vyplnění" sheetId="6" r:id="rId6"/>
  </sheets>
  <definedNames>
    <definedName name="_xlnm._FilterDatabase" localSheetId="1" hidden="1">'001 - SO 01   Příprava st...'!$C$86:$K$108</definedName>
    <definedName name="_xlnm._FilterDatabase" localSheetId="2" hidden="1">'002 - SO 101 Cyklostezka'!$C$91:$K$157</definedName>
    <definedName name="_xlnm._FilterDatabase" localSheetId="3" hidden="1">'004 - SO 301 Přeložka kab...'!$C$82:$K$86</definedName>
    <definedName name="_xlnm._FilterDatabase" localSheetId="4" hidden="1">'005 - VRN - Vedlejší rozp...'!$C$85:$K$108</definedName>
    <definedName name="_xlnm.Print_Titles" localSheetId="1">'001 - SO 01   Příprava st...'!$86:$86</definedName>
    <definedName name="_xlnm.Print_Titles" localSheetId="2">'002 - SO 101 Cyklostezka'!$91:$91</definedName>
    <definedName name="_xlnm.Print_Titles" localSheetId="3">'004 - SO 301 Přeložka kab...'!$82:$82</definedName>
    <definedName name="_xlnm.Print_Titles" localSheetId="4">'005 - VRN - Vedlejší rozp...'!$85:$85</definedName>
    <definedName name="_xlnm.Print_Titles" localSheetId="0">'Rekapitulace stavby'!$49:$49</definedName>
    <definedName name="_xlnm.Print_Area" localSheetId="1">'001 - SO 01   Příprava st...'!$C$4:$J$38,'001 - SO 01   Příprava st...'!$C$44:$J$66,'001 - SO 01   Příprava st...'!$C$72:$K$108</definedName>
    <definedName name="_xlnm.Print_Area" localSheetId="2">'002 - SO 101 Cyklostezka'!$C$4:$J$38,'002 - SO 101 Cyklostezka'!$C$44:$J$71,'002 - SO 101 Cyklostezka'!$C$77:$K$157</definedName>
    <definedName name="_xlnm.Print_Area" localSheetId="3">'004 - SO 301 Přeložka kab...'!$C$4:$J$38,'004 - SO 301 Přeložka kab...'!$C$44:$J$62,'004 - SO 301 Přeložka kab...'!$C$68:$K$86</definedName>
    <definedName name="_xlnm.Print_Area" localSheetId="4">'005 - VRN - Vedlejší rozp...'!$C$4:$J$38,'005 - VRN - Vedlejší rozp...'!$C$44:$J$65,'005 - VRN - Vedlejší rozp...'!$C$71:$K$108</definedName>
    <definedName name="_xlnm.Print_Area" localSheetId="5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stavby'!$C$39:$AQ$58</definedName>
  </definedNames>
  <calcPr calcId="162913"/>
</workbook>
</file>

<file path=xl/calcChain.xml><?xml version="1.0" encoding="utf-8"?>
<calcChain xmlns="http://schemas.openxmlformats.org/spreadsheetml/2006/main">
  <c r="AY57" i="1" l="1"/>
  <c r="AX57" i="1"/>
  <c r="BI108" i="5"/>
  <c r="BH108" i="5"/>
  <c r="BG108" i="5"/>
  <c r="BF108" i="5"/>
  <c r="T108" i="5"/>
  <c r="R108" i="5"/>
  <c r="P108" i="5"/>
  <c r="BK108" i="5"/>
  <c r="J108" i="5"/>
  <c r="BE108" i="5" s="1"/>
  <c r="BI107" i="5"/>
  <c r="BH107" i="5"/>
  <c r="BG107" i="5"/>
  <c r="BF107" i="5"/>
  <c r="T107" i="5"/>
  <c r="R107" i="5"/>
  <c r="P107" i="5"/>
  <c r="BK107" i="5"/>
  <c r="J107" i="5"/>
  <c r="BE107" i="5" s="1"/>
  <c r="BI106" i="5"/>
  <c r="BH106" i="5"/>
  <c r="BG106" i="5"/>
  <c r="BF106" i="5"/>
  <c r="T106" i="5"/>
  <c r="R106" i="5"/>
  <c r="P106" i="5"/>
  <c r="BK106" i="5"/>
  <c r="J106" i="5"/>
  <c r="BE106" i="5" s="1"/>
  <c r="BI105" i="5"/>
  <c r="BH105" i="5"/>
  <c r="BG105" i="5"/>
  <c r="BF105" i="5"/>
  <c r="T105" i="5"/>
  <c r="R105" i="5"/>
  <c r="P105" i="5"/>
  <c r="BK105" i="5"/>
  <c r="J105" i="5"/>
  <c r="BE105" i="5" s="1"/>
  <c r="BI104" i="5"/>
  <c r="BH104" i="5"/>
  <c r="BG104" i="5"/>
  <c r="BF104" i="5"/>
  <c r="T104" i="5"/>
  <c r="R104" i="5"/>
  <c r="P104" i="5"/>
  <c r="BK104" i="5"/>
  <c r="J104" i="5"/>
  <c r="BE104" i="5" s="1"/>
  <c r="BI103" i="5"/>
  <c r="BH103" i="5"/>
  <c r="BG103" i="5"/>
  <c r="BF103" i="5"/>
  <c r="T103" i="5"/>
  <c r="R103" i="5"/>
  <c r="P103" i="5"/>
  <c r="BK103" i="5"/>
  <c r="J103" i="5"/>
  <c r="BE103" i="5" s="1"/>
  <c r="BI102" i="5"/>
  <c r="BH102" i="5"/>
  <c r="BG102" i="5"/>
  <c r="BF102" i="5"/>
  <c r="T102" i="5"/>
  <c r="T101" i="5" s="1"/>
  <c r="R102" i="5"/>
  <c r="R101" i="5" s="1"/>
  <c r="P102" i="5"/>
  <c r="P101" i="5" s="1"/>
  <c r="BK102" i="5"/>
  <c r="BK101" i="5" s="1"/>
  <c r="J101" i="5" s="1"/>
  <c r="J64" i="5" s="1"/>
  <c r="J102" i="5"/>
  <c r="BE102" i="5"/>
  <c r="BI100" i="5"/>
  <c r="BH100" i="5"/>
  <c r="BG100" i="5"/>
  <c r="BF100" i="5"/>
  <c r="T100" i="5"/>
  <c r="R100" i="5"/>
  <c r="P100" i="5"/>
  <c r="BK100" i="5"/>
  <c r="J100" i="5"/>
  <c r="BE100" i="5" s="1"/>
  <c r="BI99" i="5"/>
  <c r="BH99" i="5"/>
  <c r="BG99" i="5"/>
  <c r="BF99" i="5"/>
  <c r="T99" i="5"/>
  <c r="R99" i="5"/>
  <c r="P99" i="5"/>
  <c r="BK99" i="5"/>
  <c r="J99" i="5"/>
  <c r="BE99" i="5" s="1"/>
  <c r="BI98" i="5"/>
  <c r="BH98" i="5"/>
  <c r="BG98" i="5"/>
  <c r="BF98" i="5"/>
  <c r="T98" i="5"/>
  <c r="R98" i="5"/>
  <c r="P98" i="5"/>
  <c r="BK98" i="5"/>
  <c r="J98" i="5"/>
  <c r="BE98" i="5" s="1"/>
  <c r="BI97" i="5"/>
  <c r="BH97" i="5"/>
  <c r="BG97" i="5"/>
  <c r="BF97" i="5"/>
  <c r="T97" i="5"/>
  <c r="T96" i="5" s="1"/>
  <c r="R97" i="5"/>
  <c r="R96" i="5" s="1"/>
  <c r="P97" i="5"/>
  <c r="P96" i="5" s="1"/>
  <c r="BK97" i="5"/>
  <c r="BK96" i="5" s="1"/>
  <c r="J96" i="5" s="1"/>
  <c r="J63" i="5" s="1"/>
  <c r="J97" i="5"/>
  <c r="BE97" i="5"/>
  <c r="BI95" i="5"/>
  <c r="BH95" i="5"/>
  <c r="BG95" i="5"/>
  <c r="BF95" i="5"/>
  <c r="T95" i="5"/>
  <c r="R95" i="5"/>
  <c r="P95" i="5"/>
  <c r="BK95" i="5"/>
  <c r="J95" i="5"/>
  <c r="BE95" i="5" s="1"/>
  <c r="BI94" i="5"/>
  <c r="BH94" i="5"/>
  <c r="BG94" i="5"/>
  <c r="BF94" i="5"/>
  <c r="T94" i="5"/>
  <c r="R94" i="5"/>
  <c r="P94" i="5"/>
  <c r="BK94" i="5"/>
  <c r="J94" i="5"/>
  <c r="BE94" i="5" s="1"/>
  <c r="BI93" i="5"/>
  <c r="BH93" i="5"/>
  <c r="BG93" i="5"/>
  <c r="BF93" i="5"/>
  <c r="T93" i="5"/>
  <c r="R93" i="5"/>
  <c r="P93" i="5"/>
  <c r="BK93" i="5"/>
  <c r="J93" i="5"/>
  <c r="BE93" i="5" s="1"/>
  <c r="BI92" i="5"/>
  <c r="BH92" i="5"/>
  <c r="BG92" i="5"/>
  <c r="BF92" i="5"/>
  <c r="T92" i="5"/>
  <c r="R92" i="5"/>
  <c r="P92" i="5"/>
  <c r="BK92" i="5"/>
  <c r="J92" i="5"/>
  <c r="BE92" i="5" s="1"/>
  <c r="BI91" i="5"/>
  <c r="BH91" i="5"/>
  <c r="BG91" i="5"/>
  <c r="BF91" i="5"/>
  <c r="T91" i="5"/>
  <c r="R91" i="5"/>
  <c r="P91" i="5"/>
  <c r="BK91" i="5"/>
  <c r="J91" i="5"/>
  <c r="BE91" i="5" s="1"/>
  <c r="BI90" i="5"/>
  <c r="BH90" i="5"/>
  <c r="BG90" i="5"/>
  <c r="BF90" i="5"/>
  <c r="T90" i="5"/>
  <c r="R90" i="5"/>
  <c r="P90" i="5"/>
  <c r="BK90" i="5"/>
  <c r="J90" i="5"/>
  <c r="BE90" i="5" s="1"/>
  <c r="BI89" i="5"/>
  <c r="F36" i="5" s="1"/>
  <c r="BD57" i="1" s="1"/>
  <c r="BH89" i="5"/>
  <c r="F35" i="5"/>
  <c r="BC57" i="1" s="1"/>
  <c r="BG89" i="5"/>
  <c r="F34" i="5" s="1"/>
  <c r="BB57" i="1" s="1"/>
  <c r="BF89" i="5"/>
  <c r="J33" i="5"/>
  <c r="AW57" i="1" s="1"/>
  <c r="F33" i="5"/>
  <c r="BA57" i="1" s="1"/>
  <c r="T89" i="5"/>
  <c r="T88" i="5" s="1"/>
  <c r="T87" i="5"/>
  <c r="T86" i="5" s="1"/>
  <c r="R89" i="5"/>
  <c r="R88" i="5" s="1"/>
  <c r="R87" i="5"/>
  <c r="R86" i="5" s="1"/>
  <c r="P89" i="5"/>
  <c r="P88" i="5" s="1"/>
  <c r="P87" i="5"/>
  <c r="P86" i="5" s="1"/>
  <c r="AU57" i="1" s="1"/>
  <c r="AU56" i="1" s="1"/>
  <c r="BK89" i="5"/>
  <c r="BK88" i="5"/>
  <c r="J88" i="5" s="1"/>
  <c r="J62" i="5" s="1"/>
  <c r="BK87" i="5"/>
  <c r="J87" i="5" s="1"/>
  <c r="J89" i="5"/>
  <c r="BE89" i="5"/>
  <c r="J61" i="5"/>
  <c r="J82" i="5"/>
  <c r="F82" i="5"/>
  <c r="F80" i="5"/>
  <c r="E78" i="5"/>
  <c r="J55" i="5"/>
  <c r="F55" i="5"/>
  <c r="F53" i="5"/>
  <c r="E51" i="5"/>
  <c r="J20" i="5"/>
  <c r="E20" i="5"/>
  <c r="F83" i="5"/>
  <c r="F56" i="5"/>
  <c r="J19" i="5"/>
  <c r="J14" i="5"/>
  <c r="J80" i="5"/>
  <c r="J53" i="5"/>
  <c r="E7" i="5"/>
  <c r="E74" i="5" s="1"/>
  <c r="AY55" i="1"/>
  <c r="AX55" i="1"/>
  <c r="BI85" i="4"/>
  <c r="F36" i="4" s="1"/>
  <c r="BD55" i="1" s="1"/>
  <c r="BH85" i="4"/>
  <c r="F35" i="4" s="1"/>
  <c r="BC55" i="1" s="1"/>
  <c r="BG85" i="4"/>
  <c r="F34" i="4"/>
  <c r="BB55" i="1" s="1"/>
  <c r="BF85" i="4"/>
  <c r="T85" i="4"/>
  <c r="T84" i="4"/>
  <c r="T83" i="4" s="1"/>
  <c r="R85" i="4"/>
  <c r="R84" i="4" s="1"/>
  <c r="R83" i="4"/>
  <c r="P85" i="4"/>
  <c r="P84" i="4"/>
  <c r="P83" i="4" s="1"/>
  <c r="AU55" i="1" s="1"/>
  <c r="BK85" i="4"/>
  <c r="BK84" i="4" s="1"/>
  <c r="J85" i="4"/>
  <c r="BE85" i="4" s="1"/>
  <c r="J79" i="4"/>
  <c r="F79" i="4"/>
  <c r="F77" i="4"/>
  <c r="E75" i="4"/>
  <c r="J55" i="4"/>
  <c r="F55" i="4"/>
  <c r="F53" i="4"/>
  <c r="E51" i="4"/>
  <c r="J20" i="4"/>
  <c r="E20" i="4"/>
  <c r="F80" i="4" s="1"/>
  <c r="F56" i="4"/>
  <c r="J19" i="4"/>
  <c r="J14" i="4"/>
  <c r="J77" i="4" s="1"/>
  <c r="E7" i="4"/>
  <c r="E71" i="4"/>
  <c r="E47" i="4"/>
  <c r="AY54" i="1"/>
  <c r="AX54" i="1"/>
  <c r="BI155" i="3"/>
  <c r="BH155" i="3"/>
  <c r="BG155" i="3"/>
  <c r="BF155" i="3"/>
  <c r="T155" i="3"/>
  <c r="R155" i="3"/>
  <c r="P155" i="3"/>
  <c r="BK155" i="3"/>
  <c r="J155" i="3"/>
  <c r="BE155" i="3" s="1"/>
  <c r="BI153" i="3"/>
  <c r="BH153" i="3"/>
  <c r="BG153" i="3"/>
  <c r="BF153" i="3"/>
  <c r="T153" i="3"/>
  <c r="T152" i="3" s="1"/>
  <c r="T151" i="3" s="1"/>
  <c r="R153" i="3"/>
  <c r="R152" i="3"/>
  <c r="R151" i="3" s="1"/>
  <c r="P153" i="3"/>
  <c r="P152" i="3" s="1"/>
  <c r="P151" i="3" s="1"/>
  <c r="BK153" i="3"/>
  <c r="BK152" i="3"/>
  <c r="J152" i="3" s="1"/>
  <c r="BK151" i="3"/>
  <c r="J151" i="3" s="1"/>
  <c r="J69" i="3" s="1"/>
  <c r="J153" i="3"/>
  <c r="BE153" i="3" s="1"/>
  <c r="J70" i="3"/>
  <c r="BI150" i="3"/>
  <c r="BH150" i="3"/>
  <c r="BG150" i="3"/>
  <c r="BF150" i="3"/>
  <c r="T150" i="3"/>
  <c r="T149" i="3" s="1"/>
  <c r="R150" i="3"/>
  <c r="R149" i="3" s="1"/>
  <c r="P150" i="3"/>
  <c r="P149" i="3" s="1"/>
  <c r="BK150" i="3"/>
  <c r="BK149" i="3" s="1"/>
  <c r="J149" i="3"/>
  <c r="J68" i="3" s="1"/>
  <c r="J150" i="3"/>
  <c r="BE150" i="3"/>
  <c r="BI148" i="3"/>
  <c r="BH148" i="3"/>
  <c r="BG148" i="3"/>
  <c r="BF148" i="3"/>
  <c r="T148" i="3"/>
  <c r="R148" i="3"/>
  <c r="P148" i="3"/>
  <c r="BK148" i="3"/>
  <c r="J148" i="3"/>
  <c r="BE148" i="3" s="1"/>
  <c r="BI147" i="3"/>
  <c r="BH147" i="3"/>
  <c r="BG147" i="3"/>
  <c r="BF147" i="3"/>
  <c r="T147" i="3"/>
  <c r="R147" i="3"/>
  <c r="P147" i="3"/>
  <c r="BK147" i="3"/>
  <c r="J147" i="3"/>
  <c r="BE147" i="3" s="1"/>
  <c r="BI145" i="3"/>
  <c r="BH145" i="3"/>
  <c r="BG145" i="3"/>
  <c r="BF145" i="3"/>
  <c r="T145" i="3"/>
  <c r="R145" i="3"/>
  <c r="P145" i="3"/>
  <c r="BK145" i="3"/>
  <c r="J145" i="3"/>
  <c r="BE145" i="3" s="1"/>
  <c r="BI144" i="3"/>
  <c r="BH144" i="3"/>
  <c r="BG144" i="3"/>
  <c r="BF144" i="3"/>
  <c r="T144" i="3"/>
  <c r="R144" i="3"/>
  <c r="P144" i="3"/>
  <c r="BK144" i="3"/>
  <c r="J144" i="3"/>
  <c r="BE144" i="3" s="1"/>
  <c r="BI140" i="3"/>
  <c r="BH140" i="3"/>
  <c r="BG140" i="3"/>
  <c r="BF140" i="3"/>
  <c r="T140" i="3"/>
  <c r="R140" i="3"/>
  <c r="P140" i="3"/>
  <c r="BK140" i="3"/>
  <c r="J140" i="3"/>
  <c r="BE140" i="3" s="1"/>
  <c r="BI139" i="3"/>
  <c r="BH139" i="3"/>
  <c r="BG139" i="3"/>
  <c r="BF139" i="3"/>
  <c r="T139" i="3"/>
  <c r="R139" i="3"/>
  <c r="P139" i="3"/>
  <c r="BK139" i="3"/>
  <c r="J139" i="3"/>
  <c r="BE139" i="3" s="1"/>
  <c r="BI138" i="3"/>
  <c r="BH138" i="3"/>
  <c r="BG138" i="3"/>
  <c r="BF138" i="3"/>
  <c r="T138" i="3"/>
  <c r="R138" i="3"/>
  <c r="P138" i="3"/>
  <c r="BK138" i="3"/>
  <c r="J138" i="3"/>
  <c r="BE138" i="3" s="1"/>
  <c r="BI137" i="3"/>
  <c r="BH137" i="3"/>
  <c r="BG137" i="3"/>
  <c r="BF137" i="3"/>
  <c r="T137" i="3"/>
  <c r="R137" i="3"/>
  <c r="P137" i="3"/>
  <c r="BK137" i="3"/>
  <c r="J137" i="3"/>
  <c r="BE137" i="3" s="1"/>
  <c r="BI136" i="3"/>
  <c r="BH136" i="3"/>
  <c r="BG136" i="3"/>
  <c r="BF136" i="3"/>
  <c r="T136" i="3"/>
  <c r="R136" i="3"/>
  <c r="P136" i="3"/>
  <c r="BK136" i="3"/>
  <c r="J136" i="3"/>
  <c r="BE136" i="3" s="1"/>
  <c r="BI135" i="3"/>
  <c r="BH135" i="3"/>
  <c r="BG135" i="3"/>
  <c r="BF135" i="3"/>
  <c r="T135" i="3"/>
  <c r="R135" i="3"/>
  <c r="P135" i="3"/>
  <c r="BK135" i="3"/>
  <c r="J135" i="3"/>
  <c r="BE135" i="3" s="1"/>
  <c r="BI134" i="3"/>
  <c r="BH134" i="3"/>
  <c r="BG134" i="3"/>
  <c r="BF134" i="3"/>
  <c r="T134" i="3"/>
  <c r="R134" i="3"/>
  <c r="P134" i="3"/>
  <c r="BK134" i="3"/>
  <c r="J134" i="3"/>
  <c r="BE134" i="3" s="1"/>
  <c r="BI133" i="3"/>
  <c r="BH133" i="3"/>
  <c r="BG133" i="3"/>
  <c r="BF133" i="3"/>
  <c r="T133" i="3"/>
  <c r="R133" i="3"/>
  <c r="P133" i="3"/>
  <c r="BK133" i="3"/>
  <c r="J133" i="3"/>
  <c r="BE133" i="3"/>
  <c r="BI132" i="3"/>
  <c r="BH132" i="3"/>
  <c r="BG132" i="3"/>
  <c r="BF132" i="3"/>
  <c r="T132" i="3"/>
  <c r="T131" i="3"/>
  <c r="R132" i="3"/>
  <c r="R131" i="3"/>
  <c r="P132" i="3"/>
  <c r="P131" i="3"/>
  <c r="BK132" i="3"/>
  <c r="BK131" i="3"/>
  <c r="J131" i="3" s="1"/>
  <c r="J67" i="3" s="1"/>
  <c r="J132" i="3"/>
  <c r="BE132" i="3" s="1"/>
  <c r="BI130" i="3"/>
  <c r="BH130" i="3"/>
  <c r="BG130" i="3"/>
  <c r="BF130" i="3"/>
  <c r="T130" i="3"/>
  <c r="R130" i="3"/>
  <c r="P130" i="3"/>
  <c r="BK130" i="3"/>
  <c r="J130" i="3"/>
  <c r="BE130" i="3"/>
  <c r="BI129" i="3"/>
  <c r="BH129" i="3"/>
  <c r="BG129" i="3"/>
  <c r="BF129" i="3"/>
  <c r="T129" i="3"/>
  <c r="R129" i="3"/>
  <c r="P129" i="3"/>
  <c r="BK129" i="3"/>
  <c r="J129" i="3"/>
  <c r="BE129" i="3"/>
  <c r="BI127" i="3"/>
  <c r="BH127" i="3"/>
  <c r="BG127" i="3"/>
  <c r="BF127" i="3"/>
  <c r="T127" i="3"/>
  <c r="R127" i="3"/>
  <c r="P127" i="3"/>
  <c r="BK127" i="3"/>
  <c r="J127" i="3"/>
  <c r="BE127" i="3"/>
  <c r="BI125" i="3"/>
  <c r="BH125" i="3"/>
  <c r="BG125" i="3"/>
  <c r="BF125" i="3"/>
  <c r="T125" i="3"/>
  <c r="R125" i="3"/>
  <c r="P125" i="3"/>
  <c r="BK125" i="3"/>
  <c r="J125" i="3"/>
  <c r="BE125" i="3"/>
  <c r="BI123" i="3"/>
  <c r="BH123" i="3"/>
  <c r="BG123" i="3"/>
  <c r="BF123" i="3"/>
  <c r="T123" i="3"/>
  <c r="R123" i="3"/>
  <c r="P123" i="3"/>
  <c r="BK123" i="3"/>
  <c r="J123" i="3"/>
  <c r="BE123" i="3"/>
  <c r="BI121" i="3"/>
  <c r="BH121" i="3"/>
  <c r="BG121" i="3"/>
  <c r="BF121" i="3"/>
  <c r="T121" i="3"/>
  <c r="R121" i="3"/>
  <c r="P121" i="3"/>
  <c r="BK121" i="3"/>
  <c r="J121" i="3"/>
  <c r="BE121" i="3"/>
  <c r="BI120" i="3"/>
  <c r="BH120" i="3"/>
  <c r="BG120" i="3"/>
  <c r="BF120" i="3"/>
  <c r="T120" i="3"/>
  <c r="R120" i="3"/>
  <c r="P120" i="3"/>
  <c r="BK120" i="3"/>
  <c r="J120" i="3"/>
  <c r="BE120" i="3"/>
  <c r="BI118" i="3"/>
  <c r="BH118" i="3"/>
  <c r="BG118" i="3"/>
  <c r="BF118" i="3"/>
  <c r="T118" i="3"/>
  <c r="R118" i="3"/>
  <c r="P118" i="3"/>
  <c r="BK118" i="3"/>
  <c r="J118" i="3"/>
  <c r="BE118" i="3"/>
  <c r="BI117" i="3"/>
  <c r="BH117" i="3"/>
  <c r="BG117" i="3"/>
  <c r="BF117" i="3"/>
  <c r="T117" i="3"/>
  <c r="T116" i="3"/>
  <c r="R117" i="3"/>
  <c r="R116" i="3"/>
  <c r="P117" i="3"/>
  <c r="P116" i="3"/>
  <c r="BK117" i="3"/>
  <c r="BK116" i="3"/>
  <c r="J116" i="3" s="1"/>
  <c r="J66" i="3" s="1"/>
  <c r="J117" i="3"/>
  <c r="BE117" i="3" s="1"/>
  <c r="BI114" i="3"/>
  <c r="BH114" i="3"/>
  <c r="BG114" i="3"/>
  <c r="BF114" i="3"/>
  <c r="T114" i="3"/>
  <c r="R114" i="3"/>
  <c r="P114" i="3"/>
  <c r="BK114" i="3"/>
  <c r="J114" i="3"/>
  <c r="BE114" i="3"/>
  <c r="BI113" i="3"/>
  <c r="BH113" i="3"/>
  <c r="BG113" i="3"/>
  <c r="BF113" i="3"/>
  <c r="T113" i="3"/>
  <c r="T112" i="3"/>
  <c r="R113" i="3"/>
  <c r="R112" i="3"/>
  <c r="P113" i="3"/>
  <c r="P112" i="3"/>
  <c r="BK113" i="3"/>
  <c r="BK112" i="3"/>
  <c r="J112" i="3" s="1"/>
  <c r="J65" i="3" s="1"/>
  <c r="J113" i="3"/>
  <c r="BE113" i="3" s="1"/>
  <c r="BI111" i="3"/>
  <c r="BH111" i="3"/>
  <c r="BG111" i="3"/>
  <c r="BF111" i="3"/>
  <c r="T111" i="3"/>
  <c r="R111" i="3"/>
  <c r="P111" i="3"/>
  <c r="BK111" i="3"/>
  <c r="J111" i="3"/>
  <c r="BE111" i="3"/>
  <c r="BI109" i="3"/>
  <c r="BH109" i="3"/>
  <c r="BG109" i="3"/>
  <c r="BF109" i="3"/>
  <c r="T109" i="3"/>
  <c r="R109" i="3"/>
  <c r="P109" i="3"/>
  <c r="BK109" i="3"/>
  <c r="J109" i="3"/>
  <c r="BE109" i="3"/>
  <c r="BI107" i="3"/>
  <c r="BH107" i="3"/>
  <c r="BG107" i="3"/>
  <c r="BF107" i="3"/>
  <c r="T107" i="3"/>
  <c r="R107" i="3"/>
  <c r="P107" i="3"/>
  <c r="BK107" i="3"/>
  <c r="J107" i="3"/>
  <c r="BE107" i="3"/>
  <c r="BI105" i="3"/>
  <c r="BH105" i="3"/>
  <c r="BG105" i="3"/>
  <c r="BF105" i="3"/>
  <c r="T105" i="3"/>
  <c r="T104" i="3"/>
  <c r="R105" i="3"/>
  <c r="R104" i="3"/>
  <c r="P105" i="3"/>
  <c r="P104" i="3"/>
  <c r="BK105" i="3"/>
  <c r="BK104" i="3"/>
  <c r="J104" i="3" s="1"/>
  <c r="J64" i="3" s="1"/>
  <c r="J105" i="3"/>
  <c r="BE105" i="3" s="1"/>
  <c r="BI102" i="3"/>
  <c r="BH102" i="3"/>
  <c r="BG102" i="3"/>
  <c r="BF102" i="3"/>
  <c r="T102" i="3"/>
  <c r="R102" i="3"/>
  <c r="P102" i="3"/>
  <c r="BK102" i="3"/>
  <c r="J102" i="3"/>
  <c r="BE102" i="3"/>
  <c r="BI101" i="3"/>
  <c r="BH101" i="3"/>
  <c r="BG101" i="3"/>
  <c r="BF101" i="3"/>
  <c r="T101" i="3"/>
  <c r="T100" i="3"/>
  <c r="R101" i="3"/>
  <c r="R100" i="3"/>
  <c r="P101" i="3"/>
  <c r="P100" i="3"/>
  <c r="BK101" i="3"/>
  <c r="BK100" i="3"/>
  <c r="J100" i="3" s="1"/>
  <c r="J63" i="3" s="1"/>
  <c r="J101" i="3"/>
  <c r="BE101" i="3" s="1"/>
  <c r="BI99" i="3"/>
  <c r="BH99" i="3"/>
  <c r="BG99" i="3"/>
  <c r="BF99" i="3"/>
  <c r="T99" i="3"/>
  <c r="R99" i="3"/>
  <c r="P99" i="3"/>
  <c r="BK99" i="3"/>
  <c r="J99" i="3"/>
  <c r="BE99" i="3"/>
  <c r="BI98" i="3"/>
  <c r="BH98" i="3"/>
  <c r="BG98" i="3"/>
  <c r="BF98" i="3"/>
  <c r="T98" i="3"/>
  <c r="R98" i="3"/>
  <c r="P98" i="3"/>
  <c r="BK98" i="3"/>
  <c r="J98" i="3"/>
  <c r="BE98" i="3" s="1"/>
  <c r="BI97" i="3"/>
  <c r="BH97" i="3"/>
  <c r="BG97" i="3"/>
  <c r="BF97" i="3"/>
  <c r="T97" i="3"/>
  <c r="R97" i="3"/>
  <c r="P97" i="3"/>
  <c r="BK97" i="3"/>
  <c r="J97" i="3"/>
  <c r="BE97" i="3" s="1"/>
  <c r="BI96" i="3"/>
  <c r="BH96" i="3"/>
  <c r="BG96" i="3"/>
  <c r="BF96" i="3"/>
  <c r="T96" i="3"/>
  <c r="R96" i="3"/>
  <c r="P96" i="3"/>
  <c r="BK96" i="3"/>
  <c r="J96" i="3"/>
  <c r="BE96" i="3" s="1"/>
  <c r="BI95" i="3"/>
  <c r="F36" i="3" s="1"/>
  <c r="BD54" i="1" s="1"/>
  <c r="BH95" i="3"/>
  <c r="F35" i="3"/>
  <c r="BC54" i="1" s="1"/>
  <c r="BG95" i="3"/>
  <c r="F34" i="3" s="1"/>
  <c r="BB54" i="1" s="1"/>
  <c r="BF95" i="3"/>
  <c r="J33" i="3"/>
  <c r="AW54" i="1" s="1"/>
  <c r="F33" i="3"/>
  <c r="BA54" i="1" s="1"/>
  <c r="T95" i="3"/>
  <c r="T94" i="3" s="1"/>
  <c r="T93" i="3" s="1"/>
  <c r="T92" i="3" s="1"/>
  <c r="R95" i="3"/>
  <c r="R94" i="3" s="1"/>
  <c r="R93" i="3" s="1"/>
  <c r="R92" i="3" s="1"/>
  <c r="P95" i="3"/>
  <c r="P94" i="3" s="1"/>
  <c r="P93" i="3" s="1"/>
  <c r="P92" i="3" s="1"/>
  <c r="AU54" i="1" s="1"/>
  <c r="BK95" i="3"/>
  <c r="BK94" i="3"/>
  <c r="J94" i="3" s="1"/>
  <c r="J62" i="3" s="1"/>
  <c r="BK93" i="3"/>
  <c r="J93" i="3" s="1"/>
  <c r="J61" i="3" s="1"/>
  <c r="BK92" i="3"/>
  <c r="J92" i="3" s="1"/>
  <c r="J95" i="3"/>
  <c r="BE95" i="3"/>
  <c r="J32" i="3" s="1"/>
  <c r="AV54" i="1" s="1"/>
  <c r="J88" i="3"/>
  <c r="F88" i="3"/>
  <c r="F86" i="3"/>
  <c r="E84" i="3"/>
  <c r="J55" i="3"/>
  <c r="F55" i="3"/>
  <c r="F53" i="3"/>
  <c r="E51" i="3"/>
  <c r="J20" i="3"/>
  <c r="E20" i="3"/>
  <c r="F89" i="3"/>
  <c r="F56" i="3"/>
  <c r="J19" i="3"/>
  <c r="J14" i="3"/>
  <c r="J86" i="3"/>
  <c r="J53" i="3"/>
  <c r="E7" i="3"/>
  <c r="E80" i="3" s="1"/>
  <c r="AY53" i="1"/>
  <c r="AX53" i="1"/>
  <c r="BI108" i="2"/>
  <c r="BH108" i="2"/>
  <c r="BG108" i="2"/>
  <c r="BF108" i="2"/>
  <c r="T108" i="2"/>
  <c r="R108" i="2"/>
  <c r="P108" i="2"/>
  <c r="BK108" i="2"/>
  <c r="J108" i="2"/>
  <c r="BE108" i="2"/>
  <c r="BI107" i="2"/>
  <c r="BH107" i="2"/>
  <c r="BG107" i="2"/>
  <c r="BF107" i="2"/>
  <c r="T107" i="2"/>
  <c r="R107" i="2"/>
  <c r="P107" i="2"/>
  <c r="BK107" i="2"/>
  <c r="J107" i="2"/>
  <c r="BE107" i="2"/>
  <c r="BI105" i="2"/>
  <c r="BH105" i="2"/>
  <c r="BG105" i="2"/>
  <c r="BF105" i="2"/>
  <c r="T105" i="2"/>
  <c r="R105" i="2"/>
  <c r="P105" i="2"/>
  <c r="BK105" i="2"/>
  <c r="J105" i="2"/>
  <c r="BE105" i="2"/>
  <c r="BI104" i="2"/>
  <c r="BH104" i="2"/>
  <c r="BG104" i="2"/>
  <c r="BF104" i="2"/>
  <c r="T104" i="2"/>
  <c r="T103" i="2"/>
  <c r="R104" i="2"/>
  <c r="R103" i="2"/>
  <c r="P104" i="2"/>
  <c r="P103" i="2"/>
  <c r="BK104" i="2"/>
  <c r="BK103" i="2"/>
  <c r="J103" i="2" s="1"/>
  <c r="J104" i="2"/>
  <c r="BE104" i="2" s="1"/>
  <c r="J65" i="2"/>
  <c r="BI102" i="2"/>
  <c r="BH102" i="2"/>
  <c r="BG102" i="2"/>
  <c r="BF102" i="2"/>
  <c r="T102" i="2"/>
  <c r="T101" i="2"/>
  <c r="R102" i="2"/>
  <c r="R101" i="2"/>
  <c r="P102" i="2"/>
  <c r="P101" i="2"/>
  <c r="BK102" i="2"/>
  <c r="BK101" i="2"/>
  <c r="J101" i="2" s="1"/>
  <c r="J102" i="2"/>
  <c r="BE102" i="2" s="1"/>
  <c r="J64" i="2"/>
  <c r="BI100" i="2"/>
  <c r="BH100" i="2"/>
  <c r="BG100" i="2"/>
  <c r="BF100" i="2"/>
  <c r="T100" i="2"/>
  <c r="T99" i="2"/>
  <c r="R100" i="2"/>
  <c r="R99" i="2"/>
  <c r="P100" i="2"/>
  <c r="P99" i="2"/>
  <c r="BK100" i="2"/>
  <c r="BK99" i="2"/>
  <c r="J99" i="2" s="1"/>
  <c r="J100" i="2"/>
  <c r="BE100" i="2" s="1"/>
  <c r="J63" i="2"/>
  <c r="BI98" i="2"/>
  <c r="BH98" i="2"/>
  <c r="BG98" i="2"/>
  <c r="BF98" i="2"/>
  <c r="T98" i="2"/>
  <c r="R98" i="2"/>
  <c r="P98" i="2"/>
  <c r="BK98" i="2"/>
  <c r="J98" i="2"/>
  <c r="BE98" i="2"/>
  <c r="BI97" i="2"/>
  <c r="BH97" i="2"/>
  <c r="BG97" i="2"/>
  <c r="BF97" i="2"/>
  <c r="T97" i="2"/>
  <c r="R97" i="2"/>
  <c r="P97" i="2"/>
  <c r="BK97" i="2"/>
  <c r="J97" i="2"/>
  <c r="BE97" i="2"/>
  <c r="BI96" i="2"/>
  <c r="BH96" i="2"/>
  <c r="BG96" i="2"/>
  <c r="BF96" i="2"/>
  <c r="T96" i="2"/>
  <c r="R96" i="2"/>
  <c r="P96" i="2"/>
  <c r="BK96" i="2"/>
  <c r="J96" i="2"/>
  <c r="BE96" i="2"/>
  <c r="BI95" i="2"/>
  <c r="BH95" i="2"/>
  <c r="BG95" i="2"/>
  <c r="BF95" i="2"/>
  <c r="T95" i="2"/>
  <c r="R95" i="2"/>
  <c r="P95" i="2"/>
  <c r="BK95" i="2"/>
  <c r="J95" i="2"/>
  <c r="BE95" i="2"/>
  <c r="BI94" i="2"/>
  <c r="BH94" i="2"/>
  <c r="BG94" i="2"/>
  <c r="BF94" i="2"/>
  <c r="T94" i="2"/>
  <c r="R94" i="2"/>
  <c r="P94" i="2"/>
  <c r="BK94" i="2"/>
  <c r="J94" i="2"/>
  <c r="BE94" i="2"/>
  <c r="BI93" i="2"/>
  <c r="BH93" i="2"/>
  <c r="BG93" i="2"/>
  <c r="BF93" i="2"/>
  <c r="T93" i="2"/>
  <c r="R93" i="2"/>
  <c r="P93" i="2"/>
  <c r="BK93" i="2"/>
  <c r="J93" i="2"/>
  <c r="BE93" i="2"/>
  <c r="BI91" i="2"/>
  <c r="BH91" i="2"/>
  <c r="BG91" i="2"/>
  <c r="BF91" i="2"/>
  <c r="T91" i="2"/>
  <c r="R91" i="2"/>
  <c r="P91" i="2"/>
  <c r="BK91" i="2"/>
  <c r="J91" i="2"/>
  <c r="BE91" i="2"/>
  <c r="BI90" i="2"/>
  <c r="F36" i="2"/>
  <c r="BD53" i="1" s="1"/>
  <c r="BH90" i="2"/>
  <c r="BG90" i="2"/>
  <c r="F34" i="2"/>
  <c r="BB53" i="1" s="1"/>
  <c r="BF90" i="2"/>
  <c r="T90" i="2"/>
  <c r="T89" i="2"/>
  <c r="R90" i="2"/>
  <c r="R89" i="2"/>
  <c r="R88" i="2" s="1"/>
  <c r="R87" i="2" s="1"/>
  <c r="P90" i="2"/>
  <c r="P89" i="2"/>
  <c r="BK90" i="2"/>
  <c r="J90" i="2"/>
  <c r="BE90" i="2" s="1"/>
  <c r="F32" i="2" s="1"/>
  <c r="AZ53" i="1" s="1"/>
  <c r="J83" i="2"/>
  <c r="F83" i="2"/>
  <c r="F81" i="2"/>
  <c r="E79" i="2"/>
  <c r="J55" i="2"/>
  <c r="F55" i="2"/>
  <c r="F53" i="2"/>
  <c r="E51" i="2"/>
  <c r="J20" i="2"/>
  <c r="E20" i="2"/>
  <c r="F84" i="2" s="1"/>
  <c r="J19" i="2"/>
  <c r="J14" i="2"/>
  <c r="J81" i="2" s="1"/>
  <c r="E7" i="2"/>
  <c r="E75" i="2"/>
  <c r="E47" i="2"/>
  <c r="BD56" i="1"/>
  <c r="BC56" i="1"/>
  <c r="BB56" i="1"/>
  <c r="BA56" i="1"/>
  <c r="AY56" i="1"/>
  <c r="AX56" i="1"/>
  <c r="AW56" i="1"/>
  <c r="AS56" i="1"/>
  <c r="AS52" i="1"/>
  <c r="AS51" i="1"/>
  <c r="AT54" i="1"/>
  <c r="L47" i="1"/>
  <c r="AM46" i="1"/>
  <c r="L46" i="1"/>
  <c r="AM44" i="1"/>
  <c r="L44" i="1"/>
  <c r="L42" i="1"/>
  <c r="L41" i="1"/>
  <c r="J53" i="2" l="1"/>
  <c r="J84" i="4"/>
  <c r="J61" i="4" s="1"/>
  <c r="BK83" i="4"/>
  <c r="J83" i="4" s="1"/>
  <c r="J29" i="4" s="1"/>
  <c r="AG55" i="1" s="1"/>
  <c r="BD52" i="1"/>
  <c r="BD51" i="1" s="1"/>
  <c r="W30" i="1" s="1"/>
  <c r="BB52" i="1"/>
  <c r="F56" i="2"/>
  <c r="J32" i="2"/>
  <c r="AV53" i="1" s="1"/>
  <c r="BK89" i="2"/>
  <c r="P88" i="2"/>
  <c r="P87" i="2" s="1"/>
  <c r="AU53" i="1" s="1"/>
  <c r="AU52" i="1" s="1"/>
  <c r="AU51" i="1" s="1"/>
  <c r="T88" i="2"/>
  <c r="T87" i="2" s="1"/>
  <c r="J33" i="2"/>
  <c r="AW53" i="1" s="1"/>
  <c r="F33" i="2"/>
  <c r="BA53" i="1" s="1"/>
  <c r="F35" i="2"/>
  <c r="BC53" i="1" s="1"/>
  <c r="BC52" i="1" s="1"/>
  <c r="E47" i="3"/>
  <c r="J29" i="3"/>
  <c r="J60" i="3"/>
  <c r="J53" i="4"/>
  <c r="J60" i="4"/>
  <c r="E47" i="5"/>
  <c r="F32" i="3"/>
  <c r="AZ54" i="1" s="1"/>
  <c r="J32" i="4"/>
  <c r="AV55" i="1" s="1"/>
  <c r="F32" i="4"/>
  <c r="AZ55" i="1" s="1"/>
  <c r="J33" i="4"/>
  <c r="AW55" i="1" s="1"/>
  <c r="F33" i="4"/>
  <c r="BA55" i="1" s="1"/>
  <c r="J32" i="5"/>
  <c r="AV57" i="1" s="1"/>
  <c r="AT57" i="1" s="1"/>
  <c r="F32" i="5"/>
  <c r="AZ57" i="1" s="1"/>
  <c r="AZ56" i="1" s="1"/>
  <c r="AV56" i="1" s="1"/>
  <c r="AT56" i="1" s="1"/>
  <c r="BK86" i="5"/>
  <c r="J86" i="5" s="1"/>
  <c r="AZ52" i="1" l="1"/>
  <c r="AV52" i="1" s="1"/>
  <c r="AX52" i="1"/>
  <c r="BB51" i="1"/>
  <c r="AZ51" i="1"/>
  <c r="J29" i="5"/>
  <c r="J60" i="5"/>
  <c r="AT55" i="1"/>
  <c r="AN55" i="1" s="1"/>
  <c r="J38" i="3"/>
  <c r="AG54" i="1"/>
  <c r="AN54" i="1" s="1"/>
  <c r="J38" i="4"/>
  <c r="BA52" i="1"/>
  <c r="BK88" i="2"/>
  <c r="J89" i="2"/>
  <c r="J62" i="2" s="1"/>
  <c r="AY52" i="1"/>
  <c r="BC51" i="1"/>
  <c r="AT53" i="1"/>
  <c r="W28" i="1" l="1"/>
  <c r="AX51" i="1"/>
  <c r="BK87" i="2"/>
  <c r="J87" i="2" s="1"/>
  <c r="J88" i="2"/>
  <c r="J61" i="2" s="1"/>
  <c r="W26" i="1"/>
  <c r="AV51" i="1"/>
  <c r="W29" i="1"/>
  <c r="AY51" i="1"/>
  <c r="AW52" i="1"/>
  <c r="BA51" i="1"/>
  <c r="J38" i="5"/>
  <c r="AG57" i="1"/>
  <c r="AT52" i="1"/>
  <c r="AG56" i="1" l="1"/>
  <c r="AN56" i="1" s="1"/>
  <c r="AN57" i="1"/>
  <c r="W27" i="1"/>
  <c r="AW51" i="1"/>
  <c r="AK27" i="1" s="1"/>
  <c r="AK26" i="1"/>
  <c r="AT51" i="1"/>
  <c r="J60" i="2"/>
  <c r="J29" i="2"/>
  <c r="AG53" i="1" l="1"/>
  <c r="J38" i="2"/>
  <c r="AG52" i="1" l="1"/>
  <c r="AN53" i="1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<sst xmlns="http://schemas.openxmlformats.org/spreadsheetml/2006/main" count="2434" uniqueCount="642">
  <si>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</si>
  <si>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</si>
  <si>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</si>
  <si>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</si>
  <si>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</si>
  <si>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</si>
  <si>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</si>
  <si>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{989ead6a-498d-4ae5-bccd-a8c2e23077e3}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</si>
  <si>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</si>
  <si>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</si>
  <si>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</si>
  <si>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</si>
  <si>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</si>
  <si>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</si>
  <si>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</si>
  <si>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</si>
  <si>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</si>
  <si>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</si>
  <si>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</si>
  <si>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Cyklostezka Velký Týnec - Čechovice</t>
  </si>
  <si>
    <t>0,1</t>
  </si>
  <si>
    <t>KSO:</t>
  </si>
  <si>
    <t>822 29</t>
  </si>
  <si>
    <t>CC-CZ:</t>
  </si>
  <si>
    <t>21121</t>
  </si>
  <si>
    <t>1</t>
  </si>
  <si>
    <t>Místo:</t>
  </si>
  <si>
    <t>Velký Týnec - Čechovice</t>
  </si>
  <si>
    <t>Datum:</t>
  </si>
  <si>
    <t>10</t>
  </si>
  <si>
    <t>CZ-CPV:</t>
  </si>
  <si>
    <t>45233160-8</t>
  </si>
  <si>
    <t>CZ-CPA:</t>
  </si>
  <si>
    <t>42.11.10</t>
  </si>
  <si>
    <t>100</t>
  </si>
  <si>
    <t>Zadavatel:</t>
  </si>
  <si>
    <t>IČ:</t>
  </si>
  <si>
    <t/>
  </si>
  <si>
    <t>Obec Velký Týnec, Zámecká 35, 783 72 Velký Týnec</t>
  </si>
  <si>
    <t>DIČ:</t>
  </si>
  <si>
    <t>Uchazeč:</t>
  </si>
  <si>
    <t>Vyplň údaj</t>
  </si>
  <si>
    <t>Projektant:</t>
  </si>
  <si>
    <t xml:space="preserve"> 25334107 </t>
  </si>
  <si>
    <t>STAVING engineering s.r.o.</t>
  </si>
  <si>
    <t xml:space="preserve">CZ  25334107 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</si>
  <si>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</si>
  <si>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</si>
  <si>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</si>
  <si>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</si>
  <si>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</si>
  <si>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</si>
  <si>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</si>
  <si>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</si>
  <si>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</si>
  <si>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</si>
  <si>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</si>
  <si>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</si>
  <si>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</si>
  <si>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</si>
  <si>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</si>
  <si>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</si>
  <si>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</si>
  <si>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</si>
  <si>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</si>
  <si>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</si>
  <si>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</si>
  <si>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</si>
  <si>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</si>
  <si>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</si>
  <si>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</si>
  <si>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</si>
  <si>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</si>
  <si>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</si>
  <si>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</si>
  <si>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</si>
  <si>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</si>
  <si>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</si>
  <si>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</si>
  <si>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</si>
  <si>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</si>
  <si>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</si>
  <si>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</si>
  <si>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</si>
  <si>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</si>
  <si>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</si>
  <si>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000</t>
  </si>
  <si>
    <t>Stavební objekty</t>
  </si>
  <si>
    <t>STA</t>
  </si>
  <si>
    <t>{1a73fa7a-fc6b-423b-a03c-4fa791c5f82d}</t>
  </si>
  <si>
    <t>2</t>
  </si>
  <si>
    <t>/</t>
  </si>
  <si>
    <t>001</t>
  </si>
  <si>
    <t>SO 01   Příprava staveniště</t>
  </si>
  <si>
    <t>Soupis</t>
  </si>
  <si>
    <t>{a6d664d7-17b8-4169-b2f4-f993b372632c}</t>
  </si>
  <si>
    <t>002</t>
  </si>
  <si>
    <t>SO 101 Cyklostezka</t>
  </si>
  <si>
    <t>{c92fd614-8e29-49cc-9b47-f79d9b81b3b6}</t>
  </si>
  <si>
    <t>004</t>
  </si>
  <si>
    <t>SO 301 Přeložka kabelů Telefónica</t>
  </si>
  <si>
    <t>{18858b41-29f7-453e-8242-48f162da88f3}</t>
  </si>
  <si>
    <t>111</t>
  </si>
  <si>
    <t>Vedlejší rozpočtové náklady</t>
  </si>
  <si>
    <t>{ec124fbe-d08e-438c-8b4e-10acd04de0ab}</t>
  </si>
  <si>
    <t>005</t>
  </si>
  <si>
    <t>VRN - Vedlejší rozpočtové náklady</t>
  </si>
  <si>
    <t>{dd02e937-65f6-4872-a1b5-5cb3105174e9}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</si>
  <si>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</si>
  <si>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</si>
  <si>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</si>
  <si>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</si>
  <si>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</si>
  <si>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</si>
  <si>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</si>
  <si>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000 - Stavební objekty</t>
  </si>
  <si>
    <t>Soupis:</t>
  </si>
  <si>
    <t>001 - SO 01   Příprava staveniště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</si>
  <si>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</si>
  <si>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</si>
  <si>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</si>
  <si>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</si>
  <si>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</si>
  <si>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</si>
  <si>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</si>
  <si>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8 - Trubní vedení</t>
  </si>
  <si>
    <t xml:space="preserve">    9 - Ostatní konstrukce a práce-bourání</t>
  </si>
  <si>
    <t xml:space="preserve">    997 - Přesun sutě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</si>
  <si>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</si>
  <si>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</si>
  <si>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</si>
  <si>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</si>
  <si>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</si>
  <si>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</si>
  <si>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</si>
  <si>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</si>
  <si>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</si>
  <si>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</si>
  <si>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</si>
  <si>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</si>
  <si>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</si>
  <si>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</si>
  <si>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</si>
  <si>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</si>
  <si>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</si>
  <si>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</si>
  <si>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</si>
  <si>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111201101</t>
  </si>
  <si>
    <t>Odstranění křovin a stromů s odstraněním kořenů průměru kmene do 100 mm do sklonu terénu 1 : 5, při celkové ploše do 1 000 m2</t>
  </si>
  <si>
    <t>m2</t>
  </si>
  <si>
    <t>CS ÚRS 2017 01</t>
  </si>
  <si>
    <t>4</t>
  </si>
  <si>
    <t>1202223612</t>
  </si>
  <si>
    <t>112101104</t>
  </si>
  <si>
    <t>Kácení stromů s odřezáním kmene a s odvětvením listnatých, průměru kmene přes 700 do 900 mm</t>
  </si>
  <si>
    <t>kus</t>
  </si>
  <si>
    <t>-301832514</t>
  </si>
  <si>
    <t>VV</t>
  </si>
  <si>
    <t>1 "pokácení vzrostlého stromu ve staničení 0,501km</t>
  </si>
  <si>
    <t>3</t>
  </si>
  <si>
    <t>113107122</t>
  </si>
  <si>
    <t>Odstranění podkladů nebo krytů s přemístěním hmot na skládku na vzdálenost do 3 m nebo s naložením na dopravní prostředek v ploše jednotlivě do 50 m2 z kameniva hrubého drceného, o tl. vrstvy přes 100 do 200 mm</t>
  </si>
  <si>
    <t>-532245059</t>
  </si>
  <si>
    <t>113107142</t>
  </si>
  <si>
    <t>Odstranění podkladů nebo krytů s přemístěním hmot na skládku na vzdálenost do 3 m nebo s naložením na dopravní prostředek v ploše jednotlivě do 50 m2 živičných, o tl. vrstvy přes 50 do 100 mm</t>
  </si>
  <si>
    <t>-32530605</t>
  </si>
  <si>
    <t>5</t>
  </si>
  <si>
    <t>121101102</t>
  </si>
  <si>
    <t>Sejmutí ornice nebo lesní půdy s vodorovným přemístěním na hromady v místě upotřebení nebo na dočasné či trvalé skládky se složením, na vzdálenost přes 50 do 100 m</t>
  </si>
  <si>
    <t>m3</t>
  </si>
  <si>
    <t>-102018941</t>
  </si>
  <si>
    <t>6</t>
  </si>
  <si>
    <t>122201102</t>
  </si>
  <si>
    <t>Odkopávky a prokopávky nezapažené s přehozením výkopku na vzdálenost do 3 m nebo s naložením na dopravní prostředek v hornině tř. 3 přes 100 do 1 000 m3</t>
  </si>
  <si>
    <t>-629946991</t>
  </si>
  <si>
    <t>7</t>
  </si>
  <si>
    <t>167101102</t>
  </si>
  <si>
    <t>Nakládání, skládání a překládání neulehlého výkopku nebo sypaniny nakládání, množství přes 100 m3, z hornin tř. 1 až 4</t>
  </si>
  <si>
    <t>-1134546965</t>
  </si>
  <si>
    <t>8</t>
  </si>
  <si>
    <t>171201201</t>
  </si>
  <si>
    <t>Uložení sypaniny na skládky</t>
  </si>
  <si>
    <t>1862646710</t>
  </si>
  <si>
    <t>Trubní vedení</t>
  </si>
  <si>
    <t>9</t>
  </si>
  <si>
    <t>89933211R</t>
  </si>
  <si>
    <t>Výšková úprava uličního vstupu nebo vpusti do 200 mm snížením poklopu</t>
  </si>
  <si>
    <t>-891987359</t>
  </si>
  <si>
    <t>Ostatní konstrukce a práce-bourání</t>
  </si>
  <si>
    <t>961044111</t>
  </si>
  <si>
    <t>Bourání základů z betonu prostého</t>
  </si>
  <si>
    <t>834715606</t>
  </si>
  <si>
    <t>997</t>
  </si>
  <si>
    <t>Přesun sutě</t>
  </si>
  <si>
    <t>11</t>
  </si>
  <si>
    <t>997013501</t>
  </si>
  <si>
    <t>Odvoz suti a vybouraných hmot na skládku nebo meziskládku se složením, na vzdálenost do 1 km</t>
  </si>
  <si>
    <t>t</t>
  </si>
  <si>
    <t>1059370818</t>
  </si>
  <si>
    <t>12</t>
  </si>
  <si>
    <t>997013509</t>
  </si>
  <si>
    <t>Odvoz suti a vybouraných hmot na skládku nebo meziskládku se složením, na vzdálenost Příplatek k ceně za každý další i započatý 1 km přes 1 km</t>
  </si>
  <si>
    <t>1465035444</t>
  </si>
  <si>
    <t>45,968*10 "Přepočtené koeficientem množství</t>
  </si>
  <si>
    <t>13</t>
  </si>
  <si>
    <t>997221815</t>
  </si>
  <si>
    <t>Poplatek za uložení stavebního odpadu na skládce (skládkovné) betonového</t>
  </si>
  <si>
    <t>-324037872</t>
  </si>
  <si>
    <t>14</t>
  </si>
  <si>
    <t>997221845</t>
  </si>
  <si>
    <t>Poplatek za uložení stavebního odpadu na skládce (skládkovné) z asfaltových povrchů</t>
  </si>
  <si>
    <t>1737994429</t>
  </si>
  <si>
    <t>002 - SO 101 Cyklostezka</t>
  </si>
  <si>
    <t xml:space="preserve">      18 - Zemní práce - povrchové úpravy terénu</t>
  </si>
  <si>
    <t xml:space="preserve">    2 - Zakládání</t>
  </si>
  <si>
    <t xml:space="preserve">    4 - Vodorovné konstrukce</t>
  </si>
  <si>
    <t xml:space="preserve">    5 - Komunikace</t>
  </si>
  <si>
    <t xml:space="preserve">    998 - Přesun hmot</t>
  </si>
  <si>
    <t>PSV - Práce a dodávky PSV</t>
  </si>
  <si>
    <t xml:space="preserve">    711 - Izolace proti vodě, vlhkosti a plynům</t>
  </si>
  <si>
    <t>17110110R</t>
  </si>
  <si>
    <t>Uložení sypaniny do násypů s rozprostřením sypaniny ve vrstvách a s hrubým urovnáním zhutněných s uzavřením povrchu násypu z hornin soudržných s předepsanou mírou zhutnění v procentech výsledků zkoušek Proctor-Standard (dále jen PS) na 95 % PS</t>
  </si>
  <si>
    <t>948931986</t>
  </si>
  <si>
    <t>171151101</t>
  </si>
  <si>
    <t>Hutnění boků násypů z hornin soudržných a sypkých pro jakýkoliv sklon, délku a míru zhutnění svahu</t>
  </si>
  <si>
    <t>458973950</t>
  </si>
  <si>
    <t>181202305</t>
  </si>
  <si>
    <t>Úprava pláně na stavbách dálnic na násypech se zhutněním</t>
  </si>
  <si>
    <t>659084090</t>
  </si>
  <si>
    <t>181301115</t>
  </si>
  <si>
    <t>Rozprostření a urovnání ornice v rovině nebo ve svahu sklonu do 1:5 při souvislé ploše přes 500 m2, tl. vrstvy přes 250 do 300 mm</t>
  </si>
  <si>
    <t>-1389474957</t>
  </si>
  <si>
    <t>182101101</t>
  </si>
  <si>
    <t>Svahování trvalých svahů do projektovaných profilů s potřebným přemístěním výkopku při svahování v zářezech v hornině tř. 1 až 4</t>
  </si>
  <si>
    <t>-1137031405</t>
  </si>
  <si>
    <t>18</t>
  </si>
  <si>
    <t>Zemní práce - povrchové úpravy terénu</t>
  </si>
  <si>
    <t>181451123</t>
  </si>
  <si>
    <t>Založení trávníku na půdě předem připravené plochy přes 1000 m2 výsevem včetně utažení lučního na svahu přes 1:2 do 1:1</t>
  </si>
  <si>
    <t>659089904</t>
  </si>
  <si>
    <t>M</t>
  </si>
  <si>
    <t>005724800</t>
  </si>
  <si>
    <t>osiva pícnin směsi travní balení obvykle 25 kg jetelotráva běžná</t>
  </si>
  <si>
    <t>kg</t>
  </si>
  <si>
    <t>-1576605657</t>
  </si>
  <si>
    <t>2664*0,015 "Přepočtené koeficientem množství</t>
  </si>
  <si>
    <t>Zakládání</t>
  </si>
  <si>
    <t>274351121</t>
  </si>
  <si>
    <t>Zřízení bednění základových pasů rovného</t>
  </si>
  <si>
    <t>CS ÚRS 2017 02</t>
  </si>
  <si>
    <t>-187225887</t>
  </si>
  <si>
    <t>"Podpěra lávky" (2*(0,8+2,7)*3,37)*2+(2*(0,4+2,7)*0,73)*2+2*2,7*0,4</t>
  </si>
  <si>
    <t>274351122</t>
  </si>
  <si>
    <t>Odstranění bednění základových pasů rovného</t>
  </si>
  <si>
    <t>-1945345073</t>
  </si>
  <si>
    <t>274361821</t>
  </si>
  <si>
    <t>Výztuž základových pásů betonářskou ocelí 10 505 (R)</t>
  </si>
  <si>
    <t>131853294</t>
  </si>
  <si>
    <t>"Podpěra lávky" 7,85*0,15</t>
  </si>
  <si>
    <t>275322611</t>
  </si>
  <si>
    <t>Základy z betonu železového (bez výztuže) patky z betonu odolného proti agresivnímu prostředí (XA) tř. C 30/37 XA</t>
  </si>
  <si>
    <t>-1670114113</t>
  </si>
  <si>
    <t>Vodorovné konstrukce</t>
  </si>
  <si>
    <t>4219522R</t>
  </si>
  <si>
    <t>Dřevěné deskové mostní nosné konstrukce lávka z fošen tvrdých</t>
  </si>
  <si>
    <t>kpl</t>
  </si>
  <si>
    <t>-1213389623</t>
  </si>
  <si>
    <t>465513127</t>
  </si>
  <si>
    <t>Dlažba z lomového kamene lomařsky upraveného na cementovou maltu, s vyspárováním cementovou maltou, tl. kamene 200 mm</t>
  </si>
  <si>
    <t>-71777160</t>
  </si>
  <si>
    <t>P</t>
  </si>
  <si>
    <t>Poznámka k položce:
včetně podkladu</t>
  </si>
  <si>
    <t>Komunikace</t>
  </si>
  <si>
    <t>564231111</t>
  </si>
  <si>
    <t>Podklad nebo podsyp ze štěrkopísku ŠP s rozprostřením, vlhčením a zhutněním, po zhutnění tl. 100 mm</t>
  </si>
  <si>
    <t>1531663493</t>
  </si>
  <si>
    <t>564861111</t>
  </si>
  <si>
    <t>Podklad ze štěrkodrtě ŠD tl 200 mm</t>
  </si>
  <si>
    <t>-62019887</t>
  </si>
  <si>
    <t>"Sjezdy" 2*202</t>
  </si>
  <si>
    <t>16</t>
  </si>
  <si>
    <t>564871111</t>
  </si>
  <si>
    <t>Podklad ze štěrkodrti ŠD s rozprostřením a zhutněním, po zhutnění tl. 250 mm</t>
  </si>
  <si>
    <t>829999037</t>
  </si>
  <si>
    <t>17</t>
  </si>
  <si>
    <t>565135121</t>
  </si>
  <si>
    <t>Asfaltový beton vrstva podkladní ACP 16 (obalované kamenivo OKS) tl 50 mm š přes 3 m</t>
  </si>
  <si>
    <t>152771306</t>
  </si>
  <si>
    <t>"Sjezdy" 202</t>
  </si>
  <si>
    <t>573211109</t>
  </si>
  <si>
    <t>Postřik živičný spojovací z asfaltu v množství 0,50 kg/m2</t>
  </si>
  <si>
    <t>-1583604987</t>
  </si>
  <si>
    <t>19</t>
  </si>
  <si>
    <t>577143111</t>
  </si>
  <si>
    <t>Asfaltový beton vrstva obrusná ACO 8 (ABJ) tl 50 mm š do 3 m z nemodifikovaného asfaltu</t>
  </si>
  <si>
    <t>-966927900</t>
  </si>
  <si>
    <t>20</t>
  </si>
  <si>
    <t>581124115</t>
  </si>
  <si>
    <t>Kryt ze speciálního zátěžového vodopropustného betonu dle materiálové specifikace (viz Příloha č.7 zadávací dokumentace), tl. 150 mm</t>
  </si>
  <si>
    <t>755111686</t>
  </si>
  <si>
    <t>Poznámka k položce:
Položka včetně dodávky a strojní pokládky.</t>
  </si>
  <si>
    <t>596211211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</si>
  <si>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50 do 100 m2</t>
  </si>
  <si>
    <t>-1939719148</t>
  </si>
  <si>
    <t>22</t>
  </si>
  <si>
    <t>592451090</t>
  </si>
  <si>
    <t>dlaždice betonové dlažba zámková (ČSN EN 1338) dlažba skladebná HOLLAND s fazetou, 1 m2=50 kusů HBB  20 x 10 x 8 přírodní</t>
  </si>
  <si>
    <t>-1930613596</t>
  </si>
  <si>
    <t>23</t>
  </si>
  <si>
    <t>9141111R</t>
  </si>
  <si>
    <t>Montáž svislé dopravní značky základní velikosti do 1 m2 objímkami na sloupky nebo konzoly</t>
  </si>
  <si>
    <t>-1723038438</t>
  </si>
  <si>
    <t>24</t>
  </si>
  <si>
    <t>404441010</t>
  </si>
  <si>
    <t>výrobky a tabule orientační pro návěstí a zabezpečovací zařízení silniční značky dopravní svislé FeZn  plech FeZn AL     plech Al NK, 3M   povrchová úprava reflexní fólií tř.1 kruhové značky B1-B34, P7, C1 - C14, IJ4b rozměr 500 mm FeZn</t>
  </si>
  <si>
    <t>-136062825</t>
  </si>
  <si>
    <t>25</t>
  </si>
  <si>
    <t>915111121</t>
  </si>
  <si>
    <t>Vodorovné dopravní značení stříkané barvou dělící čára šířky 125 mm přerušovaná bílá základní</t>
  </si>
  <si>
    <t>m</t>
  </si>
  <si>
    <t>892444500</t>
  </si>
  <si>
    <t>26</t>
  </si>
  <si>
    <t>919441211</t>
  </si>
  <si>
    <t>Čelo propustku ze zdiva z lomového kamene, pro propustek z trub DN 300 až 500 mm</t>
  </si>
  <si>
    <t>-395828101</t>
  </si>
  <si>
    <t>27</t>
  </si>
  <si>
    <t>9195211R</t>
  </si>
  <si>
    <t>Zřízení silničního propustku z trub betonových nebo železobetonových DN 500 mm</t>
  </si>
  <si>
    <t>-124442639</t>
  </si>
  <si>
    <t>28</t>
  </si>
  <si>
    <t>592211380</t>
  </si>
  <si>
    <t>trouby pro dešťové odpadní vody železobetonové přímé kruhového průřezu, osmiúhelníkové, zesílené TZP-Q  400/1000       D 40 x 100 x 8</t>
  </si>
  <si>
    <t>-1472435534</t>
  </si>
  <si>
    <t>29</t>
  </si>
  <si>
    <t>229126394</t>
  </si>
  <si>
    <t>30</t>
  </si>
  <si>
    <t>59221142R</t>
  </si>
  <si>
    <t>trouby pro dešťové odpadní vody železobetonové přímé kruhového průřezu, osmiúhelníkové, zesílené TZP-Q 600/1000        D 60 x 100 x 8</t>
  </si>
  <si>
    <t>-884917310</t>
  </si>
  <si>
    <t>31</t>
  </si>
  <si>
    <t>919535556</t>
  </si>
  <si>
    <t>Obetonování trubního propustku betonem prostým vodostavebným V 4 tř. B 20</t>
  </si>
  <si>
    <t>-1729964323</t>
  </si>
  <si>
    <t>1,24*4</t>
  </si>
  <si>
    <t>1,05*1</t>
  </si>
  <si>
    <t>Součet</t>
  </si>
  <si>
    <t>32</t>
  </si>
  <si>
    <t>935111111</t>
  </si>
  <si>
    <t>Osazení betonového příkopového žlabu s vyplněním a zatřením spár cementovou maltou s ložem tl. 100 mm z kameniva těženého nebo štěrkopísku z betonových příkopových tvárnic šířky do 500 mm</t>
  </si>
  <si>
    <t>809096037</t>
  </si>
  <si>
    <t>33</t>
  </si>
  <si>
    <t>592275180</t>
  </si>
  <si>
    <t>tvárnice meliorační a příkopové betonové a železobetonové žlabovky TBZ  50/50/13   50 x 50 x 13</t>
  </si>
  <si>
    <t>-403381730</t>
  </si>
  <si>
    <t>135*2</t>
  </si>
  <si>
    <t>34</t>
  </si>
  <si>
    <t>938902152</t>
  </si>
  <si>
    <t>Čištění příkopů komunikací strojně příkopovou frézou při šířce dna přes 400 mm</t>
  </si>
  <si>
    <t>1707629627</t>
  </si>
  <si>
    <t>35</t>
  </si>
  <si>
    <t>72315R</t>
  </si>
  <si>
    <t>Potrubí z ocelových trubek hladkých chráničky D 108/4</t>
  </si>
  <si>
    <t>-1305498898</t>
  </si>
  <si>
    <t>998</t>
  </si>
  <si>
    <t>Přesun hmot</t>
  </si>
  <si>
    <t>36</t>
  </si>
  <si>
    <t>998225111</t>
  </si>
  <si>
    <t>Přesun hmot pro komunikace s krytem z kameniva, monolitickým betonovým nebo živičným dopravní vzdálenost do 200 m jakékoliv délky objektu</t>
  </si>
  <si>
    <t>-98629033</t>
  </si>
  <si>
    <t>PSV</t>
  </si>
  <si>
    <t>Práce a dodávky PSV</t>
  </si>
  <si>
    <t>711</t>
  </si>
  <si>
    <t>Izolace proti vodě, vlhkosti a plynům</t>
  </si>
  <si>
    <t>37</t>
  </si>
  <si>
    <t>711112011</t>
  </si>
  <si>
    <t>Provedení izolace proti zemní vlhkosti svislé za studena suspenzí asfaltovou</t>
  </si>
  <si>
    <t>-111819848</t>
  </si>
  <si>
    <t>38</t>
  </si>
  <si>
    <t>111633460</t>
  </si>
  <si>
    <t>suspenze asfaltová GUMOASFALT SA 12/ 10 kg</t>
  </si>
  <si>
    <t>-1073107087</t>
  </si>
  <si>
    <t>Poznámka k položce:
Spotřeba: 0,75 kg/m2</t>
  </si>
  <si>
    <t>58,392*0,0011 'Přepočtené koeficientem množství</t>
  </si>
  <si>
    <t>004 - SO 301 Přeložka kabelů Telefónica</t>
  </si>
  <si>
    <t>M - Práce a dodávky M</t>
  </si>
  <si>
    <t>Práce a dodávky M</t>
  </si>
  <si>
    <t>9550000R</t>
  </si>
  <si>
    <t>NEOCEŇOVAT- NENÍ PŘEDMĚTEM VŘ !!!</t>
  </si>
  <si>
    <t>64</t>
  </si>
  <si>
    <t>-1295350241</t>
  </si>
  <si>
    <t>Poznámka k položce:
ZEMNÍ PRÁCE
  1) Pokládka žlabů ostatních - 59 m 
  2) Rýha v trávě 50/110 - 303 m
  3) Vytýčení trasy podél silnice - 303 m
  MONTÁŽ
 1) Demontáž uložené trubky - 606 m
 2) Demontáž úložných kabelů do 50 XN - 309 m
 3) Kalibrace a tlaková zkouška trubky - 496 m
 4) Měření oboustrané OTDR (1310, 1550 a 1625 nm) - 96 ks
 5) Měření stejnosměrné během stavby - první čtyřka - 1 ks
 6) Měření stejnosměrné během stavby - další čtyřka - 49 ks
 7) Měření střídavé během stavby - další čtyřka - 49 ks
 8) Měření střídavé během stavby - první čtyřka - 1 ks
 9) Měření útlumu během stavby - první čtyřka - 1 ks
10) Montáž jedné čtyřky s oboustr. číslováním - 100 ks
11) Montáž spojky, redukce mechanické rozeb - 4 ks
12) Montáž trubky úložné - 610 m
13) Montáž úložných kabelů do 50 XN - 313 m
14) Svaření jednotlivého vlákna v transportní ametropolitní síti - 48 ks
15) Vyhledání průběhu tlk. kabelů při výstavbě -1 ks
16) Zafoukání OK do 144 vl do HDPE - 2948 m
 GEODETICKÉ PRÁCE
 1) Zaměření trasy pro stavbu nad 100 m do 1 km - 203 m
 2) Zaměření trasy pro stavbu  nad 100  m do 1 km pevná částka - 1 ks
 MATERIÁL
 1) Deska krycí  plast. 300x 1000 m - 244 ks
 2) Fólie výstražná 220 mm PE oranžová - 303 m
 3) Fólie výstražná 330 mm PE oranžová - 303 m
 4) Fólie vástražná 80mm PE červenobílá - 300 m
 5) Kabel plastový TCEPKPFLE 50x4x0,4 - 4 m
 6) Mini Marker 1255 80-6102-2191-5 - 2 ks
 7) Modul konektor. 9700-10P - 20 ks
 8) Ochrana spoje smršťovací S0924 60 mm - 48 ks
 9) Souprava čistící 4413L - 1 ks
10) Spojka kabelová SCX 75/15-300(68/15) - 2 ks
11) Spojka trubky HDPE 40 mm Plasson - 4 ks
12) Trubka HDPE 110/1000 mm opavná půlená - 59 ks
13) Trubka HDPE 40/33 černá -2 m
14) Trubka HDPE 40/33 oranžová - 2 m
15) Ubrousek čistící pro opt. vlákno 34155 -1 ks
16) Páska lepící iz. 19mmx20mx0,15mm černá - 6 ks
17) Páska pryž. izolační 19 mmx10 Rotunda - 6 ks</t>
  </si>
  <si>
    <t>111 - Vedlejší rozpočtové náklady</t>
  </si>
  <si>
    <t>005 - VRN - Vedlejší rozpočtové náklady</t>
  </si>
  <si>
    <t xml:space="preserve">    VRN1 - Průzkumné, geodetické a projektové práce</t>
  </si>
  <si>
    <t xml:space="preserve">    VRN4 - Inženýrská činnost</t>
  </si>
  <si>
    <t>VRN3 - Zařízení staveniště</t>
  </si>
  <si>
    <t>VRN</t>
  </si>
  <si>
    <t>VRN1</t>
  </si>
  <si>
    <t>Průzkumné, geodetické a projektové práce</t>
  </si>
  <si>
    <t>011324000</t>
  </si>
  <si>
    <t>Průzkumné, geodetické a projektové práce průzkumné práce archeologická činnost archeologický průzkum</t>
  </si>
  <si>
    <t>Kč</t>
  </si>
  <si>
    <t>CS ÚRS 2014 01</t>
  </si>
  <si>
    <t>1024</t>
  </si>
  <si>
    <t>-1806949933</t>
  </si>
  <si>
    <t>012103000</t>
  </si>
  <si>
    <t>Průzkumné, geodetické a projektové práce geodetické práce před výstavbou</t>
  </si>
  <si>
    <t>1194535651</t>
  </si>
  <si>
    <t>012203000</t>
  </si>
  <si>
    <t>Průzkumné, geodetické a projektové práce geodetické práce při provádění stavby</t>
  </si>
  <si>
    <t>871986482</t>
  </si>
  <si>
    <t>012303000</t>
  </si>
  <si>
    <t>Průzkumné, geodetické a projektové práce geodetické práce po výstavbě</t>
  </si>
  <si>
    <t>339868068</t>
  </si>
  <si>
    <t>012403000</t>
  </si>
  <si>
    <t>Průzkumné, geodetické a projektové práce geodetické práce kartografické práce</t>
  </si>
  <si>
    <t>2093786743</t>
  </si>
  <si>
    <t>013244000</t>
  </si>
  <si>
    <t>Průzkumné, geodetické a projektové práce projektové práce dokumentace stavby (výkresová a textová) pro provádění stavby - Dílenská dokumentace zhotovitele</t>
  </si>
  <si>
    <t>321714592</t>
  </si>
  <si>
    <t>013254000</t>
  </si>
  <si>
    <t>Průzkumné, geodetické a projektové práce projektové práce dokumentace stavby (výkresová a textová) skutečného provedení stavby</t>
  </si>
  <si>
    <t>1335123926</t>
  </si>
  <si>
    <t>VRN4</t>
  </si>
  <si>
    <t>Inženýrská činnost</t>
  </si>
  <si>
    <t>042603000</t>
  </si>
  <si>
    <t>Inženýrská činnost posudky plán zkoušek</t>
  </si>
  <si>
    <t>-1402908033</t>
  </si>
  <si>
    <t>043134000</t>
  </si>
  <si>
    <t>Inženýrská činnost zkoušky a ostatní měření zkoušky zatěžovací</t>
  </si>
  <si>
    <t>-1495619281</t>
  </si>
  <si>
    <t>045203000</t>
  </si>
  <si>
    <t>Inženýrská činnost zkoušky a ostatní měření monitoring kompletační a koordinační činnost kompletační činnost</t>
  </si>
  <si>
    <t>864960021</t>
  </si>
  <si>
    <t>049103000</t>
  </si>
  <si>
    <t>Inženýrská činnost zkoušky a ostatní měření inženýrská činnost ostatní náklady vzniklé v souvislosti s realizací stavby</t>
  </si>
  <si>
    <t>442147713</t>
  </si>
  <si>
    <t>VRN3</t>
  </si>
  <si>
    <t>Zařízení staveniště</t>
  </si>
  <si>
    <t>031203000</t>
  </si>
  <si>
    <t>Zařízení staveniště související (přípravné) práce terénní úpravy pro zařízení staveniště</t>
  </si>
  <si>
    <t>1548183814</t>
  </si>
  <si>
    <t>032103000</t>
  </si>
  <si>
    <t>Zařízení staveniště vybavení staveniště náklady na stavební buňky</t>
  </si>
  <si>
    <t>-114161156</t>
  </si>
  <si>
    <t>032403000</t>
  </si>
  <si>
    <t>Zařízení staveniště vybavení staveniště provizorní komunikace</t>
  </si>
  <si>
    <t>-1019397341</t>
  </si>
  <si>
    <t>032503000</t>
  </si>
  <si>
    <t>Zařízení staveniště vybavení staveniště skládky na staveništi</t>
  </si>
  <si>
    <t>-440247995</t>
  </si>
  <si>
    <t>034203000</t>
  </si>
  <si>
    <t>Zařízení staveniště zabezpečení staveniště oplocení staveniště</t>
  </si>
  <si>
    <t>-694290560</t>
  </si>
  <si>
    <t>034403000</t>
  </si>
  <si>
    <t>Zařízení staveniště zabezpečení staveniště dopravní značení na staveništi</t>
  </si>
  <si>
    <t>1204408432</t>
  </si>
  <si>
    <t>039103000</t>
  </si>
  <si>
    <t>Zařízení staveniště zrušení zařízení staveniště rozebrání, bourání a odvoz</t>
  </si>
  <si>
    <t>528526846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</si>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</sst>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9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left" vertical="center"/>
    </xf>
    <xf numFmtId="0" fontId="13" fillId="3" borderId="0" xfId="1" applyFont="1" applyFill="1" applyAlignment="1" applyProtection="1">
      <alignment vertical="center"/>
    </xf>
    <xf numFmtId="0" fontId="45" fillId="3" borderId="0" xfId="1" applyFill="1"/>
    <xf numFmtId="0" fontId="0" fillId="3" borderId="0" xfId="0" applyFill="1"/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9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1" fillId="0" borderId="18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7" fillId="0" borderId="18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31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4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4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9" fillId="0" borderId="25" xfId="0" applyFont="1" applyBorder="1" applyAlignment="1" applyProtection="1">
      <alignment vertical="center"/>
    </xf>
    <xf numFmtId="0" fontId="37" fillId="0" borderId="0" xfId="0" applyFont="1" applyAlignment="1" applyProtection="1">
      <alignment vertical="top" wrapText="1"/>
    </xf>
    <xf numFmtId="0" fontId="0" fillId="0" borderId="23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8" fillId="0" borderId="29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32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33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vertical="center" wrapText="1"/>
      <protection locked="0"/>
    </xf>
    <xf numFmtId="0" fontId="38" fillId="0" borderId="35" xfId="0" applyFont="1" applyBorder="1" applyAlignment="1" applyProtection="1">
      <alignment vertical="center" wrapText="1"/>
      <protection locked="0"/>
    </xf>
    <xf numFmtId="0" fontId="42" fillId="0" borderId="34" xfId="0" applyFont="1" applyBorder="1" applyAlignment="1" applyProtection="1">
      <alignment vertical="center" wrapText="1"/>
      <protection locked="0"/>
    </xf>
    <xf numFmtId="0" fontId="38" fillId="0" borderId="36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8" fillId="0" borderId="29" xfId="0" applyFont="1" applyBorder="1" applyAlignment="1" applyProtection="1">
      <alignment horizontal="left" vertical="center"/>
      <protection locked="0"/>
    </xf>
    <xf numFmtId="0" fontId="38" fillId="0" borderId="30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vertical="center" wrapText="1"/>
      <protection locked="0"/>
    </xf>
    <xf numFmtId="0" fontId="41" fillId="0" borderId="3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3" fillId="0" borderId="34" xfId="0" applyFont="1" applyBorder="1" applyAlignment="1" applyProtection="1">
      <protection locked="0"/>
    </xf>
    <xf numFmtId="0" fontId="38" fillId="0" borderId="32" xfId="0" applyFont="1" applyBorder="1" applyAlignment="1" applyProtection="1">
      <alignment vertical="top"/>
      <protection locked="0"/>
    </xf>
    <xf numFmtId="0" fontId="38" fillId="0" borderId="33" xfId="0" applyFont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35" xfId="0" applyFont="1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vertical="top"/>
      <protection locked="0"/>
    </xf>
    <xf numFmtId="0" fontId="38" fillId="0" borderId="36" xfId="0" applyFont="1" applyBorder="1" applyAlignment="1" applyProtection="1">
      <alignment vertical="top"/>
      <protection locked="0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9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1" fillId="3" borderId="0" xfId="1" applyFont="1" applyFill="1" applyAlignment="1">
      <alignment vertical="center"/>
    </xf>
    <xf numFmtId="0" fontId="41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49" fontId="41" fillId="0" borderId="1" xfId="0" applyNumberFormat="1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wrapText="1"/>
      <protection locked="0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workbookViewId="0">
      <pane ySplit="1" topLeftCell="A46" activePane="bottomLeft" state="frozen"/>
      <selection pane="bottomLeft" activeCell="AA16" sqref="AA1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39" t="s">
        <v>16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28"/>
      <c r="AQ5" s="30"/>
      <c r="BE5" s="337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41" t="s">
        <v>19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28"/>
      <c r="AQ6" s="30"/>
      <c r="BE6" s="338"/>
      <c r="BS6" s="23" t="s">
        <v>20</v>
      </c>
    </row>
    <row r="7" spans="1:74" ht="14.45" customHeight="1">
      <c r="B7" s="27"/>
      <c r="C7" s="28"/>
      <c r="D7" s="36" t="s">
        <v>21</v>
      </c>
      <c r="E7" s="28"/>
      <c r="F7" s="28"/>
      <c r="G7" s="28"/>
      <c r="H7" s="28"/>
      <c r="I7" s="28"/>
      <c r="J7" s="28"/>
      <c r="K7" s="34" t="s">
        <v>22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23</v>
      </c>
      <c r="AL7" s="28"/>
      <c r="AM7" s="28"/>
      <c r="AN7" s="34" t="s">
        <v>24</v>
      </c>
      <c r="AO7" s="28"/>
      <c r="AP7" s="28"/>
      <c r="AQ7" s="30"/>
      <c r="BE7" s="338"/>
      <c r="BS7" s="23" t="s">
        <v>25</v>
      </c>
    </row>
    <row r="8" spans="1:74" ht="14.45" customHeight="1">
      <c r="B8" s="27"/>
      <c r="C8" s="28"/>
      <c r="D8" s="36" t="s">
        <v>26</v>
      </c>
      <c r="E8" s="28"/>
      <c r="F8" s="28"/>
      <c r="G8" s="28"/>
      <c r="H8" s="28"/>
      <c r="I8" s="28"/>
      <c r="J8" s="28"/>
      <c r="K8" s="34" t="s">
        <v>27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28</v>
      </c>
      <c r="AL8" s="28"/>
      <c r="AM8" s="28"/>
      <c r="AN8" s="396">
        <v>42979</v>
      </c>
      <c r="AO8" s="28"/>
      <c r="AP8" s="28"/>
      <c r="AQ8" s="30"/>
      <c r="BE8" s="338"/>
      <c r="BS8" s="23" t="s">
        <v>29</v>
      </c>
    </row>
    <row r="9" spans="1:74" ht="29.25" customHeight="1">
      <c r="B9" s="27"/>
      <c r="C9" s="28"/>
      <c r="D9" s="33" t="s">
        <v>30</v>
      </c>
      <c r="E9" s="28"/>
      <c r="F9" s="28"/>
      <c r="G9" s="28"/>
      <c r="H9" s="28"/>
      <c r="I9" s="28"/>
      <c r="J9" s="28"/>
      <c r="K9" s="37" t="s">
        <v>31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33" t="s">
        <v>32</v>
      </c>
      <c r="AL9" s="28"/>
      <c r="AM9" s="28"/>
      <c r="AN9" s="37" t="s">
        <v>33</v>
      </c>
      <c r="AO9" s="28"/>
      <c r="AP9" s="28"/>
      <c r="AQ9" s="30"/>
      <c r="BE9" s="338"/>
      <c r="BS9" s="23" t="s">
        <v>34</v>
      </c>
    </row>
    <row r="10" spans="1:74" ht="14.45" customHeight="1">
      <c r="B10" s="27"/>
      <c r="C10" s="28"/>
      <c r="D10" s="36" t="s">
        <v>35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36</v>
      </c>
      <c r="AL10" s="28"/>
      <c r="AM10" s="28"/>
      <c r="AN10" s="34" t="s">
        <v>37</v>
      </c>
      <c r="AO10" s="28"/>
      <c r="AP10" s="28"/>
      <c r="AQ10" s="30"/>
      <c r="BE10" s="338"/>
      <c r="BS10" s="23" t="s">
        <v>20</v>
      </c>
    </row>
    <row r="11" spans="1:74" ht="18.399999999999999" customHeight="1">
      <c r="B11" s="27"/>
      <c r="C11" s="28"/>
      <c r="D11" s="28"/>
      <c r="E11" s="34" t="s">
        <v>38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39</v>
      </c>
      <c r="AL11" s="28"/>
      <c r="AM11" s="28"/>
      <c r="AN11" s="34" t="s">
        <v>37</v>
      </c>
      <c r="AO11" s="28"/>
      <c r="AP11" s="28"/>
      <c r="AQ11" s="30"/>
      <c r="BE11" s="338"/>
      <c r="BS11" s="23" t="s">
        <v>20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38"/>
      <c r="BS12" s="23" t="s">
        <v>20</v>
      </c>
    </row>
    <row r="13" spans="1:74" ht="14.45" customHeight="1">
      <c r="B13" s="27"/>
      <c r="C13" s="28"/>
      <c r="D13" s="36" t="s">
        <v>40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36</v>
      </c>
      <c r="AL13" s="28"/>
      <c r="AM13" s="28"/>
      <c r="AN13" s="38" t="s">
        <v>41</v>
      </c>
      <c r="AO13" s="28"/>
      <c r="AP13" s="28"/>
      <c r="AQ13" s="30"/>
      <c r="BE13" s="338"/>
      <c r="BS13" s="23" t="s">
        <v>20</v>
      </c>
    </row>
    <row r="14" spans="1:74">
      <c r="B14" s="27"/>
      <c r="C14" s="28"/>
      <c r="D14" s="28"/>
      <c r="E14" s="342" t="s">
        <v>41</v>
      </c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6" t="s">
        <v>39</v>
      </c>
      <c r="AL14" s="28"/>
      <c r="AM14" s="28"/>
      <c r="AN14" s="38" t="s">
        <v>41</v>
      </c>
      <c r="AO14" s="28"/>
      <c r="AP14" s="28"/>
      <c r="AQ14" s="30"/>
      <c r="BE14" s="338"/>
      <c r="BS14" s="23" t="s">
        <v>20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38"/>
      <c r="BS15" s="23" t="s">
        <v>6</v>
      </c>
    </row>
    <row r="16" spans="1:74" ht="14.45" customHeight="1">
      <c r="B16" s="27"/>
      <c r="C16" s="28"/>
      <c r="D16" s="36" t="s">
        <v>42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36</v>
      </c>
      <c r="AL16" s="28"/>
      <c r="AM16" s="28"/>
      <c r="AN16" s="34" t="s">
        <v>43</v>
      </c>
      <c r="AO16" s="28"/>
      <c r="AP16" s="28"/>
      <c r="AQ16" s="30"/>
      <c r="BE16" s="338"/>
      <c r="BS16" s="23" t="s">
        <v>6</v>
      </c>
    </row>
    <row r="17" spans="2:71" ht="18.399999999999999" customHeight="1">
      <c r="B17" s="27"/>
      <c r="C17" s="28"/>
      <c r="D17" s="28"/>
      <c r="E17" s="34" t="s">
        <v>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39</v>
      </c>
      <c r="AL17" s="28"/>
      <c r="AM17" s="28"/>
      <c r="AN17" s="34" t="s">
        <v>45</v>
      </c>
      <c r="AO17" s="28"/>
      <c r="AP17" s="28"/>
      <c r="AQ17" s="30"/>
      <c r="BE17" s="338"/>
      <c r="BS17" s="23" t="s">
        <v>46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38"/>
      <c r="BS18" s="23" t="s">
        <v>8</v>
      </c>
    </row>
    <row r="19" spans="2:71" ht="14.45" customHeight="1">
      <c r="B19" s="27"/>
      <c r="C19" s="28"/>
      <c r="D19" s="36" t="s">
        <v>47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38"/>
      <c r="BS19" s="23" t="s">
        <v>8</v>
      </c>
    </row>
    <row r="20" spans="2:71" ht="16.5" customHeight="1">
      <c r="B20" s="27"/>
      <c r="C20" s="28"/>
      <c r="D20" s="28"/>
      <c r="E20" s="344" t="s">
        <v>37</v>
      </c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28"/>
      <c r="AP20" s="28"/>
      <c r="AQ20" s="30"/>
      <c r="BE20" s="338"/>
      <c r="BS20" s="23" t="s">
        <v>6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38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38"/>
    </row>
    <row r="23" spans="2:71" s="1" customFormat="1" ht="25.9" customHeight="1">
      <c r="B23" s="40"/>
      <c r="C23" s="41"/>
      <c r="D23" s="42" t="s">
        <v>48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45">
        <f>ROUNDUP(AG51,2)</f>
        <v>0</v>
      </c>
      <c r="AL23" s="346"/>
      <c r="AM23" s="346"/>
      <c r="AN23" s="346"/>
      <c r="AO23" s="346"/>
      <c r="AP23" s="41"/>
      <c r="AQ23" s="44"/>
      <c r="BE23" s="338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38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47" t="s">
        <v>49</v>
      </c>
      <c r="M25" s="347"/>
      <c r="N25" s="347"/>
      <c r="O25" s="347"/>
      <c r="P25" s="41"/>
      <c r="Q25" s="41"/>
      <c r="R25" s="41"/>
      <c r="S25" s="41"/>
      <c r="T25" s="41"/>
      <c r="U25" s="41"/>
      <c r="V25" s="41"/>
      <c r="W25" s="347" t="s">
        <v>50</v>
      </c>
      <c r="X25" s="347"/>
      <c r="Y25" s="347"/>
      <c r="Z25" s="347"/>
      <c r="AA25" s="347"/>
      <c r="AB25" s="347"/>
      <c r="AC25" s="347"/>
      <c r="AD25" s="347"/>
      <c r="AE25" s="347"/>
      <c r="AF25" s="41"/>
      <c r="AG25" s="41"/>
      <c r="AH25" s="41"/>
      <c r="AI25" s="41"/>
      <c r="AJ25" s="41"/>
      <c r="AK25" s="347" t="s">
        <v>51</v>
      </c>
      <c r="AL25" s="347"/>
      <c r="AM25" s="347"/>
      <c r="AN25" s="347"/>
      <c r="AO25" s="347"/>
      <c r="AP25" s="41"/>
      <c r="AQ25" s="44"/>
      <c r="BE25" s="338"/>
    </row>
    <row r="26" spans="2:71" s="2" customFormat="1" ht="14.45" customHeight="1">
      <c r="B26" s="46"/>
      <c r="C26" s="47"/>
      <c r="D26" s="48" t="s">
        <v>52</v>
      </c>
      <c r="E26" s="47"/>
      <c r="F26" s="48" t="s">
        <v>53</v>
      </c>
      <c r="G26" s="47"/>
      <c r="H26" s="47"/>
      <c r="I26" s="47"/>
      <c r="J26" s="47"/>
      <c r="K26" s="47"/>
      <c r="L26" s="348">
        <v>0.21</v>
      </c>
      <c r="M26" s="349"/>
      <c r="N26" s="349"/>
      <c r="O26" s="349"/>
      <c r="P26" s="47"/>
      <c r="Q26" s="47"/>
      <c r="R26" s="47"/>
      <c r="S26" s="47"/>
      <c r="T26" s="47"/>
      <c r="U26" s="47"/>
      <c r="V26" s="47"/>
      <c r="W26" s="350">
        <f>ROUNDUP(AZ51,2)</f>
        <v>0</v>
      </c>
      <c r="X26" s="349"/>
      <c r="Y26" s="349"/>
      <c r="Z26" s="349"/>
      <c r="AA26" s="349"/>
      <c r="AB26" s="349"/>
      <c r="AC26" s="349"/>
      <c r="AD26" s="349"/>
      <c r="AE26" s="349"/>
      <c r="AF26" s="47"/>
      <c r="AG26" s="47"/>
      <c r="AH26" s="47"/>
      <c r="AI26" s="47"/>
      <c r="AJ26" s="47"/>
      <c r="AK26" s="350">
        <f>ROUNDUP(AV51,2)</f>
        <v>0</v>
      </c>
      <c r="AL26" s="349"/>
      <c r="AM26" s="349"/>
      <c r="AN26" s="349"/>
      <c r="AO26" s="349"/>
      <c r="AP26" s="47"/>
      <c r="AQ26" s="49"/>
      <c r="BE26" s="338"/>
    </row>
    <row r="27" spans="2:71" s="2" customFormat="1" ht="14.45" customHeight="1">
      <c r="B27" s="46"/>
      <c r="C27" s="47"/>
      <c r="D27" s="47"/>
      <c r="E27" s="47"/>
      <c r="F27" s="48" t="s">
        <v>54</v>
      </c>
      <c r="G27" s="47"/>
      <c r="H27" s="47"/>
      <c r="I27" s="47"/>
      <c r="J27" s="47"/>
      <c r="K27" s="47"/>
      <c r="L27" s="348">
        <v>0.15</v>
      </c>
      <c r="M27" s="349"/>
      <c r="N27" s="349"/>
      <c r="O27" s="349"/>
      <c r="P27" s="47"/>
      <c r="Q27" s="47"/>
      <c r="R27" s="47"/>
      <c r="S27" s="47"/>
      <c r="T27" s="47"/>
      <c r="U27" s="47"/>
      <c r="V27" s="47"/>
      <c r="W27" s="350">
        <f>ROUNDUP(BA51,2)</f>
        <v>0</v>
      </c>
      <c r="X27" s="349"/>
      <c r="Y27" s="349"/>
      <c r="Z27" s="349"/>
      <c r="AA27" s="349"/>
      <c r="AB27" s="349"/>
      <c r="AC27" s="349"/>
      <c r="AD27" s="349"/>
      <c r="AE27" s="349"/>
      <c r="AF27" s="47"/>
      <c r="AG27" s="47"/>
      <c r="AH27" s="47"/>
      <c r="AI27" s="47"/>
      <c r="AJ27" s="47"/>
      <c r="AK27" s="350">
        <f>ROUNDUP(AW51,2)</f>
        <v>0</v>
      </c>
      <c r="AL27" s="349"/>
      <c r="AM27" s="349"/>
      <c r="AN27" s="349"/>
      <c r="AO27" s="349"/>
      <c r="AP27" s="47"/>
      <c r="AQ27" s="49"/>
      <c r="BE27" s="338"/>
    </row>
    <row r="28" spans="2:71" s="2" customFormat="1" ht="14.45" hidden="1" customHeight="1">
      <c r="B28" s="46"/>
      <c r="C28" s="47"/>
      <c r="D28" s="47"/>
      <c r="E28" s="47"/>
      <c r="F28" s="48" t="s">
        <v>55</v>
      </c>
      <c r="G28" s="47"/>
      <c r="H28" s="47"/>
      <c r="I28" s="47"/>
      <c r="J28" s="47"/>
      <c r="K28" s="47"/>
      <c r="L28" s="348">
        <v>0.21</v>
      </c>
      <c r="M28" s="349"/>
      <c r="N28" s="349"/>
      <c r="O28" s="349"/>
      <c r="P28" s="47"/>
      <c r="Q28" s="47"/>
      <c r="R28" s="47"/>
      <c r="S28" s="47"/>
      <c r="T28" s="47"/>
      <c r="U28" s="47"/>
      <c r="V28" s="47"/>
      <c r="W28" s="350">
        <f>ROUNDUP(BB51,2)</f>
        <v>0</v>
      </c>
      <c r="X28" s="349"/>
      <c r="Y28" s="349"/>
      <c r="Z28" s="349"/>
      <c r="AA28" s="349"/>
      <c r="AB28" s="349"/>
      <c r="AC28" s="349"/>
      <c r="AD28" s="349"/>
      <c r="AE28" s="349"/>
      <c r="AF28" s="47"/>
      <c r="AG28" s="47"/>
      <c r="AH28" s="47"/>
      <c r="AI28" s="47"/>
      <c r="AJ28" s="47"/>
      <c r="AK28" s="350">
        <v>0</v>
      </c>
      <c r="AL28" s="349"/>
      <c r="AM28" s="349"/>
      <c r="AN28" s="349"/>
      <c r="AO28" s="349"/>
      <c r="AP28" s="47"/>
      <c r="AQ28" s="49"/>
      <c r="BE28" s="338"/>
    </row>
    <row r="29" spans="2:71" s="2" customFormat="1" ht="14.45" hidden="1" customHeight="1">
      <c r="B29" s="46"/>
      <c r="C29" s="47"/>
      <c r="D29" s="47"/>
      <c r="E29" s="47"/>
      <c r="F29" s="48" t="s">
        <v>56</v>
      </c>
      <c r="G29" s="47"/>
      <c r="H29" s="47"/>
      <c r="I29" s="47"/>
      <c r="J29" s="47"/>
      <c r="K29" s="47"/>
      <c r="L29" s="348">
        <v>0.15</v>
      </c>
      <c r="M29" s="349"/>
      <c r="N29" s="349"/>
      <c r="O29" s="349"/>
      <c r="P29" s="47"/>
      <c r="Q29" s="47"/>
      <c r="R29" s="47"/>
      <c r="S29" s="47"/>
      <c r="T29" s="47"/>
      <c r="U29" s="47"/>
      <c r="V29" s="47"/>
      <c r="W29" s="350">
        <f>ROUNDUP(BC51,2)</f>
        <v>0</v>
      </c>
      <c r="X29" s="349"/>
      <c r="Y29" s="349"/>
      <c r="Z29" s="349"/>
      <c r="AA29" s="349"/>
      <c r="AB29" s="349"/>
      <c r="AC29" s="349"/>
      <c r="AD29" s="349"/>
      <c r="AE29" s="349"/>
      <c r="AF29" s="47"/>
      <c r="AG29" s="47"/>
      <c r="AH29" s="47"/>
      <c r="AI29" s="47"/>
      <c r="AJ29" s="47"/>
      <c r="AK29" s="350">
        <v>0</v>
      </c>
      <c r="AL29" s="349"/>
      <c r="AM29" s="349"/>
      <c r="AN29" s="349"/>
      <c r="AO29" s="349"/>
      <c r="AP29" s="47"/>
      <c r="AQ29" s="49"/>
      <c r="BE29" s="338"/>
    </row>
    <row r="30" spans="2:71" s="2" customFormat="1" ht="14.45" hidden="1" customHeight="1">
      <c r="B30" s="46"/>
      <c r="C30" s="47"/>
      <c r="D30" s="47"/>
      <c r="E30" s="47"/>
      <c r="F30" s="48" t="s">
        <v>57</v>
      </c>
      <c r="G30" s="47"/>
      <c r="H30" s="47"/>
      <c r="I30" s="47"/>
      <c r="J30" s="47"/>
      <c r="K30" s="47"/>
      <c r="L30" s="348">
        <v>0</v>
      </c>
      <c r="M30" s="349"/>
      <c r="N30" s="349"/>
      <c r="O30" s="349"/>
      <c r="P30" s="47"/>
      <c r="Q30" s="47"/>
      <c r="R30" s="47"/>
      <c r="S30" s="47"/>
      <c r="T30" s="47"/>
      <c r="U30" s="47"/>
      <c r="V30" s="47"/>
      <c r="W30" s="350">
        <f>ROUNDUP(BD51,2)</f>
        <v>0</v>
      </c>
      <c r="X30" s="349"/>
      <c r="Y30" s="349"/>
      <c r="Z30" s="349"/>
      <c r="AA30" s="349"/>
      <c r="AB30" s="349"/>
      <c r="AC30" s="349"/>
      <c r="AD30" s="349"/>
      <c r="AE30" s="349"/>
      <c r="AF30" s="47"/>
      <c r="AG30" s="47"/>
      <c r="AH30" s="47"/>
      <c r="AI30" s="47"/>
      <c r="AJ30" s="47"/>
      <c r="AK30" s="350">
        <v>0</v>
      </c>
      <c r="AL30" s="349"/>
      <c r="AM30" s="349"/>
      <c r="AN30" s="349"/>
      <c r="AO30" s="349"/>
      <c r="AP30" s="47"/>
      <c r="AQ30" s="49"/>
      <c r="BE30" s="338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38"/>
    </row>
    <row r="32" spans="2:71" s="1" customFormat="1" ht="25.9" customHeight="1">
      <c r="B32" s="40"/>
      <c r="C32" s="50"/>
      <c r="D32" s="51" t="s">
        <v>58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59</v>
      </c>
      <c r="U32" s="52"/>
      <c r="V32" s="52"/>
      <c r="W32" s="52"/>
      <c r="X32" s="351" t="s">
        <v>60</v>
      </c>
      <c r="Y32" s="352"/>
      <c r="Z32" s="352"/>
      <c r="AA32" s="352"/>
      <c r="AB32" s="352"/>
      <c r="AC32" s="52"/>
      <c r="AD32" s="52"/>
      <c r="AE32" s="52"/>
      <c r="AF32" s="52"/>
      <c r="AG32" s="52"/>
      <c r="AH32" s="52"/>
      <c r="AI32" s="52"/>
      <c r="AJ32" s="52"/>
      <c r="AK32" s="353">
        <f>SUM(AK23:AK30)</f>
        <v>0</v>
      </c>
      <c r="AL32" s="352"/>
      <c r="AM32" s="352"/>
      <c r="AN32" s="352"/>
      <c r="AO32" s="354"/>
      <c r="AP32" s="50"/>
      <c r="AQ32" s="54"/>
      <c r="BE32" s="338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61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007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55" t="str">
        <f>K6</f>
        <v>Cyklostezka Velký Týnec - Čechovice</v>
      </c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6"/>
      <c r="AG42" s="356"/>
      <c r="AH42" s="356"/>
      <c r="AI42" s="356"/>
      <c r="AJ42" s="356"/>
      <c r="AK42" s="356"/>
      <c r="AL42" s="356"/>
      <c r="AM42" s="356"/>
      <c r="AN42" s="356"/>
      <c r="AO42" s="356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>
      <c r="B44" s="40"/>
      <c r="C44" s="64" t="s">
        <v>26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Velký Týnec - Čechovice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28</v>
      </c>
      <c r="AJ44" s="62"/>
      <c r="AK44" s="62"/>
      <c r="AL44" s="62"/>
      <c r="AM44" s="357">
        <f>IF(AN8= "","",AN8)</f>
        <v>42979</v>
      </c>
      <c r="AN44" s="357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>
      <c r="B46" s="40"/>
      <c r="C46" s="64" t="s">
        <v>35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Obec Velký Týnec, Zámecká 35, 783 72 Velký Týnec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42</v>
      </c>
      <c r="AJ46" s="62"/>
      <c r="AK46" s="62"/>
      <c r="AL46" s="62"/>
      <c r="AM46" s="358" t="str">
        <f>IF(E17="","",E17)</f>
        <v>STAVING engineering s.r.o.</v>
      </c>
      <c r="AN46" s="358"/>
      <c r="AO46" s="358"/>
      <c r="AP46" s="358"/>
      <c r="AQ46" s="62"/>
      <c r="AR46" s="60"/>
      <c r="AS46" s="359" t="s">
        <v>62</v>
      </c>
      <c r="AT46" s="360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>
      <c r="B47" s="40"/>
      <c r="C47" s="64" t="s">
        <v>40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61"/>
      <c r="AT47" s="362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63"/>
      <c r="AT48" s="364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65" t="s">
        <v>63</v>
      </c>
      <c r="D49" s="366"/>
      <c r="E49" s="366"/>
      <c r="F49" s="366"/>
      <c r="G49" s="366"/>
      <c r="H49" s="78"/>
      <c r="I49" s="367" t="s">
        <v>64</v>
      </c>
      <c r="J49" s="366"/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8" t="s">
        <v>65</v>
      </c>
      <c r="AH49" s="366"/>
      <c r="AI49" s="366"/>
      <c r="AJ49" s="366"/>
      <c r="AK49" s="366"/>
      <c r="AL49" s="366"/>
      <c r="AM49" s="366"/>
      <c r="AN49" s="367" t="s">
        <v>66</v>
      </c>
      <c r="AO49" s="366"/>
      <c r="AP49" s="366"/>
      <c r="AQ49" s="79" t="s">
        <v>67</v>
      </c>
      <c r="AR49" s="60"/>
      <c r="AS49" s="80" t="s">
        <v>68</v>
      </c>
      <c r="AT49" s="81" t="s">
        <v>69</v>
      </c>
      <c r="AU49" s="81" t="s">
        <v>70</v>
      </c>
      <c r="AV49" s="81" t="s">
        <v>71</v>
      </c>
      <c r="AW49" s="81" t="s">
        <v>72</v>
      </c>
      <c r="AX49" s="81" t="s">
        <v>73</v>
      </c>
      <c r="AY49" s="81" t="s">
        <v>74</v>
      </c>
      <c r="AZ49" s="81" t="s">
        <v>75</v>
      </c>
      <c r="BA49" s="81" t="s">
        <v>76</v>
      </c>
      <c r="BB49" s="81" t="s">
        <v>77</v>
      </c>
      <c r="BC49" s="81" t="s">
        <v>78</v>
      </c>
      <c r="BD49" s="82" t="s">
        <v>79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50000000000003" customHeight="1">
      <c r="B51" s="67"/>
      <c r="C51" s="86" t="s">
        <v>80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76">
        <f>ROUNDUP(AG52+AG56,2)</f>
        <v>0</v>
      </c>
      <c r="AH51" s="376"/>
      <c r="AI51" s="376"/>
      <c r="AJ51" s="376"/>
      <c r="AK51" s="376"/>
      <c r="AL51" s="376"/>
      <c r="AM51" s="376"/>
      <c r="AN51" s="377">
        <f t="shared" ref="AN51:AN57" si="0">SUM(AG51,AT51)</f>
        <v>0</v>
      </c>
      <c r="AO51" s="377"/>
      <c r="AP51" s="377"/>
      <c r="AQ51" s="88" t="s">
        <v>37</v>
      </c>
      <c r="AR51" s="70"/>
      <c r="AS51" s="89">
        <f>ROUNDUP(AS52+AS56,2)</f>
        <v>0</v>
      </c>
      <c r="AT51" s="90">
        <f t="shared" ref="AT51:AT57" si="1">ROUNDUP(SUM(AV51:AW51),2)</f>
        <v>0</v>
      </c>
      <c r="AU51" s="91">
        <f>ROUNDUP(AU52+AU56,5)</f>
        <v>0</v>
      </c>
      <c r="AV51" s="90">
        <f>ROUNDUP(AZ51*L26,2)</f>
        <v>0</v>
      </c>
      <c r="AW51" s="90">
        <f>ROUNDUP(BA51*L27,2)</f>
        <v>0</v>
      </c>
      <c r="AX51" s="90">
        <f>ROUNDUP(BB51*L26,2)</f>
        <v>0</v>
      </c>
      <c r="AY51" s="90">
        <f>ROUNDUP(BC51*L27,2)</f>
        <v>0</v>
      </c>
      <c r="AZ51" s="90">
        <f>ROUNDUP(AZ52+AZ56,2)</f>
        <v>0</v>
      </c>
      <c r="BA51" s="90">
        <f>ROUNDUP(BA52+BA56,2)</f>
        <v>0</v>
      </c>
      <c r="BB51" s="90">
        <f>ROUNDUP(BB52+BB56,2)</f>
        <v>0</v>
      </c>
      <c r="BC51" s="90">
        <f>ROUNDUP(BC52+BC56,2)</f>
        <v>0</v>
      </c>
      <c r="BD51" s="92">
        <f>ROUNDUP(BD52+BD56,2)</f>
        <v>0</v>
      </c>
      <c r="BS51" s="93" t="s">
        <v>81</v>
      </c>
      <c r="BT51" s="93" t="s">
        <v>82</v>
      </c>
      <c r="BU51" s="94" t="s">
        <v>83</v>
      </c>
      <c r="BV51" s="93" t="s">
        <v>84</v>
      </c>
      <c r="BW51" s="93" t="s">
        <v>7</v>
      </c>
      <c r="BX51" s="93" t="s">
        <v>85</v>
      </c>
      <c r="CL51" s="93" t="s">
        <v>22</v>
      </c>
    </row>
    <row r="52" spans="1:91" s="5" customFormat="1" ht="16.5" customHeight="1">
      <c r="B52" s="95"/>
      <c r="C52" s="96"/>
      <c r="D52" s="372" t="s">
        <v>86</v>
      </c>
      <c r="E52" s="372"/>
      <c r="F52" s="372"/>
      <c r="G52" s="372"/>
      <c r="H52" s="372"/>
      <c r="I52" s="97"/>
      <c r="J52" s="372" t="s">
        <v>87</v>
      </c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1">
        <f>ROUNDUP(SUM(AG53:AG55),2)</f>
        <v>0</v>
      </c>
      <c r="AH52" s="370"/>
      <c r="AI52" s="370"/>
      <c r="AJ52" s="370"/>
      <c r="AK52" s="370"/>
      <c r="AL52" s="370"/>
      <c r="AM52" s="370"/>
      <c r="AN52" s="369">
        <f t="shared" si="0"/>
        <v>0</v>
      </c>
      <c r="AO52" s="370"/>
      <c r="AP52" s="370"/>
      <c r="AQ52" s="98" t="s">
        <v>88</v>
      </c>
      <c r="AR52" s="99"/>
      <c r="AS52" s="100">
        <f>ROUNDUP(SUM(AS53:AS55),2)</f>
        <v>0</v>
      </c>
      <c r="AT52" s="101">
        <f t="shared" si="1"/>
        <v>0</v>
      </c>
      <c r="AU52" s="102">
        <f>ROUNDUP(SUM(AU53:AU55),5)</f>
        <v>0</v>
      </c>
      <c r="AV52" s="101">
        <f>ROUNDUP(AZ52*L26,2)</f>
        <v>0</v>
      </c>
      <c r="AW52" s="101">
        <f>ROUNDUP(BA52*L27,2)</f>
        <v>0</v>
      </c>
      <c r="AX52" s="101">
        <f>ROUNDUP(BB52*L26,2)</f>
        <v>0</v>
      </c>
      <c r="AY52" s="101">
        <f>ROUNDUP(BC52*L27,2)</f>
        <v>0</v>
      </c>
      <c r="AZ52" s="101">
        <f>ROUNDUP(SUM(AZ53:AZ55),2)</f>
        <v>0</v>
      </c>
      <c r="BA52" s="101">
        <f>ROUNDUP(SUM(BA53:BA55),2)</f>
        <v>0</v>
      </c>
      <c r="BB52" s="101">
        <f>ROUNDUP(SUM(BB53:BB55),2)</f>
        <v>0</v>
      </c>
      <c r="BC52" s="101">
        <f>ROUNDUP(SUM(BC53:BC55),2)</f>
        <v>0</v>
      </c>
      <c r="BD52" s="103">
        <f>ROUNDUP(SUM(BD53:BD55),2)</f>
        <v>0</v>
      </c>
      <c r="BS52" s="104" t="s">
        <v>81</v>
      </c>
      <c r="BT52" s="104" t="s">
        <v>25</v>
      </c>
      <c r="BU52" s="104" t="s">
        <v>83</v>
      </c>
      <c r="BV52" s="104" t="s">
        <v>84</v>
      </c>
      <c r="BW52" s="104" t="s">
        <v>89</v>
      </c>
      <c r="BX52" s="104" t="s">
        <v>7</v>
      </c>
      <c r="CL52" s="104" t="s">
        <v>22</v>
      </c>
      <c r="CM52" s="104" t="s">
        <v>90</v>
      </c>
    </row>
    <row r="53" spans="1:91" s="6" customFormat="1" ht="16.5" customHeight="1">
      <c r="A53" s="105" t="s">
        <v>91</v>
      </c>
      <c r="B53" s="106"/>
      <c r="C53" s="107"/>
      <c r="D53" s="107"/>
      <c r="E53" s="375" t="s">
        <v>92</v>
      </c>
      <c r="F53" s="375"/>
      <c r="G53" s="375"/>
      <c r="H53" s="375"/>
      <c r="I53" s="375"/>
      <c r="J53" s="107"/>
      <c r="K53" s="375" t="s">
        <v>93</v>
      </c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3">
        <f>'001 - SO 01   Příprava st...'!J29</f>
        <v>0</v>
      </c>
      <c r="AH53" s="374"/>
      <c r="AI53" s="374"/>
      <c r="AJ53" s="374"/>
      <c r="AK53" s="374"/>
      <c r="AL53" s="374"/>
      <c r="AM53" s="374"/>
      <c r="AN53" s="373">
        <f t="shared" si="0"/>
        <v>0</v>
      </c>
      <c r="AO53" s="374"/>
      <c r="AP53" s="374"/>
      <c r="AQ53" s="108" t="s">
        <v>94</v>
      </c>
      <c r="AR53" s="109"/>
      <c r="AS53" s="110">
        <v>0</v>
      </c>
      <c r="AT53" s="111">
        <f t="shared" si="1"/>
        <v>0</v>
      </c>
      <c r="AU53" s="112">
        <f>'001 - SO 01   Příprava st...'!P87</f>
        <v>0</v>
      </c>
      <c r="AV53" s="111">
        <f>'001 - SO 01   Příprava st...'!J32</f>
        <v>0</v>
      </c>
      <c r="AW53" s="111">
        <f>'001 - SO 01   Příprava st...'!J33</f>
        <v>0</v>
      </c>
      <c r="AX53" s="111">
        <f>'001 - SO 01   Příprava st...'!J34</f>
        <v>0</v>
      </c>
      <c r="AY53" s="111">
        <f>'001 - SO 01   Příprava st...'!J35</f>
        <v>0</v>
      </c>
      <c r="AZ53" s="111">
        <f>'001 - SO 01   Příprava st...'!F32</f>
        <v>0</v>
      </c>
      <c r="BA53" s="111">
        <f>'001 - SO 01   Příprava st...'!F33</f>
        <v>0</v>
      </c>
      <c r="BB53" s="111">
        <f>'001 - SO 01   Příprava st...'!F34</f>
        <v>0</v>
      </c>
      <c r="BC53" s="111">
        <f>'001 - SO 01   Příprava st...'!F35</f>
        <v>0</v>
      </c>
      <c r="BD53" s="113">
        <f>'001 - SO 01   Příprava st...'!F36</f>
        <v>0</v>
      </c>
      <c r="BT53" s="114" t="s">
        <v>90</v>
      </c>
      <c r="BV53" s="114" t="s">
        <v>84</v>
      </c>
      <c r="BW53" s="114" t="s">
        <v>95</v>
      </c>
      <c r="BX53" s="114" t="s">
        <v>89</v>
      </c>
      <c r="CL53" s="114" t="s">
        <v>22</v>
      </c>
    </row>
    <row r="54" spans="1:91" s="6" customFormat="1" ht="16.5" customHeight="1">
      <c r="A54" s="105" t="s">
        <v>91</v>
      </c>
      <c r="B54" s="106"/>
      <c r="C54" s="107"/>
      <c r="D54" s="107"/>
      <c r="E54" s="375" t="s">
        <v>96</v>
      </c>
      <c r="F54" s="375"/>
      <c r="G54" s="375"/>
      <c r="H54" s="375"/>
      <c r="I54" s="375"/>
      <c r="J54" s="107"/>
      <c r="K54" s="375" t="s">
        <v>97</v>
      </c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375"/>
      <c r="AE54" s="375"/>
      <c r="AF54" s="375"/>
      <c r="AG54" s="373">
        <f>'002 - SO 101 Cyklostezka'!J29</f>
        <v>0</v>
      </c>
      <c r="AH54" s="374"/>
      <c r="AI54" s="374"/>
      <c r="AJ54" s="374"/>
      <c r="AK54" s="374"/>
      <c r="AL54" s="374"/>
      <c r="AM54" s="374"/>
      <c r="AN54" s="373">
        <f t="shared" si="0"/>
        <v>0</v>
      </c>
      <c r="AO54" s="374"/>
      <c r="AP54" s="374"/>
      <c r="AQ54" s="108" t="s">
        <v>94</v>
      </c>
      <c r="AR54" s="109"/>
      <c r="AS54" s="110">
        <v>0</v>
      </c>
      <c r="AT54" s="111">
        <f t="shared" si="1"/>
        <v>0</v>
      </c>
      <c r="AU54" s="112">
        <f>'002 - SO 101 Cyklostezka'!P92</f>
        <v>0</v>
      </c>
      <c r="AV54" s="111">
        <f>'002 - SO 101 Cyklostezka'!J32</f>
        <v>0</v>
      </c>
      <c r="AW54" s="111">
        <f>'002 - SO 101 Cyklostezka'!J33</f>
        <v>0</v>
      </c>
      <c r="AX54" s="111">
        <f>'002 - SO 101 Cyklostezka'!J34</f>
        <v>0</v>
      </c>
      <c r="AY54" s="111">
        <f>'002 - SO 101 Cyklostezka'!J35</f>
        <v>0</v>
      </c>
      <c r="AZ54" s="111">
        <f>'002 - SO 101 Cyklostezka'!F32</f>
        <v>0</v>
      </c>
      <c r="BA54" s="111">
        <f>'002 - SO 101 Cyklostezka'!F33</f>
        <v>0</v>
      </c>
      <c r="BB54" s="111">
        <f>'002 - SO 101 Cyklostezka'!F34</f>
        <v>0</v>
      </c>
      <c r="BC54" s="111">
        <f>'002 - SO 101 Cyklostezka'!F35</f>
        <v>0</v>
      </c>
      <c r="BD54" s="113">
        <f>'002 - SO 101 Cyklostezka'!F36</f>
        <v>0</v>
      </c>
      <c r="BT54" s="114" t="s">
        <v>90</v>
      </c>
      <c r="BV54" s="114" t="s">
        <v>84</v>
      </c>
      <c r="BW54" s="114" t="s">
        <v>98</v>
      </c>
      <c r="BX54" s="114" t="s">
        <v>89</v>
      </c>
      <c r="CL54" s="114" t="s">
        <v>22</v>
      </c>
    </row>
    <row r="55" spans="1:91" s="6" customFormat="1" ht="16.5" customHeight="1">
      <c r="A55" s="105" t="s">
        <v>91</v>
      </c>
      <c r="B55" s="106"/>
      <c r="C55" s="107"/>
      <c r="D55" s="107"/>
      <c r="E55" s="375" t="s">
        <v>99</v>
      </c>
      <c r="F55" s="375"/>
      <c r="G55" s="375"/>
      <c r="H55" s="375"/>
      <c r="I55" s="375"/>
      <c r="J55" s="107"/>
      <c r="K55" s="375" t="s">
        <v>100</v>
      </c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3">
        <f>'004 - SO 301 Přeložka kab...'!J29</f>
        <v>0</v>
      </c>
      <c r="AH55" s="374"/>
      <c r="AI55" s="374"/>
      <c r="AJ55" s="374"/>
      <c r="AK55" s="374"/>
      <c r="AL55" s="374"/>
      <c r="AM55" s="374"/>
      <c r="AN55" s="373">
        <f t="shared" si="0"/>
        <v>0</v>
      </c>
      <c r="AO55" s="374"/>
      <c r="AP55" s="374"/>
      <c r="AQ55" s="108" t="s">
        <v>94</v>
      </c>
      <c r="AR55" s="109"/>
      <c r="AS55" s="110">
        <v>0</v>
      </c>
      <c r="AT55" s="111">
        <f t="shared" si="1"/>
        <v>0</v>
      </c>
      <c r="AU55" s="112">
        <f>'004 - SO 301 Přeložka kab...'!P83</f>
        <v>0</v>
      </c>
      <c r="AV55" s="111">
        <f>'004 - SO 301 Přeložka kab...'!J32</f>
        <v>0</v>
      </c>
      <c r="AW55" s="111">
        <f>'004 - SO 301 Přeložka kab...'!J33</f>
        <v>0</v>
      </c>
      <c r="AX55" s="111">
        <f>'004 - SO 301 Přeložka kab...'!J34</f>
        <v>0</v>
      </c>
      <c r="AY55" s="111">
        <f>'004 - SO 301 Přeložka kab...'!J35</f>
        <v>0</v>
      </c>
      <c r="AZ55" s="111">
        <f>'004 - SO 301 Přeložka kab...'!F32</f>
        <v>0</v>
      </c>
      <c r="BA55" s="111">
        <f>'004 - SO 301 Přeložka kab...'!F33</f>
        <v>0</v>
      </c>
      <c r="BB55" s="111">
        <f>'004 - SO 301 Přeložka kab...'!F34</f>
        <v>0</v>
      </c>
      <c r="BC55" s="111">
        <f>'004 - SO 301 Přeložka kab...'!F35</f>
        <v>0</v>
      </c>
      <c r="BD55" s="113">
        <f>'004 - SO 301 Přeložka kab...'!F36</f>
        <v>0</v>
      </c>
      <c r="BT55" s="114" t="s">
        <v>90</v>
      </c>
      <c r="BV55" s="114" t="s">
        <v>84</v>
      </c>
      <c r="BW55" s="114" t="s">
        <v>101</v>
      </c>
      <c r="BX55" s="114" t="s">
        <v>89</v>
      </c>
      <c r="CL55" s="114" t="s">
        <v>22</v>
      </c>
    </row>
    <row r="56" spans="1:91" s="5" customFormat="1" ht="16.5" customHeight="1">
      <c r="B56" s="95"/>
      <c r="C56" s="96"/>
      <c r="D56" s="372" t="s">
        <v>102</v>
      </c>
      <c r="E56" s="372"/>
      <c r="F56" s="372"/>
      <c r="G56" s="372"/>
      <c r="H56" s="372"/>
      <c r="I56" s="97"/>
      <c r="J56" s="372" t="s">
        <v>103</v>
      </c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1">
        <f>ROUNDUP(AG57,2)</f>
        <v>0</v>
      </c>
      <c r="AH56" s="370"/>
      <c r="AI56" s="370"/>
      <c r="AJ56" s="370"/>
      <c r="AK56" s="370"/>
      <c r="AL56" s="370"/>
      <c r="AM56" s="370"/>
      <c r="AN56" s="369">
        <f t="shared" si="0"/>
        <v>0</v>
      </c>
      <c r="AO56" s="370"/>
      <c r="AP56" s="370"/>
      <c r="AQ56" s="98" t="s">
        <v>88</v>
      </c>
      <c r="AR56" s="99"/>
      <c r="AS56" s="100">
        <f>ROUNDUP(AS57,2)</f>
        <v>0</v>
      </c>
      <c r="AT56" s="101">
        <f t="shared" si="1"/>
        <v>0</v>
      </c>
      <c r="AU56" s="102">
        <f>ROUNDUP(AU57,5)</f>
        <v>0</v>
      </c>
      <c r="AV56" s="101">
        <f>ROUNDUP(AZ56*L26,2)</f>
        <v>0</v>
      </c>
      <c r="AW56" s="101">
        <f>ROUNDUP(BA56*L27,2)</f>
        <v>0</v>
      </c>
      <c r="AX56" s="101">
        <f>ROUNDUP(BB56*L26,2)</f>
        <v>0</v>
      </c>
      <c r="AY56" s="101">
        <f>ROUNDUP(BC56*L27,2)</f>
        <v>0</v>
      </c>
      <c r="AZ56" s="101">
        <f>ROUNDUP(AZ57,2)</f>
        <v>0</v>
      </c>
      <c r="BA56" s="101">
        <f>ROUNDUP(BA57,2)</f>
        <v>0</v>
      </c>
      <c r="BB56" s="101">
        <f>ROUNDUP(BB57,2)</f>
        <v>0</v>
      </c>
      <c r="BC56" s="101">
        <f>ROUNDUP(BC57,2)</f>
        <v>0</v>
      </c>
      <c r="BD56" s="103">
        <f>ROUNDUP(BD57,2)</f>
        <v>0</v>
      </c>
      <c r="BS56" s="104" t="s">
        <v>81</v>
      </c>
      <c r="BT56" s="104" t="s">
        <v>25</v>
      </c>
      <c r="BU56" s="104" t="s">
        <v>83</v>
      </c>
      <c r="BV56" s="104" t="s">
        <v>84</v>
      </c>
      <c r="BW56" s="104" t="s">
        <v>104</v>
      </c>
      <c r="BX56" s="104" t="s">
        <v>7</v>
      </c>
      <c r="CL56" s="104" t="s">
        <v>22</v>
      </c>
      <c r="CM56" s="104" t="s">
        <v>90</v>
      </c>
    </row>
    <row r="57" spans="1:91" s="6" customFormat="1" ht="16.5" customHeight="1">
      <c r="A57" s="105" t="s">
        <v>91</v>
      </c>
      <c r="B57" s="106"/>
      <c r="C57" s="107"/>
      <c r="D57" s="107"/>
      <c r="E57" s="375" t="s">
        <v>105</v>
      </c>
      <c r="F57" s="375"/>
      <c r="G57" s="375"/>
      <c r="H57" s="375"/>
      <c r="I57" s="375"/>
      <c r="J57" s="107"/>
      <c r="K57" s="375" t="s">
        <v>106</v>
      </c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3">
        <f>'005 - VRN - Vedlejší rozp...'!J29</f>
        <v>0</v>
      </c>
      <c r="AH57" s="374"/>
      <c r="AI57" s="374"/>
      <c r="AJ57" s="374"/>
      <c r="AK57" s="374"/>
      <c r="AL57" s="374"/>
      <c r="AM57" s="374"/>
      <c r="AN57" s="373">
        <f t="shared" si="0"/>
        <v>0</v>
      </c>
      <c r="AO57" s="374"/>
      <c r="AP57" s="374"/>
      <c r="AQ57" s="108" t="s">
        <v>94</v>
      </c>
      <c r="AR57" s="109"/>
      <c r="AS57" s="115">
        <v>0</v>
      </c>
      <c r="AT57" s="116">
        <f t="shared" si="1"/>
        <v>0</v>
      </c>
      <c r="AU57" s="117">
        <f>'005 - VRN - Vedlejší rozp...'!P86</f>
        <v>0</v>
      </c>
      <c r="AV57" s="116">
        <f>'005 - VRN - Vedlejší rozp...'!J32</f>
        <v>0</v>
      </c>
      <c r="AW57" s="116">
        <f>'005 - VRN - Vedlejší rozp...'!J33</f>
        <v>0</v>
      </c>
      <c r="AX57" s="116">
        <f>'005 - VRN - Vedlejší rozp...'!J34</f>
        <v>0</v>
      </c>
      <c r="AY57" s="116">
        <f>'005 - VRN - Vedlejší rozp...'!J35</f>
        <v>0</v>
      </c>
      <c r="AZ57" s="116">
        <f>'005 - VRN - Vedlejší rozp...'!F32</f>
        <v>0</v>
      </c>
      <c r="BA57" s="116">
        <f>'005 - VRN - Vedlejší rozp...'!F33</f>
        <v>0</v>
      </c>
      <c r="BB57" s="116">
        <f>'005 - VRN - Vedlejší rozp...'!F34</f>
        <v>0</v>
      </c>
      <c r="BC57" s="116">
        <f>'005 - VRN - Vedlejší rozp...'!F35</f>
        <v>0</v>
      </c>
      <c r="BD57" s="118">
        <f>'005 - VRN - Vedlejší rozp...'!F36</f>
        <v>0</v>
      </c>
      <c r="BT57" s="114" t="s">
        <v>90</v>
      </c>
      <c r="BV57" s="114" t="s">
        <v>84</v>
      </c>
      <c r="BW57" s="114" t="s">
        <v>107</v>
      </c>
      <c r="BX57" s="114" t="s">
        <v>104</v>
      </c>
      <c r="CL57" s="114" t="s">
        <v>22</v>
      </c>
    </row>
    <row r="58" spans="1:91" s="1" customFormat="1" ht="30" customHeight="1">
      <c r="B58" s="40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0"/>
    </row>
    <row r="59" spans="1:91" s="1" customFormat="1" ht="6.95" customHeight="1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60"/>
    </row>
  </sheetData>
  <sheetProtection algorithmName="SHA-512" hashValue="JjFohQpDCHbcDYhpa2Ab2EbK07/9SlkR6iZ2A/ac18BArcqwKVs4SwH1Zx73pzFfcYUppbVwyeYT/y+Uig2h7g==" saltValue="2ilPXHfNZY8Vo1mtiGEo6Rms1W/InG39RBjdiAEJ4gyOdo6dPRY1iOkbXnDkd0U87YR/L3JJHiEJEEkflJAzhw==" spinCount="100000" sheet="1" objects="1" scenarios="1" formatColumns="0" formatRows="0"/>
  <mergeCells count="61">
    <mergeCell ref="AG51:AM51"/>
    <mergeCell ref="AN51:AP51"/>
    <mergeCell ref="AR2:BE2"/>
    <mergeCell ref="AN56:AP56"/>
    <mergeCell ref="AG56:AM56"/>
    <mergeCell ref="D56:H56"/>
    <mergeCell ref="J56:AF56"/>
    <mergeCell ref="AN57:AP57"/>
    <mergeCell ref="AG57:AM57"/>
    <mergeCell ref="E57:I57"/>
    <mergeCell ref="K57:AF57"/>
    <mergeCell ref="AN54:AP54"/>
    <mergeCell ref="AG54:AM54"/>
    <mergeCell ref="E54:I54"/>
    <mergeCell ref="K54:AF54"/>
    <mergeCell ref="AN55:AP55"/>
    <mergeCell ref="AG55:AM55"/>
    <mergeCell ref="E55:I55"/>
    <mergeCell ref="K55:AF55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3" location="'001 - SO 01   Příprava st...'!C2" display="/"/>
    <hyperlink ref="A54" location="'002 - SO 101 Cyklostezka'!C2" display="/"/>
    <hyperlink ref="A55" location="'004 - SO 301 Přeložka kab...'!C2" display="/"/>
    <hyperlink ref="A57" location="'005 - VRN - Vedlejší rozp...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9"/>
  <sheetViews>
    <sheetView showGridLines="0" workbookViewId="0">
      <pane ySplit="1" topLeftCell="A20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7" t="s">
        <v>109</v>
      </c>
      <c r="H1" s="387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3" t="s">
        <v>95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16.5" customHeight="1">
      <c r="B7" s="27"/>
      <c r="C7" s="28"/>
      <c r="D7" s="28"/>
      <c r="E7" s="379" t="str">
        <f>'Rekapitulace stavby'!K6</f>
        <v>Cyklostezka Velký Týnec - Čechovice</v>
      </c>
      <c r="F7" s="380"/>
      <c r="G7" s="380"/>
      <c r="H7" s="380"/>
      <c r="I7" s="125"/>
      <c r="J7" s="28"/>
      <c r="K7" s="30"/>
    </row>
    <row r="8" spans="1:70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16.5" customHeight="1">
      <c r="B9" s="40"/>
      <c r="C9" s="41"/>
      <c r="D9" s="41"/>
      <c r="E9" s="379" t="s">
        <v>115</v>
      </c>
      <c r="F9" s="381"/>
      <c r="G9" s="381"/>
      <c r="H9" s="381"/>
      <c r="I9" s="126"/>
      <c r="J9" s="41"/>
      <c r="K9" s="44"/>
    </row>
    <row r="10" spans="1:70" s="1" customFormat="1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2" t="s">
        <v>117</v>
      </c>
      <c r="F11" s="381"/>
      <c r="G11" s="381"/>
      <c r="H11" s="381"/>
      <c r="I11" s="126"/>
      <c r="J11" s="41"/>
      <c r="K11" s="44"/>
    </row>
    <row r="12" spans="1:70" s="1" customFormat="1" ht="13.5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>
        <f>'Rekapitulace stavby'!AN8</f>
        <v>42979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45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16.5" customHeight="1">
      <c r="B26" s="129"/>
      <c r="C26" s="130"/>
      <c r="D26" s="130"/>
      <c r="E26" s="344" t="s">
        <v>37</v>
      </c>
      <c r="F26" s="344"/>
      <c r="G26" s="344"/>
      <c r="H26" s="344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ROUNDUP(J87,2)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ROUNDUP(SUM(BE87:BE108), 2)</f>
        <v>0</v>
      </c>
      <c r="G32" s="41"/>
      <c r="H32" s="41"/>
      <c r="I32" s="139">
        <v>0.21</v>
      </c>
      <c r="J32" s="138">
        <f>ROUNDUP(ROUNDUP((SUM(BE87:BE108)),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ROUNDUP(SUM(BF87:BF108), 2)</f>
        <v>0</v>
      </c>
      <c r="G33" s="41"/>
      <c r="H33" s="41"/>
      <c r="I33" s="139">
        <v>0.15</v>
      </c>
      <c r="J33" s="138">
        <f>ROUNDUP(ROUNDUP((SUM(BF87:BF108)),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ROUNDUP(SUM(BG87:BG108),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ROUNDUP(SUM(BH87:BH108),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ROUNDUP(SUM(BI87:BI108),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16.5" customHeight="1">
      <c r="B47" s="40"/>
      <c r="C47" s="41"/>
      <c r="D47" s="41"/>
      <c r="E47" s="379" t="str">
        <f>E7</f>
        <v>Cyklostezka Velký Týnec - Čechovice</v>
      </c>
      <c r="F47" s="380"/>
      <c r="G47" s="380"/>
      <c r="H47" s="380"/>
      <c r="I47" s="126"/>
      <c r="J47" s="41"/>
      <c r="K47" s="44"/>
    </row>
    <row r="48" spans="2:11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16.5" customHeight="1">
      <c r="B49" s="40"/>
      <c r="C49" s="41"/>
      <c r="D49" s="41"/>
      <c r="E49" s="379" t="s">
        <v>115</v>
      </c>
      <c r="F49" s="381"/>
      <c r="G49" s="381"/>
      <c r="H49" s="381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17.25" customHeight="1">
      <c r="B51" s="40"/>
      <c r="C51" s="41"/>
      <c r="D51" s="41"/>
      <c r="E51" s="382" t="str">
        <f>E11</f>
        <v>001 - SO 01   Příprava staveniště</v>
      </c>
      <c r="F51" s="381"/>
      <c r="G51" s="381"/>
      <c r="H51" s="381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>
        <f>IF(J14="","",J14)</f>
        <v>42979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44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383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J87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123</v>
      </c>
      <c r="E61" s="160"/>
      <c r="F61" s="160"/>
      <c r="G61" s="160"/>
      <c r="H61" s="160"/>
      <c r="I61" s="161"/>
      <c r="J61" s="162">
        <f>J88</f>
        <v>0</v>
      </c>
      <c r="K61" s="163"/>
    </row>
    <row r="62" spans="2:47" s="9" customFormat="1" ht="19.899999999999999" customHeight="1">
      <c r="B62" s="164"/>
      <c r="C62" s="165"/>
      <c r="D62" s="166" t="s">
        <v>124</v>
      </c>
      <c r="E62" s="167"/>
      <c r="F62" s="167"/>
      <c r="G62" s="167"/>
      <c r="H62" s="167"/>
      <c r="I62" s="168"/>
      <c r="J62" s="169">
        <f>J89</f>
        <v>0</v>
      </c>
      <c r="K62" s="170"/>
    </row>
    <row r="63" spans="2:47" s="9" customFormat="1" ht="19.899999999999999" customHeight="1">
      <c r="B63" s="164"/>
      <c r="C63" s="165"/>
      <c r="D63" s="166" t="s">
        <v>125</v>
      </c>
      <c r="E63" s="167"/>
      <c r="F63" s="167"/>
      <c r="G63" s="167"/>
      <c r="H63" s="167"/>
      <c r="I63" s="168"/>
      <c r="J63" s="169">
        <f>J99</f>
        <v>0</v>
      </c>
      <c r="K63" s="170"/>
    </row>
    <row r="64" spans="2:47" s="9" customFormat="1" ht="19.899999999999999" customHeight="1">
      <c r="B64" s="164"/>
      <c r="C64" s="165"/>
      <c r="D64" s="166" t="s">
        <v>126</v>
      </c>
      <c r="E64" s="167"/>
      <c r="F64" s="167"/>
      <c r="G64" s="167"/>
      <c r="H64" s="167"/>
      <c r="I64" s="168"/>
      <c r="J64" s="169">
        <f>J101</f>
        <v>0</v>
      </c>
      <c r="K64" s="170"/>
    </row>
    <row r="65" spans="2:12" s="9" customFormat="1" ht="19.899999999999999" customHeight="1">
      <c r="B65" s="164"/>
      <c r="C65" s="165"/>
      <c r="D65" s="166" t="s">
        <v>127</v>
      </c>
      <c r="E65" s="167"/>
      <c r="F65" s="167"/>
      <c r="G65" s="167"/>
      <c r="H65" s="167"/>
      <c r="I65" s="168"/>
      <c r="J65" s="169">
        <f>J103</f>
        <v>0</v>
      </c>
      <c r="K65" s="170"/>
    </row>
    <row r="66" spans="2:12" s="1" customFormat="1" ht="21.75" customHeight="1">
      <c r="B66" s="40"/>
      <c r="C66" s="41"/>
      <c r="D66" s="41"/>
      <c r="E66" s="41"/>
      <c r="F66" s="41"/>
      <c r="G66" s="41"/>
      <c r="H66" s="41"/>
      <c r="I66" s="126"/>
      <c r="J66" s="41"/>
      <c r="K66" s="44"/>
    </row>
    <row r="67" spans="2:12" s="1" customFormat="1" ht="6.95" customHeight="1">
      <c r="B67" s="55"/>
      <c r="C67" s="56"/>
      <c r="D67" s="56"/>
      <c r="E67" s="56"/>
      <c r="F67" s="56"/>
      <c r="G67" s="56"/>
      <c r="H67" s="56"/>
      <c r="I67" s="147"/>
      <c r="J67" s="56"/>
      <c r="K67" s="57"/>
    </row>
    <row r="71" spans="2:12" s="1" customFormat="1" ht="6.95" customHeight="1">
      <c r="B71" s="58"/>
      <c r="C71" s="59"/>
      <c r="D71" s="59"/>
      <c r="E71" s="59"/>
      <c r="F71" s="59"/>
      <c r="G71" s="59"/>
      <c r="H71" s="59"/>
      <c r="I71" s="150"/>
      <c r="J71" s="59"/>
      <c r="K71" s="59"/>
      <c r="L71" s="60"/>
    </row>
    <row r="72" spans="2:12" s="1" customFormat="1" ht="36.950000000000003" customHeight="1">
      <c r="B72" s="40"/>
      <c r="C72" s="61" t="s">
        <v>128</v>
      </c>
      <c r="D72" s="62"/>
      <c r="E72" s="62"/>
      <c r="F72" s="62"/>
      <c r="G72" s="62"/>
      <c r="H72" s="62"/>
      <c r="I72" s="171"/>
      <c r="J72" s="62"/>
      <c r="K72" s="62"/>
      <c r="L72" s="60"/>
    </row>
    <row r="73" spans="2:12" s="1" customFormat="1" ht="6.95" customHeight="1">
      <c r="B73" s="40"/>
      <c r="C73" s="62"/>
      <c r="D73" s="62"/>
      <c r="E73" s="62"/>
      <c r="F73" s="62"/>
      <c r="G73" s="62"/>
      <c r="H73" s="62"/>
      <c r="I73" s="171"/>
      <c r="J73" s="62"/>
      <c r="K73" s="62"/>
      <c r="L73" s="60"/>
    </row>
    <row r="74" spans="2:12" s="1" customFormat="1" ht="14.45" customHeight="1">
      <c r="B74" s="40"/>
      <c r="C74" s="64" t="s">
        <v>18</v>
      </c>
      <c r="D74" s="62"/>
      <c r="E74" s="62"/>
      <c r="F74" s="62"/>
      <c r="G74" s="62"/>
      <c r="H74" s="62"/>
      <c r="I74" s="171"/>
      <c r="J74" s="62"/>
      <c r="K74" s="62"/>
      <c r="L74" s="60"/>
    </row>
    <row r="75" spans="2:12" s="1" customFormat="1" ht="16.5" customHeight="1">
      <c r="B75" s="40"/>
      <c r="C75" s="62"/>
      <c r="D75" s="62"/>
      <c r="E75" s="384" t="str">
        <f>E7</f>
        <v>Cyklostezka Velký Týnec - Čechovice</v>
      </c>
      <c r="F75" s="385"/>
      <c r="G75" s="385"/>
      <c r="H75" s="385"/>
      <c r="I75" s="171"/>
      <c r="J75" s="62"/>
      <c r="K75" s="62"/>
      <c r="L75" s="60"/>
    </row>
    <row r="76" spans="2:12">
      <c r="B76" s="27"/>
      <c r="C76" s="64" t="s">
        <v>114</v>
      </c>
      <c r="D76" s="172"/>
      <c r="E76" s="172"/>
      <c r="F76" s="172"/>
      <c r="G76" s="172"/>
      <c r="H76" s="172"/>
      <c r="J76" s="172"/>
      <c r="K76" s="172"/>
      <c r="L76" s="173"/>
    </row>
    <row r="77" spans="2:12" s="1" customFormat="1" ht="16.5" customHeight="1">
      <c r="B77" s="40"/>
      <c r="C77" s="62"/>
      <c r="D77" s="62"/>
      <c r="E77" s="384" t="s">
        <v>115</v>
      </c>
      <c r="F77" s="386"/>
      <c r="G77" s="386"/>
      <c r="H77" s="386"/>
      <c r="I77" s="171"/>
      <c r="J77" s="62"/>
      <c r="K77" s="62"/>
      <c r="L77" s="60"/>
    </row>
    <row r="78" spans="2:12" s="1" customFormat="1" ht="14.45" customHeight="1">
      <c r="B78" s="40"/>
      <c r="C78" s="64" t="s">
        <v>116</v>
      </c>
      <c r="D78" s="62"/>
      <c r="E78" s="62"/>
      <c r="F78" s="62"/>
      <c r="G78" s="62"/>
      <c r="H78" s="62"/>
      <c r="I78" s="171"/>
      <c r="J78" s="62"/>
      <c r="K78" s="62"/>
      <c r="L78" s="60"/>
    </row>
    <row r="79" spans="2:12" s="1" customFormat="1" ht="17.25" customHeight="1">
      <c r="B79" s="40"/>
      <c r="C79" s="62"/>
      <c r="D79" s="62"/>
      <c r="E79" s="355" t="str">
        <f>E11</f>
        <v>001 - SO 01   Příprava staveniště</v>
      </c>
      <c r="F79" s="386"/>
      <c r="G79" s="386"/>
      <c r="H79" s="386"/>
      <c r="I79" s="171"/>
      <c r="J79" s="62"/>
      <c r="K79" s="62"/>
      <c r="L79" s="60"/>
    </row>
    <row r="80" spans="2:12" s="1" customFormat="1" ht="6.95" customHeight="1">
      <c r="B80" s="40"/>
      <c r="C80" s="62"/>
      <c r="D80" s="62"/>
      <c r="E80" s="62"/>
      <c r="F80" s="62"/>
      <c r="G80" s="62"/>
      <c r="H80" s="62"/>
      <c r="I80" s="171"/>
      <c r="J80" s="62"/>
      <c r="K80" s="62"/>
      <c r="L80" s="60"/>
    </row>
    <row r="81" spans="2:65" s="1" customFormat="1" ht="18" customHeight="1">
      <c r="B81" s="40"/>
      <c r="C81" s="64" t="s">
        <v>26</v>
      </c>
      <c r="D81" s="62"/>
      <c r="E81" s="62"/>
      <c r="F81" s="174" t="str">
        <f>F14</f>
        <v>Velký Týnec - Čechovice</v>
      </c>
      <c r="G81" s="62"/>
      <c r="H81" s="62"/>
      <c r="I81" s="175" t="s">
        <v>28</v>
      </c>
      <c r="J81" s="72">
        <f>IF(J14="","",J14)</f>
        <v>42979</v>
      </c>
      <c r="K81" s="62"/>
      <c r="L81" s="60"/>
    </row>
    <row r="82" spans="2:65" s="1" customFormat="1" ht="6.95" customHeight="1">
      <c r="B82" s="40"/>
      <c r="C82" s="62"/>
      <c r="D82" s="62"/>
      <c r="E82" s="62"/>
      <c r="F82" s="62"/>
      <c r="G82" s="62"/>
      <c r="H82" s="62"/>
      <c r="I82" s="171"/>
      <c r="J82" s="62"/>
      <c r="K82" s="62"/>
      <c r="L82" s="60"/>
    </row>
    <row r="83" spans="2:65" s="1" customFormat="1">
      <c r="B83" s="40"/>
      <c r="C83" s="64" t="s">
        <v>35</v>
      </c>
      <c r="D83" s="62"/>
      <c r="E83" s="62"/>
      <c r="F83" s="174" t="str">
        <f>E17</f>
        <v>Obec Velký Týnec, Zámecká 35, 783 72 Velký Týnec</v>
      </c>
      <c r="G83" s="62"/>
      <c r="H83" s="62"/>
      <c r="I83" s="175" t="s">
        <v>42</v>
      </c>
      <c r="J83" s="174" t="str">
        <f>E23</f>
        <v>STAVING engineering s.r.o.</v>
      </c>
      <c r="K83" s="62"/>
      <c r="L83" s="60"/>
    </row>
    <row r="84" spans="2:65" s="1" customFormat="1" ht="14.45" customHeight="1">
      <c r="B84" s="40"/>
      <c r="C84" s="64" t="s">
        <v>40</v>
      </c>
      <c r="D84" s="62"/>
      <c r="E84" s="62"/>
      <c r="F84" s="174" t="str">
        <f>IF(E20="","",E20)</f>
        <v/>
      </c>
      <c r="G84" s="62"/>
      <c r="H84" s="62"/>
      <c r="I84" s="171"/>
      <c r="J84" s="62"/>
      <c r="K84" s="62"/>
      <c r="L84" s="60"/>
    </row>
    <row r="85" spans="2:65" s="1" customFormat="1" ht="10.35" customHeight="1">
      <c r="B85" s="40"/>
      <c r="C85" s="62"/>
      <c r="D85" s="62"/>
      <c r="E85" s="62"/>
      <c r="F85" s="62"/>
      <c r="G85" s="62"/>
      <c r="H85" s="62"/>
      <c r="I85" s="171"/>
      <c r="J85" s="62"/>
      <c r="K85" s="62"/>
      <c r="L85" s="60"/>
    </row>
    <row r="86" spans="2:65" s="10" customFormat="1" ht="29.25" customHeight="1">
      <c r="B86" s="176"/>
      <c r="C86" s="177" t="s">
        <v>129</v>
      </c>
      <c r="D86" s="178" t="s">
        <v>67</v>
      </c>
      <c r="E86" s="178" t="s">
        <v>63</v>
      </c>
      <c r="F86" s="178" t="s">
        <v>130</v>
      </c>
      <c r="G86" s="178" t="s">
        <v>131</v>
      </c>
      <c r="H86" s="178" t="s">
        <v>132</v>
      </c>
      <c r="I86" s="179" t="s">
        <v>133</v>
      </c>
      <c r="J86" s="178" t="s">
        <v>120</v>
      </c>
      <c r="K86" s="180" t="s">
        <v>134</v>
      </c>
      <c r="L86" s="181"/>
      <c r="M86" s="80" t="s">
        <v>135</v>
      </c>
      <c r="N86" s="81" t="s">
        <v>52</v>
      </c>
      <c r="O86" s="81" t="s">
        <v>136</v>
      </c>
      <c r="P86" s="81" t="s">
        <v>137</v>
      </c>
      <c r="Q86" s="81" t="s">
        <v>138</v>
      </c>
      <c r="R86" s="81" t="s">
        <v>139</v>
      </c>
      <c r="S86" s="81" t="s">
        <v>140</v>
      </c>
      <c r="T86" s="82" t="s">
        <v>141</v>
      </c>
    </row>
    <row r="87" spans="2:65" s="1" customFormat="1" ht="29.25" customHeight="1">
      <c r="B87" s="40"/>
      <c r="C87" s="86" t="s">
        <v>121</v>
      </c>
      <c r="D87" s="62"/>
      <c r="E87" s="62"/>
      <c r="F87" s="62"/>
      <c r="G87" s="62"/>
      <c r="H87" s="62"/>
      <c r="I87" s="171"/>
      <c r="J87" s="182">
        <f>BK87</f>
        <v>0</v>
      </c>
      <c r="K87" s="62"/>
      <c r="L87" s="60"/>
      <c r="M87" s="83"/>
      <c r="N87" s="84"/>
      <c r="O87" s="84"/>
      <c r="P87" s="183">
        <f>P88</f>
        <v>0</v>
      </c>
      <c r="Q87" s="84"/>
      <c r="R87" s="183">
        <f>R88</f>
        <v>4.2866200000000001</v>
      </c>
      <c r="S87" s="84"/>
      <c r="T87" s="184">
        <f>T88</f>
        <v>50.48</v>
      </c>
      <c r="AT87" s="23" t="s">
        <v>81</v>
      </c>
      <c r="AU87" s="23" t="s">
        <v>122</v>
      </c>
      <c r="BK87" s="185">
        <f>BK88</f>
        <v>0</v>
      </c>
    </row>
    <row r="88" spans="2:65" s="11" customFormat="1" ht="37.35" customHeight="1">
      <c r="B88" s="186"/>
      <c r="C88" s="187"/>
      <c r="D88" s="188" t="s">
        <v>81</v>
      </c>
      <c r="E88" s="189" t="s">
        <v>142</v>
      </c>
      <c r="F88" s="189" t="s">
        <v>143</v>
      </c>
      <c r="G88" s="187"/>
      <c r="H88" s="187"/>
      <c r="I88" s="190"/>
      <c r="J88" s="191">
        <f>BK88</f>
        <v>0</v>
      </c>
      <c r="K88" s="187"/>
      <c r="L88" s="192"/>
      <c r="M88" s="193"/>
      <c r="N88" s="194"/>
      <c r="O88" s="194"/>
      <c r="P88" s="195">
        <f>P89+P99+P101+P103</f>
        <v>0</v>
      </c>
      <c r="Q88" s="194"/>
      <c r="R88" s="195">
        <f>R89+R99+R101+R103</f>
        <v>4.2866200000000001</v>
      </c>
      <c r="S88" s="194"/>
      <c r="T88" s="196">
        <f>T89+T99+T101+T103</f>
        <v>50.48</v>
      </c>
      <c r="AR88" s="197" t="s">
        <v>25</v>
      </c>
      <c r="AT88" s="198" t="s">
        <v>81</v>
      </c>
      <c r="AU88" s="198" t="s">
        <v>82</v>
      </c>
      <c r="AY88" s="197" t="s">
        <v>144</v>
      </c>
      <c r="BK88" s="199">
        <f>BK89+BK99+BK101+BK103</f>
        <v>0</v>
      </c>
    </row>
    <row r="89" spans="2:65" s="11" customFormat="1" ht="19.899999999999999" customHeight="1">
      <c r="B89" s="186"/>
      <c r="C89" s="187"/>
      <c r="D89" s="188" t="s">
        <v>81</v>
      </c>
      <c r="E89" s="200" t="s">
        <v>25</v>
      </c>
      <c r="F89" s="200" t="s">
        <v>145</v>
      </c>
      <c r="G89" s="187"/>
      <c r="H89" s="187"/>
      <c r="I89" s="190"/>
      <c r="J89" s="201">
        <f>BK89</f>
        <v>0</v>
      </c>
      <c r="K89" s="187"/>
      <c r="L89" s="192"/>
      <c r="M89" s="193"/>
      <c r="N89" s="194"/>
      <c r="O89" s="194"/>
      <c r="P89" s="195">
        <f>SUM(P90:P98)</f>
        <v>0</v>
      </c>
      <c r="Q89" s="194"/>
      <c r="R89" s="195">
        <f>SUM(R90:R98)</f>
        <v>0</v>
      </c>
      <c r="S89" s="194"/>
      <c r="T89" s="196">
        <f>SUM(T90:T98)</f>
        <v>24.479999999999997</v>
      </c>
      <c r="AR89" s="197" t="s">
        <v>25</v>
      </c>
      <c r="AT89" s="198" t="s">
        <v>81</v>
      </c>
      <c r="AU89" s="198" t="s">
        <v>25</v>
      </c>
      <c r="AY89" s="197" t="s">
        <v>144</v>
      </c>
      <c r="BK89" s="199">
        <f>SUM(BK90:BK98)</f>
        <v>0</v>
      </c>
    </row>
    <row r="90" spans="2:65" s="1" customFormat="1" ht="25.5" customHeight="1">
      <c r="B90" s="40"/>
      <c r="C90" s="202" t="s">
        <v>25</v>
      </c>
      <c r="D90" s="202" t="s">
        <v>146</v>
      </c>
      <c r="E90" s="203" t="s">
        <v>147</v>
      </c>
      <c r="F90" s="204" t="s">
        <v>148</v>
      </c>
      <c r="G90" s="205" t="s">
        <v>149</v>
      </c>
      <c r="H90" s="206">
        <v>35</v>
      </c>
      <c r="I90" s="207"/>
      <c r="J90" s="208">
        <f>ROUND(I90*H90,2)</f>
        <v>0</v>
      </c>
      <c r="K90" s="204" t="s">
        <v>150</v>
      </c>
      <c r="L90" s="60"/>
      <c r="M90" s="209" t="s">
        <v>37</v>
      </c>
      <c r="N90" s="210" t="s">
        <v>53</v>
      </c>
      <c r="O90" s="41"/>
      <c r="P90" s="211">
        <f>O90*H90</f>
        <v>0</v>
      </c>
      <c r="Q90" s="211">
        <v>0</v>
      </c>
      <c r="R90" s="211">
        <f>Q90*H90</f>
        <v>0</v>
      </c>
      <c r="S90" s="211">
        <v>0</v>
      </c>
      <c r="T90" s="212">
        <f>S90*H90</f>
        <v>0</v>
      </c>
      <c r="AR90" s="23" t="s">
        <v>151</v>
      </c>
      <c r="AT90" s="23" t="s">
        <v>146</v>
      </c>
      <c r="AU90" s="23" t="s">
        <v>90</v>
      </c>
      <c r="AY90" s="23" t="s">
        <v>144</v>
      </c>
      <c r="BE90" s="213">
        <f>IF(N90="základní",J90,0)</f>
        <v>0</v>
      </c>
      <c r="BF90" s="213">
        <f>IF(N90="snížená",J90,0)</f>
        <v>0</v>
      </c>
      <c r="BG90" s="213">
        <f>IF(N90="zákl. přenesená",J90,0)</f>
        <v>0</v>
      </c>
      <c r="BH90" s="213">
        <f>IF(N90="sníž. přenesená",J90,0)</f>
        <v>0</v>
      </c>
      <c r="BI90" s="213">
        <f>IF(N90="nulová",J90,0)</f>
        <v>0</v>
      </c>
      <c r="BJ90" s="23" t="s">
        <v>25</v>
      </c>
      <c r="BK90" s="213">
        <f>ROUND(I90*H90,2)</f>
        <v>0</v>
      </c>
      <c r="BL90" s="23" t="s">
        <v>151</v>
      </c>
      <c r="BM90" s="23" t="s">
        <v>152</v>
      </c>
    </row>
    <row r="91" spans="2:65" s="1" customFormat="1" ht="25.5" customHeight="1">
      <c r="B91" s="40"/>
      <c r="C91" s="202" t="s">
        <v>90</v>
      </c>
      <c r="D91" s="202" t="s">
        <v>146</v>
      </c>
      <c r="E91" s="203" t="s">
        <v>153</v>
      </c>
      <c r="F91" s="204" t="s">
        <v>154</v>
      </c>
      <c r="G91" s="205" t="s">
        <v>155</v>
      </c>
      <c r="H91" s="206">
        <v>1</v>
      </c>
      <c r="I91" s="207"/>
      <c r="J91" s="208">
        <f>ROUND(I91*H91,2)</f>
        <v>0</v>
      </c>
      <c r="K91" s="204" t="s">
        <v>150</v>
      </c>
      <c r="L91" s="60"/>
      <c r="M91" s="209" t="s">
        <v>37</v>
      </c>
      <c r="N91" s="210" t="s">
        <v>53</v>
      </c>
      <c r="O91" s="41"/>
      <c r="P91" s="211">
        <f>O91*H91</f>
        <v>0</v>
      </c>
      <c r="Q91" s="211">
        <v>0</v>
      </c>
      <c r="R91" s="211">
        <f>Q91*H91</f>
        <v>0</v>
      </c>
      <c r="S91" s="211">
        <v>0</v>
      </c>
      <c r="T91" s="212">
        <f>S91*H91</f>
        <v>0</v>
      </c>
      <c r="AR91" s="23" t="s">
        <v>151</v>
      </c>
      <c r="AT91" s="23" t="s">
        <v>146</v>
      </c>
      <c r="AU91" s="23" t="s">
        <v>90</v>
      </c>
      <c r="AY91" s="23" t="s">
        <v>144</v>
      </c>
      <c r="BE91" s="213">
        <f>IF(N91="základní",J91,0)</f>
        <v>0</v>
      </c>
      <c r="BF91" s="213">
        <f>IF(N91="snížená",J91,0)</f>
        <v>0</v>
      </c>
      <c r="BG91" s="213">
        <f>IF(N91="zákl. přenesená",J91,0)</f>
        <v>0</v>
      </c>
      <c r="BH91" s="213">
        <f>IF(N91="sníž. přenesená",J91,0)</f>
        <v>0</v>
      </c>
      <c r="BI91" s="213">
        <f>IF(N91="nulová",J91,0)</f>
        <v>0</v>
      </c>
      <c r="BJ91" s="23" t="s">
        <v>25</v>
      </c>
      <c r="BK91" s="213">
        <f>ROUND(I91*H91,2)</f>
        <v>0</v>
      </c>
      <c r="BL91" s="23" t="s">
        <v>151</v>
      </c>
      <c r="BM91" s="23" t="s">
        <v>156</v>
      </c>
    </row>
    <row r="92" spans="2:65" s="12" customFormat="1" ht="13.5">
      <c r="B92" s="214"/>
      <c r="C92" s="215"/>
      <c r="D92" s="216" t="s">
        <v>157</v>
      </c>
      <c r="E92" s="217" t="s">
        <v>37</v>
      </c>
      <c r="F92" s="218" t="s">
        <v>158</v>
      </c>
      <c r="G92" s="215"/>
      <c r="H92" s="219">
        <v>1</v>
      </c>
      <c r="I92" s="220"/>
      <c r="J92" s="215"/>
      <c r="K92" s="215"/>
      <c r="L92" s="221"/>
      <c r="M92" s="222"/>
      <c r="N92" s="223"/>
      <c r="O92" s="223"/>
      <c r="P92" s="223"/>
      <c r="Q92" s="223"/>
      <c r="R92" s="223"/>
      <c r="S92" s="223"/>
      <c r="T92" s="224"/>
      <c r="AT92" s="225" t="s">
        <v>157</v>
      </c>
      <c r="AU92" s="225" t="s">
        <v>90</v>
      </c>
      <c r="AV92" s="12" t="s">
        <v>90</v>
      </c>
      <c r="AW92" s="12" t="s">
        <v>46</v>
      </c>
      <c r="AX92" s="12" t="s">
        <v>25</v>
      </c>
      <c r="AY92" s="225" t="s">
        <v>144</v>
      </c>
    </row>
    <row r="93" spans="2:65" s="1" customFormat="1" ht="38.25" customHeight="1">
      <c r="B93" s="40"/>
      <c r="C93" s="202" t="s">
        <v>159</v>
      </c>
      <c r="D93" s="202" t="s">
        <v>146</v>
      </c>
      <c r="E93" s="203" t="s">
        <v>160</v>
      </c>
      <c r="F93" s="204" t="s">
        <v>161</v>
      </c>
      <c r="G93" s="205" t="s">
        <v>149</v>
      </c>
      <c r="H93" s="206">
        <v>48</v>
      </c>
      <c r="I93" s="207"/>
      <c r="J93" s="208">
        <f t="shared" ref="J93:J98" si="0">ROUND(I93*H93,2)</f>
        <v>0</v>
      </c>
      <c r="K93" s="204" t="s">
        <v>150</v>
      </c>
      <c r="L93" s="60"/>
      <c r="M93" s="209" t="s">
        <v>37</v>
      </c>
      <c r="N93" s="210" t="s">
        <v>53</v>
      </c>
      <c r="O93" s="41"/>
      <c r="P93" s="211">
        <f t="shared" ref="P93:P98" si="1">O93*H93</f>
        <v>0</v>
      </c>
      <c r="Q93" s="211">
        <v>0</v>
      </c>
      <c r="R93" s="211">
        <f t="shared" ref="R93:R98" si="2">Q93*H93</f>
        <v>0</v>
      </c>
      <c r="S93" s="211">
        <v>0.28999999999999998</v>
      </c>
      <c r="T93" s="212">
        <f t="shared" ref="T93:T98" si="3">S93*H93</f>
        <v>13.919999999999998</v>
      </c>
      <c r="AR93" s="23" t="s">
        <v>151</v>
      </c>
      <c r="AT93" s="23" t="s">
        <v>146</v>
      </c>
      <c r="AU93" s="23" t="s">
        <v>90</v>
      </c>
      <c r="AY93" s="23" t="s">
        <v>144</v>
      </c>
      <c r="BE93" s="213">
        <f t="shared" ref="BE93:BE98" si="4">IF(N93="základní",J93,0)</f>
        <v>0</v>
      </c>
      <c r="BF93" s="213">
        <f t="shared" ref="BF93:BF98" si="5">IF(N93="snížená",J93,0)</f>
        <v>0</v>
      </c>
      <c r="BG93" s="213">
        <f t="shared" ref="BG93:BG98" si="6">IF(N93="zákl. přenesená",J93,0)</f>
        <v>0</v>
      </c>
      <c r="BH93" s="213">
        <f t="shared" ref="BH93:BH98" si="7">IF(N93="sníž. přenesená",J93,0)</f>
        <v>0</v>
      </c>
      <c r="BI93" s="213">
        <f t="shared" ref="BI93:BI98" si="8">IF(N93="nulová",J93,0)</f>
        <v>0</v>
      </c>
      <c r="BJ93" s="23" t="s">
        <v>25</v>
      </c>
      <c r="BK93" s="213">
        <f t="shared" ref="BK93:BK98" si="9">ROUND(I93*H93,2)</f>
        <v>0</v>
      </c>
      <c r="BL93" s="23" t="s">
        <v>151</v>
      </c>
      <c r="BM93" s="23" t="s">
        <v>162</v>
      </c>
    </row>
    <row r="94" spans="2:65" s="1" customFormat="1" ht="38.25" customHeight="1">
      <c r="B94" s="40"/>
      <c r="C94" s="202" t="s">
        <v>151</v>
      </c>
      <c r="D94" s="202" t="s">
        <v>146</v>
      </c>
      <c r="E94" s="203" t="s">
        <v>163</v>
      </c>
      <c r="F94" s="204" t="s">
        <v>164</v>
      </c>
      <c r="G94" s="205" t="s">
        <v>149</v>
      </c>
      <c r="H94" s="206">
        <v>48</v>
      </c>
      <c r="I94" s="207"/>
      <c r="J94" s="208">
        <f t="shared" si="0"/>
        <v>0</v>
      </c>
      <c r="K94" s="204" t="s">
        <v>150</v>
      </c>
      <c r="L94" s="60"/>
      <c r="M94" s="209" t="s">
        <v>37</v>
      </c>
      <c r="N94" s="210" t="s">
        <v>53</v>
      </c>
      <c r="O94" s="41"/>
      <c r="P94" s="211">
        <f t="shared" si="1"/>
        <v>0</v>
      </c>
      <c r="Q94" s="211">
        <v>0</v>
      </c>
      <c r="R94" s="211">
        <f t="shared" si="2"/>
        <v>0</v>
      </c>
      <c r="S94" s="211">
        <v>0.22</v>
      </c>
      <c r="T94" s="212">
        <f t="shared" si="3"/>
        <v>10.56</v>
      </c>
      <c r="AR94" s="23" t="s">
        <v>151</v>
      </c>
      <c r="AT94" s="23" t="s">
        <v>146</v>
      </c>
      <c r="AU94" s="23" t="s">
        <v>90</v>
      </c>
      <c r="AY94" s="23" t="s">
        <v>144</v>
      </c>
      <c r="BE94" s="213">
        <f t="shared" si="4"/>
        <v>0</v>
      </c>
      <c r="BF94" s="213">
        <f t="shared" si="5"/>
        <v>0</v>
      </c>
      <c r="BG94" s="213">
        <f t="shared" si="6"/>
        <v>0</v>
      </c>
      <c r="BH94" s="213">
        <f t="shared" si="7"/>
        <v>0</v>
      </c>
      <c r="BI94" s="213">
        <f t="shared" si="8"/>
        <v>0</v>
      </c>
      <c r="BJ94" s="23" t="s">
        <v>25</v>
      </c>
      <c r="BK94" s="213">
        <f t="shared" si="9"/>
        <v>0</v>
      </c>
      <c r="BL94" s="23" t="s">
        <v>151</v>
      </c>
      <c r="BM94" s="23" t="s">
        <v>165</v>
      </c>
    </row>
    <row r="95" spans="2:65" s="1" customFormat="1" ht="38.25" customHeight="1">
      <c r="B95" s="40"/>
      <c r="C95" s="202" t="s">
        <v>166</v>
      </c>
      <c r="D95" s="202" t="s">
        <v>146</v>
      </c>
      <c r="E95" s="203" t="s">
        <v>167</v>
      </c>
      <c r="F95" s="204" t="s">
        <v>168</v>
      </c>
      <c r="G95" s="205" t="s">
        <v>169</v>
      </c>
      <c r="H95" s="206">
        <v>1507.35</v>
      </c>
      <c r="I95" s="207"/>
      <c r="J95" s="208">
        <f t="shared" si="0"/>
        <v>0</v>
      </c>
      <c r="K95" s="204" t="s">
        <v>150</v>
      </c>
      <c r="L95" s="60"/>
      <c r="M95" s="209" t="s">
        <v>37</v>
      </c>
      <c r="N95" s="210" t="s">
        <v>53</v>
      </c>
      <c r="O95" s="41"/>
      <c r="P95" s="211">
        <f t="shared" si="1"/>
        <v>0</v>
      </c>
      <c r="Q95" s="211">
        <v>0</v>
      </c>
      <c r="R95" s="211">
        <f t="shared" si="2"/>
        <v>0</v>
      </c>
      <c r="S95" s="211">
        <v>0</v>
      </c>
      <c r="T95" s="212">
        <f t="shared" si="3"/>
        <v>0</v>
      </c>
      <c r="AR95" s="23" t="s">
        <v>151</v>
      </c>
      <c r="AT95" s="23" t="s">
        <v>146</v>
      </c>
      <c r="AU95" s="23" t="s">
        <v>90</v>
      </c>
      <c r="AY95" s="23" t="s">
        <v>144</v>
      </c>
      <c r="BE95" s="213">
        <f t="shared" si="4"/>
        <v>0</v>
      </c>
      <c r="BF95" s="213">
        <f t="shared" si="5"/>
        <v>0</v>
      </c>
      <c r="BG95" s="213">
        <f t="shared" si="6"/>
        <v>0</v>
      </c>
      <c r="BH95" s="213">
        <f t="shared" si="7"/>
        <v>0</v>
      </c>
      <c r="BI95" s="213">
        <f t="shared" si="8"/>
        <v>0</v>
      </c>
      <c r="BJ95" s="23" t="s">
        <v>25</v>
      </c>
      <c r="BK95" s="213">
        <f t="shared" si="9"/>
        <v>0</v>
      </c>
      <c r="BL95" s="23" t="s">
        <v>151</v>
      </c>
      <c r="BM95" s="23" t="s">
        <v>170</v>
      </c>
    </row>
    <row r="96" spans="2:65" s="1" customFormat="1" ht="38.25" customHeight="1">
      <c r="B96" s="40"/>
      <c r="C96" s="202" t="s">
        <v>171</v>
      </c>
      <c r="D96" s="202" t="s">
        <v>146</v>
      </c>
      <c r="E96" s="203" t="s">
        <v>172</v>
      </c>
      <c r="F96" s="204" t="s">
        <v>173</v>
      </c>
      <c r="G96" s="205" t="s">
        <v>169</v>
      </c>
      <c r="H96" s="206">
        <v>577.5</v>
      </c>
      <c r="I96" s="207"/>
      <c r="J96" s="208">
        <f t="shared" si="0"/>
        <v>0</v>
      </c>
      <c r="K96" s="204" t="s">
        <v>150</v>
      </c>
      <c r="L96" s="60"/>
      <c r="M96" s="209" t="s">
        <v>37</v>
      </c>
      <c r="N96" s="210" t="s">
        <v>53</v>
      </c>
      <c r="O96" s="41"/>
      <c r="P96" s="211">
        <f t="shared" si="1"/>
        <v>0</v>
      </c>
      <c r="Q96" s="211">
        <v>0</v>
      </c>
      <c r="R96" s="211">
        <f t="shared" si="2"/>
        <v>0</v>
      </c>
      <c r="S96" s="211">
        <v>0</v>
      </c>
      <c r="T96" s="212">
        <f t="shared" si="3"/>
        <v>0</v>
      </c>
      <c r="AR96" s="23" t="s">
        <v>151</v>
      </c>
      <c r="AT96" s="23" t="s">
        <v>146</v>
      </c>
      <c r="AU96" s="23" t="s">
        <v>90</v>
      </c>
      <c r="AY96" s="23" t="s">
        <v>144</v>
      </c>
      <c r="BE96" s="213">
        <f t="shared" si="4"/>
        <v>0</v>
      </c>
      <c r="BF96" s="213">
        <f t="shared" si="5"/>
        <v>0</v>
      </c>
      <c r="BG96" s="213">
        <f t="shared" si="6"/>
        <v>0</v>
      </c>
      <c r="BH96" s="213">
        <f t="shared" si="7"/>
        <v>0</v>
      </c>
      <c r="BI96" s="213">
        <f t="shared" si="8"/>
        <v>0</v>
      </c>
      <c r="BJ96" s="23" t="s">
        <v>25</v>
      </c>
      <c r="BK96" s="213">
        <f t="shared" si="9"/>
        <v>0</v>
      </c>
      <c r="BL96" s="23" t="s">
        <v>151</v>
      </c>
      <c r="BM96" s="23" t="s">
        <v>174</v>
      </c>
    </row>
    <row r="97" spans="2:65" s="1" customFormat="1" ht="25.5" customHeight="1">
      <c r="B97" s="40"/>
      <c r="C97" s="202" t="s">
        <v>175</v>
      </c>
      <c r="D97" s="202" t="s">
        <v>146</v>
      </c>
      <c r="E97" s="203" t="s">
        <v>176</v>
      </c>
      <c r="F97" s="204" t="s">
        <v>177</v>
      </c>
      <c r="G97" s="205" t="s">
        <v>169</v>
      </c>
      <c r="H97" s="206">
        <v>1507.35</v>
      </c>
      <c r="I97" s="207"/>
      <c r="J97" s="208">
        <f t="shared" si="0"/>
        <v>0</v>
      </c>
      <c r="K97" s="204" t="s">
        <v>150</v>
      </c>
      <c r="L97" s="60"/>
      <c r="M97" s="209" t="s">
        <v>37</v>
      </c>
      <c r="N97" s="210" t="s">
        <v>53</v>
      </c>
      <c r="O97" s="41"/>
      <c r="P97" s="211">
        <f t="shared" si="1"/>
        <v>0</v>
      </c>
      <c r="Q97" s="211">
        <v>0</v>
      </c>
      <c r="R97" s="211">
        <f t="shared" si="2"/>
        <v>0</v>
      </c>
      <c r="S97" s="211">
        <v>0</v>
      </c>
      <c r="T97" s="212">
        <f t="shared" si="3"/>
        <v>0</v>
      </c>
      <c r="AR97" s="23" t="s">
        <v>151</v>
      </c>
      <c r="AT97" s="23" t="s">
        <v>146</v>
      </c>
      <c r="AU97" s="23" t="s">
        <v>90</v>
      </c>
      <c r="AY97" s="23" t="s">
        <v>144</v>
      </c>
      <c r="BE97" s="213">
        <f t="shared" si="4"/>
        <v>0</v>
      </c>
      <c r="BF97" s="213">
        <f t="shared" si="5"/>
        <v>0</v>
      </c>
      <c r="BG97" s="213">
        <f t="shared" si="6"/>
        <v>0</v>
      </c>
      <c r="BH97" s="213">
        <f t="shared" si="7"/>
        <v>0</v>
      </c>
      <c r="BI97" s="213">
        <f t="shared" si="8"/>
        <v>0</v>
      </c>
      <c r="BJ97" s="23" t="s">
        <v>25</v>
      </c>
      <c r="BK97" s="213">
        <f t="shared" si="9"/>
        <v>0</v>
      </c>
      <c r="BL97" s="23" t="s">
        <v>151</v>
      </c>
      <c r="BM97" s="23" t="s">
        <v>178</v>
      </c>
    </row>
    <row r="98" spans="2:65" s="1" customFormat="1" ht="16.5" customHeight="1">
      <c r="B98" s="40"/>
      <c r="C98" s="202" t="s">
        <v>179</v>
      </c>
      <c r="D98" s="202" t="s">
        <v>146</v>
      </c>
      <c r="E98" s="203" t="s">
        <v>180</v>
      </c>
      <c r="F98" s="204" t="s">
        <v>181</v>
      </c>
      <c r="G98" s="205" t="s">
        <v>169</v>
      </c>
      <c r="H98" s="206">
        <v>1507.35</v>
      </c>
      <c r="I98" s="207"/>
      <c r="J98" s="208">
        <f t="shared" si="0"/>
        <v>0</v>
      </c>
      <c r="K98" s="204" t="s">
        <v>150</v>
      </c>
      <c r="L98" s="60"/>
      <c r="M98" s="209" t="s">
        <v>37</v>
      </c>
      <c r="N98" s="210" t="s">
        <v>53</v>
      </c>
      <c r="O98" s="41"/>
      <c r="P98" s="211">
        <f t="shared" si="1"/>
        <v>0</v>
      </c>
      <c r="Q98" s="211">
        <v>0</v>
      </c>
      <c r="R98" s="211">
        <f t="shared" si="2"/>
        <v>0</v>
      </c>
      <c r="S98" s="211">
        <v>0</v>
      </c>
      <c r="T98" s="212">
        <f t="shared" si="3"/>
        <v>0</v>
      </c>
      <c r="AR98" s="23" t="s">
        <v>151</v>
      </c>
      <c r="AT98" s="23" t="s">
        <v>146</v>
      </c>
      <c r="AU98" s="23" t="s">
        <v>90</v>
      </c>
      <c r="AY98" s="23" t="s">
        <v>144</v>
      </c>
      <c r="BE98" s="213">
        <f t="shared" si="4"/>
        <v>0</v>
      </c>
      <c r="BF98" s="213">
        <f t="shared" si="5"/>
        <v>0</v>
      </c>
      <c r="BG98" s="213">
        <f t="shared" si="6"/>
        <v>0</v>
      </c>
      <c r="BH98" s="213">
        <f t="shared" si="7"/>
        <v>0</v>
      </c>
      <c r="BI98" s="213">
        <f t="shared" si="8"/>
        <v>0</v>
      </c>
      <c r="BJ98" s="23" t="s">
        <v>25</v>
      </c>
      <c r="BK98" s="213">
        <f t="shared" si="9"/>
        <v>0</v>
      </c>
      <c r="BL98" s="23" t="s">
        <v>151</v>
      </c>
      <c r="BM98" s="23" t="s">
        <v>182</v>
      </c>
    </row>
    <row r="99" spans="2:65" s="11" customFormat="1" ht="29.85" customHeight="1">
      <c r="B99" s="186"/>
      <c r="C99" s="187"/>
      <c r="D99" s="188" t="s">
        <v>81</v>
      </c>
      <c r="E99" s="200" t="s">
        <v>179</v>
      </c>
      <c r="F99" s="200" t="s">
        <v>183</v>
      </c>
      <c r="G99" s="187"/>
      <c r="H99" s="187"/>
      <c r="I99" s="190"/>
      <c r="J99" s="201">
        <f>BK99</f>
        <v>0</v>
      </c>
      <c r="K99" s="187"/>
      <c r="L99" s="192"/>
      <c r="M99" s="193"/>
      <c r="N99" s="194"/>
      <c r="O99" s="194"/>
      <c r="P99" s="195">
        <f>P100</f>
        <v>0</v>
      </c>
      <c r="Q99" s="194"/>
      <c r="R99" s="195">
        <f>R100</f>
        <v>4.2866200000000001</v>
      </c>
      <c r="S99" s="194"/>
      <c r="T99" s="196">
        <f>T100</f>
        <v>0</v>
      </c>
      <c r="AR99" s="197" t="s">
        <v>25</v>
      </c>
      <c r="AT99" s="198" t="s">
        <v>81</v>
      </c>
      <c r="AU99" s="198" t="s">
        <v>25</v>
      </c>
      <c r="AY99" s="197" t="s">
        <v>144</v>
      </c>
      <c r="BK99" s="199">
        <f>BK100</f>
        <v>0</v>
      </c>
    </row>
    <row r="100" spans="2:65" s="1" customFormat="1" ht="16.5" customHeight="1">
      <c r="B100" s="40"/>
      <c r="C100" s="202" t="s">
        <v>184</v>
      </c>
      <c r="D100" s="202" t="s">
        <v>146</v>
      </c>
      <c r="E100" s="203" t="s">
        <v>185</v>
      </c>
      <c r="F100" s="204" t="s">
        <v>186</v>
      </c>
      <c r="G100" s="205" t="s">
        <v>155</v>
      </c>
      <c r="H100" s="206">
        <v>13</v>
      </c>
      <c r="I100" s="207"/>
      <c r="J100" s="208">
        <f>ROUND(I100*H100,2)</f>
        <v>0</v>
      </c>
      <c r="K100" s="204" t="s">
        <v>37</v>
      </c>
      <c r="L100" s="60"/>
      <c r="M100" s="209" t="s">
        <v>37</v>
      </c>
      <c r="N100" s="210" t="s">
        <v>53</v>
      </c>
      <c r="O100" s="41"/>
      <c r="P100" s="211">
        <f>O100*H100</f>
        <v>0</v>
      </c>
      <c r="Q100" s="211">
        <v>0.32973999999999998</v>
      </c>
      <c r="R100" s="211">
        <f>Q100*H100</f>
        <v>4.2866200000000001</v>
      </c>
      <c r="S100" s="211">
        <v>0</v>
      </c>
      <c r="T100" s="212">
        <f>S100*H100</f>
        <v>0</v>
      </c>
      <c r="AR100" s="23" t="s">
        <v>151</v>
      </c>
      <c r="AT100" s="23" t="s">
        <v>146</v>
      </c>
      <c r="AU100" s="23" t="s">
        <v>90</v>
      </c>
      <c r="AY100" s="23" t="s">
        <v>144</v>
      </c>
      <c r="BE100" s="213">
        <f>IF(N100="základní",J100,0)</f>
        <v>0</v>
      </c>
      <c r="BF100" s="213">
        <f>IF(N100="snížená",J100,0)</f>
        <v>0</v>
      </c>
      <c r="BG100" s="213">
        <f>IF(N100="zákl. přenesená",J100,0)</f>
        <v>0</v>
      </c>
      <c r="BH100" s="213">
        <f>IF(N100="sníž. přenesená",J100,0)</f>
        <v>0</v>
      </c>
      <c r="BI100" s="213">
        <f>IF(N100="nulová",J100,0)</f>
        <v>0</v>
      </c>
      <c r="BJ100" s="23" t="s">
        <v>25</v>
      </c>
      <c r="BK100" s="213">
        <f>ROUND(I100*H100,2)</f>
        <v>0</v>
      </c>
      <c r="BL100" s="23" t="s">
        <v>151</v>
      </c>
      <c r="BM100" s="23" t="s">
        <v>187</v>
      </c>
    </row>
    <row r="101" spans="2:65" s="11" customFormat="1" ht="29.85" customHeight="1">
      <c r="B101" s="186"/>
      <c r="C101" s="187"/>
      <c r="D101" s="188" t="s">
        <v>81</v>
      </c>
      <c r="E101" s="200" t="s">
        <v>184</v>
      </c>
      <c r="F101" s="200" t="s">
        <v>188</v>
      </c>
      <c r="G101" s="187"/>
      <c r="H101" s="187"/>
      <c r="I101" s="190"/>
      <c r="J101" s="201">
        <f>BK101</f>
        <v>0</v>
      </c>
      <c r="K101" s="187"/>
      <c r="L101" s="192"/>
      <c r="M101" s="193"/>
      <c r="N101" s="194"/>
      <c r="O101" s="194"/>
      <c r="P101" s="195">
        <f>P102</f>
        <v>0</v>
      </c>
      <c r="Q101" s="194"/>
      <c r="R101" s="195">
        <f>R102</f>
        <v>0</v>
      </c>
      <c r="S101" s="194"/>
      <c r="T101" s="196">
        <f>T102</f>
        <v>26</v>
      </c>
      <c r="AR101" s="197" t="s">
        <v>25</v>
      </c>
      <c r="AT101" s="198" t="s">
        <v>81</v>
      </c>
      <c r="AU101" s="198" t="s">
        <v>25</v>
      </c>
      <c r="AY101" s="197" t="s">
        <v>144</v>
      </c>
      <c r="BK101" s="199">
        <f>BK102</f>
        <v>0</v>
      </c>
    </row>
    <row r="102" spans="2:65" s="1" customFormat="1" ht="16.5" customHeight="1">
      <c r="B102" s="40"/>
      <c r="C102" s="202" t="s">
        <v>29</v>
      </c>
      <c r="D102" s="202" t="s">
        <v>146</v>
      </c>
      <c r="E102" s="203" t="s">
        <v>189</v>
      </c>
      <c r="F102" s="204" t="s">
        <v>190</v>
      </c>
      <c r="G102" s="205" t="s">
        <v>169</v>
      </c>
      <c r="H102" s="206">
        <v>13</v>
      </c>
      <c r="I102" s="207"/>
      <c r="J102" s="208">
        <f>ROUND(I102*H102,2)</f>
        <v>0</v>
      </c>
      <c r="K102" s="204" t="s">
        <v>150</v>
      </c>
      <c r="L102" s="60"/>
      <c r="M102" s="209" t="s">
        <v>37</v>
      </c>
      <c r="N102" s="210" t="s">
        <v>53</v>
      </c>
      <c r="O102" s="41"/>
      <c r="P102" s="211">
        <f>O102*H102</f>
        <v>0</v>
      </c>
      <c r="Q102" s="211">
        <v>0</v>
      </c>
      <c r="R102" s="211">
        <f>Q102*H102</f>
        <v>0</v>
      </c>
      <c r="S102" s="211">
        <v>2</v>
      </c>
      <c r="T102" s="212">
        <f>S102*H102</f>
        <v>26</v>
      </c>
      <c r="AR102" s="23" t="s">
        <v>151</v>
      </c>
      <c r="AT102" s="23" t="s">
        <v>146</v>
      </c>
      <c r="AU102" s="23" t="s">
        <v>90</v>
      </c>
      <c r="AY102" s="23" t="s">
        <v>144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23" t="s">
        <v>25</v>
      </c>
      <c r="BK102" s="213">
        <f>ROUND(I102*H102,2)</f>
        <v>0</v>
      </c>
      <c r="BL102" s="23" t="s">
        <v>151</v>
      </c>
      <c r="BM102" s="23" t="s">
        <v>191</v>
      </c>
    </row>
    <row r="103" spans="2:65" s="11" customFormat="1" ht="29.85" customHeight="1">
      <c r="B103" s="186"/>
      <c r="C103" s="187"/>
      <c r="D103" s="188" t="s">
        <v>81</v>
      </c>
      <c r="E103" s="200" t="s">
        <v>192</v>
      </c>
      <c r="F103" s="200" t="s">
        <v>193</v>
      </c>
      <c r="G103" s="187"/>
      <c r="H103" s="187"/>
      <c r="I103" s="190"/>
      <c r="J103" s="201">
        <f>BK103</f>
        <v>0</v>
      </c>
      <c r="K103" s="187"/>
      <c r="L103" s="192"/>
      <c r="M103" s="193"/>
      <c r="N103" s="194"/>
      <c r="O103" s="194"/>
      <c r="P103" s="195">
        <f>SUM(P104:P108)</f>
        <v>0</v>
      </c>
      <c r="Q103" s="194"/>
      <c r="R103" s="195">
        <f>SUM(R104:R108)</f>
        <v>0</v>
      </c>
      <c r="S103" s="194"/>
      <c r="T103" s="196">
        <f>SUM(T104:T108)</f>
        <v>0</v>
      </c>
      <c r="AR103" s="197" t="s">
        <v>25</v>
      </c>
      <c r="AT103" s="198" t="s">
        <v>81</v>
      </c>
      <c r="AU103" s="198" t="s">
        <v>25</v>
      </c>
      <c r="AY103" s="197" t="s">
        <v>144</v>
      </c>
      <c r="BK103" s="199">
        <f>SUM(BK104:BK108)</f>
        <v>0</v>
      </c>
    </row>
    <row r="104" spans="2:65" s="1" customFormat="1" ht="25.5" customHeight="1">
      <c r="B104" s="40"/>
      <c r="C104" s="202" t="s">
        <v>194</v>
      </c>
      <c r="D104" s="202" t="s">
        <v>146</v>
      </c>
      <c r="E104" s="203" t="s">
        <v>195</v>
      </c>
      <c r="F104" s="204" t="s">
        <v>196</v>
      </c>
      <c r="G104" s="205" t="s">
        <v>197</v>
      </c>
      <c r="H104" s="206">
        <v>45.968000000000004</v>
      </c>
      <c r="I104" s="207"/>
      <c r="J104" s="208">
        <f>ROUND(I104*H104,2)</f>
        <v>0</v>
      </c>
      <c r="K104" s="204" t="s">
        <v>150</v>
      </c>
      <c r="L104" s="60"/>
      <c r="M104" s="209" t="s">
        <v>37</v>
      </c>
      <c r="N104" s="210" t="s">
        <v>53</v>
      </c>
      <c r="O104" s="41"/>
      <c r="P104" s="211">
        <f>O104*H104</f>
        <v>0</v>
      </c>
      <c r="Q104" s="211">
        <v>0</v>
      </c>
      <c r="R104" s="211">
        <f>Q104*H104</f>
        <v>0</v>
      </c>
      <c r="S104" s="211">
        <v>0</v>
      </c>
      <c r="T104" s="212">
        <f>S104*H104</f>
        <v>0</v>
      </c>
      <c r="AR104" s="23" t="s">
        <v>151</v>
      </c>
      <c r="AT104" s="23" t="s">
        <v>146</v>
      </c>
      <c r="AU104" s="23" t="s">
        <v>90</v>
      </c>
      <c r="AY104" s="23" t="s">
        <v>144</v>
      </c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23" t="s">
        <v>25</v>
      </c>
      <c r="BK104" s="213">
        <f>ROUND(I104*H104,2)</f>
        <v>0</v>
      </c>
      <c r="BL104" s="23" t="s">
        <v>151</v>
      </c>
      <c r="BM104" s="23" t="s">
        <v>198</v>
      </c>
    </row>
    <row r="105" spans="2:65" s="1" customFormat="1" ht="25.5" customHeight="1">
      <c r="B105" s="40"/>
      <c r="C105" s="202" t="s">
        <v>199</v>
      </c>
      <c r="D105" s="202" t="s">
        <v>146</v>
      </c>
      <c r="E105" s="203" t="s">
        <v>200</v>
      </c>
      <c r="F105" s="204" t="s">
        <v>201</v>
      </c>
      <c r="G105" s="205" t="s">
        <v>197</v>
      </c>
      <c r="H105" s="206">
        <v>459.68</v>
      </c>
      <c r="I105" s="207"/>
      <c r="J105" s="208">
        <f>ROUND(I105*H105,2)</f>
        <v>0</v>
      </c>
      <c r="K105" s="204" t="s">
        <v>150</v>
      </c>
      <c r="L105" s="60"/>
      <c r="M105" s="209" t="s">
        <v>37</v>
      </c>
      <c r="N105" s="210" t="s">
        <v>53</v>
      </c>
      <c r="O105" s="41"/>
      <c r="P105" s="211">
        <f>O105*H105</f>
        <v>0</v>
      </c>
      <c r="Q105" s="211">
        <v>0</v>
      </c>
      <c r="R105" s="211">
        <f>Q105*H105</f>
        <v>0</v>
      </c>
      <c r="S105" s="211">
        <v>0</v>
      </c>
      <c r="T105" s="212">
        <f>S105*H105</f>
        <v>0</v>
      </c>
      <c r="AR105" s="23" t="s">
        <v>151</v>
      </c>
      <c r="AT105" s="23" t="s">
        <v>146</v>
      </c>
      <c r="AU105" s="23" t="s">
        <v>90</v>
      </c>
      <c r="AY105" s="23" t="s">
        <v>144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3" t="s">
        <v>25</v>
      </c>
      <c r="BK105" s="213">
        <f>ROUND(I105*H105,2)</f>
        <v>0</v>
      </c>
      <c r="BL105" s="23" t="s">
        <v>151</v>
      </c>
      <c r="BM105" s="23" t="s">
        <v>202</v>
      </c>
    </row>
    <row r="106" spans="2:65" s="12" customFormat="1" ht="13.5">
      <c r="B106" s="214"/>
      <c r="C106" s="215"/>
      <c r="D106" s="216" t="s">
        <v>157</v>
      </c>
      <c r="E106" s="217" t="s">
        <v>37</v>
      </c>
      <c r="F106" s="218" t="s">
        <v>203</v>
      </c>
      <c r="G106" s="215"/>
      <c r="H106" s="219">
        <v>459.68</v>
      </c>
      <c r="I106" s="220"/>
      <c r="J106" s="215"/>
      <c r="K106" s="215"/>
      <c r="L106" s="221"/>
      <c r="M106" s="222"/>
      <c r="N106" s="223"/>
      <c r="O106" s="223"/>
      <c r="P106" s="223"/>
      <c r="Q106" s="223"/>
      <c r="R106" s="223"/>
      <c r="S106" s="223"/>
      <c r="T106" s="224"/>
      <c r="AT106" s="225" t="s">
        <v>157</v>
      </c>
      <c r="AU106" s="225" t="s">
        <v>90</v>
      </c>
      <c r="AV106" s="12" t="s">
        <v>90</v>
      </c>
      <c r="AW106" s="12" t="s">
        <v>46</v>
      </c>
      <c r="AX106" s="12" t="s">
        <v>25</v>
      </c>
      <c r="AY106" s="225" t="s">
        <v>144</v>
      </c>
    </row>
    <row r="107" spans="2:65" s="1" customFormat="1" ht="16.5" customHeight="1">
      <c r="B107" s="40"/>
      <c r="C107" s="202" t="s">
        <v>204</v>
      </c>
      <c r="D107" s="202" t="s">
        <v>146</v>
      </c>
      <c r="E107" s="203" t="s">
        <v>205</v>
      </c>
      <c r="F107" s="204" t="s">
        <v>206</v>
      </c>
      <c r="G107" s="205" t="s">
        <v>197</v>
      </c>
      <c r="H107" s="206">
        <v>26</v>
      </c>
      <c r="I107" s="207"/>
      <c r="J107" s="208">
        <f>ROUND(I107*H107,2)</f>
        <v>0</v>
      </c>
      <c r="K107" s="204" t="s">
        <v>150</v>
      </c>
      <c r="L107" s="60"/>
      <c r="M107" s="209" t="s">
        <v>37</v>
      </c>
      <c r="N107" s="210" t="s">
        <v>53</v>
      </c>
      <c r="O107" s="41"/>
      <c r="P107" s="211">
        <f>O107*H107</f>
        <v>0</v>
      </c>
      <c r="Q107" s="211">
        <v>0</v>
      </c>
      <c r="R107" s="211">
        <f>Q107*H107</f>
        <v>0</v>
      </c>
      <c r="S107" s="211">
        <v>0</v>
      </c>
      <c r="T107" s="212">
        <f>S107*H107</f>
        <v>0</v>
      </c>
      <c r="AR107" s="23" t="s">
        <v>151</v>
      </c>
      <c r="AT107" s="23" t="s">
        <v>146</v>
      </c>
      <c r="AU107" s="23" t="s">
        <v>90</v>
      </c>
      <c r="AY107" s="23" t="s">
        <v>144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3" t="s">
        <v>25</v>
      </c>
      <c r="BK107" s="213">
        <f>ROUND(I107*H107,2)</f>
        <v>0</v>
      </c>
      <c r="BL107" s="23" t="s">
        <v>151</v>
      </c>
      <c r="BM107" s="23" t="s">
        <v>207</v>
      </c>
    </row>
    <row r="108" spans="2:65" s="1" customFormat="1" ht="25.5" customHeight="1">
      <c r="B108" s="40"/>
      <c r="C108" s="202" t="s">
        <v>208</v>
      </c>
      <c r="D108" s="202" t="s">
        <v>146</v>
      </c>
      <c r="E108" s="203" t="s">
        <v>209</v>
      </c>
      <c r="F108" s="204" t="s">
        <v>210</v>
      </c>
      <c r="G108" s="205" t="s">
        <v>197</v>
      </c>
      <c r="H108" s="206">
        <v>19.968</v>
      </c>
      <c r="I108" s="207"/>
      <c r="J108" s="208">
        <f>ROUND(I108*H108,2)</f>
        <v>0</v>
      </c>
      <c r="K108" s="204" t="s">
        <v>150</v>
      </c>
      <c r="L108" s="60"/>
      <c r="M108" s="209" t="s">
        <v>37</v>
      </c>
      <c r="N108" s="226" t="s">
        <v>53</v>
      </c>
      <c r="O108" s="227"/>
      <c r="P108" s="228">
        <f>O108*H108</f>
        <v>0</v>
      </c>
      <c r="Q108" s="228">
        <v>0</v>
      </c>
      <c r="R108" s="228">
        <f>Q108*H108</f>
        <v>0</v>
      </c>
      <c r="S108" s="228">
        <v>0</v>
      </c>
      <c r="T108" s="229">
        <f>S108*H108</f>
        <v>0</v>
      </c>
      <c r="AR108" s="23" t="s">
        <v>151</v>
      </c>
      <c r="AT108" s="23" t="s">
        <v>146</v>
      </c>
      <c r="AU108" s="23" t="s">
        <v>90</v>
      </c>
      <c r="AY108" s="23" t="s">
        <v>144</v>
      </c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3" t="s">
        <v>25</v>
      </c>
      <c r="BK108" s="213">
        <f>ROUND(I108*H108,2)</f>
        <v>0</v>
      </c>
      <c r="BL108" s="23" t="s">
        <v>151</v>
      </c>
      <c r="BM108" s="23" t="s">
        <v>211</v>
      </c>
    </row>
    <row r="109" spans="2:65" s="1" customFormat="1" ht="6.95" customHeight="1">
      <c r="B109" s="55"/>
      <c r="C109" s="56"/>
      <c r="D109" s="56"/>
      <c r="E109" s="56"/>
      <c r="F109" s="56"/>
      <c r="G109" s="56"/>
      <c r="H109" s="56"/>
      <c r="I109" s="147"/>
      <c r="J109" s="56"/>
      <c r="K109" s="56"/>
      <c r="L109" s="60"/>
    </row>
  </sheetData>
  <sheetProtection algorithmName="SHA-512" hashValue="F9W8Ta0K51Rf+JzoKNTHI29U1VuHE+qfTsI1QwFt11P0p9YQ15ihiZs5kI1DZqIR6drfWKp0rciOCi6jWrmleQ==" saltValue="TAQe1Jv2e3E7w/XVmsSnNodPLXU2J8m17crgwF0YJK+QgoLK5B3K3e3TDW2JisNdgQQeiq0dQqG2FBRumkXHAg==" spinCount="100000" sheet="1" objects="1" scenarios="1" formatColumns="0" formatRows="0" autoFilter="0"/>
  <autoFilter ref="C86:K108"/>
  <mergeCells count="13">
    <mergeCell ref="E79:H79"/>
    <mergeCell ref="G1:H1"/>
    <mergeCell ref="L2:V2"/>
    <mergeCell ref="E49:H49"/>
    <mergeCell ref="E51:H51"/>
    <mergeCell ref="J55:J56"/>
    <mergeCell ref="E75:H75"/>
    <mergeCell ref="E77:H77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58"/>
  <sheetViews>
    <sheetView showGridLines="0" tabSelected="1" workbookViewId="0">
      <pane ySplit="1" topLeftCell="A3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7" t="s">
        <v>109</v>
      </c>
      <c r="H1" s="387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3" t="s">
        <v>98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16.5" customHeight="1">
      <c r="B7" s="27"/>
      <c r="C7" s="28"/>
      <c r="D7" s="28"/>
      <c r="E7" s="379" t="str">
        <f>'Rekapitulace stavby'!K6</f>
        <v>Cyklostezka Velký Týnec - Čechovice</v>
      </c>
      <c r="F7" s="380"/>
      <c r="G7" s="380"/>
      <c r="H7" s="380"/>
      <c r="I7" s="125"/>
      <c r="J7" s="28"/>
      <c r="K7" s="30"/>
    </row>
    <row r="8" spans="1:70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16.5" customHeight="1">
      <c r="B9" s="40"/>
      <c r="C9" s="41"/>
      <c r="D9" s="41"/>
      <c r="E9" s="379" t="s">
        <v>115</v>
      </c>
      <c r="F9" s="381"/>
      <c r="G9" s="381"/>
      <c r="H9" s="381"/>
      <c r="I9" s="126"/>
      <c r="J9" s="41"/>
      <c r="K9" s="44"/>
    </row>
    <row r="10" spans="1:70" s="1" customFormat="1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2" t="s">
        <v>212</v>
      </c>
      <c r="F11" s="381"/>
      <c r="G11" s="381"/>
      <c r="H11" s="381"/>
      <c r="I11" s="126"/>
      <c r="J11" s="41"/>
      <c r="K11" s="44"/>
    </row>
    <row r="12" spans="1:70" s="1" customFormat="1" ht="13.5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>
        <f>'Rekapitulace stavby'!AN8</f>
        <v>42979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45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16.5" customHeight="1">
      <c r="B26" s="129"/>
      <c r="C26" s="130"/>
      <c r="D26" s="130"/>
      <c r="E26" s="344" t="s">
        <v>37</v>
      </c>
      <c r="F26" s="344"/>
      <c r="G26" s="344"/>
      <c r="H26" s="344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ROUNDUP(J92,2)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ROUNDUP(SUM(BE92:BE157), 2)</f>
        <v>0</v>
      </c>
      <c r="G32" s="41"/>
      <c r="H32" s="41"/>
      <c r="I32" s="139">
        <v>0.21</v>
      </c>
      <c r="J32" s="138">
        <f>ROUNDUP(ROUNDUP((SUM(BE92:BE157)),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ROUNDUP(SUM(BF92:BF157), 2)</f>
        <v>0</v>
      </c>
      <c r="G33" s="41"/>
      <c r="H33" s="41"/>
      <c r="I33" s="139">
        <v>0.15</v>
      </c>
      <c r="J33" s="138">
        <f>ROUNDUP(ROUNDUP((SUM(BF92:BF157)),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ROUNDUP(SUM(BG92:BG157),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ROUNDUP(SUM(BH92:BH157),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ROUNDUP(SUM(BI92:BI157),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16.5" customHeight="1">
      <c r="B47" s="40"/>
      <c r="C47" s="41"/>
      <c r="D47" s="41"/>
      <c r="E47" s="379" t="str">
        <f>E7</f>
        <v>Cyklostezka Velký Týnec - Čechovice</v>
      </c>
      <c r="F47" s="380"/>
      <c r="G47" s="380"/>
      <c r="H47" s="380"/>
      <c r="I47" s="126"/>
      <c r="J47" s="41"/>
      <c r="K47" s="44"/>
    </row>
    <row r="48" spans="2:11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16.5" customHeight="1">
      <c r="B49" s="40"/>
      <c r="C49" s="41"/>
      <c r="D49" s="41"/>
      <c r="E49" s="379" t="s">
        <v>115</v>
      </c>
      <c r="F49" s="381"/>
      <c r="G49" s="381"/>
      <c r="H49" s="381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17.25" customHeight="1">
      <c r="B51" s="40"/>
      <c r="C51" s="41"/>
      <c r="D51" s="41"/>
      <c r="E51" s="382" t="str">
        <f>E11</f>
        <v>002 - SO 101 Cyklostezka</v>
      </c>
      <c r="F51" s="381"/>
      <c r="G51" s="381"/>
      <c r="H51" s="381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>
        <f>IF(J14="","",J14)</f>
        <v>42979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44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383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J92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123</v>
      </c>
      <c r="E61" s="160"/>
      <c r="F61" s="160"/>
      <c r="G61" s="160"/>
      <c r="H61" s="160"/>
      <c r="I61" s="161"/>
      <c r="J61" s="162">
        <f>J93</f>
        <v>0</v>
      </c>
      <c r="K61" s="163"/>
    </row>
    <row r="62" spans="2:47" s="9" customFormat="1" ht="19.899999999999999" customHeight="1">
      <c r="B62" s="164"/>
      <c r="C62" s="165"/>
      <c r="D62" s="166" t="s">
        <v>124</v>
      </c>
      <c r="E62" s="167"/>
      <c r="F62" s="167"/>
      <c r="G62" s="167"/>
      <c r="H62" s="167"/>
      <c r="I62" s="168"/>
      <c r="J62" s="169">
        <f>J94</f>
        <v>0</v>
      </c>
      <c r="K62" s="170"/>
    </row>
    <row r="63" spans="2:47" s="9" customFormat="1" ht="14.85" customHeight="1">
      <c r="B63" s="164"/>
      <c r="C63" s="165"/>
      <c r="D63" s="166" t="s">
        <v>213</v>
      </c>
      <c r="E63" s="167"/>
      <c r="F63" s="167"/>
      <c r="G63" s="167"/>
      <c r="H63" s="167"/>
      <c r="I63" s="168"/>
      <c r="J63" s="169">
        <f>J100</f>
        <v>0</v>
      </c>
      <c r="K63" s="170"/>
    </row>
    <row r="64" spans="2:47" s="9" customFormat="1" ht="19.899999999999999" customHeight="1">
      <c r="B64" s="164"/>
      <c r="C64" s="165"/>
      <c r="D64" s="166" t="s">
        <v>214</v>
      </c>
      <c r="E64" s="167"/>
      <c r="F64" s="167"/>
      <c r="G64" s="167"/>
      <c r="H64" s="167"/>
      <c r="I64" s="168"/>
      <c r="J64" s="169">
        <f>J104</f>
        <v>0</v>
      </c>
      <c r="K64" s="170"/>
    </row>
    <row r="65" spans="2:12" s="9" customFormat="1" ht="19.899999999999999" customHeight="1">
      <c r="B65" s="164"/>
      <c r="C65" s="165"/>
      <c r="D65" s="166" t="s">
        <v>215</v>
      </c>
      <c r="E65" s="167"/>
      <c r="F65" s="167"/>
      <c r="G65" s="167"/>
      <c r="H65" s="167"/>
      <c r="I65" s="168"/>
      <c r="J65" s="169">
        <f>J112</f>
        <v>0</v>
      </c>
      <c r="K65" s="170"/>
    </row>
    <row r="66" spans="2:12" s="9" customFormat="1" ht="19.899999999999999" customHeight="1">
      <c r="B66" s="164"/>
      <c r="C66" s="165"/>
      <c r="D66" s="166" t="s">
        <v>216</v>
      </c>
      <c r="E66" s="167"/>
      <c r="F66" s="167"/>
      <c r="G66" s="167"/>
      <c r="H66" s="167"/>
      <c r="I66" s="168"/>
      <c r="J66" s="169">
        <f>J116</f>
        <v>0</v>
      </c>
      <c r="K66" s="170"/>
    </row>
    <row r="67" spans="2:12" s="9" customFormat="1" ht="19.899999999999999" customHeight="1">
      <c r="B67" s="164"/>
      <c r="C67" s="165"/>
      <c r="D67" s="166" t="s">
        <v>126</v>
      </c>
      <c r="E67" s="167"/>
      <c r="F67" s="167"/>
      <c r="G67" s="167"/>
      <c r="H67" s="167"/>
      <c r="I67" s="168"/>
      <c r="J67" s="169">
        <f>J131</f>
        <v>0</v>
      </c>
      <c r="K67" s="170"/>
    </row>
    <row r="68" spans="2:12" s="9" customFormat="1" ht="19.899999999999999" customHeight="1">
      <c r="B68" s="164"/>
      <c r="C68" s="165"/>
      <c r="D68" s="166" t="s">
        <v>217</v>
      </c>
      <c r="E68" s="167"/>
      <c r="F68" s="167"/>
      <c r="G68" s="167"/>
      <c r="H68" s="167"/>
      <c r="I68" s="168"/>
      <c r="J68" s="169">
        <f>J149</f>
        <v>0</v>
      </c>
      <c r="K68" s="170"/>
    </row>
    <row r="69" spans="2:12" s="8" customFormat="1" ht="24.95" customHeight="1">
      <c r="B69" s="157"/>
      <c r="C69" s="158"/>
      <c r="D69" s="159" t="s">
        <v>218</v>
      </c>
      <c r="E69" s="160"/>
      <c r="F69" s="160"/>
      <c r="G69" s="160"/>
      <c r="H69" s="160"/>
      <c r="I69" s="161"/>
      <c r="J69" s="162">
        <f>J151</f>
        <v>0</v>
      </c>
      <c r="K69" s="163"/>
    </row>
    <row r="70" spans="2:12" s="9" customFormat="1" ht="19.899999999999999" customHeight="1">
      <c r="B70" s="164"/>
      <c r="C70" s="165"/>
      <c r="D70" s="166" t="s">
        <v>219</v>
      </c>
      <c r="E70" s="167"/>
      <c r="F70" s="167"/>
      <c r="G70" s="167"/>
      <c r="H70" s="167"/>
      <c r="I70" s="168"/>
      <c r="J70" s="169">
        <f>J152</f>
        <v>0</v>
      </c>
      <c r="K70" s="170"/>
    </row>
    <row r="71" spans="2:12" s="1" customFormat="1" ht="21.75" customHeight="1">
      <c r="B71" s="40"/>
      <c r="C71" s="41"/>
      <c r="D71" s="41"/>
      <c r="E71" s="41"/>
      <c r="F71" s="41"/>
      <c r="G71" s="41"/>
      <c r="H71" s="41"/>
      <c r="I71" s="126"/>
      <c r="J71" s="41"/>
      <c r="K71" s="44"/>
    </row>
    <row r="72" spans="2:12" s="1" customFormat="1" ht="6.95" customHeight="1">
      <c r="B72" s="55"/>
      <c r="C72" s="56"/>
      <c r="D72" s="56"/>
      <c r="E72" s="56"/>
      <c r="F72" s="56"/>
      <c r="G72" s="56"/>
      <c r="H72" s="56"/>
      <c r="I72" s="147"/>
      <c r="J72" s="56"/>
      <c r="K72" s="57"/>
    </row>
    <row r="76" spans="2:12" s="1" customFormat="1" ht="6.95" customHeight="1">
      <c r="B76" s="58"/>
      <c r="C76" s="59"/>
      <c r="D76" s="59"/>
      <c r="E76" s="59"/>
      <c r="F76" s="59"/>
      <c r="G76" s="59"/>
      <c r="H76" s="59"/>
      <c r="I76" s="150"/>
      <c r="J76" s="59"/>
      <c r="K76" s="59"/>
      <c r="L76" s="60"/>
    </row>
    <row r="77" spans="2:12" s="1" customFormat="1" ht="36.950000000000003" customHeight="1">
      <c r="B77" s="40"/>
      <c r="C77" s="61" t="s">
        <v>128</v>
      </c>
      <c r="D77" s="62"/>
      <c r="E77" s="62"/>
      <c r="F77" s="62"/>
      <c r="G77" s="62"/>
      <c r="H77" s="62"/>
      <c r="I77" s="171"/>
      <c r="J77" s="62"/>
      <c r="K77" s="62"/>
      <c r="L77" s="60"/>
    </row>
    <row r="78" spans="2:12" s="1" customFormat="1" ht="6.95" customHeight="1">
      <c r="B78" s="40"/>
      <c r="C78" s="62"/>
      <c r="D78" s="62"/>
      <c r="E78" s="62"/>
      <c r="F78" s="62"/>
      <c r="G78" s="62"/>
      <c r="H78" s="62"/>
      <c r="I78" s="171"/>
      <c r="J78" s="62"/>
      <c r="K78" s="62"/>
      <c r="L78" s="60"/>
    </row>
    <row r="79" spans="2:12" s="1" customFormat="1" ht="14.45" customHeight="1">
      <c r="B79" s="40"/>
      <c r="C79" s="64" t="s">
        <v>18</v>
      </c>
      <c r="D79" s="62"/>
      <c r="E79" s="62"/>
      <c r="F79" s="62"/>
      <c r="G79" s="62"/>
      <c r="H79" s="62"/>
      <c r="I79" s="171"/>
      <c r="J79" s="62"/>
      <c r="K79" s="62"/>
      <c r="L79" s="60"/>
    </row>
    <row r="80" spans="2:12" s="1" customFormat="1" ht="16.5" customHeight="1">
      <c r="B80" s="40"/>
      <c r="C80" s="62"/>
      <c r="D80" s="62"/>
      <c r="E80" s="384" t="str">
        <f>E7</f>
        <v>Cyklostezka Velký Týnec - Čechovice</v>
      </c>
      <c r="F80" s="385"/>
      <c r="G80" s="385"/>
      <c r="H80" s="385"/>
      <c r="I80" s="171"/>
      <c r="J80" s="62"/>
      <c r="K80" s="62"/>
      <c r="L80" s="60"/>
    </row>
    <row r="81" spans="2:65">
      <c r="B81" s="27"/>
      <c r="C81" s="64" t="s">
        <v>114</v>
      </c>
      <c r="D81" s="172"/>
      <c r="E81" s="172"/>
      <c r="F81" s="172"/>
      <c r="G81" s="172"/>
      <c r="H81" s="172"/>
      <c r="J81" s="172"/>
      <c r="K81" s="172"/>
      <c r="L81" s="173"/>
    </row>
    <row r="82" spans="2:65" s="1" customFormat="1" ht="16.5" customHeight="1">
      <c r="B82" s="40"/>
      <c r="C82" s="62"/>
      <c r="D82" s="62"/>
      <c r="E82" s="384" t="s">
        <v>115</v>
      </c>
      <c r="F82" s="386"/>
      <c r="G82" s="386"/>
      <c r="H82" s="386"/>
      <c r="I82" s="171"/>
      <c r="J82" s="62"/>
      <c r="K82" s="62"/>
      <c r="L82" s="60"/>
    </row>
    <row r="83" spans="2:65" s="1" customFormat="1" ht="14.45" customHeight="1">
      <c r="B83" s="40"/>
      <c r="C83" s="64" t="s">
        <v>116</v>
      </c>
      <c r="D83" s="62"/>
      <c r="E83" s="62"/>
      <c r="F83" s="62"/>
      <c r="G83" s="62"/>
      <c r="H83" s="62"/>
      <c r="I83" s="171"/>
      <c r="J83" s="62"/>
      <c r="K83" s="62"/>
      <c r="L83" s="60"/>
    </row>
    <row r="84" spans="2:65" s="1" customFormat="1" ht="17.25" customHeight="1">
      <c r="B84" s="40"/>
      <c r="C84" s="62"/>
      <c r="D84" s="62"/>
      <c r="E84" s="355" t="str">
        <f>E11</f>
        <v>002 - SO 101 Cyklostezka</v>
      </c>
      <c r="F84" s="386"/>
      <c r="G84" s="386"/>
      <c r="H84" s="386"/>
      <c r="I84" s="171"/>
      <c r="J84" s="62"/>
      <c r="K84" s="62"/>
      <c r="L84" s="60"/>
    </row>
    <row r="85" spans="2:65" s="1" customFormat="1" ht="6.95" customHeight="1">
      <c r="B85" s="40"/>
      <c r="C85" s="62"/>
      <c r="D85" s="62"/>
      <c r="E85" s="62"/>
      <c r="F85" s="62"/>
      <c r="G85" s="62"/>
      <c r="H85" s="62"/>
      <c r="I85" s="171"/>
      <c r="J85" s="62"/>
      <c r="K85" s="62"/>
      <c r="L85" s="60"/>
    </row>
    <row r="86" spans="2:65" s="1" customFormat="1" ht="18" customHeight="1">
      <c r="B86" s="40"/>
      <c r="C86" s="64" t="s">
        <v>26</v>
      </c>
      <c r="D86" s="62"/>
      <c r="E86" s="62"/>
      <c r="F86" s="174" t="str">
        <f>F14</f>
        <v>Velký Týnec - Čechovice</v>
      </c>
      <c r="G86" s="62"/>
      <c r="H86" s="62"/>
      <c r="I86" s="175" t="s">
        <v>28</v>
      </c>
      <c r="J86" s="72">
        <f>IF(J14="","",J14)</f>
        <v>42979</v>
      </c>
      <c r="K86" s="62"/>
      <c r="L86" s="60"/>
    </row>
    <row r="87" spans="2:65" s="1" customFormat="1" ht="6.95" customHeight="1">
      <c r="B87" s="40"/>
      <c r="C87" s="62"/>
      <c r="D87" s="62"/>
      <c r="E87" s="62"/>
      <c r="F87" s="62"/>
      <c r="G87" s="62"/>
      <c r="H87" s="62"/>
      <c r="I87" s="171"/>
      <c r="J87" s="62"/>
      <c r="K87" s="62"/>
      <c r="L87" s="60"/>
    </row>
    <row r="88" spans="2:65" s="1" customFormat="1">
      <c r="B88" s="40"/>
      <c r="C88" s="64" t="s">
        <v>35</v>
      </c>
      <c r="D88" s="62"/>
      <c r="E88" s="62"/>
      <c r="F88" s="174" t="str">
        <f>E17</f>
        <v>Obec Velký Týnec, Zámecká 35, 783 72 Velký Týnec</v>
      </c>
      <c r="G88" s="62"/>
      <c r="H88" s="62"/>
      <c r="I88" s="175" t="s">
        <v>42</v>
      </c>
      <c r="J88" s="174" t="str">
        <f>E23</f>
        <v>STAVING engineering s.r.o.</v>
      </c>
      <c r="K88" s="62"/>
      <c r="L88" s="60"/>
    </row>
    <row r="89" spans="2:65" s="1" customFormat="1" ht="14.45" customHeight="1">
      <c r="B89" s="40"/>
      <c r="C89" s="64" t="s">
        <v>40</v>
      </c>
      <c r="D89" s="62"/>
      <c r="E89" s="62"/>
      <c r="F89" s="174" t="str">
        <f>IF(E20="","",E20)</f>
        <v/>
      </c>
      <c r="G89" s="62"/>
      <c r="H89" s="62"/>
      <c r="I89" s="171"/>
      <c r="J89" s="62"/>
      <c r="K89" s="62"/>
      <c r="L89" s="60"/>
    </row>
    <row r="90" spans="2:65" s="1" customFormat="1" ht="10.35" customHeight="1">
      <c r="B90" s="40"/>
      <c r="C90" s="62"/>
      <c r="D90" s="62"/>
      <c r="E90" s="62"/>
      <c r="F90" s="62"/>
      <c r="G90" s="62"/>
      <c r="H90" s="62"/>
      <c r="I90" s="171"/>
      <c r="J90" s="62"/>
      <c r="K90" s="62"/>
      <c r="L90" s="60"/>
    </row>
    <row r="91" spans="2:65" s="10" customFormat="1" ht="29.25" customHeight="1">
      <c r="B91" s="176"/>
      <c r="C91" s="177" t="s">
        <v>129</v>
      </c>
      <c r="D91" s="178" t="s">
        <v>67</v>
      </c>
      <c r="E91" s="178" t="s">
        <v>63</v>
      </c>
      <c r="F91" s="178" t="s">
        <v>130</v>
      </c>
      <c r="G91" s="178" t="s">
        <v>131</v>
      </c>
      <c r="H91" s="178" t="s">
        <v>132</v>
      </c>
      <c r="I91" s="179" t="s">
        <v>133</v>
      </c>
      <c r="J91" s="178" t="s">
        <v>120</v>
      </c>
      <c r="K91" s="180" t="s">
        <v>134</v>
      </c>
      <c r="L91" s="181"/>
      <c r="M91" s="80" t="s">
        <v>135</v>
      </c>
      <c r="N91" s="81" t="s">
        <v>52</v>
      </c>
      <c r="O91" s="81" t="s">
        <v>136</v>
      </c>
      <c r="P91" s="81" t="s">
        <v>137</v>
      </c>
      <c r="Q91" s="81" t="s">
        <v>138</v>
      </c>
      <c r="R91" s="81" t="s">
        <v>139</v>
      </c>
      <c r="S91" s="81" t="s">
        <v>140</v>
      </c>
      <c r="T91" s="82" t="s">
        <v>141</v>
      </c>
    </row>
    <row r="92" spans="2:65" s="1" customFormat="1" ht="29.25" customHeight="1">
      <c r="B92" s="40"/>
      <c r="C92" s="86" t="s">
        <v>121</v>
      </c>
      <c r="D92" s="62"/>
      <c r="E92" s="62"/>
      <c r="F92" s="62"/>
      <c r="G92" s="62"/>
      <c r="H92" s="62"/>
      <c r="I92" s="171"/>
      <c r="J92" s="182">
        <f>BK92</f>
        <v>0</v>
      </c>
      <c r="K92" s="62"/>
      <c r="L92" s="60"/>
      <c r="M92" s="83"/>
      <c r="N92" s="84"/>
      <c r="O92" s="84"/>
      <c r="P92" s="183">
        <f>P93+P151</f>
        <v>0</v>
      </c>
      <c r="Q92" s="84"/>
      <c r="R92" s="183">
        <f>R93+R151</f>
        <v>1275.2176279399998</v>
      </c>
      <c r="S92" s="84"/>
      <c r="T92" s="184">
        <f>T93+T151</f>
        <v>93.12</v>
      </c>
      <c r="AT92" s="23" t="s">
        <v>81</v>
      </c>
      <c r="AU92" s="23" t="s">
        <v>122</v>
      </c>
      <c r="BK92" s="185">
        <f>BK93+BK151</f>
        <v>0</v>
      </c>
    </row>
    <row r="93" spans="2:65" s="11" customFormat="1" ht="37.35" customHeight="1">
      <c r="B93" s="186"/>
      <c r="C93" s="187"/>
      <c r="D93" s="188" t="s">
        <v>81</v>
      </c>
      <c r="E93" s="189" t="s">
        <v>142</v>
      </c>
      <c r="F93" s="189" t="s">
        <v>143</v>
      </c>
      <c r="G93" s="187"/>
      <c r="H93" s="187"/>
      <c r="I93" s="190"/>
      <c r="J93" s="191">
        <f>BK93</f>
        <v>0</v>
      </c>
      <c r="K93" s="187"/>
      <c r="L93" s="192"/>
      <c r="M93" s="193"/>
      <c r="N93" s="194"/>
      <c r="O93" s="194"/>
      <c r="P93" s="195">
        <f>P94+P104+P112+P116+P131+P149</f>
        <v>0</v>
      </c>
      <c r="Q93" s="194"/>
      <c r="R93" s="195">
        <f>R94+R104+R112+R116+R131+R149</f>
        <v>1275.1536279399998</v>
      </c>
      <c r="S93" s="194"/>
      <c r="T93" s="196">
        <f>T94+T104+T112+T116+T131+T149</f>
        <v>93.12</v>
      </c>
      <c r="AR93" s="197" t="s">
        <v>25</v>
      </c>
      <c r="AT93" s="198" t="s">
        <v>81</v>
      </c>
      <c r="AU93" s="198" t="s">
        <v>82</v>
      </c>
      <c r="AY93" s="197" t="s">
        <v>144</v>
      </c>
      <c r="BK93" s="199">
        <f>BK94+BK104+BK112+BK116+BK131+BK149</f>
        <v>0</v>
      </c>
    </row>
    <row r="94" spans="2:65" s="11" customFormat="1" ht="19.899999999999999" customHeight="1">
      <c r="B94" s="186"/>
      <c r="C94" s="187"/>
      <c r="D94" s="188" t="s">
        <v>81</v>
      </c>
      <c r="E94" s="200" t="s">
        <v>25</v>
      </c>
      <c r="F94" s="200" t="s">
        <v>145</v>
      </c>
      <c r="G94" s="187"/>
      <c r="H94" s="187"/>
      <c r="I94" s="190"/>
      <c r="J94" s="201">
        <f>BK94</f>
        <v>0</v>
      </c>
      <c r="K94" s="187"/>
      <c r="L94" s="192"/>
      <c r="M94" s="193"/>
      <c r="N94" s="194"/>
      <c r="O94" s="194"/>
      <c r="P94" s="195">
        <f>P95+SUM(P96:P100)</f>
        <v>0</v>
      </c>
      <c r="Q94" s="194"/>
      <c r="R94" s="195">
        <f>R95+SUM(R96:R100)</f>
        <v>3.9960000000000002E-2</v>
      </c>
      <c r="S94" s="194"/>
      <c r="T94" s="196">
        <f>T95+SUM(T96:T100)</f>
        <v>0</v>
      </c>
      <c r="AR94" s="197" t="s">
        <v>25</v>
      </c>
      <c r="AT94" s="198" t="s">
        <v>81</v>
      </c>
      <c r="AU94" s="198" t="s">
        <v>25</v>
      </c>
      <c r="AY94" s="197" t="s">
        <v>144</v>
      </c>
      <c r="BK94" s="199">
        <f>BK95+SUM(BK96:BK100)</f>
        <v>0</v>
      </c>
    </row>
    <row r="95" spans="2:65" s="1" customFormat="1" ht="51" customHeight="1">
      <c r="B95" s="40"/>
      <c r="C95" s="202" t="s">
        <v>25</v>
      </c>
      <c r="D95" s="202" t="s">
        <v>146</v>
      </c>
      <c r="E95" s="203" t="s">
        <v>220</v>
      </c>
      <c r="F95" s="204" t="s">
        <v>221</v>
      </c>
      <c r="G95" s="205" t="s">
        <v>169</v>
      </c>
      <c r="H95" s="206">
        <v>4871</v>
      </c>
      <c r="I95" s="207"/>
      <c r="J95" s="208">
        <f>ROUND(I95*H95,2)</f>
        <v>0</v>
      </c>
      <c r="K95" s="204" t="s">
        <v>37</v>
      </c>
      <c r="L95" s="60"/>
      <c r="M95" s="209" t="s">
        <v>37</v>
      </c>
      <c r="N95" s="210" t="s">
        <v>53</v>
      </c>
      <c r="O95" s="41"/>
      <c r="P95" s="211">
        <f>O95*H95</f>
        <v>0</v>
      </c>
      <c r="Q95" s="211">
        <v>0</v>
      </c>
      <c r="R95" s="211">
        <f>Q95*H95</f>
        <v>0</v>
      </c>
      <c r="S95" s="211">
        <v>0</v>
      </c>
      <c r="T95" s="212">
        <f>S95*H95</f>
        <v>0</v>
      </c>
      <c r="AR95" s="23" t="s">
        <v>151</v>
      </c>
      <c r="AT95" s="23" t="s">
        <v>146</v>
      </c>
      <c r="AU95" s="23" t="s">
        <v>90</v>
      </c>
      <c r="AY95" s="23" t="s">
        <v>144</v>
      </c>
      <c r="BE95" s="213">
        <f>IF(N95="základní",J95,0)</f>
        <v>0</v>
      </c>
      <c r="BF95" s="213">
        <f>IF(N95="snížená",J95,0)</f>
        <v>0</v>
      </c>
      <c r="BG95" s="213">
        <f>IF(N95="zákl. přenesená",J95,0)</f>
        <v>0</v>
      </c>
      <c r="BH95" s="213">
        <f>IF(N95="sníž. přenesená",J95,0)</f>
        <v>0</v>
      </c>
      <c r="BI95" s="213">
        <f>IF(N95="nulová",J95,0)</f>
        <v>0</v>
      </c>
      <c r="BJ95" s="23" t="s">
        <v>25</v>
      </c>
      <c r="BK95" s="213">
        <f>ROUND(I95*H95,2)</f>
        <v>0</v>
      </c>
      <c r="BL95" s="23" t="s">
        <v>151</v>
      </c>
      <c r="BM95" s="23" t="s">
        <v>222</v>
      </c>
    </row>
    <row r="96" spans="2:65" s="1" customFormat="1" ht="25.5" customHeight="1">
      <c r="B96" s="40"/>
      <c r="C96" s="202" t="s">
        <v>90</v>
      </c>
      <c r="D96" s="202" t="s">
        <v>146</v>
      </c>
      <c r="E96" s="203" t="s">
        <v>223</v>
      </c>
      <c r="F96" s="204" t="s">
        <v>224</v>
      </c>
      <c r="G96" s="205" t="s">
        <v>149</v>
      </c>
      <c r="H96" s="206">
        <v>2664</v>
      </c>
      <c r="I96" s="207"/>
      <c r="J96" s="208">
        <f>ROUND(I96*H96,2)</f>
        <v>0</v>
      </c>
      <c r="K96" s="204" t="s">
        <v>150</v>
      </c>
      <c r="L96" s="60"/>
      <c r="M96" s="209" t="s">
        <v>37</v>
      </c>
      <c r="N96" s="210" t="s">
        <v>53</v>
      </c>
      <c r="O96" s="41"/>
      <c r="P96" s="211">
        <f>O96*H96</f>
        <v>0</v>
      </c>
      <c r="Q96" s="211">
        <v>0</v>
      </c>
      <c r="R96" s="211">
        <f>Q96*H96</f>
        <v>0</v>
      </c>
      <c r="S96" s="211">
        <v>0</v>
      </c>
      <c r="T96" s="212">
        <f>S96*H96</f>
        <v>0</v>
      </c>
      <c r="AR96" s="23" t="s">
        <v>151</v>
      </c>
      <c r="AT96" s="23" t="s">
        <v>146</v>
      </c>
      <c r="AU96" s="23" t="s">
        <v>90</v>
      </c>
      <c r="AY96" s="23" t="s">
        <v>144</v>
      </c>
      <c r="BE96" s="213">
        <f>IF(N96="základní",J96,0)</f>
        <v>0</v>
      </c>
      <c r="BF96" s="213">
        <f>IF(N96="snížená",J96,0)</f>
        <v>0</v>
      </c>
      <c r="BG96" s="213">
        <f>IF(N96="zákl. přenesená",J96,0)</f>
        <v>0</v>
      </c>
      <c r="BH96" s="213">
        <f>IF(N96="sníž. přenesená",J96,0)</f>
        <v>0</v>
      </c>
      <c r="BI96" s="213">
        <f>IF(N96="nulová",J96,0)</f>
        <v>0</v>
      </c>
      <c r="BJ96" s="23" t="s">
        <v>25</v>
      </c>
      <c r="BK96" s="213">
        <f>ROUND(I96*H96,2)</f>
        <v>0</v>
      </c>
      <c r="BL96" s="23" t="s">
        <v>151</v>
      </c>
      <c r="BM96" s="23" t="s">
        <v>225</v>
      </c>
    </row>
    <row r="97" spans="2:65" s="1" customFormat="1" ht="16.5" customHeight="1">
      <c r="B97" s="40"/>
      <c r="C97" s="202" t="s">
        <v>159</v>
      </c>
      <c r="D97" s="202" t="s">
        <v>146</v>
      </c>
      <c r="E97" s="203" t="s">
        <v>226</v>
      </c>
      <c r="F97" s="204" t="s">
        <v>227</v>
      </c>
      <c r="G97" s="205" t="s">
        <v>149</v>
      </c>
      <c r="H97" s="206">
        <v>1925</v>
      </c>
      <c r="I97" s="207"/>
      <c r="J97" s="208">
        <f>ROUND(I97*H97,2)</f>
        <v>0</v>
      </c>
      <c r="K97" s="204" t="s">
        <v>150</v>
      </c>
      <c r="L97" s="60"/>
      <c r="M97" s="209" t="s">
        <v>37</v>
      </c>
      <c r="N97" s="210" t="s">
        <v>53</v>
      </c>
      <c r="O97" s="41"/>
      <c r="P97" s="211">
        <f>O97*H97</f>
        <v>0</v>
      </c>
      <c r="Q97" s="211">
        <v>0</v>
      </c>
      <c r="R97" s="211">
        <f>Q97*H97</f>
        <v>0</v>
      </c>
      <c r="S97" s="211">
        <v>0</v>
      </c>
      <c r="T97" s="212">
        <f>S97*H97</f>
        <v>0</v>
      </c>
      <c r="AR97" s="23" t="s">
        <v>151</v>
      </c>
      <c r="AT97" s="23" t="s">
        <v>146</v>
      </c>
      <c r="AU97" s="23" t="s">
        <v>90</v>
      </c>
      <c r="AY97" s="23" t="s">
        <v>144</v>
      </c>
      <c r="BE97" s="213">
        <f>IF(N97="základní",J97,0)</f>
        <v>0</v>
      </c>
      <c r="BF97" s="213">
        <f>IF(N97="snížená",J97,0)</f>
        <v>0</v>
      </c>
      <c r="BG97" s="213">
        <f>IF(N97="zákl. přenesená",J97,0)</f>
        <v>0</v>
      </c>
      <c r="BH97" s="213">
        <f>IF(N97="sníž. přenesená",J97,0)</f>
        <v>0</v>
      </c>
      <c r="BI97" s="213">
        <f>IF(N97="nulová",J97,0)</f>
        <v>0</v>
      </c>
      <c r="BJ97" s="23" t="s">
        <v>25</v>
      </c>
      <c r="BK97" s="213">
        <f>ROUND(I97*H97,2)</f>
        <v>0</v>
      </c>
      <c r="BL97" s="23" t="s">
        <v>151</v>
      </c>
      <c r="BM97" s="23" t="s">
        <v>228</v>
      </c>
    </row>
    <row r="98" spans="2:65" s="1" customFormat="1" ht="25.5" customHeight="1">
      <c r="B98" s="40"/>
      <c r="C98" s="202" t="s">
        <v>151</v>
      </c>
      <c r="D98" s="202" t="s">
        <v>146</v>
      </c>
      <c r="E98" s="203" t="s">
        <v>229</v>
      </c>
      <c r="F98" s="204" t="s">
        <v>230</v>
      </c>
      <c r="G98" s="205" t="s">
        <v>149</v>
      </c>
      <c r="H98" s="206">
        <v>2664</v>
      </c>
      <c r="I98" s="207"/>
      <c r="J98" s="208">
        <f>ROUND(I98*H98,2)</f>
        <v>0</v>
      </c>
      <c r="K98" s="204" t="s">
        <v>150</v>
      </c>
      <c r="L98" s="60"/>
      <c r="M98" s="209" t="s">
        <v>37</v>
      </c>
      <c r="N98" s="210" t="s">
        <v>53</v>
      </c>
      <c r="O98" s="41"/>
      <c r="P98" s="211">
        <f>O98*H98</f>
        <v>0</v>
      </c>
      <c r="Q98" s="211">
        <v>0</v>
      </c>
      <c r="R98" s="211">
        <f>Q98*H98</f>
        <v>0</v>
      </c>
      <c r="S98" s="211">
        <v>0</v>
      </c>
      <c r="T98" s="212">
        <f>S98*H98</f>
        <v>0</v>
      </c>
      <c r="AR98" s="23" t="s">
        <v>151</v>
      </c>
      <c r="AT98" s="23" t="s">
        <v>146</v>
      </c>
      <c r="AU98" s="23" t="s">
        <v>90</v>
      </c>
      <c r="AY98" s="23" t="s">
        <v>144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23" t="s">
        <v>25</v>
      </c>
      <c r="BK98" s="213">
        <f>ROUND(I98*H98,2)</f>
        <v>0</v>
      </c>
      <c r="BL98" s="23" t="s">
        <v>151</v>
      </c>
      <c r="BM98" s="23" t="s">
        <v>231</v>
      </c>
    </row>
    <row r="99" spans="2:65" s="1" customFormat="1" ht="25.5" customHeight="1">
      <c r="B99" s="40"/>
      <c r="C99" s="202" t="s">
        <v>166</v>
      </c>
      <c r="D99" s="202" t="s">
        <v>146</v>
      </c>
      <c r="E99" s="203" t="s">
        <v>232</v>
      </c>
      <c r="F99" s="204" t="s">
        <v>233</v>
      </c>
      <c r="G99" s="205" t="s">
        <v>149</v>
      </c>
      <c r="H99" s="206">
        <v>2664</v>
      </c>
      <c r="I99" s="207"/>
      <c r="J99" s="208">
        <f>ROUND(I99*H99,2)</f>
        <v>0</v>
      </c>
      <c r="K99" s="204" t="s">
        <v>150</v>
      </c>
      <c r="L99" s="60"/>
      <c r="M99" s="209" t="s">
        <v>37</v>
      </c>
      <c r="N99" s="210" t="s">
        <v>53</v>
      </c>
      <c r="O99" s="41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AR99" s="23" t="s">
        <v>151</v>
      </c>
      <c r="AT99" s="23" t="s">
        <v>146</v>
      </c>
      <c r="AU99" s="23" t="s">
        <v>90</v>
      </c>
      <c r="AY99" s="23" t="s">
        <v>144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23" t="s">
        <v>25</v>
      </c>
      <c r="BK99" s="213">
        <f>ROUND(I99*H99,2)</f>
        <v>0</v>
      </c>
      <c r="BL99" s="23" t="s">
        <v>151</v>
      </c>
      <c r="BM99" s="23" t="s">
        <v>234</v>
      </c>
    </row>
    <row r="100" spans="2:65" s="11" customFormat="1" ht="22.35" customHeight="1">
      <c r="B100" s="186"/>
      <c r="C100" s="187"/>
      <c r="D100" s="188" t="s">
        <v>81</v>
      </c>
      <c r="E100" s="200" t="s">
        <v>235</v>
      </c>
      <c r="F100" s="200" t="s">
        <v>236</v>
      </c>
      <c r="G100" s="187"/>
      <c r="H100" s="187"/>
      <c r="I100" s="190"/>
      <c r="J100" s="201">
        <f>BK100</f>
        <v>0</v>
      </c>
      <c r="K100" s="187"/>
      <c r="L100" s="192"/>
      <c r="M100" s="193"/>
      <c r="N100" s="194"/>
      <c r="O100" s="194"/>
      <c r="P100" s="195">
        <f>SUM(P101:P103)</f>
        <v>0</v>
      </c>
      <c r="Q100" s="194"/>
      <c r="R100" s="195">
        <f>SUM(R101:R103)</f>
        <v>3.9960000000000002E-2</v>
      </c>
      <c r="S100" s="194"/>
      <c r="T100" s="196">
        <f>SUM(T101:T103)</f>
        <v>0</v>
      </c>
      <c r="AR100" s="197" t="s">
        <v>25</v>
      </c>
      <c r="AT100" s="198" t="s">
        <v>81</v>
      </c>
      <c r="AU100" s="198" t="s">
        <v>90</v>
      </c>
      <c r="AY100" s="197" t="s">
        <v>144</v>
      </c>
      <c r="BK100" s="199">
        <f>SUM(BK101:BK103)</f>
        <v>0</v>
      </c>
    </row>
    <row r="101" spans="2:65" s="1" customFormat="1" ht="25.5" customHeight="1">
      <c r="B101" s="40"/>
      <c r="C101" s="202" t="s">
        <v>171</v>
      </c>
      <c r="D101" s="202" t="s">
        <v>146</v>
      </c>
      <c r="E101" s="203" t="s">
        <v>237</v>
      </c>
      <c r="F101" s="204" t="s">
        <v>238</v>
      </c>
      <c r="G101" s="205" t="s">
        <v>149</v>
      </c>
      <c r="H101" s="206">
        <v>2664</v>
      </c>
      <c r="I101" s="207"/>
      <c r="J101" s="208">
        <f>ROUND(I101*H101,2)</f>
        <v>0</v>
      </c>
      <c r="K101" s="204" t="s">
        <v>150</v>
      </c>
      <c r="L101" s="60"/>
      <c r="M101" s="209" t="s">
        <v>37</v>
      </c>
      <c r="N101" s="210" t="s">
        <v>53</v>
      </c>
      <c r="O101" s="41"/>
      <c r="P101" s="211">
        <f>O101*H101</f>
        <v>0</v>
      </c>
      <c r="Q101" s="211">
        <v>0</v>
      </c>
      <c r="R101" s="211">
        <f>Q101*H101</f>
        <v>0</v>
      </c>
      <c r="S101" s="211">
        <v>0</v>
      </c>
      <c r="T101" s="212">
        <f>S101*H101</f>
        <v>0</v>
      </c>
      <c r="AR101" s="23" t="s">
        <v>151</v>
      </c>
      <c r="AT101" s="23" t="s">
        <v>146</v>
      </c>
      <c r="AU101" s="23" t="s">
        <v>159</v>
      </c>
      <c r="AY101" s="23" t="s">
        <v>144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23" t="s">
        <v>25</v>
      </c>
      <c r="BK101" s="213">
        <f>ROUND(I101*H101,2)</f>
        <v>0</v>
      </c>
      <c r="BL101" s="23" t="s">
        <v>151</v>
      </c>
      <c r="BM101" s="23" t="s">
        <v>239</v>
      </c>
    </row>
    <row r="102" spans="2:65" s="1" customFormat="1" ht="16.5" customHeight="1">
      <c r="B102" s="40"/>
      <c r="C102" s="230" t="s">
        <v>175</v>
      </c>
      <c r="D102" s="230" t="s">
        <v>240</v>
      </c>
      <c r="E102" s="231" t="s">
        <v>241</v>
      </c>
      <c r="F102" s="232" t="s">
        <v>242</v>
      </c>
      <c r="G102" s="233" t="s">
        <v>243</v>
      </c>
      <c r="H102" s="234">
        <v>39.96</v>
      </c>
      <c r="I102" s="235"/>
      <c r="J102" s="236">
        <f>ROUND(I102*H102,2)</f>
        <v>0</v>
      </c>
      <c r="K102" s="232" t="s">
        <v>150</v>
      </c>
      <c r="L102" s="237"/>
      <c r="M102" s="238" t="s">
        <v>37</v>
      </c>
      <c r="N102" s="239" t="s">
        <v>53</v>
      </c>
      <c r="O102" s="41"/>
      <c r="P102" s="211">
        <f>O102*H102</f>
        <v>0</v>
      </c>
      <c r="Q102" s="211">
        <v>1E-3</v>
      </c>
      <c r="R102" s="211">
        <f>Q102*H102</f>
        <v>3.9960000000000002E-2</v>
      </c>
      <c r="S102" s="211">
        <v>0</v>
      </c>
      <c r="T102" s="212">
        <f>S102*H102</f>
        <v>0</v>
      </c>
      <c r="AR102" s="23" t="s">
        <v>179</v>
      </c>
      <c r="AT102" s="23" t="s">
        <v>240</v>
      </c>
      <c r="AU102" s="23" t="s">
        <v>159</v>
      </c>
      <c r="AY102" s="23" t="s">
        <v>144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23" t="s">
        <v>25</v>
      </c>
      <c r="BK102" s="213">
        <f>ROUND(I102*H102,2)</f>
        <v>0</v>
      </c>
      <c r="BL102" s="23" t="s">
        <v>151</v>
      </c>
      <c r="BM102" s="23" t="s">
        <v>244</v>
      </c>
    </row>
    <row r="103" spans="2:65" s="12" customFormat="1" ht="13.5">
      <c r="B103" s="214"/>
      <c r="C103" s="215"/>
      <c r="D103" s="216" t="s">
        <v>157</v>
      </c>
      <c r="E103" s="217" t="s">
        <v>37</v>
      </c>
      <c r="F103" s="218" t="s">
        <v>245</v>
      </c>
      <c r="G103" s="215"/>
      <c r="H103" s="219">
        <v>39.96</v>
      </c>
      <c r="I103" s="220"/>
      <c r="J103" s="215"/>
      <c r="K103" s="215"/>
      <c r="L103" s="221"/>
      <c r="M103" s="222"/>
      <c r="N103" s="223"/>
      <c r="O103" s="223"/>
      <c r="P103" s="223"/>
      <c r="Q103" s="223"/>
      <c r="R103" s="223"/>
      <c r="S103" s="223"/>
      <c r="T103" s="224"/>
      <c r="AT103" s="225" t="s">
        <v>157</v>
      </c>
      <c r="AU103" s="225" t="s">
        <v>159</v>
      </c>
      <c r="AV103" s="12" t="s">
        <v>90</v>
      </c>
      <c r="AW103" s="12" t="s">
        <v>46</v>
      </c>
      <c r="AX103" s="12" t="s">
        <v>25</v>
      </c>
      <c r="AY103" s="225" t="s">
        <v>144</v>
      </c>
    </row>
    <row r="104" spans="2:65" s="11" customFormat="1" ht="29.85" customHeight="1">
      <c r="B104" s="186"/>
      <c r="C104" s="187"/>
      <c r="D104" s="188" t="s">
        <v>81</v>
      </c>
      <c r="E104" s="200" t="s">
        <v>90</v>
      </c>
      <c r="F104" s="200" t="s">
        <v>246</v>
      </c>
      <c r="G104" s="187"/>
      <c r="H104" s="187"/>
      <c r="I104" s="190"/>
      <c r="J104" s="201">
        <f>BK104</f>
        <v>0</v>
      </c>
      <c r="K104" s="187"/>
      <c r="L104" s="192"/>
      <c r="M104" s="193"/>
      <c r="N104" s="194"/>
      <c r="O104" s="194"/>
      <c r="P104" s="195">
        <f>SUM(P105:P111)</f>
        <v>0</v>
      </c>
      <c r="Q104" s="194"/>
      <c r="R104" s="195">
        <f>SUM(R105:R111)</f>
        <v>20.664281239999998</v>
      </c>
      <c r="S104" s="194"/>
      <c r="T104" s="196">
        <f>SUM(T105:T111)</f>
        <v>0</v>
      </c>
      <c r="AR104" s="197" t="s">
        <v>25</v>
      </c>
      <c r="AT104" s="198" t="s">
        <v>81</v>
      </c>
      <c r="AU104" s="198" t="s">
        <v>25</v>
      </c>
      <c r="AY104" s="197" t="s">
        <v>144</v>
      </c>
      <c r="BK104" s="199">
        <f>SUM(BK105:BK111)</f>
        <v>0</v>
      </c>
    </row>
    <row r="105" spans="2:65" s="1" customFormat="1" ht="16.5" customHeight="1">
      <c r="B105" s="40"/>
      <c r="C105" s="202" t="s">
        <v>179</v>
      </c>
      <c r="D105" s="202" t="s">
        <v>146</v>
      </c>
      <c r="E105" s="203" t="s">
        <v>247</v>
      </c>
      <c r="F105" s="204" t="s">
        <v>248</v>
      </c>
      <c r="G105" s="205" t="s">
        <v>149</v>
      </c>
      <c r="H105" s="206">
        <v>58.392000000000003</v>
      </c>
      <c r="I105" s="207"/>
      <c r="J105" s="208">
        <f>ROUND(I105*H105,2)</f>
        <v>0</v>
      </c>
      <c r="K105" s="204" t="s">
        <v>249</v>
      </c>
      <c r="L105" s="60"/>
      <c r="M105" s="209" t="s">
        <v>37</v>
      </c>
      <c r="N105" s="210" t="s">
        <v>53</v>
      </c>
      <c r="O105" s="41"/>
      <c r="P105" s="211">
        <f>O105*H105</f>
        <v>0</v>
      </c>
      <c r="Q105" s="211">
        <v>2.6900000000000001E-3</v>
      </c>
      <c r="R105" s="211">
        <f>Q105*H105</f>
        <v>0.15707448000000002</v>
      </c>
      <c r="S105" s="211">
        <v>0</v>
      </c>
      <c r="T105" s="212">
        <f>S105*H105</f>
        <v>0</v>
      </c>
      <c r="AR105" s="23" t="s">
        <v>151</v>
      </c>
      <c r="AT105" s="23" t="s">
        <v>146</v>
      </c>
      <c r="AU105" s="23" t="s">
        <v>90</v>
      </c>
      <c r="AY105" s="23" t="s">
        <v>144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3" t="s">
        <v>25</v>
      </c>
      <c r="BK105" s="213">
        <f>ROUND(I105*H105,2)</f>
        <v>0</v>
      </c>
      <c r="BL105" s="23" t="s">
        <v>151</v>
      </c>
      <c r="BM105" s="23" t="s">
        <v>250</v>
      </c>
    </row>
    <row r="106" spans="2:65" s="12" customFormat="1" ht="13.5">
      <c r="B106" s="214"/>
      <c r="C106" s="215"/>
      <c r="D106" s="216" t="s">
        <v>157</v>
      </c>
      <c r="E106" s="217" t="s">
        <v>37</v>
      </c>
      <c r="F106" s="218" t="s">
        <v>251</v>
      </c>
      <c r="G106" s="215"/>
      <c r="H106" s="219">
        <v>58.392000000000003</v>
      </c>
      <c r="I106" s="220"/>
      <c r="J106" s="215"/>
      <c r="K106" s="215"/>
      <c r="L106" s="221"/>
      <c r="M106" s="222"/>
      <c r="N106" s="223"/>
      <c r="O106" s="223"/>
      <c r="P106" s="223"/>
      <c r="Q106" s="223"/>
      <c r="R106" s="223"/>
      <c r="S106" s="223"/>
      <c r="T106" s="224"/>
      <c r="AT106" s="225" t="s">
        <v>157</v>
      </c>
      <c r="AU106" s="225" t="s">
        <v>90</v>
      </c>
      <c r="AV106" s="12" t="s">
        <v>90</v>
      </c>
      <c r="AW106" s="12" t="s">
        <v>46</v>
      </c>
      <c r="AX106" s="12" t="s">
        <v>25</v>
      </c>
      <c r="AY106" s="225" t="s">
        <v>144</v>
      </c>
    </row>
    <row r="107" spans="2:65" s="1" customFormat="1" ht="16.5" customHeight="1">
      <c r="B107" s="40"/>
      <c r="C107" s="202" t="s">
        <v>184</v>
      </c>
      <c r="D107" s="202" t="s">
        <v>146</v>
      </c>
      <c r="E107" s="203" t="s">
        <v>252</v>
      </c>
      <c r="F107" s="204" t="s">
        <v>253</v>
      </c>
      <c r="G107" s="205" t="s">
        <v>149</v>
      </c>
      <c r="H107" s="206">
        <v>58.392000000000003</v>
      </c>
      <c r="I107" s="207"/>
      <c r="J107" s="208">
        <f>ROUND(I107*H107,2)</f>
        <v>0</v>
      </c>
      <c r="K107" s="204" t="s">
        <v>249</v>
      </c>
      <c r="L107" s="60"/>
      <c r="M107" s="209" t="s">
        <v>37</v>
      </c>
      <c r="N107" s="210" t="s">
        <v>53</v>
      </c>
      <c r="O107" s="41"/>
      <c r="P107" s="211">
        <f>O107*H107</f>
        <v>0</v>
      </c>
      <c r="Q107" s="211">
        <v>0</v>
      </c>
      <c r="R107" s="211">
        <f>Q107*H107</f>
        <v>0</v>
      </c>
      <c r="S107" s="211">
        <v>0</v>
      </c>
      <c r="T107" s="212">
        <f>S107*H107</f>
        <v>0</v>
      </c>
      <c r="AR107" s="23" t="s">
        <v>151</v>
      </c>
      <c r="AT107" s="23" t="s">
        <v>146</v>
      </c>
      <c r="AU107" s="23" t="s">
        <v>90</v>
      </c>
      <c r="AY107" s="23" t="s">
        <v>144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3" t="s">
        <v>25</v>
      </c>
      <c r="BK107" s="213">
        <f>ROUND(I107*H107,2)</f>
        <v>0</v>
      </c>
      <c r="BL107" s="23" t="s">
        <v>151</v>
      </c>
      <c r="BM107" s="23" t="s">
        <v>254</v>
      </c>
    </row>
    <row r="108" spans="2:65" s="12" customFormat="1" ht="13.5">
      <c r="B108" s="214"/>
      <c r="C108" s="215"/>
      <c r="D108" s="216" t="s">
        <v>157</v>
      </c>
      <c r="E108" s="217" t="s">
        <v>37</v>
      </c>
      <c r="F108" s="218" t="s">
        <v>251</v>
      </c>
      <c r="G108" s="215"/>
      <c r="H108" s="219">
        <v>58.392000000000003</v>
      </c>
      <c r="I108" s="220"/>
      <c r="J108" s="215"/>
      <c r="K108" s="215"/>
      <c r="L108" s="221"/>
      <c r="M108" s="222"/>
      <c r="N108" s="223"/>
      <c r="O108" s="223"/>
      <c r="P108" s="223"/>
      <c r="Q108" s="223"/>
      <c r="R108" s="223"/>
      <c r="S108" s="223"/>
      <c r="T108" s="224"/>
      <c r="AT108" s="225" t="s">
        <v>157</v>
      </c>
      <c r="AU108" s="225" t="s">
        <v>90</v>
      </c>
      <c r="AV108" s="12" t="s">
        <v>90</v>
      </c>
      <c r="AW108" s="12" t="s">
        <v>46</v>
      </c>
      <c r="AX108" s="12" t="s">
        <v>25</v>
      </c>
      <c r="AY108" s="225" t="s">
        <v>144</v>
      </c>
    </row>
    <row r="109" spans="2:65" s="1" customFormat="1" ht="16.5" customHeight="1">
      <c r="B109" s="40"/>
      <c r="C109" s="202" t="s">
        <v>29</v>
      </c>
      <c r="D109" s="202" t="s">
        <v>146</v>
      </c>
      <c r="E109" s="203" t="s">
        <v>255</v>
      </c>
      <c r="F109" s="204" t="s">
        <v>256</v>
      </c>
      <c r="G109" s="205" t="s">
        <v>197</v>
      </c>
      <c r="H109" s="206">
        <v>1.1779999999999999</v>
      </c>
      <c r="I109" s="207"/>
      <c r="J109" s="208">
        <f>ROUND(I109*H109,2)</f>
        <v>0</v>
      </c>
      <c r="K109" s="204" t="s">
        <v>249</v>
      </c>
      <c r="L109" s="60"/>
      <c r="M109" s="209" t="s">
        <v>37</v>
      </c>
      <c r="N109" s="210" t="s">
        <v>53</v>
      </c>
      <c r="O109" s="41"/>
      <c r="P109" s="211">
        <f>O109*H109</f>
        <v>0</v>
      </c>
      <c r="Q109" s="211">
        <v>1.0601700000000001</v>
      </c>
      <c r="R109" s="211">
        <f>Q109*H109</f>
        <v>1.24888026</v>
      </c>
      <c r="S109" s="211">
        <v>0</v>
      </c>
      <c r="T109" s="212">
        <f>S109*H109</f>
        <v>0</v>
      </c>
      <c r="AR109" s="23" t="s">
        <v>151</v>
      </c>
      <c r="AT109" s="23" t="s">
        <v>146</v>
      </c>
      <c r="AU109" s="23" t="s">
        <v>90</v>
      </c>
      <c r="AY109" s="23" t="s">
        <v>144</v>
      </c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3" t="s">
        <v>25</v>
      </c>
      <c r="BK109" s="213">
        <f>ROUND(I109*H109,2)</f>
        <v>0</v>
      </c>
      <c r="BL109" s="23" t="s">
        <v>151</v>
      </c>
      <c r="BM109" s="23" t="s">
        <v>257</v>
      </c>
    </row>
    <row r="110" spans="2:65" s="12" customFormat="1" ht="13.5">
      <c r="B110" s="214"/>
      <c r="C110" s="215"/>
      <c r="D110" s="216" t="s">
        <v>157</v>
      </c>
      <c r="E110" s="217" t="s">
        <v>37</v>
      </c>
      <c r="F110" s="218" t="s">
        <v>258</v>
      </c>
      <c r="G110" s="215"/>
      <c r="H110" s="219">
        <v>1.1779999999999999</v>
      </c>
      <c r="I110" s="220"/>
      <c r="J110" s="215"/>
      <c r="K110" s="215"/>
      <c r="L110" s="221"/>
      <c r="M110" s="222"/>
      <c r="N110" s="223"/>
      <c r="O110" s="223"/>
      <c r="P110" s="223"/>
      <c r="Q110" s="223"/>
      <c r="R110" s="223"/>
      <c r="S110" s="223"/>
      <c r="T110" s="224"/>
      <c r="AT110" s="225" t="s">
        <v>157</v>
      </c>
      <c r="AU110" s="225" t="s">
        <v>90</v>
      </c>
      <c r="AV110" s="12" t="s">
        <v>90</v>
      </c>
      <c r="AW110" s="12" t="s">
        <v>46</v>
      </c>
      <c r="AX110" s="12" t="s">
        <v>25</v>
      </c>
      <c r="AY110" s="225" t="s">
        <v>144</v>
      </c>
    </row>
    <row r="111" spans="2:65" s="1" customFormat="1" ht="25.5" customHeight="1">
      <c r="B111" s="40"/>
      <c r="C111" s="202" t="s">
        <v>194</v>
      </c>
      <c r="D111" s="202" t="s">
        <v>146</v>
      </c>
      <c r="E111" s="203" t="s">
        <v>259</v>
      </c>
      <c r="F111" s="204" t="s">
        <v>260</v>
      </c>
      <c r="G111" s="205" t="s">
        <v>169</v>
      </c>
      <c r="H111" s="206">
        <v>7.85</v>
      </c>
      <c r="I111" s="207"/>
      <c r="J111" s="208">
        <f>ROUND(I111*H111,2)</f>
        <v>0</v>
      </c>
      <c r="K111" s="204" t="s">
        <v>150</v>
      </c>
      <c r="L111" s="60"/>
      <c r="M111" s="209" t="s">
        <v>37</v>
      </c>
      <c r="N111" s="210" t="s">
        <v>53</v>
      </c>
      <c r="O111" s="41"/>
      <c r="P111" s="211">
        <f>O111*H111</f>
        <v>0</v>
      </c>
      <c r="Q111" s="211">
        <v>2.45329</v>
      </c>
      <c r="R111" s="211">
        <f>Q111*H111</f>
        <v>19.258326499999999</v>
      </c>
      <c r="S111" s="211">
        <v>0</v>
      </c>
      <c r="T111" s="212">
        <f>S111*H111</f>
        <v>0</v>
      </c>
      <c r="AR111" s="23" t="s">
        <v>151</v>
      </c>
      <c r="AT111" s="23" t="s">
        <v>146</v>
      </c>
      <c r="AU111" s="23" t="s">
        <v>90</v>
      </c>
      <c r="AY111" s="23" t="s">
        <v>144</v>
      </c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3" t="s">
        <v>25</v>
      </c>
      <c r="BK111" s="213">
        <f>ROUND(I111*H111,2)</f>
        <v>0</v>
      </c>
      <c r="BL111" s="23" t="s">
        <v>151</v>
      </c>
      <c r="BM111" s="23" t="s">
        <v>261</v>
      </c>
    </row>
    <row r="112" spans="2:65" s="11" customFormat="1" ht="29.85" customHeight="1">
      <c r="B112" s="186"/>
      <c r="C112" s="187"/>
      <c r="D112" s="188" t="s">
        <v>81</v>
      </c>
      <c r="E112" s="200" t="s">
        <v>151</v>
      </c>
      <c r="F112" s="200" t="s">
        <v>262</v>
      </c>
      <c r="G112" s="187"/>
      <c r="H112" s="187"/>
      <c r="I112" s="190"/>
      <c r="J112" s="201">
        <f>BK112</f>
        <v>0</v>
      </c>
      <c r="K112" s="187"/>
      <c r="L112" s="192"/>
      <c r="M112" s="193"/>
      <c r="N112" s="194"/>
      <c r="O112" s="194"/>
      <c r="P112" s="195">
        <f>SUM(P113:P115)</f>
        <v>0</v>
      </c>
      <c r="Q112" s="194"/>
      <c r="R112" s="195">
        <f>SUM(R113:R115)</f>
        <v>45.351099999999995</v>
      </c>
      <c r="S112" s="194"/>
      <c r="T112" s="196">
        <f>SUM(T113:T115)</f>
        <v>0</v>
      </c>
      <c r="AR112" s="197" t="s">
        <v>25</v>
      </c>
      <c r="AT112" s="198" t="s">
        <v>81</v>
      </c>
      <c r="AU112" s="198" t="s">
        <v>25</v>
      </c>
      <c r="AY112" s="197" t="s">
        <v>144</v>
      </c>
      <c r="BK112" s="199">
        <f>SUM(BK113:BK115)</f>
        <v>0</v>
      </c>
    </row>
    <row r="113" spans="2:65" s="1" customFormat="1" ht="16.5" customHeight="1">
      <c r="B113" s="40"/>
      <c r="C113" s="202" t="s">
        <v>199</v>
      </c>
      <c r="D113" s="202" t="s">
        <v>146</v>
      </c>
      <c r="E113" s="203" t="s">
        <v>263</v>
      </c>
      <c r="F113" s="204" t="s">
        <v>264</v>
      </c>
      <c r="G113" s="205" t="s">
        <v>265</v>
      </c>
      <c r="H113" s="206">
        <v>1</v>
      </c>
      <c r="I113" s="207"/>
      <c r="J113" s="208">
        <f>ROUND(I113*H113,2)</f>
        <v>0</v>
      </c>
      <c r="K113" s="204" t="s">
        <v>37</v>
      </c>
      <c r="L113" s="60"/>
      <c r="M113" s="209" t="s">
        <v>37</v>
      </c>
      <c r="N113" s="210" t="s">
        <v>53</v>
      </c>
      <c r="O113" s="41"/>
      <c r="P113" s="211">
        <f>O113*H113</f>
        <v>0</v>
      </c>
      <c r="Q113" s="211">
        <v>0.75490000000000002</v>
      </c>
      <c r="R113" s="211">
        <f>Q113*H113</f>
        <v>0.75490000000000002</v>
      </c>
      <c r="S113" s="211">
        <v>0</v>
      </c>
      <c r="T113" s="212">
        <f>S113*H113</f>
        <v>0</v>
      </c>
      <c r="AR113" s="23" t="s">
        <v>151</v>
      </c>
      <c r="AT113" s="23" t="s">
        <v>146</v>
      </c>
      <c r="AU113" s="23" t="s">
        <v>90</v>
      </c>
      <c r="AY113" s="23" t="s">
        <v>144</v>
      </c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3" t="s">
        <v>25</v>
      </c>
      <c r="BK113" s="213">
        <f>ROUND(I113*H113,2)</f>
        <v>0</v>
      </c>
      <c r="BL113" s="23" t="s">
        <v>151</v>
      </c>
      <c r="BM113" s="23" t="s">
        <v>266</v>
      </c>
    </row>
    <row r="114" spans="2:65" s="1" customFormat="1" ht="25.5" customHeight="1">
      <c r="B114" s="40"/>
      <c r="C114" s="202" t="s">
        <v>204</v>
      </c>
      <c r="D114" s="202" t="s">
        <v>146</v>
      </c>
      <c r="E114" s="203" t="s">
        <v>267</v>
      </c>
      <c r="F114" s="204" t="s">
        <v>268</v>
      </c>
      <c r="G114" s="205" t="s">
        <v>149</v>
      </c>
      <c r="H114" s="206">
        <v>60</v>
      </c>
      <c r="I114" s="207"/>
      <c r="J114" s="208">
        <f>ROUND(I114*H114,2)</f>
        <v>0</v>
      </c>
      <c r="K114" s="204" t="s">
        <v>150</v>
      </c>
      <c r="L114" s="60"/>
      <c r="M114" s="209" t="s">
        <v>37</v>
      </c>
      <c r="N114" s="210" t="s">
        <v>53</v>
      </c>
      <c r="O114" s="41"/>
      <c r="P114" s="211">
        <f>O114*H114</f>
        <v>0</v>
      </c>
      <c r="Q114" s="211">
        <v>0.74326999999999999</v>
      </c>
      <c r="R114" s="211">
        <f>Q114*H114</f>
        <v>44.596199999999996</v>
      </c>
      <c r="S114" s="211">
        <v>0</v>
      </c>
      <c r="T114" s="212">
        <f>S114*H114</f>
        <v>0</v>
      </c>
      <c r="AR114" s="23" t="s">
        <v>151</v>
      </c>
      <c r="AT114" s="23" t="s">
        <v>146</v>
      </c>
      <c r="AU114" s="23" t="s">
        <v>90</v>
      </c>
      <c r="AY114" s="23" t="s">
        <v>144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23" t="s">
        <v>25</v>
      </c>
      <c r="BK114" s="213">
        <f>ROUND(I114*H114,2)</f>
        <v>0</v>
      </c>
      <c r="BL114" s="23" t="s">
        <v>151</v>
      </c>
      <c r="BM114" s="23" t="s">
        <v>269</v>
      </c>
    </row>
    <row r="115" spans="2:65" s="1" customFormat="1" ht="27">
      <c r="B115" s="40"/>
      <c r="C115" s="62"/>
      <c r="D115" s="216" t="s">
        <v>270</v>
      </c>
      <c r="E115" s="62"/>
      <c r="F115" s="240" t="s">
        <v>271</v>
      </c>
      <c r="G115" s="62"/>
      <c r="H115" s="62"/>
      <c r="I115" s="171"/>
      <c r="J115" s="62"/>
      <c r="K115" s="62"/>
      <c r="L115" s="60"/>
      <c r="M115" s="241"/>
      <c r="N115" s="41"/>
      <c r="O115" s="41"/>
      <c r="P115" s="41"/>
      <c r="Q115" s="41"/>
      <c r="R115" s="41"/>
      <c r="S115" s="41"/>
      <c r="T115" s="77"/>
      <c r="AT115" s="23" t="s">
        <v>270</v>
      </c>
      <c r="AU115" s="23" t="s">
        <v>90</v>
      </c>
    </row>
    <row r="116" spans="2:65" s="11" customFormat="1" ht="29.85" customHeight="1">
      <c r="B116" s="186"/>
      <c r="C116" s="187"/>
      <c r="D116" s="188" t="s">
        <v>81</v>
      </c>
      <c r="E116" s="200" t="s">
        <v>166</v>
      </c>
      <c r="F116" s="200" t="s">
        <v>272</v>
      </c>
      <c r="G116" s="187"/>
      <c r="H116" s="187"/>
      <c r="I116" s="190"/>
      <c r="J116" s="201">
        <f>BK116</f>
        <v>0</v>
      </c>
      <c r="K116" s="187"/>
      <c r="L116" s="192"/>
      <c r="M116" s="193"/>
      <c r="N116" s="194"/>
      <c r="O116" s="194"/>
      <c r="P116" s="195">
        <f>SUM(P117:P130)</f>
        <v>0</v>
      </c>
      <c r="Q116" s="194"/>
      <c r="R116" s="195">
        <f>SUM(R117:R130)</f>
        <v>1037.9597899999999</v>
      </c>
      <c r="S116" s="194"/>
      <c r="T116" s="196">
        <f>SUM(T117:T130)</f>
        <v>0</v>
      </c>
      <c r="AR116" s="197" t="s">
        <v>25</v>
      </c>
      <c r="AT116" s="198" t="s">
        <v>81</v>
      </c>
      <c r="AU116" s="198" t="s">
        <v>25</v>
      </c>
      <c r="AY116" s="197" t="s">
        <v>144</v>
      </c>
      <c r="BK116" s="199">
        <f>SUM(BK117:BK130)</f>
        <v>0</v>
      </c>
    </row>
    <row r="117" spans="2:65" s="1" customFormat="1" ht="25.5" customHeight="1">
      <c r="B117" s="40"/>
      <c r="C117" s="202" t="s">
        <v>208</v>
      </c>
      <c r="D117" s="202" t="s">
        <v>146</v>
      </c>
      <c r="E117" s="203" t="s">
        <v>273</v>
      </c>
      <c r="F117" s="204" t="s">
        <v>274</v>
      </c>
      <c r="G117" s="205" t="s">
        <v>149</v>
      </c>
      <c r="H117" s="206">
        <v>9.6</v>
      </c>
      <c r="I117" s="207"/>
      <c r="J117" s="208">
        <f>ROUND(I117*H117,2)</f>
        <v>0</v>
      </c>
      <c r="K117" s="204" t="s">
        <v>150</v>
      </c>
      <c r="L117" s="60"/>
      <c r="M117" s="209" t="s">
        <v>37</v>
      </c>
      <c r="N117" s="210" t="s">
        <v>53</v>
      </c>
      <c r="O117" s="41"/>
      <c r="P117" s="211">
        <f>O117*H117</f>
        <v>0</v>
      </c>
      <c r="Q117" s="211">
        <v>0.2024</v>
      </c>
      <c r="R117" s="211">
        <f>Q117*H117</f>
        <v>1.9430399999999999</v>
      </c>
      <c r="S117" s="211">
        <v>0</v>
      </c>
      <c r="T117" s="212">
        <f>S117*H117</f>
        <v>0</v>
      </c>
      <c r="AR117" s="23" t="s">
        <v>151</v>
      </c>
      <c r="AT117" s="23" t="s">
        <v>146</v>
      </c>
      <c r="AU117" s="23" t="s">
        <v>90</v>
      </c>
      <c r="AY117" s="23" t="s">
        <v>144</v>
      </c>
      <c r="BE117" s="213">
        <f>IF(N117="základní",J117,0)</f>
        <v>0</v>
      </c>
      <c r="BF117" s="213">
        <f>IF(N117="snížená",J117,0)</f>
        <v>0</v>
      </c>
      <c r="BG117" s="213">
        <f>IF(N117="zákl. přenesená",J117,0)</f>
        <v>0</v>
      </c>
      <c r="BH117" s="213">
        <f>IF(N117="sníž. přenesená",J117,0)</f>
        <v>0</v>
      </c>
      <c r="BI117" s="213">
        <f>IF(N117="nulová",J117,0)</f>
        <v>0</v>
      </c>
      <c r="BJ117" s="23" t="s">
        <v>25</v>
      </c>
      <c r="BK117" s="213">
        <f>ROUND(I117*H117,2)</f>
        <v>0</v>
      </c>
      <c r="BL117" s="23" t="s">
        <v>151</v>
      </c>
      <c r="BM117" s="23" t="s">
        <v>275</v>
      </c>
    </row>
    <row r="118" spans="2:65" s="1" customFormat="1" ht="16.5" customHeight="1">
      <c r="B118" s="40"/>
      <c r="C118" s="202" t="s">
        <v>10</v>
      </c>
      <c r="D118" s="202" t="s">
        <v>146</v>
      </c>
      <c r="E118" s="203" t="s">
        <v>276</v>
      </c>
      <c r="F118" s="204" t="s">
        <v>277</v>
      </c>
      <c r="G118" s="205" t="s">
        <v>149</v>
      </c>
      <c r="H118" s="206">
        <v>404</v>
      </c>
      <c r="I118" s="207"/>
      <c r="J118" s="208">
        <f>ROUND(I118*H118,2)</f>
        <v>0</v>
      </c>
      <c r="K118" s="204" t="s">
        <v>249</v>
      </c>
      <c r="L118" s="60"/>
      <c r="M118" s="209" t="s">
        <v>37</v>
      </c>
      <c r="N118" s="210" t="s">
        <v>53</v>
      </c>
      <c r="O118" s="41"/>
      <c r="P118" s="211">
        <f>O118*H118</f>
        <v>0</v>
      </c>
      <c r="Q118" s="211">
        <v>0</v>
      </c>
      <c r="R118" s="211">
        <f>Q118*H118</f>
        <v>0</v>
      </c>
      <c r="S118" s="211">
        <v>0</v>
      </c>
      <c r="T118" s="212">
        <f>S118*H118</f>
        <v>0</v>
      </c>
      <c r="AR118" s="23" t="s">
        <v>151</v>
      </c>
      <c r="AT118" s="23" t="s">
        <v>146</v>
      </c>
      <c r="AU118" s="23" t="s">
        <v>90</v>
      </c>
      <c r="AY118" s="23" t="s">
        <v>144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23" t="s">
        <v>25</v>
      </c>
      <c r="BK118" s="213">
        <f>ROUND(I118*H118,2)</f>
        <v>0</v>
      </c>
      <c r="BL118" s="23" t="s">
        <v>151</v>
      </c>
      <c r="BM118" s="23" t="s">
        <v>278</v>
      </c>
    </row>
    <row r="119" spans="2:65" s="12" customFormat="1" ht="13.5">
      <c r="B119" s="214"/>
      <c r="C119" s="215"/>
      <c r="D119" s="216" t="s">
        <v>157</v>
      </c>
      <c r="E119" s="217" t="s">
        <v>37</v>
      </c>
      <c r="F119" s="218" t="s">
        <v>279</v>
      </c>
      <c r="G119" s="215"/>
      <c r="H119" s="219">
        <v>404</v>
      </c>
      <c r="I119" s="220"/>
      <c r="J119" s="215"/>
      <c r="K119" s="215"/>
      <c r="L119" s="221"/>
      <c r="M119" s="222"/>
      <c r="N119" s="223"/>
      <c r="O119" s="223"/>
      <c r="P119" s="223"/>
      <c r="Q119" s="223"/>
      <c r="R119" s="223"/>
      <c r="S119" s="223"/>
      <c r="T119" s="224"/>
      <c r="AT119" s="225" t="s">
        <v>157</v>
      </c>
      <c r="AU119" s="225" t="s">
        <v>90</v>
      </c>
      <c r="AV119" s="12" t="s">
        <v>90</v>
      </c>
      <c r="AW119" s="12" t="s">
        <v>46</v>
      </c>
      <c r="AX119" s="12" t="s">
        <v>25</v>
      </c>
      <c r="AY119" s="225" t="s">
        <v>144</v>
      </c>
    </row>
    <row r="120" spans="2:65" s="1" customFormat="1" ht="25.5" customHeight="1">
      <c r="B120" s="40"/>
      <c r="C120" s="202" t="s">
        <v>280</v>
      </c>
      <c r="D120" s="202" t="s">
        <v>146</v>
      </c>
      <c r="E120" s="203" t="s">
        <v>281</v>
      </c>
      <c r="F120" s="204" t="s">
        <v>282</v>
      </c>
      <c r="G120" s="205" t="s">
        <v>149</v>
      </c>
      <c r="H120" s="206">
        <v>2159</v>
      </c>
      <c r="I120" s="207"/>
      <c r="J120" s="208">
        <f>ROUND(I120*H120,2)</f>
        <v>0</v>
      </c>
      <c r="K120" s="204" t="s">
        <v>150</v>
      </c>
      <c r="L120" s="60"/>
      <c r="M120" s="209" t="s">
        <v>37</v>
      </c>
      <c r="N120" s="210" t="s">
        <v>53</v>
      </c>
      <c r="O120" s="41"/>
      <c r="P120" s="211">
        <f>O120*H120</f>
        <v>0</v>
      </c>
      <c r="Q120" s="211">
        <v>0.47260000000000002</v>
      </c>
      <c r="R120" s="211">
        <f>Q120*H120</f>
        <v>1020.3434000000001</v>
      </c>
      <c r="S120" s="211">
        <v>0</v>
      </c>
      <c r="T120" s="212">
        <f>S120*H120</f>
        <v>0</v>
      </c>
      <c r="AR120" s="23" t="s">
        <v>151</v>
      </c>
      <c r="AT120" s="23" t="s">
        <v>146</v>
      </c>
      <c r="AU120" s="23" t="s">
        <v>90</v>
      </c>
      <c r="AY120" s="23" t="s">
        <v>144</v>
      </c>
      <c r="BE120" s="213">
        <f>IF(N120="základní",J120,0)</f>
        <v>0</v>
      </c>
      <c r="BF120" s="213">
        <f>IF(N120="snížená",J120,0)</f>
        <v>0</v>
      </c>
      <c r="BG120" s="213">
        <f>IF(N120="zákl. přenesená",J120,0)</f>
        <v>0</v>
      </c>
      <c r="BH120" s="213">
        <f>IF(N120="sníž. přenesená",J120,0)</f>
        <v>0</v>
      </c>
      <c r="BI120" s="213">
        <f>IF(N120="nulová",J120,0)</f>
        <v>0</v>
      </c>
      <c r="BJ120" s="23" t="s">
        <v>25</v>
      </c>
      <c r="BK120" s="213">
        <f>ROUND(I120*H120,2)</f>
        <v>0</v>
      </c>
      <c r="BL120" s="23" t="s">
        <v>151</v>
      </c>
      <c r="BM120" s="23" t="s">
        <v>283</v>
      </c>
    </row>
    <row r="121" spans="2:65" s="1" customFormat="1" ht="25.5" customHeight="1">
      <c r="B121" s="40"/>
      <c r="C121" s="202" t="s">
        <v>284</v>
      </c>
      <c r="D121" s="202" t="s">
        <v>146</v>
      </c>
      <c r="E121" s="203" t="s">
        <v>285</v>
      </c>
      <c r="F121" s="204" t="s">
        <v>286</v>
      </c>
      <c r="G121" s="205" t="s">
        <v>149</v>
      </c>
      <c r="H121" s="206">
        <v>202</v>
      </c>
      <c r="I121" s="207"/>
      <c r="J121" s="208">
        <f>ROUND(I121*H121,2)</f>
        <v>0</v>
      </c>
      <c r="K121" s="204" t="s">
        <v>249</v>
      </c>
      <c r="L121" s="60"/>
      <c r="M121" s="209" t="s">
        <v>37</v>
      </c>
      <c r="N121" s="210" t="s">
        <v>53</v>
      </c>
      <c r="O121" s="41"/>
      <c r="P121" s="211">
        <f>O121*H121</f>
        <v>0</v>
      </c>
      <c r="Q121" s="211">
        <v>0</v>
      </c>
      <c r="R121" s="211">
        <f>Q121*H121</f>
        <v>0</v>
      </c>
      <c r="S121" s="211">
        <v>0</v>
      </c>
      <c r="T121" s="212">
        <f>S121*H121</f>
        <v>0</v>
      </c>
      <c r="AR121" s="23" t="s">
        <v>151</v>
      </c>
      <c r="AT121" s="23" t="s">
        <v>146</v>
      </c>
      <c r="AU121" s="23" t="s">
        <v>90</v>
      </c>
      <c r="AY121" s="23" t="s">
        <v>144</v>
      </c>
      <c r="BE121" s="213">
        <f>IF(N121="základní",J121,0)</f>
        <v>0</v>
      </c>
      <c r="BF121" s="213">
        <f>IF(N121="snížená",J121,0)</f>
        <v>0</v>
      </c>
      <c r="BG121" s="213">
        <f>IF(N121="zákl. přenesená",J121,0)</f>
        <v>0</v>
      </c>
      <c r="BH121" s="213">
        <f>IF(N121="sníž. přenesená",J121,0)</f>
        <v>0</v>
      </c>
      <c r="BI121" s="213">
        <f>IF(N121="nulová",J121,0)</f>
        <v>0</v>
      </c>
      <c r="BJ121" s="23" t="s">
        <v>25</v>
      </c>
      <c r="BK121" s="213">
        <f>ROUND(I121*H121,2)</f>
        <v>0</v>
      </c>
      <c r="BL121" s="23" t="s">
        <v>151</v>
      </c>
      <c r="BM121" s="23" t="s">
        <v>287</v>
      </c>
    </row>
    <row r="122" spans="2:65" s="12" customFormat="1" ht="13.5">
      <c r="B122" s="214"/>
      <c r="C122" s="215"/>
      <c r="D122" s="216" t="s">
        <v>157</v>
      </c>
      <c r="E122" s="217" t="s">
        <v>37</v>
      </c>
      <c r="F122" s="218" t="s">
        <v>288</v>
      </c>
      <c r="G122" s="215"/>
      <c r="H122" s="219">
        <v>202</v>
      </c>
      <c r="I122" s="220"/>
      <c r="J122" s="215"/>
      <c r="K122" s="215"/>
      <c r="L122" s="221"/>
      <c r="M122" s="222"/>
      <c r="N122" s="223"/>
      <c r="O122" s="223"/>
      <c r="P122" s="223"/>
      <c r="Q122" s="223"/>
      <c r="R122" s="223"/>
      <c r="S122" s="223"/>
      <c r="T122" s="224"/>
      <c r="AT122" s="225" t="s">
        <v>157</v>
      </c>
      <c r="AU122" s="225" t="s">
        <v>90</v>
      </c>
      <c r="AV122" s="12" t="s">
        <v>90</v>
      </c>
      <c r="AW122" s="12" t="s">
        <v>46</v>
      </c>
      <c r="AX122" s="12" t="s">
        <v>25</v>
      </c>
      <c r="AY122" s="225" t="s">
        <v>144</v>
      </c>
    </row>
    <row r="123" spans="2:65" s="1" customFormat="1" ht="16.5" customHeight="1">
      <c r="B123" s="40"/>
      <c r="C123" s="202" t="s">
        <v>235</v>
      </c>
      <c r="D123" s="202" t="s">
        <v>146</v>
      </c>
      <c r="E123" s="203" t="s">
        <v>289</v>
      </c>
      <c r="F123" s="204" t="s">
        <v>290</v>
      </c>
      <c r="G123" s="205" t="s">
        <v>149</v>
      </c>
      <c r="H123" s="206">
        <v>202</v>
      </c>
      <c r="I123" s="207"/>
      <c r="J123" s="208">
        <f>ROUND(I123*H123,2)</f>
        <v>0</v>
      </c>
      <c r="K123" s="204" t="s">
        <v>249</v>
      </c>
      <c r="L123" s="60"/>
      <c r="M123" s="209" t="s">
        <v>37</v>
      </c>
      <c r="N123" s="210" t="s">
        <v>53</v>
      </c>
      <c r="O123" s="41"/>
      <c r="P123" s="211">
        <f>O123*H123</f>
        <v>0</v>
      </c>
      <c r="Q123" s="211">
        <v>0</v>
      </c>
      <c r="R123" s="211">
        <f>Q123*H123</f>
        <v>0</v>
      </c>
      <c r="S123" s="211">
        <v>0</v>
      </c>
      <c r="T123" s="212">
        <f>S123*H123</f>
        <v>0</v>
      </c>
      <c r="AR123" s="23" t="s">
        <v>151</v>
      </c>
      <c r="AT123" s="23" t="s">
        <v>146</v>
      </c>
      <c r="AU123" s="23" t="s">
        <v>90</v>
      </c>
      <c r="AY123" s="23" t="s">
        <v>144</v>
      </c>
      <c r="BE123" s="213">
        <f>IF(N123="základní",J123,0)</f>
        <v>0</v>
      </c>
      <c r="BF123" s="213">
        <f>IF(N123="snížená",J123,0)</f>
        <v>0</v>
      </c>
      <c r="BG123" s="213">
        <f>IF(N123="zákl. přenesená",J123,0)</f>
        <v>0</v>
      </c>
      <c r="BH123" s="213">
        <f>IF(N123="sníž. přenesená",J123,0)</f>
        <v>0</v>
      </c>
      <c r="BI123" s="213">
        <f>IF(N123="nulová",J123,0)</f>
        <v>0</v>
      </c>
      <c r="BJ123" s="23" t="s">
        <v>25</v>
      </c>
      <c r="BK123" s="213">
        <f>ROUND(I123*H123,2)</f>
        <v>0</v>
      </c>
      <c r="BL123" s="23" t="s">
        <v>151</v>
      </c>
      <c r="BM123" s="23" t="s">
        <v>291</v>
      </c>
    </row>
    <row r="124" spans="2:65" s="12" customFormat="1" ht="13.5">
      <c r="B124" s="214"/>
      <c r="C124" s="215"/>
      <c r="D124" s="216" t="s">
        <v>157</v>
      </c>
      <c r="E124" s="217" t="s">
        <v>37</v>
      </c>
      <c r="F124" s="218" t="s">
        <v>288</v>
      </c>
      <c r="G124" s="215"/>
      <c r="H124" s="219">
        <v>202</v>
      </c>
      <c r="I124" s="220"/>
      <c r="J124" s="215"/>
      <c r="K124" s="215"/>
      <c r="L124" s="221"/>
      <c r="M124" s="222"/>
      <c r="N124" s="223"/>
      <c r="O124" s="223"/>
      <c r="P124" s="223"/>
      <c r="Q124" s="223"/>
      <c r="R124" s="223"/>
      <c r="S124" s="223"/>
      <c r="T124" s="224"/>
      <c r="AT124" s="225" t="s">
        <v>157</v>
      </c>
      <c r="AU124" s="225" t="s">
        <v>90</v>
      </c>
      <c r="AV124" s="12" t="s">
        <v>90</v>
      </c>
      <c r="AW124" s="12" t="s">
        <v>46</v>
      </c>
      <c r="AX124" s="12" t="s">
        <v>25</v>
      </c>
      <c r="AY124" s="225" t="s">
        <v>144</v>
      </c>
    </row>
    <row r="125" spans="2:65" s="1" customFormat="1" ht="25.5" customHeight="1">
      <c r="B125" s="40"/>
      <c r="C125" s="202" t="s">
        <v>292</v>
      </c>
      <c r="D125" s="202" t="s">
        <v>146</v>
      </c>
      <c r="E125" s="203" t="s">
        <v>293</v>
      </c>
      <c r="F125" s="204" t="s">
        <v>294</v>
      </c>
      <c r="G125" s="205" t="s">
        <v>149</v>
      </c>
      <c r="H125" s="206">
        <v>202</v>
      </c>
      <c r="I125" s="207"/>
      <c r="J125" s="208">
        <f>ROUND(I125*H125,2)</f>
        <v>0</v>
      </c>
      <c r="K125" s="204" t="s">
        <v>249</v>
      </c>
      <c r="L125" s="60"/>
      <c r="M125" s="209" t="s">
        <v>37</v>
      </c>
      <c r="N125" s="210" t="s">
        <v>53</v>
      </c>
      <c r="O125" s="41"/>
      <c r="P125" s="211">
        <f>O125*H125</f>
        <v>0</v>
      </c>
      <c r="Q125" s="211">
        <v>0</v>
      </c>
      <c r="R125" s="211">
        <f>Q125*H125</f>
        <v>0</v>
      </c>
      <c r="S125" s="211">
        <v>0</v>
      </c>
      <c r="T125" s="212">
        <f>S125*H125</f>
        <v>0</v>
      </c>
      <c r="AR125" s="23" t="s">
        <v>151</v>
      </c>
      <c r="AT125" s="23" t="s">
        <v>146</v>
      </c>
      <c r="AU125" s="23" t="s">
        <v>90</v>
      </c>
      <c r="AY125" s="23" t="s">
        <v>144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23" t="s">
        <v>25</v>
      </c>
      <c r="BK125" s="213">
        <f>ROUND(I125*H125,2)</f>
        <v>0</v>
      </c>
      <c r="BL125" s="23" t="s">
        <v>151</v>
      </c>
      <c r="BM125" s="23" t="s">
        <v>295</v>
      </c>
    </row>
    <row r="126" spans="2:65" s="12" customFormat="1" ht="13.5">
      <c r="B126" s="214"/>
      <c r="C126" s="215"/>
      <c r="D126" s="216" t="s">
        <v>157</v>
      </c>
      <c r="E126" s="217" t="s">
        <v>37</v>
      </c>
      <c r="F126" s="218" t="s">
        <v>288</v>
      </c>
      <c r="G126" s="215"/>
      <c r="H126" s="219">
        <v>202</v>
      </c>
      <c r="I126" s="220"/>
      <c r="J126" s="215"/>
      <c r="K126" s="215"/>
      <c r="L126" s="221"/>
      <c r="M126" s="222"/>
      <c r="N126" s="223"/>
      <c r="O126" s="223"/>
      <c r="P126" s="223"/>
      <c r="Q126" s="223"/>
      <c r="R126" s="223"/>
      <c r="S126" s="223"/>
      <c r="T126" s="224"/>
      <c r="AT126" s="225" t="s">
        <v>157</v>
      </c>
      <c r="AU126" s="225" t="s">
        <v>90</v>
      </c>
      <c r="AV126" s="12" t="s">
        <v>90</v>
      </c>
      <c r="AW126" s="12" t="s">
        <v>46</v>
      </c>
      <c r="AX126" s="12" t="s">
        <v>25</v>
      </c>
      <c r="AY126" s="225" t="s">
        <v>144</v>
      </c>
    </row>
    <row r="127" spans="2:65" s="1" customFormat="1" ht="25.5" customHeight="1">
      <c r="B127" s="40"/>
      <c r="C127" s="202" t="s">
        <v>296</v>
      </c>
      <c r="D127" s="202" t="s">
        <v>146</v>
      </c>
      <c r="E127" s="203" t="s">
        <v>297</v>
      </c>
      <c r="F127" s="204" t="s">
        <v>298</v>
      </c>
      <c r="G127" s="205" t="s">
        <v>149</v>
      </c>
      <c r="H127" s="206">
        <v>2159</v>
      </c>
      <c r="I127" s="207"/>
      <c r="J127" s="208">
        <f>ROUND(I127*H127,2)</f>
        <v>0</v>
      </c>
      <c r="K127" s="204" t="s">
        <v>150</v>
      </c>
      <c r="L127" s="60"/>
      <c r="M127" s="209" t="s">
        <v>37</v>
      </c>
      <c r="N127" s="210" t="s">
        <v>53</v>
      </c>
      <c r="O127" s="41"/>
      <c r="P127" s="211">
        <f>O127*H127</f>
        <v>0</v>
      </c>
      <c r="Q127" s="211">
        <v>0</v>
      </c>
      <c r="R127" s="211">
        <f>Q127*H127</f>
        <v>0</v>
      </c>
      <c r="S127" s="211">
        <v>0</v>
      </c>
      <c r="T127" s="212">
        <f>S127*H127</f>
        <v>0</v>
      </c>
      <c r="AR127" s="23" t="s">
        <v>151</v>
      </c>
      <c r="AT127" s="23" t="s">
        <v>146</v>
      </c>
      <c r="AU127" s="23" t="s">
        <v>90</v>
      </c>
      <c r="AY127" s="23" t="s">
        <v>144</v>
      </c>
      <c r="BE127" s="213">
        <f>IF(N127="základní",J127,0)</f>
        <v>0</v>
      </c>
      <c r="BF127" s="213">
        <f>IF(N127="snížená",J127,0)</f>
        <v>0</v>
      </c>
      <c r="BG127" s="213">
        <f>IF(N127="zákl. přenesená",J127,0)</f>
        <v>0</v>
      </c>
      <c r="BH127" s="213">
        <f>IF(N127="sníž. přenesená",J127,0)</f>
        <v>0</v>
      </c>
      <c r="BI127" s="213">
        <f>IF(N127="nulová",J127,0)</f>
        <v>0</v>
      </c>
      <c r="BJ127" s="23" t="s">
        <v>25</v>
      </c>
      <c r="BK127" s="213">
        <f>ROUND(I127*H127,2)</f>
        <v>0</v>
      </c>
      <c r="BL127" s="23" t="s">
        <v>151</v>
      </c>
      <c r="BM127" s="23" t="s">
        <v>299</v>
      </c>
    </row>
    <row r="128" spans="2:65" s="1" customFormat="1" ht="27">
      <c r="B128" s="40"/>
      <c r="C128" s="62"/>
      <c r="D128" s="216" t="s">
        <v>270</v>
      </c>
      <c r="E128" s="62"/>
      <c r="F128" s="240" t="s">
        <v>300</v>
      </c>
      <c r="G128" s="62"/>
      <c r="H128" s="62"/>
      <c r="I128" s="171"/>
      <c r="J128" s="62"/>
      <c r="K128" s="62"/>
      <c r="L128" s="60"/>
      <c r="M128" s="241"/>
      <c r="N128" s="41"/>
      <c r="O128" s="41"/>
      <c r="P128" s="41"/>
      <c r="Q128" s="41"/>
      <c r="R128" s="41"/>
      <c r="S128" s="41"/>
      <c r="T128" s="77"/>
      <c r="AT128" s="23" t="s">
        <v>270</v>
      </c>
      <c r="AU128" s="23" t="s">
        <v>90</v>
      </c>
    </row>
    <row r="129" spans="2:65" s="1" customFormat="1" ht="51" customHeight="1">
      <c r="B129" s="40"/>
      <c r="C129" s="202" t="s">
        <v>9</v>
      </c>
      <c r="D129" s="202" t="s">
        <v>146</v>
      </c>
      <c r="E129" s="203" t="s">
        <v>301</v>
      </c>
      <c r="F129" s="204" t="s">
        <v>302</v>
      </c>
      <c r="G129" s="205" t="s">
        <v>149</v>
      </c>
      <c r="H129" s="206">
        <v>59</v>
      </c>
      <c r="I129" s="207"/>
      <c r="J129" s="208">
        <f>ROUND(I129*H129,2)</f>
        <v>0</v>
      </c>
      <c r="K129" s="204" t="s">
        <v>150</v>
      </c>
      <c r="L129" s="60"/>
      <c r="M129" s="209" t="s">
        <v>37</v>
      </c>
      <c r="N129" s="210" t="s">
        <v>53</v>
      </c>
      <c r="O129" s="41"/>
      <c r="P129" s="211">
        <f>O129*H129</f>
        <v>0</v>
      </c>
      <c r="Q129" s="211">
        <v>8.5650000000000004E-2</v>
      </c>
      <c r="R129" s="211">
        <f>Q129*H129</f>
        <v>5.05335</v>
      </c>
      <c r="S129" s="211">
        <v>0</v>
      </c>
      <c r="T129" s="212">
        <f>S129*H129</f>
        <v>0</v>
      </c>
      <c r="AR129" s="23" t="s">
        <v>151</v>
      </c>
      <c r="AT129" s="23" t="s">
        <v>146</v>
      </c>
      <c r="AU129" s="23" t="s">
        <v>90</v>
      </c>
      <c r="AY129" s="23" t="s">
        <v>144</v>
      </c>
      <c r="BE129" s="213">
        <f>IF(N129="základní",J129,0)</f>
        <v>0</v>
      </c>
      <c r="BF129" s="213">
        <f>IF(N129="snížená",J129,0)</f>
        <v>0</v>
      </c>
      <c r="BG129" s="213">
        <f>IF(N129="zákl. přenesená",J129,0)</f>
        <v>0</v>
      </c>
      <c r="BH129" s="213">
        <f>IF(N129="sníž. přenesená",J129,0)</f>
        <v>0</v>
      </c>
      <c r="BI129" s="213">
        <f>IF(N129="nulová",J129,0)</f>
        <v>0</v>
      </c>
      <c r="BJ129" s="23" t="s">
        <v>25</v>
      </c>
      <c r="BK129" s="213">
        <f>ROUND(I129*H129,2)</f>
        <v>0</v>
      </c>
      <c r="BL129" s="23" t="s">
        <v>151</v>
      </c>
      <c r="BM129" s="23" t="s">
        <v>303</v>
      </c>
    </row>
    <row r="130" spans="2:65" s="1" customFormat="1" ht="25.5" customHeight="1">
      <c r="B130" s="40"/>
      <c r="C130" s="230" t="s">
        <v>304</v>
      </c>
      <c r="D130" s="230" t="s">
        <v>240</v>
      </c>
      <c r="E130" s="231" t="s">
        <v>305</v>
      </c>
      <c r="F130" s="232" t="s">
        <v>306</v>
      </c>
      <c r="G130" s="233" t="s">
        <v>149</v>
      </c>
      <c r="H130" s="234">
        <v>59</v>
      </c>
      <c r="I130" s="235"/>
      <c r="J130" s="236">
        <f>ROUND(I130*H130,2)</f>
        <v>0</v>
      </c>
      <c r="K130" s="232" t="s">
        <v>150</v>
      </c>
      <c r="L130" s="237"/>
      <c r="M130" s="238" t="s">
        <v>37</v>
      </c>
      <c r="N130" s="239" t="s">
        <v>53</v>
      </c>
      <c r="O130" s="41"/>
      <c r="P130" s="211">
        <f>O130*H130</f>
        <v>0</v>
      </c>
      <c r="Q130" s="211">
        <v>0.18</v>
      </c>
      <c r="R130" s="211">
        <f>Q130*H130</f>
        <v>10.62</v>
      </c>
      <c r="S130" s="211">
        <v>0</v>
      </c>
      <c r="T130" s="212">
        <f>S130*H130</f>
        <v>0</v>
      </c>
      <c r="AR130" s="23" t="s">
        <v>179</v>
      </c>
      <c r="AT130" s="23" t="s">
        <v>240</v>
      </c>
      <c r="AU130" s="23" t="s">
        <v>90</v>
      </c>
      <c r="AY130" s="23" t="s">
        <v>144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23" t="s">
        <v>25</v>
      </c>
      <c r="BK130" s="213">
        <f>ROUND(I130*H130,2)</f>
        <v>0</v>
      </c>
      <c r="BL130" s="23" t="s">
        <v>151</v>
      </c>
      <c r="BM130" s="23" t="s">
        <v>307</v>
      </c>
    </row>
    <row r="131" spans="2:65" s="11" customFormat="1" ht="29.85" customHeight="1">
      <c r="B131" s="186"/>
      <c r="C131" s="187"/>
      <c r="D131" s="188" t="s">
        <v>81</v>
      </c>
      <c r="E131" s="200" t="s">
        <v>184</v>
      </c>
      <c r="F131" s="200" t="s">
        <v>188</v>
      </c>
      <c r="G131" s="187"/>
      <c r="H131" s="187"/>
      <c r="I131" s="190"/>
      <c r="J131" s="201">
        <f>BK131</f>
        <v>0</v>
      </c>
      <c r="K131" s="187"/>
      <c r="L131" s="192"/>
      <c r="M131" s="193"/>
      <c r="N131" s="194"/>
      <c r="O131" s="194"/>
      <c r="P131" s="195">
        <f>SUM(P132:P148)</f>
        <v>0</v>
      </c>
      <c r="Q131" s="194"/>
      <c r="R131" s="195">
        <f>SUM(R132:R148)</f>
        <v>171.13849669999999</v>
      </c>
      <c r="S131" s="194"/>
      <c r="T131" s="196">
        <f>SUM(T132:T148)</f>
        <v>93.12</v>
      </c>
      <c r="AR131" s="197" t="s">
        <v>25</v>
      </c>
      <c r="AT131" s="198" t="s">
        <v>81</v>
      </c>
      <c r="AU131" s="198" t="s">
        <v>25</v>
      </c>
      <c r="AY131" s="197" t="s">
        <v>144</v>
      </c>
      <c r="BK131" s="199">
        <f>SUM(BK132:BK148)</f>
        <v>0</v>
      </c>
    </row>
    <row r="132" spans="2:65" s="1" customFormat="1" ht="25.5" customHeight="1">
      <c r="B132" s="40"/>
      <c r="C132" s="202" t="s">
        <v>308</v>
      </c>
      <c r="D132" s="202" t="s">
        <v>146</v>
      </c>
      <c r="E132" s="203" t="s">
        <v>309</v>
      </c>
      <c r="F132" s="204" t="s">
        <v>310</v>
      </c>
      <c r="G132" s="205" t="s">
        <v>155</v>
      </c>
      <c r="H132" s="206">
        <v>8</v>
      </c>
      <c r="I132" s="207"/>
      <c r="J132" s="208">
        <f t="shared" ref="J132:J140" si="0">ROUND(I132*H132,2)</f>
        <v>0</v>
      </c>
      <c r="K132" s="204" t="s">
        <v>37</v>
      </c>
      <c r="L132" s="60"/>
      <c r="M132" s="209" t="s">
        <v>37</v>
      </c>
      <c r="N132" s="210" t="s">
        <v>53</v>
      </c>
      <c r="O132" s="41"/>
      <c r="P132" s="211">
        <f t="shared" ref="P132:P140" si="1">O132*H132</f>
        <v>0</v>
      </c>
      <c r="Q132" s="211">
        <v>6.9999999999999999E-4</v>
      </c>
      <c r="R132" s="211">
        <f t="shared" ref="R132:R140" si="2">Q132*H132</f>
        <v>5.5999999999999999E-3</v>
      </c>
      <c r="S132" s="211">
        <v>0</v>
      </c>
      <c r="T132" s="212">
        <f t="shared" ref="T132:T140" si="3">S132*H132</f>
        <v>0</v>
      </c>
      <c r="AR132" s="23" t="s">
        <v>151</v>
      </c>
      <c r="AT132" s="23" t="s">
        <v>146</v>
      </c>
      <c r="AU132" s="23" t="s">
        <v>90</v>
      </c>
      <c r="AY132" s="23" t="s">
        <v>144</v>
      </c>
      <c r="BE132" s="213">
        <f t="shared" ref="BE132:BE140" si="4">IF(N132="základní",J132,0)</f>
        <v>0</v>
      </c>
      <c r="BF132" s="213">
        <f t="shared" ref="BF132:BF140" si="5">IF(N132="snížená",J132,0)</f>
        <v>0</v>
      </c>
      <c r="BG132" s="213">
        <f t="shared" ref="BG132:BG140" si="6">IF(N132="zákl. přenesená",J132,0)</f>
        <v>0</v>
      </c>
      <c r="BH132" s="213">
        <f t="shared" ref="BH132:BH140" si="7">IF(N132="sníž. přenesená",J132,0)</f>
        <v>0</v>
      </c>
      <c r="BI132" s="213">
        <f t="shared" ref="BI132:BI140" si="8">IF(N132="nulová",J132,0)</f>
        <v>0</v>
      </c>
      <c r="BJ132" s="23" t="s">
        <v>25</v>
      </c>
      <c r="BK132" s="213">
        <f t="shared" ref="BK132:BK140" si="9">ROUND(I132*H132,2)</f>
        <v>0</v>
      </c>
      <c r="BL132" s="23" t="s">
        <v>151</v>
      </c>
      <c r="BM132" s="23" t="s">
        <v>311</v>
      </c>
    </row>
    <row r="133" spans="2:65" s="1" customFormat="1" ht="51" customHeight="1">
      <c r="B133" s="40"/>
      <c r="C133" s="230" t="s">
        <v>312</v>
      </c>
      <c r="D133" s="230" t="s">
        <v>240</v>
      </c>
      <c r="E133" s="231" t="s">
        <v>313</v>
      </c>
      <c r="F133" s="232" t="s">
        <v>314</v>
      </c>
      <c r="G133" s="233" t="s">
        <v>155</v>
      </c>
      <c r="H133" s="234">
        <v>8</v>
      </c>
      <c r="I133" s="235"/>
      <c r="J133" s="236">
        <f t="shared" si="0"/>
        <v>0</v>
      </c>
      <c r="K133" s="232" t="s">
        <v>150</v>
      </c>
      <c r="L133" s="237"/>
      <c r="M133" s="238" t="s">
        <v>37</v>
      </c>
      <c r="N133" s="239" t="s">
        <v>53</v>
      </c>
      <c r="O133" s="41"/>
      <c r="P133" s="211">
        <f t="shared" si="1"/>
        <v>0</v>
      </c>
      <c r="Q133" s="211">
        <v>3.0000000000000001E-3</v>
      </c>
      <c r="R133" s="211">
        <f t="shared" si="2"/>
        <v>2.4E-2</v>
      </c>
      <c r="S133" s="211">
        <v>0</v>
      </c>
      <c r="T133" s="212">
        <f t="shared" si="3"/>
        <v>0</v>
      </c>
      <c r="AR133" s="23" t="s">
        <v>179</v>
      </c>
      <c r="AT133" s="23" t="s">
        <v>240</v>
      </c>
      <c r="AU133" s="23" t="s">
        <v>90</v>
      </c>
      <c r="AY133" s="23" t="s">
        <v>144</v>
      </c>
      <c r="BE133" s="213">
        <f t="shared" si="4"/>
        <v>0</v>
      </c>
      <c r="BF133" s="213">
        <f t="shared" si="5"/>
        <v>0</v>
      </c>
      <c r="BG133" s="213">
        <f t="shared" si="6"/>
        <v>0</v>
      </c>
      <c r="BH133" s="213">
        <f t="shared" si="7"/>
        <v>0</v>
      </c>
      <c r="BI133" s="213">
        <f t="shared" si="8"/>
        <v>0</v>
      </c>
      <c r="BJ133" s="23" t="s">
        <v>25</v>
      </c>
      <c r="BK133" s="213">
        <f t="shared" si="9"/>
        <v>0</v>
      </c>
      <c r="BL133" s="23" t="s">
        <v>151</v>
      </c>
      <c r="BM133" s="23" t="s">
        <v>315</v>
      </c>
    </row>
    <row r="134" spans="2:65" s="1" customFormat="1" ht="25.5" customHeight="1">
      <c r="B134" s="40"/>
      <c r="C134" s="202" t="s">
        <v>316</v>
      </c>
      <c r="D134" s="202" t="s">
        <v>146</v>
      </c>
      <c r="E134" s="203" t="s">
        <v>317</v>
      </c>
      <c r="F134" s="204" t="s">
        <v>318</v>
      </c>
      <c r="G134" s="205" t="s">
        <v>319</v>
      </c>
      <c r="H134" s="206">
        <v>772</v>
      </c>
      <c r="I134" s="207"/>
      <c r="J134" s="208">
        <f t="shared" si="0"/>
        <v>0</v>
      </c>
      <c r="K134" s="204" t="s">
        <v>150</v>
      </c>
      <c r="L134" s="60"/>
      <c r="M134" s="209" t="s">
        <v>37</v>
      </c>
      <c r="N134" s="210" t="s">
        <v>53</v>
      </c>
      <c r="O134" s="41"/>
      <c r="P134" s="211">
        <f t="shared" si="1"/>
        <v>0</v>
      </c>
      <c r="Q134" s="211">
        <v>3.0000000000000001E-5</v>
      </c>
      <c r="R134" s="211">
        <f t="shared" si="2"/>
        <v>2.316E-2</v>
      </c>
      <c r="S134" s="211">
        <v>0</v>
      </c>
      <c r="T134" s="212">
        <f t="shared" si="3"/>
        <v>0</v>
      </c>
      <c r="AR134" s="23" t="s">
        <v>151</v>
      </c>
      <c r="AT134" s="23" t="s">
        <v>146</v>
      </c>
      <c r="AU134" s="23" t="s">
        <v>90</v>
      </c>
      <c r="AY134" s="23" t="s">
        <v>144</v>
      </c>
      <c r="BE134" s="213">
        <f t="shared" si="4"/>
        <v>0</v>
      </c>
      <c r="BF134" s="213">
        <f t="shared" si="5"/>
        <v>0</v>
      </c>
      <c r="BG134" s="213">
        <f t="shared" si="6"/>
        <v>0</v>
      </c>
      <c r="BH134" s="213">
        <f t="shared" si="7"/>
        <v>0</v>
      </c>
      <c r="BI134" s="213">
        <f t="shared" si="8"/>
        <v>0</v>
      </c>
      <c r="BJ134" s="23" t="s">
        <v>25</v>
      </c>
      <c r="BK134" s="213">
        <f t="shared" si="9"/>
        <v>0</v>
      </c>
      <c r="BL134" s="23" t="s">
        <v>151</v>
      </c>
      <c r="BM134" s="23" t="s">
        <v>320</v>
      </c>
    </row>
    <row r="135" spans="2:65" s="1" customFormat="1" ht="25.5" customHeight="1">
      <c r="B135" s="40"/>
      <c r="C135" s="202" t="s">
        <v>321</v>
      </c>
      <c r="D135" s="202" t="s">
        <v>146</v>
      </c>
      <c r="E135" s="203" t="s">
        <v>322</v>
      </c>
      <c r="F135" s="204" t="s">
        <v>323</v>
      </c>
      <c r="G135" s="205" t="s">
        <v>155</v>
      </c>
      <c r="H135" s="206">
        <v>10</v>
      </c>
      <c r="I135" s="207"/>
      <c r="J135" s="208">
        <f t="shared" si="0"/>
        <v>0</v>
      </c>
      <c r="K135" s="204" t="s">
        <v>150</v>
      </c>
      <c r="L135" s="60"/>
      <c r="M135" s="209" t="s">
        <v>37</v>
      </c>
      <c r="N135" s="210" t="s">
        <v>53</v>
      </c>
      <c r="O135" s="41"/>
      <c r="P135" s="211">
        <f t="shared" si="1"/>
        <v>0</v>
      </c>
      <c r="Q135" s="211">
        <v>7.0056599999999998</v>
      </c>
      <c r="R135" s="211">
        <f t="shared" si="2"/>
        <v>70.056600000000003</v>
      </c>
      <c r="S135" s="211">
        <v>0</v>
      </c>
      <c r="T135" s="212">
        <f t="shared" si="3"/>
        <v>0</v>
      </c>
      <c r="AR135" s="23" t="s">
        <v>151</v>
      </c>
      <c r="AT135" s="23" t="s">
        <v>146</v>
      </c>
      <c r="AU135" s="23" t="s">
        <v>90</v>
      </c>
      <c r="AY135" s="23" t="s">
        <v>144</v>
      </c>
      <c r="BE135" s="213">
        <f t="shared" si="4"/>
        <v>0</v>
      </c>
      <c r="BF135" s="213">
        <f t="shared" si="5"/>
        <v>0</v>
      </c>
      <c r="BG135" s="213">
        <f t="shared" si="6"/>
        <v>0</v>
      </c>
      <c r="BH135" s="213">
        <f t="shared" si="7"/>
        <v>0</v>
      </c>
      <c r="BI135" s="213">
        <f t="shared" si="8"/>
        <v>0</v>
      </c>
      <c r="BJ135" s="23" t="s">
        <v>25</v>
      </c>
      <c r="BK135" s="213">
        <f t="shared" si="9"/>
        <v>0</v>
      </c>
      <c r="BL135" s="23" t="s">
        <v>151</v>
      </c>
      <c r="BM135" s="23" t="s">
        <v>324</v>
      </c>
    </row>
    <row r="136" spans="2:65" s="1" customFormat="1" ht="25.5" customHeight="1">
      <c r="B136" s="40"/>
      <c r="C136" s="202" t="s">
        <v>325</v>
      </c>
      <c r="D136" s="202" t="s">
        <v>146</v>
      </c>
      <c r="E136" s="203" t="s">
        <v>326</v>
      </c>
      <c r="F136" s="204" t="s">
        <v>327</v>
      </c>
      <c r="G136" s="205" t="s">
        <v>319</v>
      </c>
      <c r="H136" s="206">
        <v>43</v>
      </c>
      <c r="I136" s="207"/>
      <c r="J136" s="208">
        <f t="shared" si="0"/>
        <v>0</v>
      </c>
      <c r="K136" s="204" t="s">
        <v>37</v>
      </c>
      <c r="L136" s="60"/>
      <c r="M136" s="209" t="s">
        <v>37</v>
      </c>
      <c r="N136" s="210" t="s">
        <v>53</v>
      </c>
      <c r="O136" s="41"/>
      <c r="P136" s="211">
        <f t="shared" si="1"/>
        <v>0</v>
      </c>
      <c r="Q136" s="211">
        <v>0.74931999999999999</v>
      </c>
      <c r="R136" s="211">
        <f t="shared" si="2"/>
        <v>32.220759999999999</v>
      </c>
      <c r="S136" s="211">
        <v>0</v>
      </c>
      <c r="T136" s="212">
        <f t="shared" si="3"/>
        <v>0</v>
      </c>
      <c r="AR136" s="23" t="s">
        <v>151</v>
      </c>
      <c r="AT136" s="23" t="s">
        <v>146</v>
      </c>
      <c r="AU136" s="23" t="s">
        <v>90</v>
      </c>
      <c r="AY136" s="23" t="s">
        <v>144</v>
      </c>
      <c r="BE136" s="213">
        <f t="shared" si="4"/>
        <v>0</v>
      </c>
      <c r="BF136" s="213">
        <f t="shared" si="5"/>
        <v>0</v>
      </c>
      <c r="BG136" s="213">
        <f t="shared" si="6"/>
        <v>0</v>
      </c>
      <c r="BH136" s="213">
        <f t="shared" si="7"/>
        <v>0</v>
      </c>
      <c r="BI136" s="213">
        <f t="shared" si="8"/>
        <v>0</v>
      </c>
      <c r="BJ136" s="23" t="s">
        <v>25</v>
      </c>
      <c r="BK136" s="213">
        <f t="shared" si="9"/>
        <v>0</v>
      </c>
      <c r="BL136" s="23" t="s">
        <v>151</v>
      </c>
      <c r="BM136" s="23" t="s">
        <v>328</v>
      </c>
    </row>
    <row r="137" spans="2:65" s="1" customFormat="1" ht="25.5" customHeight="1">
      <c r="B137" s="40"/>
      <c r="C137" s="230" t="s">
        <v>329</v>
      </c>
      <c r="D137" s="230" t="s">
        <v>240</v>
      </c>
      <c r="E137" s="231" t="s">
        <v>330</v>
      </c>
      <c r="F137" s="232" t="s">
        <v>331</v>
      </c>
      <c r="G137" s="233" t="s">
        <v>155</v>
      </c>
      <c r="H137" s="234">
        <v>43</v>
      </c>
      <c r="I137" s="235"/>
      <c r="J137" s="236">
        <f t="shared" si="0"/>
        <v>0</v>
      </c>
      <c r="K137" s="232" t="s">
        <v>150</v>
      </c>
      <c r="L137" s="237"/>
      <c r="M137" s="238" t="s">
        <v>37</v>
      </c>
      <c r="N137" s="239" t="s">
        <v>53</v>
      </c>
      <c r="O137" s="41"/>
      <c r="P137" s="211">
        <f t="shared" si="1"/>
        <v>0</v>
      </c>
      <c r="Q137" s="211">
        <v>0.33500000000000002</v>
      </c>
      <c r="R137" s="211">
        <f t="shared" si="2"/>
        <v>14.405000000000001</v>
      </c>
      <c r="S137" s="211">
        <v>0</v>
      </c>
      <c r="T137" s="212">
        <f t="shared" si="3"/>
        <v>0</v>
      </c>
      <c r="AR137" s="23" t="s">
        <v>179</v>
      </c>
      <c r="AT137" s="23" t="s">
        <v>240</v>
      </c>
      <c r="AU137" s="23" t="s">
        <v>90</v>
      </c>
      <c r="AY137" s="23" t="s">
        <v>144</v>
      </c>
      <c r="BE137" s="213">
        <f t="shared" si="4"/>
        <v>0</v>
      </c>
      <c r="BF137" s="213">
        <f t="shared" si="5"/>
        <v>0</v>
      </c>
      <c r="BG137" s="213">
        <f t="shared" si="6"/>
        <v>0</v>
      </c>
      <c r="BH137" s="213">
        <f t="shared" si="7"/>
        <v>0</v>
      </c>
      <c r="BI137" s="213">
        <f t="shared" si="8"/>
        <v>0</v>
      </c>
      <c r="BJ137" s="23" t="s">
        <v>25</v>
      </c>
      <c r="BK137" s="213">
        <f t="shared" si="9"/>
        <v>0</v>
      </c>
      <c r="BL137" s="23" t="s">
        <v>151</v>
      </c>
      <c r="BM137" s="23" t="s">
        <v>332</v>
      </c>
    </row>
    <row r="138" spans="2:65" s="1" customFormat="1" ht="25.5" customHeight="1">
      <c r="B138" s="40"/>
      <c r="C138" s="202" t="s">
        <v>333</v>
      </c>
      <c r="D138" s="202" t="s">
        <v>146</v>
      </c>
      <c r="E138" s="203" t="s">
        <v>326</v>
      </c>
      <c r="F138" s="204" t="s">
        <v>327</v>
      </c>
      <c r="G138" s="205" t="s">
        <v>319</v>
      </c>
      <c r="H138" s="206">
        <v>6</v>
      </c>
      <c r="I138" s="207"/>
      <c r="J138" s="208">
        <f t="shared" si="0"/>
        <v>0</v>
      </c>
      <c r="K138" s="204" t="s">
        <v>37</v>
      </c>
      <c r="L138" s="60"/>
      <c r="M138" s="209" t="s">
        <v>37</v>
      </c>
      <c r="N138" s="210" t="s">
        <v>53</v>
      </c>
      <c r="O138" s="41"/>
      <c r="P138" s="211">
        <f t="shared" si="1"/>
        <v>0</v>
      </c>
      <c r="Q138" s="211">
        <v>0.74931999999999999</v>
      </c>
      <c r="R138" s="211">
        <f t="shared" si="2"/>
        <v>4.4959199999999999</v>
      </c>
      <c r="S138" s="211">
        <v>0</v>
      </c>
      <c r="T138" s="212">
        <f t="shared" si="3"/>
        <v>0</v>
      </c>
      <c r="AR138" s="23" t="s">
        <v>151</v>
      </c>
      <c r="AT138" s="23" t="s">
        <v>146</v>
      </c>
      <c r="AU138" s="23" t="s">
        <v>90</v>
      </c>
      <c r="AY138" s="23" t="s">
        <v>144</v>
      </c>
      <c r="BE138" s="213">
        <f t="shared" si="4"/>
        <v>0</v>
      </c>
      <c r="BF138" s="213">
        <f t="shared" si="5"/>
        <v>0</v>
      </c>
      <c r="BG138" s="213">
        <f t="shared" si="6"/>
        <v>0</v>
      </c>
      <c r="BH138" s="213">
        <f t="shared" si="7"/>
        <v>0</v>
      </c>
      <c r="BI138" s="213">
        <f t="shared" si="8"/>
        <v>0</v>
      </c>
      <c r="BJ138" s="23" t="s">
        <v>25</v>
      </c>
      <c r="BK138" s="213">
        <f t="shared" si="9"/>
        <v>0</v>
      </c>
      <c r="BL138" s="23" t="s">
        <v>151</v>
      </c>
      <c r="BM138" s="23" t="s">
        <v>334</v>
      </c>
    </row>
    <row r="139" spans="2:65" s="1" customFormat="1" ht="25.5" customHeight="1">
      <c r="B139" s="40"/>
      <c r="C139" s="230" t="s">
        <v>335</v>
      </c>
      <c r="D139" s="230" t="s">
        <v>240</v>
      </c>
      <c r="E139" s="231" t="s">
        <v>336</v>
      </c>
      <c r="F139" s="232" t="s">
        <v>337</v>
      </c>
      <c r="G139" s="233" t="s">
        <v>155</v>
      </c>
      <c r="H139" s="234">
        <v>6</v>
      </c>
      <c r="I139" s="235"/>
      <c r="J139" s="236">
        <f t="shared" si="0"/>
        <v>0</v>
      </c>
      <c r="K139" s="232" t="s">
        <v>37</v>
      </c>
      <c r="L139" s="237"/>
      <c r="M139" s="238" t="s">
        <v>37</v>
      </c>
      <c r="N139" s="239" t="s">
        <v>53</v>
      </c>
      <c r="O139" s="41"/>
      <c r="P139" s="211">
        <f t="shared" si="1"/>
        <v>0</v>
      </c>
      <c r="Q139" s="211">
        <v>0.49</v>
      </c>
      <c r="R139" s="211">
        <f t="shared" si="2"/>
        <v>2.94</v>
      </c>
      <c r="S139" s="211">
        <v>0</v>
      </c>
      <c r="T139" s="212">
        <f t="shared" si="3"/>
        <v>0</v>
      </c>
      <c r="AR139" s="23" t="s">
        <v>179</v>
      </c>
      <c r="AT139" s="23" t="s">
        <v>240</v>
      </c>
      <c r="AU139" s="23" t="s">
        <v>90</v>
      </c>
      <c r="AY139" s="23" t="s">
        <v>144</v>
      </c>
      <c r="BE139" s="213">
        <f t="shared" si="4"/>
        <v>0</v>
      </c>
      <c r="BF139" s="213">
        <f t="shared" si="5"/>
        <v>0</v>
      </c>
      <c r="BG139" s="213">
        <f t="shared" si="6"/>
        <v>0</v>
      </c>
      <c r="BH139" s="213">
        <f t="shared" si="7"/>
        <v>0</v>
      </c>
      <c r="BI139" s="213">
        <f t="shared" si="8"/>
        <v>0</v>
      </c>
      <c r="BJ139" s="23" t="s">
        <v>25</v>
      </c>
      <c r="BK139" s="213">
        <f t="shared" si="9"/>
        <v>0</v>
      </c>
      <c r="BL139" s="23" t="s">
        <v>151</v>
      </c>
      <c r="BM139" s="23" t="s">
        <v>338</v>
      </c>
    </row>
    <row r="140" spans="2:65" s="1" customFormat="1" ht="25.5" customHeight="1">
      <c r="B140" s="40"/>
      <c r="C140" s="202" t="s">
        <v>339</v>
      </c>
      <c r="D140" s="202" t="s">
        <v>146</v>
      </c>
      <c r="E140" s="203" t="s">
        <v>340</v>
      </c>
      <c r="F140" s="204" t="s">
        <v>341</v>
      </c>
      <c r="G140" s="205" t="s">
        <v>169</v>
      </c>
      <c r="H140" s="206">
        <v>6.01</v>
      </c>
      <c r="I140" s="207"/>
      <c r="J140" s="208">
        <f t="shared" si="0"/>
        <v>0</v>
      </c>
      <c r="K140" s="204" t="s">
        <v>150</v>
      </c>
      <c r="L140" s="60"/>
      <c r="M140" s="209" t="s">
        <v>37</v>
      </c>
      <c r="N140" s="210" t="s">
        <v>53</v>
      </c>
      <c r="O140" s="41"/>
      <c r="P140" s="211">
        <f t="shared" si="1"/>
        <v>0</v>
      </c>
      <c r="Q140" s="211">
        <v>2.46367</v>
      </c>
      <c r="R140" s="211">
        <f t="shared" si="2"/>
        <v>14.8066567</v>
      </c>
      <c r="S140" s="211">
        <v>0</v>
      </c>
      <c r="T140" s="212">
        <f t="shared" si="3"/>
        <v>0</v>
      </c>
      <c r="AR140" s="23" t="s">
        <v>151</v>
      </c>
      <c r="AT140" s="23" t="s">
        <v>146</v>
      </c>
      <c r="AU140" s="23" t="s">
        <v>90</v>
      </c>
      <c r="AY140" s="23" t="s">
        <v>144</v>
      </c>
      <c r="BE140" s="213">
        <f t="shared" si="4"/>
        <v>0</v>
      </c>
      <c r="BF140" s="213">
        <f t="shared" si="5"/>
        <v>0</v>
      </c>
      <c r="BG140" s="213">
        <f t="shared" si="6"/>
        <v>0</v>
      </c>
      <c r="BH140" s="213">
        <f t="shared" si="7"/>
        <v>0</v>
      </c>
      <c r="BI140" s="213">
        <f t="shared" si="8"/>
        <v>0</v>
      </c>
      <c r="BJ140" s="23" t="s">
        <v>25</v>
      </c>
      <c r="BK140" s="213">
        <f t="shared" si="9"/>
        <v>0</v>
      </c>
      <c r="BL140" s="23" t="s">
        <v>151</v>
      </c>
      <c r="BM140" s="23" t="s">
        <v>342</v>
      </c>
    </row>
    <row r="141" spans="2:65" s="12" customFormat="1" ht="13.5">
      <c r="B141" s="214"/>
      <c r="C141" s="215"/>
      <c r="D141" s="216" t="s">
        <v>157</v>
      </c>
      <c r="E141" s="217" t="s">
        <v>37</v>
      </c>
      <c r="F141" s="218" t="s">
        <v>343</v>
      </c>
      <c r="G141" s="215"/>
      <c r="H141" s="219">
        <v>4.96</v>
      </c>
      <c r="I141" s="220"/>
      <c r="J141" s="215"/>
      <c r="K141" s="215"/>
      <c r="L141" s="221"/>
      <c r="M141" s="222"/>
      <c r="N141" s="223"/>
      <c r="O141" s="223"/>
      <c r="P141" s="223"/>
      <c r="Q141" s="223"/>
      <c r="R141" s="223"/>
      <c r="S141" s="223"/>
      <c r="T141" s="224"/>
      <c r="AT141" s="225" t="s">
        <v>157</v>
      </c>
      <c r="AU141" s="225" t="s">
        <v>90</v>
      </c>
      <c r="AV141" s="12" t="s">
        <v>90</v>
      </c>
      <c r="AW141" s="12" t="s">
        <v>46</v>
      </c>
      <c r="AX141" s="12" t="s">
        <v>82</v>
      </c>
      <c r="AY141" s="225" t="s">
        <v>144</v>
      </c>
    </row>
    <row r="142" spans="2:65" s="12" customFormat="1" ht="13.5">
      <c r="B142" s="214"/>
      <c r="C142" s="215"/>
      <c r="D142" s="216" t="s">
        <v>157</v>
      </c>
      <c r="E142" s="217" t="s">
        <v>37</v>
      </c>
      <c r="F142" s="218" t="s">
        <v>344</v>
      </c>
      <c r="G142" s="215"/>
      <c r="H142" s="219">
        <v>1.05</v>
      </c>
      <c r="I142" s="220"/>
      <c r="J142" s="215"/>
      <c r="K142" s="215"/>
      <c r="L142" s="221"/>
      <c r="M142" s="222"/>
      <c r="N142" s="223"/>
      <c r="O142" s="223"/>
      <c r="P142" s="223"/>
      <c r="Q142" s="223"/>
      <c r="R142" s="223"/>
      <c r="S142" s="223"/>
      <c r="T142" s="224"/>
      <c r="AT142" s="225" t="s">
        <v>157</v>
      </c>
      <c r="AU142" s="225" t="s">
        <v>90</v>
      </c>
      <c r="AV142" s="12" t="s">
        <v>90</v>
      </c>
      <c r="AW142" s="12" t="s">
        <v>46</v>
      </c>
      <c r="AX142" s="12" t="s">
        <v>82</v>
      </c>
      <c r="AY142" s="225" t="s">
        <v>144</v>
      </c>
    </row>
    <row r="143" spans="2:65" s="13" customFormat="1" ht="13.5">
      <c r="B143" s="242"/>
      <c r="C143" s="243"/>
      <c r="D143" s="216" t="s">
        <v>157</v>
      </c>
      <c r="E143" s="244" t="s">
        <v>37</v>
      </c>
      <c r="F143" s="245" t="s">
        <v>345</v>
      </c>
      <c r="G143" s="243"/>
      <c r="H143" s="246">
        <v>6.01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157</v>
      </c>
      <c r="AU143" s="252" t="s">
        <v>90</v>
      </c>
      <c r="AV143" s="13" t="s">
        <v>151</v>
      </c>
      <c r="AW143" s="13" t="s">
        <v>46</v>
      </c>
      <c r="AX143" s="13" t="s">
        <v>25</v>
      </c>
      <c r="AY143" s="252" t="s">
        <v>144</v>
      </c>
    </row>
    <row r="144" spans="2:65" s="1" customFormat="1" ht="38.25" customHeight="1">
      <c r="B144" s="40"/>
      <c r="C144" s="202" t="s">
        <v>346</v>
      </c>
      <c r="D144" s="202" t="s">
        <v>146</v>
      </c>
      <c r="E144" s="203" t="s">
        <v>347</v>
      </c>
      <c r="F144" s="204" t="s">
        <v>348</v>
      </c>
      <c r="G144" s="205" t="s">
        <v>319</v>
      </c>
      <c r="H144" s="206">
        <v>135</v>
      </c>
      <c r="I144" s="207"/>
      <c r="J144" s="208">
        <f>ROUND(I144*H144,2)</f>
        <v>0</v>
      </c>
      <c r="K144" s="204" t="s">
        <v>150</v>
      </c>
      <c r="L144" s="60"/>
      <c r="M144" s="209" t="s">
        <v>37</v>
      </c>
      <c r="N144" s="210" t="s">
        <v>53</v>
      </c>
      <c r="O144" s="41"/>
      <c r="P144" s="211">
        <f>O144*H144</f>
        <v>0</v>
      </c>
      <c r="Q144" s="211">
        <v>0.11808</v>
      </c>
      <c r="R144" s="211">
        <f>Q144*H144</f>
        <v>15.940800000000001</v>
      </c>
      <c r="S144" s="211">
        <v>0</v>
      </c>
      <c r="T144" s="212">
        <f>S144*H144</f>
        <v>0</v>
      </c>
      <c r="AR144" s="23" t="s">
        <v>151</v>
      </c>
      <c r="AT144" s="23" t="s">
        <v>146</v>
      </c>
      <c r="AU144" s="23" t="s">
        <v>90</v>
      </c>
      <c r="AY144" s="23" t="s">
        <v>144</v>
      </c>
      <c r="BE144" s="213">
        <f>IF(N144="základní",J144,0)</f>
        <v>0</v>
      </c>
      <c r="BF144" s="213">
        <f>IF(N144="snížená",J144,0)</f>
        <v>0</v>
      </c>
      <c r="BG144" s="213">
        <f>IF(N144="zákl. přenesená",J144,0)</f>
        <v>0</v>
      </c>
      <c r="BH144" s="213">
        <f>IF(N144="sníž. přenesená",J144,0)</f>
        <v>0</v>
      </c>
      <c r="BI144" s="213">
        <f>IF(N144="nulová",J144,0)</f>
        <v>0</v>
      </c>
      <c r="BJ144" s="23" t="s">
        <v>25</v>
      </c>
      <c r="BK144" s="213">
        <f>ROUND(I144*H144,2)</f>
        <v>0</v>
      </c>
      <c r="BL144" s="23" t="s">
        <v>151</v>
      </c>
      <c r="BM144" s="23" t="s">
        <v>349</v>
      </c>
    </row>
    <row r="145" spans="2:65" s="1" customFormat="1" ht="25.5" customHeight="1">
      <c r="B145" s="40"/>
      <c r="C145" s="230" t="s">
        <v>350</v>
      </c>
      <c r="D145" s="230" t="s">
        <v>240</v>
      </c>
      <c r="E145" s="231" t="s">
        <v>351</v>
      </c>
      <c r="F145" s="232" t="s">
        <v>352</v>
      </c>
      <c r="G145" s="233" t="s">
        <v>155</v>
      </c>
      <c r="H145" s="234">
        <v>270</v>
      </c>
      <c r="I145" s="235"/>
      <c r="J145" s="236">
        <f>ROUND(I145*H145,2)</f>
        <v>0</v>
      </c>
      <c r="K145" s="232" t="s">
        <v>150</v>
      </c>
      <c r="L145" s="237"/>
      <c r="M145" s="238" t="s">
        <v>37</v>
      </c>
      <c r="N145" s="239" t="s">
        <v>53</v>
      </c>
      <c r="O145" s="41"/>
      <c r="P145" s="211">
        <f>O145*H145</f>
        <v>0</v>
      </c>
      <c r="Q145" s="211">
        <v>5.8000000000000003E-2</v>
      </c>
      <c r="R145" s="211">
        <f>Q145*H145</f>
        <v>15.66</v>
      </c>
      <c r="S145" s="211">
        <v>0</v>
      </c>
      <c r="T145" s="212">
        <f>S145*H145</f>
        <v>0</v>
      </c>
      <c r="AR145" s="23" t="s">
        <v>179</v>
      </c>
      <c r="AT145" s="23" t="s">
        <v>240</v>
      </c>
      <c r="AU145" s="23" t="s">
        <v>90</v>
      </c>
      <c r="AY145" s="23" t="s">
        <v>144</v>
      </c>
      <c r="BE145" s="213">
        <f>IF(N145="základní",J145,0)</f>
        <v>0</v>
      </c>
      <c r="BF145" s="213">
        <f>IF(N145="snížená",J145,0)</f>
        <v>0</v>
      </c>
      <c r="BG145" s="213">
        <f>IF(N145="zákl. přenesená",J145,0)</f>
        <v>0</v>
      </c>
      <c r="BH145" s="213">
        <f>IF(N145="sníž. přenesená",J145,0)</f>
        <v>0</v>
      </c>
      <c r="BI145" s="213">
        <f>IF(N145="nulová",J145,0)</f>
        <v>0</v>
      </c>
      <c r="BJ145" s="23" t="s">
        <v>25</v>
      </c>
      <c r="BK145" s="213">
        <f>ROUND(I145*H145,2)</f>
        <v>0</v>
      </c>
      <c r="BL145" s="23" t="s">
        <v>151</v>
      </c>
      <c r="BM145" s="23" t="s">
        <v>353</v>
      </c>
    </row>
    <row r="146" spans="2:65" s="12" customFormat="1" ht="13.5">
      <c r="B146" s="214"/>
      <c r="C146" s="215"/>
      <c r="D146" s="216" t="s">
        <v>157</v>
      </c>
      <c r="E146" s="217" t="s">
        <v>37</v>
      </c>
      <c r="F146" s="218" t="s">
        <v>354</v>
      </c>
      <c r="G146" s="215"/>
      <c r="H146" s="219">
        <v>270</v>
      </c>
      <c r="I146" s="220"/>
      <c r="J146" s="215"/>
      <c r="K146" s="215"/>
      <c r="L146" s="221"/>
      <c r="M146" s="222"/>
      <c r="N146" s="223"/>
      <c r="O146" s="223"/>
      <c r="P146" s="223"/>
      <c r="Q146" s="223"/>
      <c r="R146" s="223"/>
      <c r="S146" s="223"/>
      <c r="T146" s="224"/>
      <c r="AT146" s="225" t="s">
        <v>157</v>
      </c>
      <c r="AU146" s="225" t="s">
        <v>90</v>
      </c>
      <c r="AV146" s="12" t="s">
        <v>90</v>
      </c>
      <c r="AW146" s="12" t="s">
        <v>46</v>
      </c>
      <c r="AX146" s="12" t="s">
        <v>25</v>
      </c>
      <c r="AY146" s="225" t="s">
        <v>144</v>
      </c>
    </row>
    <row r="147" spans="2:65" s="1" customFormat="1" ht="25.5" customHeight="1">
      <c r="B147" s="40"/>
      <c r="C147" s="202" t="s">
        <v>355</v>
      </c>
      <c r="D147" s="202" t="s">
        <v>146</v>
      </c>
      <c r="E147" s="203" t="s">
        <v>356</v>
      </c>
      <c r="F147" s="204" t="s">
        <v>357</v>
      </c>
      <c r="G147" s="205" t="s">
        <v>319</v>
      </c>
      <c r="H147" s="206">
        <v>480</v>
      </c>
      <c r="I147" s="207"/>
      <c r="J147" s="208">
        <f>ROUND(I147*H147,2)</f>
        <v>0</v>
      </c>
      <c r="K147" s="204" t="s">
        <v>150</v>
      </c>
      <c r="L147" s="60"/>
      <c r="M147" s="209" t="s">
        <v>37</v>
      </c>
      <c r="N147" s="210" t="s">
        <v>53</v>
      </c>
      <c r="O147" s="41"/>
      <c r="P147" s="211">
        <f>O147*H147</f>
        <v>0</v>
      </c>
      <c r="Q147" s="211">
        <v>0</v>
      </c>
      <c r="R147" s="211">
        <f>Q147*H147</f>
        <v>0</v>
      </c>
      <c r="S147" s="211">
        <v>0.19400000000000001</v>
      </c>
      <c r="T147" s="212">
        <f>S147*H147</f>
        <v>93.12</v>
      </c>
      <c r="AR147" s="23" t="s">
        <v>151</v>
      </c>
      <c r="AT147" s="23" t="s">
        <v>146</v>
      </c>
      <c r="AU147" s="23" t="s">
        <v>90</v>
      </c>
      <c r="AY147" s="23" t="s">
        <v>144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23" t="s">
        <v>25</v>
      </c>
      <c r="BK147" s="213">
        <f>ROUND(I147*H147,2)</f>
        <v>0</v>
      </c>
      <c r="BL147" s="23" t="s">
        <v>151</v>
      </c>
      <c r="BM147" s="23" t="s">
        <v>358</v>
      </c>
    </row>
    <row r="148" spans="2:65" s="1" customFormat="1" ht="16.5" customHeight="1">
      <c r="B148" s="40"/>
      <c r="C148" s="202" t="s">
        <v>359</v>
      </c>
      <c r="D148" s="202" t="s">
        <v>146</v>
      </c>
      <c r="E148" s="203" t="s">
        <v>360</v>
      </c>
      <c r="F148" s="204" t="s">
        <v>361</v>
      </c>
      <c r="G148" s="205" t="s">
        <v>319</v>
      </c>
      <c r="H148" s="206">
        <v>50</v>
      </c>
      <c r="I148" s="207"/>
      <c r="J148" s="208">
        <f>ROUND(I148*H148,2)</f>
        <v>0</v>
      </c>
      <c r="K148" s="204" t="s">
        <v>37</v>
      </c>
      <c r="L148" s="60"/>
      <c r="M148" s="209" t="s">
        <v>37</v>
      </c>
      <c r="N148" s="210" t="s">
        <v>53</v>
      </c>
      <c r="O148" s="41"/>
      <c r="P148" s="211">
        <f>O148*H148</f>
        <v>0</v>
      </c>
      <c r="Q148" s="211">
        <v>1.12E-2</v>
      </c>
      <c r="R148" s="211">
        <f>Q148*H148</f>
        <v>0.55999999999999994</v>
      </c>
      <c r="S148" s="211">
        <v>0</v>
      </c>
      <c r="T148" s="212">
        <f>S148*H148</f>
        <v>0</v>
      </c>
      <c r="AR148" s="23" t="s">
        <v>280</v>
      </c>
      <c r="AT148" s="23" t="s">
        <v>146</v>
      </c>
      <c r="AU148" s="23" t="s">
        <v>90</v>
      </c>
      <c r="AY148" s="23" t="s">
        <v>144</v>
      </c>
      <c r="BE148" s="213">
        <f>IF(N148="základní",J148,0)</f>
        <v>0</v>
      </c>
      <c r="BF148" s="213">
        <f>IF(N148="snížená",J148,0)</f>
        <v>0</v>
      </c>
      <c r="BG148" s="213">
        <f>IF(N148="zákl. přenesená",J148,0)</f>
        <v>0</v>
      </c>
      <c r="BH148" s="213">
        <f>IF(N148="sníž. přenesená",J148,0)</f>
        <v>0</v>
      </c>
      <c r="BI148" s="213">
        <f>IF(N148="nulová",J148,0)</f>
        <v>0</v>
      </c>
      <c r="BJ148" s="23" t="s">
        <v>25</v>
      </c>
      <c r="BK148" s="213">
        <f>ROUND(I148*H148,2)</f>
        <v>0</v>
      </c>
      <c r="BL148" s="23" t="s">
        <v>280</v>
      </c>
      <c r="BM148" s="23" t="s">
        <v>362</v>
      </c>
    </row>
    <row r="149" spans="2:65" s="11" customFormat="1" ht="29.85" customHeight="1">
      <c r="B149" s="186"/>
      <c r="C149" s="187"/>
      <c r="D149" s="188" t="s">
        <v>81</v>
      </c>
      <c r="E149" s="200" t="s">
        <v>363</v>
      </c>
      <c r="F149" s="200" t="s">
        <v>364</v>
      </c>
      <c r="G149" s="187"/>
      <c r="H149" s="187"/>
      <c r="I149" s="190"/>
      <c r="J149" s="201">
        <f>BK149</f>
        <v>0</v>
      </c>
      <c r="K149" s="187"/>
      <c r="L149" s="192"/>
      <c r="M149" s="193"/>
      <c r="N149" s="194"/>
      <c r="O149" s="194"/>
      <c r="P149" s="195">
        <f>P150</f>
        <v>0</v>
      </c>
      <c r="Q149" s="194"/>
      <c r="R149" s="195">
        <f>R150</f>
        <v>0</v>
      </c>
      <c r="S149" s="194"/>
      <c r="T149" s="196">
        <f>T150</f>
        <v>0</v>
      </c>
      <c r="AR149" s="197" t="s">
        <v>25</v>
      </c>
      <c r="AT149" s="198" t="s">
        <v>81</v>
      </c>
      <c r="AU149" s="198" t="s">
        <v>25</v>
      </c>
      <c r="AY149" s="197" t="s">
        <v>144</v>
      </c>
      <c r="BK149" s="199">
        <f>BK150</f>
        <v>0</v>
      </c>
    </row>
    <row r="150" spans="2:65" s="1" customFormat="1" ht="25.5" customHeight="1">
      <c r="B150" s="40"/>
      <c r="C150" s="202" t="s">
        <v>365</v>
      </c>
      <c r="D150" s="202" t="s">
        <v>146</v>
      </c>
      <c r="E150" s="203" t="s">
        <v>366</v>
      </c>
      <c r="F150" s="204" t="s">
        <v>367</v>
      </c>
      <c r="G150" s="205" t="s">
        <v>197</v>
      </c>
      <c r="H150" s="206">
        <v>362.959</v>
      </c>
      <c r="I150" s="207"/>
      <c r="J150" s="208">
        <f>ROUND(I150*H150,2)</f>
        <v>0</v>
      </c>
      <c r="K150" s="204" t="s">
        <v>150</v>
      </c>
      <c r="L150" s="60"/>
      <c r="M150" s="209" t="s">
        <v>37</v>
      </c>
      <c r="N150" s="210" t="s">
        <v>53</v>
      </c>
      <c r="O150" s="41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AR150" s="23" t="s">
        <v>151</v>
      </c>
      <c r="AT150" s="23" t="s">
        <v>146</v>
      </c>
      <c r="AU150" s="23" t="s">
        <v>90</v>
      </c>
      <c r="AY150" s="23" t="s">
        <v>144</v>
      </c>
      <c r="BE150" s="213">
        <f>IF(N150="základní",J150,0)</f>
        <v>0</v>
      </c>
      <c r="BF150" s="213">
        <f>IF(N150="snížená",J150,0)</f>
        <v>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23" t="s">
        <v>25</v>
      </c>
      <c r="BK150" s="213">
        <f>ROUND(I150*H150,2)</f>
        <v>0</v>
      </c>
      <c r="BL150" s="23" t="s">
        <v>151</v>
      </c>
      <c r="BM150" s="23" t="s">
        <v>368</v>
      </c>
    </row>
    <row r="151" spans="2:65" s="11" customFormat="1" ht="37.35" customHeight="1">
      <c r="B151" s="186"/>
      <c r="C151" s="187"/>
      <c r="D151" s="188" t="s">
        <v>81</v>
      </c>
      <c r="E151" s="189" t="s">
        <v>369</v>
      </c>
      <c r="F151" s="189" t="s">
        <v>370</v>
      </c>
      <c r="G151" s="187"/>
      <c r="H151" s="187"/>
      <c r="I151" s="190"/>
      <c r="J151" s="191">
        <f>BK151</f>
        <v>0</v>
      </c>
      <c r="K151" s="187"/>
      <c r="L151" s="192"/>
      <c r="M151" s="193"/>
      <c r="N151" s="194"/>
      <c r="O151" s="194"/>
      <c r="P151" s="195">
        <f>P152</f>
        <v>0</v>
      </c>
      <c r="Q151" s="194"/>
      <c r="R151" s="195">
        <f>R152</f>
        <v>6.4000000000000001E-2</v>
      </c>
      <c r="S151" s="194"/>
      <c r="T151" s="196">
        <f>T152</f>
        <v>0</v>
      </c>
      <c r="AR151" s="197" t="s">
        <v>90</v>
      </c>
      <c r="AT151" s="198" t="s">
        <v>81</v>
      </c>
      <c r="AU151" s="198" t="s">
        <v>82</v>
      </c>
      <c r="AY151" s="197" t="s">
        <v>144</v>
      </c>
      <c r="BK151" s="199">
        <f>BK152</f>
        <v>0</v>
      </c>
    </row>
    <row r="152" spans="2:65" s="11" customFormat="1" ht="19.899999999999999" customHeight="1">
      <c r="B152" s="186"/>
      <c r="C152" s="187"/>
      <c r="D152" s="188" t="s">
        <v>81</v>
      </c>
      <c r="E152" s="200" t="s">
        <v>371</v>
      </c>
      <c r="F152" s="200" t="s">
        <v>372</v>
      </c>
      <c r="G152" s="187"/>
      <c r="H152" s="187"/>
      <c r="I152" s="190"/>
      <c r="J152" s="201">
        <f>BK152</f>
        <v>0</v>
      </c>
      <c r="K152" s="187"/>
      <c r="L152" s="192"/>
      <c r="M152" s="193"/>
      <c r="N152" s="194"/>
      <c r="O152" s="194"/>
      <c r="P152" s="195">
        <f>SUM(P153:P157)</f>
        <v>0</v>
      </c>
      <c r="Q152" s="194"/>
      <c r="R152" s="195">
        <f>SUM(R153:R157)</f>
        <v>6.4000000000000001E-2</v>
      </c>
      <c r="S152" s="194"/>
      <c r="T152" s="196">
        <f>SUM(T153:T157)</f>
        <v>0</v>
      </c>
      <c r="AR152" s="197" t="s">
        <v>90</v>
      </c>
      <c r="AT152" s="198" t="s">
        <v>81</v>
      </c>
      <c r="AU152" s="198" t="s">
        <v>25</v>
      </c>
      <c r="AY152" s="197" t="s">
        <v>144</v>
      </c>
      <c r="BK152" s="199">
        <f>SUM(BK153:BK157)</f>
        <v>0</v>
      </c>
    </row>
    <row r="153" spans="2:65" s="1" customFormat="1" ht="16.5" customHeight="1">
      <c r="B153" s="40"/>
      <c r="C153" s="202" t="s">
        <v>373</v>
      </c>
      <c r="D153" s="202" t="s">
        <v>146</v>
      </c>
      <c r="E153" s="203" t="s">
        <v>374</v>
      </c>
      <c r="F153" s="204" t="s">
        <v>375</v>
      </c>
      <c r="G153" s="205" t="s">
        <v>149</v>
      </c>
      <c r="H153" s="206">
        <v>58.392000000000003</v>
      </c>
      <c r="I153" s="207"/>
      <c r="J153" s="208">
        <f>ROUND(I153*H153,2)</f>
        <v>0</v>
      </c>
      <c r="K153" s="204" t="s">
        <v>249</v>
      </c>
      <c r="L153" s="60"/>
      <c r="M153" s="209" t="s">
        <v>37</v>
      </c>
      <c r="N153" s="210" t="s">
        <v>53</v>
      </c>
      <c r="O153" s="41"/>
      <c r="P153" s="211">
        <f>O153*H153</f>
        <v>0</v>
      </c>
      <c r="Q153" s="211">
        <v>0</v>
      </c>
      <c r="R153" s="211">
        <f>Q153*H153</f>
        <v>0</v>
      </c>
      <c r="S153" s="211">
        <v>0</v>
      </c>
      <c r="T153" s="212">
        <f>S153*H153</f>
        <v>0</v>
      </c>
      <c r="AR153" s="23" t="s">
        <v>280</v>
      </c>
      <c r="AT153" s="23" t="s">
        <v>146</v>
      </c>
      <c r="AU153" s="23" t="s">
        <v>90</v>
      </c>
      <c r="AY153" s="23" t="s">
        <v>144</v>
      </c>
      <c r="BE153" s="213">
        <f>IF(N153="základní",J153,0)</f>
        <v>0</v>
      </c>
      <c r="BF153" s="213">
        <f>IF(N153="snížená",J153,0)</f>
        <v>0</v>
      </c>
      <c r="BG153" s="213">
        <f>IF(N153="zákl. přenesená",J153,0)</f>
        <v>0</v>
      </c>
      <c r="BH153" s="213">
        <f>IF(N153="sníž. přenesená",J153,0)</f>
        <v>0</v>
      </c>
      <c r="BI153" s="213">
        <f>IF(N153="nulová",J153,0)</f>
        <v>0</v>
      </c>
      <c r="BJ153" s="23" t="s">
        <v>25</v>
      </c>
      <c r="BK153" s="213">
        <f>ROUND(I153*H153,2)</f>
        <v>0</v>
      </c>
      <c r="BL153" s="23" t="s">
        <v>280</v>
      </c>
      <c r="BM153" s="23" t="s">
        <v>376</v>
      </c>
    </row>
    <row r="154" spans="2:65" s="12" customFormat="1" ht="13.5">
      <c r="B154" s="214"/>
      <c r="C154" s="215"/>
      <c r="D154" s="216" t="s">
        <v>157</v>
      </c>
      <c r="E154" s="217" t="s">
        <v>37</v>
      </c>
      <c r="F154" s="218" t="s">
        <v>251</v>
      </c>
      <c r="G154" s="215"/>
      <c r="H154" s="219">
        <v>58.392000000000003</v>
      </c>
      <c r="I154" s="220"/>
      <c r="J154" s="215"/>
      <c r="K154" s="215"/>
      <c r="L154" s="221"/>
      <c r="M154" s="222"/>
      <c r="N154" s="223"/>
      <c r="O154" s="223"/>
      <c r="P154" s="223"/>
      <c r="Q154" s="223"/>
      <c r="R154" s="223"/>
      <c r="S154" s="223"/>
      <c r="T154" s="224"/>
      <c r="AT154" s="225" t="s">
        <v>157</v>
      </c>
      <c r="AU154" s="225" t="s">
        <v>90</v>
      </c>
      <c r="AV154" s="12" t="s">
        <v>90</v>
      </c>
      <c r="AW154" s="12" t="s">
        <v>46</v>
      </c>
      <c r="AX154" s="12" t="s">
        <v>25</v>
      </c>
      <c r="AY154" s="225" t="s">
        <v>144</v>
      </c>
    </row>
    <row r="155" spans="2:65" s="1" customFormat="1" ht="16.5" customHeight="1">
      <c r="B155" s="40"/>
      <c r="C155" s="230" t="s">
        <v>377</v>
      </c>
      <c r="D155" s="230" t="s">
        <v>240</v>
      </c>
      <c r="E155" s="231" t="s">
        <v>378</v>
      </c>
      <c r="F155" s="232" t="s">
        <v>379</v>
      </c>
      <c r="G155" s="233" t="s">
        <v>197</v>
      </c>
      <c r="H155" s="234">
        <v>6.4000000000000001E-2</v>
      </c>
      <c r="I155" s="235"/>
      <c r="J155" s="236">
        <f>ROUND(I155*H155,2)</f>
        <v>0</v>
      </c>
      <c r="K155" s="232" t="s">
        <v>249</v>
      </c>
      <c r="L155" s="237"/>
      <c r="M155" s="238" t="s">
        <v>37</v>
      </c>
      <c r="N155" s="239" t="s">
        <v>53</v>
      </c>
      <c r="O155" s="41"/>
      <c r="P155" s="211">
        <f>O155*H155</f>
        <v>0</v>
      </c>
      <c r="Q155" s="211">
        <v>1</v>
      </c>
      <c r="R155" s="211">
        <f>Q155*H155</f>
        <v>6.4000000000000001E-2</v>
      </c>
      <c r="S155" s="211">
        <v>0</v>
      </c>
      <c r="T155" s="212">
        <f>S155*H155</f>
        <v>0</v>
      </c>
      <c r="AR155" s="23" t="s">
        <v>346</v>
      </c>
      <c r="AT155" s="23" t="s">
        <v>240</v>
      </c>
      <c r="AU155" s="23" t="s">
        <v>90</v>
      </c>
      <c r="AY155" s="23" t="s">
        <v>144</v>
      </c>
      <c r="BE155" s="213">
        <f>IF(N155="základní",J155,0)</f>
        <v>0</v>
      </c>
      <c r="BF155" s="213">
        <f>IF(N155="snížená",J155,0)</f>
        <v>0</v>
      </c>
      <c r="BG155" s="213">
        <f>IF(N155="zákl. přenesená",J155,0)</f>
        <v>0</v>
      </c>
      <c r="BH155" s="213">
        <f>IF(N155="sníž. přenesená",J155,0)</f>
        <v>0</v>
      </c>
      <c r="BI155" s="213">
        <f>IF(N155="nulová",J155,0)</f>
        <v>0</v>
      </c>
      <c r="BJ155" s="23" t="s">
        <v>25</v>
      </c>
      <c r="BK155" s="213">
        <f>ROUND(I155*H155,2)</f>
        <v>0</v>
      </c>
      <c r="BL155" s="23" t="s">
        <v>280</v>
      </c>
      <c r="BM155" s="23" t="s">
        <v>380</v>
      </c>
    </row>
    <row r="156" spans="2:65" s="1" customFormat="1" ht="27">
      <c r="B156" s="40"/>
      <c r="C156" s="62"/>
      <c r="D156" s="216" t="s">
        <v>270</v>
      </c>
      <c r="E156" s="62"/>
      <c r="F156" s="240" t="s">
        <v>381</v>
      </c>
      <c r="G156" s="62"/>
      <c r="H156" s="62"/>
      <c r="I156" s="171"/>
      <c r="J156" s="62"/>
      <c r="K156" s="62"/>
      <c r="L156" s="60"/>
      <c r="M156" s="241"/>
      <c r="N156" s="41"/>
      <c r="O156" s="41"/>
      <c r="P156" s="41"/>
      <c r="Q156" s="41"/>
      <c r="R156" s="41"/>
      <c r="S156" s="41"/>
      <c r="T156" s="77"/>
      <c r="AT156" s="23" t="s">
        <v>270</v>
      </c>
      <c r="AU156" s="23" t="s">
        <v>90</v>
      </c>
    </row>
    <row r="157" spans="2:65" s="12" customFormat="1" ht="13.5">
      <c r="B157" s="214"/>
      <c r="C157" s="215"/>
      <c r="D157" s="216" t="s">
        <v>157</v>
      </c>
      <c r="E157" s="215"/>
      <c r="F157" s="218" t="s">
        <v>382</v>
      </c>
      <c r="G157" s="215"/>
      <c r="H157" s="219">
        <v>6.4000000000000001E-2</v>
      </c>
      <c r="I157" s="220"/>
      <c r="J157" s="215"/>
      <c r="K157" s="215"/>
      <c r="L157" s="221"/>
      <c r="M157" s="253"/>
      <c r="N157" s="254"/>
      <c r="O157" s="254"/>
      <c r="P157" s="254"/>
      <c r="Q157" s="254"/>
      <c r="R157" s="254"/>
      <c r="S157" s="254"/>
      <c r="T157" s="255"/>
      <c r="AT157" s="225" t="s">
        <v>157</v>
      </c>
      <c r="AU157" s="225" t="s">
        <v>90</v>
      </c>
      <c r="AV157" s="12" t="s">
        <v>90</v>
      </c>
      <c r="AW157" s="12" t="s">
        <v>6</v>
      </c>
      <c r="AX157" s="12" t="s">
        <v>25</v>
      </c>
      <c r="AY157" s="225" t="s">
        <v>144</v>
      </c>
    </row>
    <row r="158" spans="2:65" s="1" customFormat="1" ht="6.95" customHeight="1">
      <c r="B158" s="55"/>
      <c r="C158" s="56"/>
      <c r="D158" s="56"/>
      <c r="E158" s="56"/>
      <c r="F158" s="56"/>
      <c r="G158" s="56"/>
      <c r="H158" s="56"/>
      <c r="I158" s="147"/>
      <c r="J158" s="56"/>
      <c r="K158" s="56"/>
      <c r="L158" s="60"/>
    </row>
  </sheetData>
  <sheetProtection algorithmName="SHA-512" hashValue="poxwOSnYSZRFmXEQpnHPHCW7Ce8L55fz8usmoZymw43QcVPkE2mSa6mcLgA68czokB69FCGEoTSZuhrVMwv4YQ==" saltValue="z2RxfGSno8M3zdL154Dit/PzD28RKqISe+9YpLy3gfBYy2YWj5R1/LxJdBNOQkJX9XjS3dpAsOxwiTUupVkq6w==" spinCount="100000" sheet="1" objects="1" scenarios="1" formatColumns="0" formatRows="0" autoFilter="0"/>
  <autoFilter ref="C91:K157"/>
  <mergeCells count="13">
    <mergeCell ref="E84:H84"/>
    <mergeCell ref="G1:H1"/>
    <mergeCell ref="L2:V2"/>
    <mergeCell ref="E49:H49"/>
    <mergeCell ref="E51:H51"/>
    <mergeCell ref="J55:J56"/>
    <mergeCell ref="E80:H80"/>
    <mergeCell ref="E82:H82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scale="70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7"/>
  <sheetViews>
    <sheetView showGridLines="0" workbookViewId="0">
      <pane ySplit="1" topLeftCell="A86" activePane="bottomLeft" state="frozen"/>
      <selection pane="bottomLeft" activeCell="I86" sqref="I8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7" t="s">
        <v>109</v>
      </c>
      <c r="H1" s="387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3" t="s">
        <v>101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16.5" customHeight="1">
      <c r="B7" s="27"/>
      <c r="C7" s="28"/>
      <c r="D7" s="28"/>
      <c r="E7" s="379" t="str">
        <f>'Rekapitulace stavby'!K6</f>
        <v>Cyklostezka Velký Týnec - Čechovice</v>
      </c>
      <c r="F7" s="380"/>
      <c r="G7" s="380"/>
      <c r="H7" s="380"/>
      <c r="I7" s="125"/>
      <c r="J7" s="28"/>
      <c r="K7" s="30"/>
    </row>
    <row r="8" spans="1:70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16.5" customHeight="1">
      <c r="B9" s="40"/>
      <c r="C9" s="41"/>
      <c r="D9" s="41"/>
      <c r="E9" s="379" t="s">
        <v>115</v>
      </c>
      <c r="F9" s="381"/>
      <c r="G9" s="381"/>
      <c r="H9" s="381"/>
      <c r="I9" s="126"/>
      <c r="J9" s="41"/>
      <c r="K9" s="44"/>
    </row>
    <row r="10" spans="1:70" s="1" customFormat="1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2" t="s">
        <v>383</v>
      </c>
      <c r="F11" s="381"/>
      <c r="G11" s="381"/>
      <c r="H11" s="381"/>
      <c r="I11" s="126"/>
      <c r="J11" s="41"/>
      <c r="K11" s="44"/>
    </row>
    <row r="12" spans="1:70" s="1" customFormat="1" ht="13.5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>
        <f>'Rekapitulace stavby'!AN8</f>
        <v>42979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45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16.5" customHeight="1">
      <c r="B26" s="129"/>
      <c r="C26" s="130"/>
      <c r="D26" s="130"/>
      <c r="E26" s="344" t="s">
        <v>37</v>
      </c>
      <c r="F26" s="344"/>
      <c r="G26" s="344"/>
      <c r="H26" s="344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ROUNDUP(J83,2)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ROUNDUP(SUM(BE83:BE86), 2)</f>
        <v>0</v>
      </c>
      <c r="G32" s="41"/>
      <c r="H32" s="41"/>
      <c r="I32" s="139">
        <v>0.21</v>
      </c>
      <c r="J32" s="138">
        <f>ROUNDUP(ROUNDUP((SUM(BE83:BE86)),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ROUNDUP(SUM(BF83:BF86), 2)</f>
        <v>0</v>
      </c>
      <c r="G33" s="41"/>
      <c r="H33" s="41"/>
      <c r="I33" s="139">
        <v>0.15</v>
      </c>
      <c r="J33" s="138">
        <f>ROUNDUP(ROUNDUP((SUM(BF83:BF86)),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ROUNDUP(SUM(BG83:BG86),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ROUNDUP(SUM(BH83:BH86),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ROUNDUP(SUM(BI83:BI86),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16.5" customHeight="1">
      <c r="B47" s="40"/>
      <c r="C47" s="41"/>
      <c r="D47" s="41"/>
      <c r="E47" s="379" t="str">
        <f>E7</f>
        <v>Cyklostezka Velký Týnec - Čechovice</v>
      </c>
      <c r="F47" s="380"/>
      <c r="G47" s="380"/>
      <c r="H47" s="380"/>
      <c r="I47" s="126"/>
      <c r="J47" s="41"/>
      <c r="K47" s="44"/>
    </row>
    <row r="48" spans="2:11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16.5" customHeight="1">
      <c r="B49" s="40"/>
      <c r="C49" s="41"/>
      <c r="D49" s="41"/>
      <c r="E49" s="379" t="s">
        <v>115</v>
      </c>
      <c r="F49" s="381"/>
      <c r="G49" s="381"/>
      <c r="H49" s="381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17.25" customHeight="1">
      <c r="B51" s="40"/>
      <c r="C51" s="41"/>
      <c r="D51" s="41"/>
      <c r="E51" s="382" t="str">
        <f>E11</f>
        <v>004 - SO 301 Přeložka kabelů Telefónica</v>
      </c>
      <c r="F51" s="381"/>
      <c r="G51" s="381"/>
      <c r="H51" s="381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>
        <f>IF(J14="","",J14)</f>
        <v>42979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44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383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J83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384</v>
      </c>
      <c r="E61" s="160"/>
      <c r="F61" s="160"/>
      <c r="G61" s="160"/>
      <c r="H61" s="160"/>
      <c r="I61" s="161"/>
      <c r="J61" s="162">
        <f>J84</f>
        <v>0</v>
      </c>
      <c r="K61" s="163"/>
    </row>
    <row r="62" spans="2:47" s="1" customFormat="1" ht="21.75" customHeight="1">
      <c r="B62" s="40"/>
      <c r="C62" s="41"/>
      <c r="D62" s="41"/>
      <c r="E62" s="41"/>
      <c r="F62" s="41"/>
      <c r="G62" s="41"/>
      <c r="H62" s="41"/>
      <c r="I62" s="126"/>
      <c r="J62" s="41"/>
      <c r="K62" s="44"/>
    </row>
    <row r="63" spans="2:47" s="1" customFormat="1" ht="6.95" customHeight="1">
      <c r="B63" s="55"/>
      <c r="C63" s="56"/>
      <c r="D63" s="56"/>
      <c r="E63" s="56"/>
      <c r="F63" s="56"/>
      <c r="G63" s="56"/>
      <c r="H63" s="56"/>
      <c r="I63" s="147"/>
      <c r="J63" s="56"/>
      <c r="K63" s="57"/>
    </row>
    <row r="67" spans="2:12" s="1" customFormat="1" ht="6.95" customHeight="1">
      <c r="B67" s="58"/>
      <c r="C67" s="59"/>
      <c r="D67" s="59"/>
      <c r="E67" s="59"/>
      <c r="F67" s="59"/>
      <c r="G67" s="59"/>
      <c r="H67" s="59"/>
      <c r="I67" s="150"/>
      <c r="J67" s="59"/>
      <c r="K67" s="59"/>
      <c r="L67" s="60"/>
    </row>
    <row r="68" spans="2:12" s="1" customFormat="1" ht="36.950000000000003" customHeight="1">
      <c r="B68" s="40"/>
      <c r="C68" s="61" t="s">
        <v>128</v>
      </c>
      <c r="D68" s="62"/>
      <c r="E68" s="62"/>
      <c r="F68" s="62"/>
      <c r="G68" s="62"/>
      <c r="H68" s="62"/>
      <c r="I68" s="171"/>
      <c r="J68" s="62"/>
      <c r="K68" s="62"/>
      <c r="L68" s="60"/>
    </row>
    <row r="69" spans="2:12" s="1" customFormat="1" ht="6.95" customHeight="1">
      <c r="B69" s="40"/>
      <c r="C69" s="62"/>
      <c r="D69" s="62"/>
      <c r="E69" s="62"/>
      <c r="F69" s="62"/>
      <c r="G69" s="62"/>
      <c r="H69" s="62"/>
      <c r="I69" s="171"/>
      <c r="J69" s="62"/>
      <c r="K69" s="62"/>
      <c r="L69" s="60"/>
    </row>
    <row r="70" spans="2:12" s="1" customFormat="1" ht="14.45" customHeight="1">
      <c r="B70" s="40"/>
      <c r="C70" s="64" t="s">
        <v>18</v>
      </c>
      <c r="D70" s="62"/>
      <c r="E70" s="62"/>
      <c r="F70" s="62"/>
      <c r="G70" s="62"/>
      <c r="H70" s="62"/>
      <c r="I70" s="171"/>
      <c r="J70" s="62"/>
      <c r="K70" s="62"/>
      <c r="L70" s="60"/>
    </row>
    <row r="71" spans="2:12" s="1" customFormat="1" ht="16.5" customHeight="1">
      <c r="B71" s="40"/>
      <c r="C71" s="62"/>
      <c r="D71" s="62"/>
      <c r="E71" s="384" t="str">
        <f>E7</f>
        <v>Cyklostezka Velký Týnec - Čechovice</v>
      </c>
      <c r="F71" s="385"/>
      <c r="G71" s="385"/>
      <c r="H71" s="385"/>
      <c r="I71" s="171"/>
      <c r="J71" s="62"/>
      <c r="K71" s="62"/>
      <c r="L71" s="60"/>
    </row>
    <row r="72" spans="2:12">
      <c r="B72" s="27"/>
      <c r="C72" s="64" t="s">
        <v>114</v>
      </c>
      <c r="D72" s="172"/>
      <c r="E72" s="172"/>
      <c r="F72" s="172"/>
      <c r="G72" s="172"/>
      <c r="H72" s="172"/>
      <c r="J72" s="172"/>
      <c r="K72" s="172"/>
      <c r="L72" s="173"/>
    </row>
    <row r="73" spans="2:12" s="1" customFormat="1" ht="16.5" customHeight="1">
      <c r="B73" s="40"/>
      <c r="C73" s="62"/>
      <c r="D73" s="62"/>
      <c r="E73" s="384" t="s">
        <v>115</v>
      </c>
      <c r="F73" s="386"/>
      <c r="G73" s="386"/>
      <c r="H73" s="386"/>
      <c r="I73" s="171"/>
      <c r="J73" s="62"/>
      <c r="K73" s="62"/>
      <c r="L73" s="60"/>
    </row>
    <row r="74" spans="2:12" s="1" customFormat="1" ht="14.45" customHeight="1">
      <c r="B74" s="40"/>
      <c r="C74" s="64" t="s">
        <v>116</v>
      </c>
      <c r="D74" s="62"/>
      <c r="E74" s="62"/>
      <c r="F74" s="62"/>
      <c r="G74" s="62"/>
      <c r="H74" s="62"/>
      <c r="I74" s="171"/>
      <c r="J74" s="62"/>
      <c r="K74" s="62"/>
      <c r="L74" s="60"/>
    </row>
    <row r="75" spans="2:12" s="1" customFormat="1" ht="17.25" customHeight="1">
      <c r="B75" s="40"/>
      <c r="C75" s="62"/>
      <c r="D75" s="62"/>
      <c r="E75" s="355" t="str">
        <f>E11</f>
        <v>004 - SO 301 Přeložka kabelů Telefónica</v>
      </c>
      <c r="F75" s="386"/>
      <c r="G75" s="386"/>
      <c r="H75" s="386"/>
      <c r="I75" s="171"/>
      <c r="J75" s="62"/>
      <c r="K75" s="62"/>
      <c r="L75" s="60"/>
    </row>
    <row r="76" spans="2:12" s="1" customFormat="1" ht="6.95" customHeight="1">
      <c r="B76" s="40"/>
      <c r="C76" s="62"/>
      <c r="D76" s="62"/>
      <c r="E76" s="62"/>
      <c r="F76" s="62"/>
      <c r="G76" s="62"/>
      <c r="H76" s="62"/>
      <c r="I76" s="171"/>
      <c r="J76" s="62"/>
      <c r="K76" s="62"/>
      <c r="L76" s="60"/>
    </row>
    <row r="77" spans="2:12" s="1" customFormat="1" ht="18" customHeight="1">
      <c r="B77" s="40"/>
      <c r="C77" s="64" t="s">
        <v>26</v>
      </c>
      <c r="D77" s="62"/>
      <c r="E77" s="62"/>
      <c r="F77" s="174" t="str">
        <f>F14</f>
        <v>Velký Týnec - Čechovice</v>
      </c>
      <c r="G77" s="62"/>
      <c r="H77" s="62"/>
      <c r="I77" s="175" t="s">
        <v>28</v>
      </c>
      <c r="J77" s="72">
        <f>IF(J14="","",J14)</f>
        <v>42979</v>
      </c>
      <c r="K77" s="62"/>
      <c r="L77" s="60"/>
    </row>
    <row r="78" spans="2:12" s="1" customFormat="1" ht="6.95" customHeight="1">
      <c r="B78" s="40"/>
      <c r="C78" s="62"/>
      <c r="D78" s="62"/>
      <c r="E78" s="62"/>
      <c r="F78" s="62"/>
      <c r="G78" s="62"/>
      <c r="H78" s="62"/>
      <c r="I78" s="171"/>
      <c r="J78" s="62"/>
      <c r="K78" s="62"/>
      <c r="L78" s="60"/>
    </row>
    <row r="79" spans="2:12" s="1" customFormat="1">
      <c r="B79" s="40"/>
      <c r="C79" s="64" t="s">
        <v>35</v>
      </c>
      <c r="D79" s="62"/>
      <c r="E79" s="62"/>
      <c r="F79" s="174" t="str">
        <f>E17</f>
        <v>Obec Velký Týnec, Zámecká 35, 783 72 Velký Týnec</v>
      </c>
      <c r="G79" s="62"/>
      <c r="H79" s="62"/>
      <c r="I79" s="175" t="s">
        <v>42</v>
      </c>
      <c r="J79" s="174" t="str">
        <f>E23</f>
        <v>STAVING engineering s.r.o.</v>
      </c>
      <c r="K79" s="62"/>
      <c r="L79" s="60"/>
    </row>
    <row r="80" spans="2:12" s="1" customFormat="1" ht="14.45" customHeight="1">
      <c r="B80" s="40"/>
      <c r="C80" s="64" t="s">
        <v>40</v>
      </c>
      <c r="D80" s="62"/>
      <c r="E80" s="62"/>
      <c r="F80" s="174" t="str">
        <f>IF(E20="","",E20)</f>
        <v/>
      </c>
      <c r="G80" s="62"/>
      <c r="H80" s="62"/>
      <c r="I80" s="171"/>
      <c r="J80" s="62"/>
      <c r="K80" s="62"/>
      <c r="L80" s="60"/>
    </row>
    <row r="81" spans="2:65" s="1" customFormat="1" ht="10.35" customHeight="1">
      <c r="B81" s="40"/>
      <c r="C81" s="62"/>
      <c r="D81" s="62"/>
      <c r="E81" s="62"/>
      <c r="F81" s="62"/>
      <c r="G81" s="62"/>
      <c r="H81" s="62"/>
      <c r="I81" s="171"/>
      <c r="J81" s="62"/>
      <c r="K81" s="62"/>
      <c r="L81" s="60"/>
    </row>
    <row r="82" spans="2:65" s="10" customFormat="1" ht="29.25" customHeight="1">
      <c r="B82" s="176"/>
      <c r="C82" s="177" t="s">
        <v>129</v>
      </c>
      <c r="D82" s="178" t="s">
        <v>67</v>
      </c>
      <c r="E82" s="178" t="s">
        <v>63</v>
      </c>
      <c r="F82" s="178" t="s">
        <v>130</v>
      </c>
      <c r="G82" s="178" t="s">
        <v>131</v>
      </c>
      <c r="H82" s="178" t="s">
        <v>132</v>
      </c>
      <c r="I82" s="179" t="s">
        <v>133</v>
      </c>
      <c r="J82" s="178" t="s">
        <v>120</v>
      </c>
      <c r="K82" s="180" t="s">
        <v>134</v>
      </c>
      <c r="L82" s="181"/>
      <c r="M82" s="80" t="s">
        <v>135</v>
      </c>
      <c r="N82" s="81" t="s">
        <v>52</v>
      </c>
      <c r="O82" s="81" t="s">
        <v>136</v>
      </c>
      <c r="P82" s="81" t="s">
        <v>137</v>
      </c>
      <c r="Q82" s="81" t="s">
        <v>138</v>
      </c>
      <c r="R82" s="81" t="s">
        <v>139</v>
      </c>
      <c r="S82" s="81" t="s">
        <v>140</v>
      </c>
      <c r="T82" s="82" t="s">
        <v>141</v>
      </c>
    </row>
    <row r="83" spans="2:65" s="1" customFormat="1" ht="29.25" customHeight="1">
      <c r="B83" s="40"/>
      <c r="C83" s="86" t="s">
        <v>121</v>
      </c>
      <c r="D83" s="62"/>
      <c r="E83" s="62"/>
      <c r="F83" s="62"/>
      <c r="G83" s="62"/>
      <c r="H83" s="62"/>
      <c r="I83" s="171"/>
      <c r="J83" s="182">
        <f>BK83</f>
        <v>0</v>
      </c>
      <c r="K83" s="62"/>
      <c r="L83" s="60"/>
      <c r="M83" s="83"/>
      <c r="N83" s="84"/>
      <c r="O83" s="84"/>
      <c r="P83" s="183">
        <f>P84</f>
        <v>0</v>
      </c>
      <c r="Q83" s="84"/>
      <c r="R83" s="183">
        <f>R84</f>
        <v>0</v>
      </c>
      <c r="S83" s="84"/>
      <c r="T83" s="184">
        <f>T84</f>
        <v>0</v>
      </c>
      <c r="AT83" s="23" t="s">
        <v>81</v>
      </c>
      <c r="AU83" s="23" t="s">
        <v>122</v>
      </c>
      <c r="BK83" s="185">
        <f>BK84</f>
        <v>0</v>
      </c>
    </row>
    <row r="84" spans="2:65" s="11" customFormat="1" ht="37.35" customHeight="1">
      <c r="B84" s="186"/>
      <c r="C84" s="187"/>
      <c r="D84" s="188" t="s">
        <v>81</v>
      </c>
      <c r="E84" s="189" t="s">
        <v>240</v>
      </c>
      <c r="F84" s="189" t="s">
        <v>385</v>
      </c>
      <c r="G84" s="187"/>
      <c r="H84" s="187"/>
      <c r="I84" s="190"/>
      <c r="J84" s="191">
        <f>BK84</f>
        <v>0</v>
      </c>
      <c r="K84" s="187"/>
      <c r="L84" s="192"/>
      <c r="M84" s="193"/>
      <c r="N84" s="194"/>
      <c r="O84" s="194"/>
      <c r="P84" s="195">
        <f>SUM(P85:P86)</f>
        <v>0</v>
      </c>
      <c r="Q84" s="194"/>
      <c r="R84" s="195">
        <f>SUM(R85:R86)</f>
        <v>0</v>
      </c>
      <c r="S84" s="194"/>
      <c r="T84" s="196">
        <f>SUM(T85:T86)</f>
        <v>0</v>
      </c>
      <c r="AR84" s="197" t="s">
        <v>159</v>
      </c>
      <c r="AT84" s="198" t="s">
        <v>81</v>
      </c>
      <c r="AU84" s="198" t="s">
        <v>82</v>
      </c>
      <c r="AY84" s="197" t="s">
        <v>144</v>
      </c>
      <c r="BK84" s="199">
        <f>SUM(BK85:BK86)</f>
        <v>0</v>
      </c>
    </row>
    <row r="85" spans="2:65" s="1" customFormat="1" ht="16.5" customHeight="1">
      <c r="B85" s="40"/>
      <c r="C85" s="202" t="s">
        <v>25</v>
      </c>
      <c r="D85" s="202" t="s">
        <v>146</v>
      </c>
      <c r="E85" s="203" t="s">
        <v>386</v>
      </c>
      <c r="F85" s="204" t="s">
        <v>387</v>
      </c>
      <c r="G85" s="205" t="s">
        <v>155</v>
      </c>
      <c r="H85" s="206">
        <v>1</v>
      </c>
      <c r="I85" s="207">
        <v>0</v>
      </c>
      <c r="J85" s="208">
        <f>ROUND(I85*H85,2)</f>
        <v>0</v>
      </c>
      <c r="K85" s="204" t="s">
        <v>37</v>
      </c>
      <c r="L85" s="60"/>
      <c r="M85" s="209" t="s">
        <v>37</v>
      </c>
      <c r="N85" s="210" t="s">
        <v>53</v>
      </c>
      <c r="O85" s="41"/>
      <c r="P85" s="211">
        <f>O85*H85</f>
        <v>0</v>
      </c>
      <c r="Q85" s="211">
        <v>0</v>
      </c>
      <c r="R85" s="211">
        <f>Q85*H85</f>
        <v>0</v>
      </c>
      <c r="S85" s="211">
        <v>0</v>
      </c>
      <c r="T85" s="212">
        <f>S85*H85</f>
        <v>0</v>
      </c>
      <c r="AR85" s="23" t="s">
        <v>388</v>
      </c>
      <c r="AT85" s="23" t="s">
        <v>146</v>
      </c>
      <c r="AU85" s="23" t="s">
        <v>25</v>
      </c>
      <c r="AY85" s="23" t="s">
        <v>144</v>
      </c>
      <c r="BE85" s="213">
        <f>IF(N85="základní",J85,0)</f>
        <v>0</v>
      </c>
      <c r="BF85" s="213">
        <f>IF(N85="snížená",J85,0)</f>
        <v>0</v>
      </c>
      <c r="BG85" s="213">
        <f>IF(N85="zákl. přenesená",J85,0)</f>
        <v>0</v>
      </c>
      <c r="BH85" s="213">
        <f>IF(N85="sníž. přenesená",J85,0)</f>
        <v>0</v>
      </c>
      <c r="BI85" s="213">
        <f>IF(N85="nulová",J85,0)</f>
        <v>0</v>
      </c>
      <c r="BJ85" s="23" t="s">
        <v>25</v>
      </c>
      <c r="BK85" s="213">
        <f>ROUND(I85*H85,2)</f>
        <v>0</v>
      </c>
      <c r="BL85" s="23" t="s">
        <v>388</v>
      </c>
      <c r="BM85" s="23" t="s">
        <v>389</v>
      </c>
    </row>
    <row r="86" spans="2:65" s="1" customFormat="1" ht="409.5">
      <c r="B86" s="40"/>
      <c r="C86" s="62"/>
      <c r="D86" s="216" t="s">
        <v>270</v>
      </c>
      <c r="E86" s="62"/>
      <c r="F86" s="256" t="s">
        <v>390</v>
      </c>
      <c r="G86" s="62"/>
      <c r="H86" s="62"/>
      <c r="I86" s="171"/>
      <c r="J86" s="62"/>
      <c r="K86" s="62"/>
      <c r="L86" s="60"/>
      <c r="M86" s="257"/>
      <c r="N86" s="227"/>
      <c r="O86" s="227"/>
      <c r="P86" s="227"/>
      <c r="Q86" s="227"/>
      <c r="R86" s="227"/>
      <c r="S86" s="227"/>
      <c r="T86" s="258"/>
      <c r="AT86" s="23" t="s">
        <v>270</v>
      </c>
      <c r="AU86" s="23" t="s">
        <v>25</v>
      </c>
    </row>
    <row r="87" spans="2:65" s="1" customFormat="1" ht="6.95" customHeight="1">
      <c r="B87" s="55"/>
      <c r="C87" s="56"/>
      <c r="D87" s="56"/>
      <c r="E87" s="56"/>
      <c r="F87" s="56"/>
      <c r="G87" s="56"/>
      <c r="H87" s="56"/>
      <c r="I87" s="147"/>
      <c r="J87" s="56"/>
      <c r="K87" s="56"/>
      <c r="L87" s="60"/>
    </row>
  </sheetData>
  <sheetProtection algorithmName="SHA-512" hashValue="NrVj1Uo4zw98JyIzQvFYnM/NYM9hkhvaJxV6A8M55kklBkxYgGAEXlzebmoKWay1xQpEYHjvjz1UrtSbkvc96g==" saltValue="xol6823MkYJuc9fVwCOAcBXqYjLyThDFaIlkM7+bhxQHkVc9D6W8CoAyUzpXW6sCAkE0ohT+j/mf15ksZIY65Q==" spinCount="100000" sheet="1" objects="1" scenarios="1" formatColumns="0" formatRows="0" autoFilter="0"/>
  <autoFilter ref="C82:K86"/>
  <mergeCells count="13">
    <mergeCell ref="E75:H75"/>
    <mergeCell ref="G1:H1"/>
    <mergeCell ref="L2:V2"/>
    <mergeCell ref="E49:H49"/>
    <mergeCell ref="E51:H51"/>
    <mergeCell ref="J55:J56"/>
    <mergeCell ref="E71:H71"/>
    <mergeCell ref="E73:H73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7" t="s">
        <v>109</v>
      </c>
      <c r="H1" s="387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3" t="s">
        <v>107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16.5" customHeight="1">
      <c r="B7" s="27"/>
      <c r="C7" s="28"/>
      <c r="D7" s="28"/>
      <c r="E7" s="379" t="str">
        <f>'Rekapitulace stavby'!K6</f>
        <v>Cyklostezka Velký Týnec - Čechovice</v>
      </c>
      <c r="F7" s="380"/>
      <c r="G7" s="380"/>
      <c r="H7" s="380"/>
      <c r="I7" s="125"/>
      <c r="J7" s="28"/>
      <c r="K7" s="30"/>
    </row>
    <row r="8" spans="1:70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16.5" customHeight="1">
      <c r="B9" s="40"/>
      <c r="C9" s="41"/>
      <c r="D9" s="41"/>
      <c r="E9" s="379" t="s">
        <v>391</v>
      </c>
      <c r="F9" s="381"/>
      <c r="G9" s="381"/>
      <c r="H9" s="381"/>
      <c r="I9" s="126"/>
      <c r="J9" s="41"/>
      <c r="K9" s="44"/>
    </row>
    <row r="10" spans="1:70" s="1" customFormat="1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2" t="s">
        <v>392</v>
      </c>
      <c r="F11" s="381"/>
      <c r="G11" s="381"/>
      <c r="H11" s="381"/>
      <c r="I11" s="126"/>
      <c r="J11" s="41"/>
      <c r="K11" s="44"/>
    </row>
    <row r="12" spans="1:70" s="1" customFormat="1" ht="13.5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>
        <f>'Rekapitulace stavby'!AN8</f>
        <v>42979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45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16.5" customHeight="1">
      <c r="B26" s="129"/>
      <c r="C26" s="130"/>
      <c r="D26" s="130"/>
      <c r="E26" s="344" t="s">
        <v>37</v>
      </c>
      <c r="F26" s="344"/>
      <c r="G26" s="344"/>
      <c r="H26" s="344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ROUNDUP(J86,2)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ROUNDUP(SUM(BE86:BE108), 2)</f>
        <v>0</v>
      </c>
      <c r="G32" s="41"/>
      <c r="H32" s="41"/>
      <c r="I32" s="139">
        <v>0.21</v>
      </c>
      <c r="J32" s="138">
        <f>ROUNDUP(ROUNDUP((SUM(BE86:BE108)),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ROUNDUP(SUM(BF86:BF108), 2)</f>
        <v>0</v>
      </c>
      <c r="G33" s="41"/>
      <c r="H33" s="41"/>
      <c r="I33" s="139">
        <v>0.15</v>
      </c>
      <c r="J33" s="138">
        <f>ROUNDUP(ROUNDUP((SUM(BF86:BF108)),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ROUNDUP(SUM(BG86:BG108),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ROUNDUP(SUM(BH86:BH108),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ROUNDUP(SUM(BI86:BI108),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16.5" customHeight="1">
      <c r="B47" s="40"/>
      <c r="C47" s="41"/>
      <c r="D47" s="41"/>
      <c r="E47" s="379" t="str">
        <f>E7</f>
        <v>Cyklostezka Velký Týnec - Čechovice</v>
      </c>
      <c r="F47" s="380"/>
      <c r="G47" s="380"/>
      <c r="H47" s="380"/>
      <c r="I47" s="126"/>
      <c r="J47" s="41"/>
      <c r="K47" s="44"/>
    </row>
    <row r="48" spans="2:11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16.5" customHeight="1">
      <c r="B49" s="40"/>
      <c r="C49" s="41"/>
      <c r="D49" s="41"/>
      <c r="E49" s="379" t="s">
        <v>391</v>
      </c>
      <c r="F49" s="381"/>
      <c r="G49" s="381"/>
      <c r="H49" s="381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17.25" customHeight="1">
      <c r="B51" s="40"/>
      <c r="C51" s="41"/>
      <c r="D51" s="41"/>
      <c r="E51" s="382" t="str">
        <f>E11</f>
        <v>005 - VRN - Vedlejší rozpočtové náklady</v>
      </c>
      <c r="F51" s="381"/>
      <c r="G51" s="381"/>
      <c r="H51" s="381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>
        <f>IF(J14="","",J14)</f>
        <v>42979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44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383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J86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106</v>
      </c>
      <c r="E61" s="160"/>
      <c r="F61" s="160"/>
      <c r="G61" s="160"/>
      <c r="H61" s="160"/>
      <c r="I61" s="161"/>
      <c r="J61" s="162">
        <f>J87</f>
        <v>0</v>
      </c>
      <c r="K61" s="163"/>
    </row>
    <row r="62" spans="2:47" s="9" customFormat="1" ht="19.899999999999999" customHeight="1">
      <c r="B62" s="164"/>
      <c r="C62" s="165"/>
      <c r="D62" s="166" t="s">
        <v>393</v>
      </c>
      <c r="E62" s="167"/>
      <c r="F62" s="167"/>
      <c r="G62" s="167"/>
      <c r="H62" s="167"/>
      <c r="I62" s="168"/>
      <c r="J62" s="169">
        <f>J88</f>
        <v>0</v>
      </c>
      <c r="K62" s="170"/>
    </row>
    <row r="63" spans="2:47" s="9" customFormat="1" ht="19.899999999999999" customHeight="1">
      <c r="B63" s="164"/>
      <c r="C63" s="165"/>
      <c r="D63" s="166" t="s">
        <v>394</v>
      </c>
      <c r="E63" s="167"/>
      <c r="F63" s="167"/>
      <c r="G63" s="167"/>
      <c r="H63" s="167"/>
      <c r="I63" s="168"/>
      <c r="J63" s="169">
        <f>J96</f>
        <v>0</v>
      </c>
      <c r="K63" s="170"/>
    </row>
    <row r="64" spans="2:47" s="8" customFormat="1" ht="24.95" customHeight="1">
      <c r="B64" s="157"/>
      <c r="C64" s="158"/>
      <c r="D64" s="159" t="s">
        <v>395</v>
      </c>
      <c r="E64" s="160"/>
      <c r="F64" s="160"/>
      <c r="G64" s="160"/>
      <c r="H64" s="160"/>
      <c r="I64" s="161"/>
      <c r="J64" s="162">
        <f>J101</f>
        <v>0</v>
      </c>
      <c r="K64" s="163"/>
    </row>
    <row r="65" spans="2:12" s="1" customFormat="1" ht="21.75" customHeight="1">
      <c r="B65" s="40"/>
      <c r="C65" s="41"/>
      <c r="D65" s="41"/>
      <c r="E65" s="41"/>
      <c r="F65" s="41"/>
      <c r="G65" s="41"/>
      <c r="H65" s="41"/>
      <c r="I65" s="126"/>
      <c r="J65" s="41"/>
      <c r="K65" s="44"/>
    </row>
    <row r="66" spans="2:12" s="1" customFormat="1" ht="6.95" customHeight="1">
      <c r="B66" s="55"/>
      <c r="C66" s="56"/>
      <c r="D66" s="56"/>
      <c r="E66" s="56"/>
      <c r="F66" s="56"/>
      <c r="G66" s="56"/>
      <c r="H66" s="56"/>
      <c r="I66" s="147"/>
      <c r="J66" s="56"/>
      <c r="K66" s="57"/>
    </row>
    <row r="70" spans="2:12" s="1" customFormat="1" ht="6.95" customHeight="1">
      <c r="B70" s="58"/>
      <c r="C70" s="59"/>
      <c r="D70" s="59"/>
      <c r="E70" s="59"/>
      <c r="F70" s="59"/>
      <c r="G70" s="59"/>
      <c r="H70" s="59"/>
      <c r="I70" s="150"/>
      <c r="J70" s="59"/>
      <c r="K70" s="59"/>
      <c r="L70" s="60"/>
    </row>
    <row r="71" spans="2:12" s="1" customFormat="1" ht="36.950000000000003" customHeight="1">
      <c r="B71" s="40"/>
      <c r="C71" s="61" t="s">
        <v>128</v>
      </c>
      <c r="D71" s="62"/>
      <c r="E71" s="62"/>
      <c r="F71" s="62"/>
      <c r="G71" s="62"/>
      <c r="H71" s="62"/>
      <c r="I71" s="171"/>
      <c r="J71" s="62"/>
      <c r="K71" s="62"/>
      <c r="L71" s="60"/>
    </row>
    <row r="72" spans="2:12" s="1" customFormat="1" ht="6.95" customHeight="1">
      <c r="B72" s="40"/>
      <c r="C72" s="62"/>
      <c r="D72" s="62"/>
      <c r="E72" s="62"/>
      <c r="F72" s="62"/>
      <c r="G72" s="62"/>
      <c r="H72" s="62"/>
      <c r="I72" s="171"/>
      <c r="J72" s="62"/>
      <c r="K72" s="62"/>
      <c r="L72" s="60"/>
    </row>
    <row r="73" spans="2:12" s="1" customFormat="1" ht="14.45" customHeight="1">
      <c r="B73" s="40"/>
      <c r="C73" s="64" t="s">
        <v>18</v>
      </c>
      <c r="D73" s="62"/>
      <c r="E73" s="62"/>
      <c r="F73" s="62"/>
      <c r="G73" s="62"/>
      <c r="H73" s="62"/>
      <c r="I73" s="171"/>
      <c r="J73" s="62"/>
      <c r="K73" s="62"/>
      <c r="L73" s="60"/>
    </row>
    <row r="74" spans="2:12" s="1" customFormat="1" ht="16.5" customHeight="1">
      <c r="B74" s="40"/>
      <c r="C74" s="62"/>
      <c r="D74" s="62"/>
      <c r="E74" s="384" t="str">
        <f>E7</f>
        <v>Cyklostezka Velký Týnec - Čechovice</v>
      </c>
      <c r="F74" s="385"/>
      <c r="G74" s="385"/>
      <c r="H74" s="385"/>
      <c r="I74" s="171"/>
      <c r="J74" s="62"/>
      <c r="K74" s="62"/>
      <c r="L74" s="60"/>
    </row>
    <row r="75" spans="2:12">
      <c r="B75" s="27"/>
      <c r="C75" s="64" t="s">
        <v>114</v>
      </c>
      <c r="D75" s="172"/>
      <c r="E75" s="172"/>
      <c r="F75" s="172"/>
      <c r="G75" s="172"/>
      <c r="H75" s="172"/>
      <c r="J75" s="172"/>
      <c r="K75" s="172"/>
      <c r="L75" s="173"/>
    </row>
    <row r="76" spans="2:12" s="1" customFormat="1" ht="16.5" customHeight="1">
      <c r="B76" s="40"/>
      <c r="C76" s="62"/>
      <c r="D76" s="62"/>
      <c r="E76" s="384" t="s">
        <v>391</v>
      </c>
      <c r="F76" s="386"/>
      <c r="G76" s="386"/>
      <c r="H76" s="386"/>
      <c r="I76" s="171"/>
      <c r="J76" s="62"/>
      <c r="K76" s="62"/>
      <c r="L76" s="60"/>
    </row>
    <row r="77" spans="2:12" s="1" customFormat="1" ht="14.45" customHeight="1">
      <c r="B77" s="40"/>
      <c r="C77" s="64" t="s">
        <v>116</v>
      </c>
      <c r="D77" s="62"/>
      <c r="E77" s="62"/>
      <c r="F77" s="62"/>
      <c r="G77" s="62"/>
      <c r="H77" s="62"/>
      <c r="I77" s="171"/>
      <c r="J77" s="62"/>
      <c r="K77" s="62"/>
      <c r="L77" s="60"/>
    </row>
    <row r="78" spans="2:12" s="1" customFormat="1" ht="17.25" customHeight="1">
      <c r="B78" s="40"/>
      <c r="C78" s="62"/>
      <c r="D78" s="62"/>
      <c r="E78" s="355" t="str">
        <f>E11</f>
        <v>005 - VRN - Vedlejší rozpočtové náklady</v>
      </c>
      <c r="F78" s="386"/>
      <c r="G78" s="386"/>
      <c r="H78" s="386"/>
      <c r="I78" s="171"/>
      <c r="J78" s="62"/>
      <c r="K78" s="62"/>
      <c r="L78" s="60"/>
    </row>
    <row r="79" spans="2:12" s="1" customFormat="1" ht="6.95" customHeight="1">
      <c r="B79" s="40"/>
      <c r="C79" s="62"/>
      <c r="D79" s="62"/>
      <c r="E79" s="62"/>
      <c r="F79" s="62"/>
      <c r="G79" s="62"/>
      <c r="H79" s="62"/>
      <c r="I79" s="171"/>
      <c r="J79" s="62"/>
      <c r="K79" s="62"/>
      <c r="L79" s="60"/>
    </row>
    <row r="80" spans="2:12" s="1" customFormat="1" ht="18" customHeight="1">
      <c r="B80" s="40"/>
      <c r="C80" s="64" t="s">
        <v>26</v>
      </c>
      <c r="D80" s="62"/>
      <c r="E80" s="62"/>
      <c r="F80" s="174" t="str">
        <f>F14</f>
        <v>Velký Týnec - Čechovice</v>
      </c>
      <c r="G80" s="62"/>
      <c r="H80" s="62"/>
      <c r="I80" s="175" t="s">
        <v>28</v>
      </c>
      <c r="J80" s="72">
        <f>IF(J14="","",J14)</f>
        <v>42979</v>
      </c>
      <c r="K80" s="62"/>
      <c r="L80" s="60"/>
    </row>
    <row r="81" spans="2:65" s="1" customFormat="1" ht="6.95" customHeight="1">
      <c r="B81" s="40"/>
      <c r="C81" s="62"/>
      <c r="D81" s="62"/>
      <c r="E81" s="62"/>
      <c r="F81" s="62"/>
      <c r="G81" s="62"/>
      <c r="H81" s="62"/>
      <c r="I81" s="171"/>
      <c r="J81" s="62"/>
      <c r="K81" s="62"/>
      <c r="L81" s="60"/>
    </row>
    <row r="82" spans="2:65" s="1" customFormat="1">
      <c r="B82" s="40"/>
      <c r="C82" s="64" t="s">
        <v>35</v>
      </c>
      <c r="D82" s="62"/>
      <c r="E82" s="62"/>
      <c r="F82" s="174" t="str">
        <f>E17</f>
        <v>Obec Velký Týnec, Zámecká 35, 783 72 Velký Týnec</v>
      </c>
      <c r="G82" s="62"/>
      <c r="H82" s="62"/>
      <c r="I82" s="175" t="s">
        <v>42</v>
      </c>
      <c r="J82" s="174" t="str">
        <f>E23</f>
        <v>STAVING engineering s.r.o.</v>
      </c>
      <c r="K82" s="62"/>
      <c r="L82" s="60"/>
    </row>
    <row r="83" spans="2:65" s="1" customFormat="1" ht="14.45" customHeight="1">
      <c r="B83" s="40"/>
      <c r="C83" s="64" t="s">
        <v>40</v>
      </c>
      <c r="D83" s="62"/>
      <c r="E83" s="62"/>
      <c r="F83" s="174" t="str">
        <f>IF(E20="","",E20)</f>
        <v/>
      </c>
      <c r="G83" s="62"/>
      <c r="H83" s="62"/>
      <c r="I83" s="171"/>
      <c r="J83" s="62"/>
      <c r="K83" s="62"/>
      <c r="L83" s="60"/>
    </row>
    <row r="84" spans="2:65" s="1" customFormat="1" ht="10.35" customHeight="1">
      <c r="B84" s="40"/>
      <c r="C84" s="62"/>
      <c r="D84" s="62"/>
      <c r="E84" s="62"/>
      <c r="F84" s="62"/>
      <c r="G84" s="62"/>
      <c r="H84" s="62"/>
      <c r="I84" s="171"/>
      <c r="J84" s="62"/>
      <c r="K84" s="62"/>
      <c r="L84" s="60"/>
    </row>
    <row r="85" spans="2:65" s="10" customFormat="1" ht="29.25" customHeight="1">
      <c r="B85" s="176"/>
      <c r="C85" s="177" t="s">
        <v>129</v>
      </c>
      <c r="D85" s="178" t="s">
        <v>67</v>
      </c>
      <c r="E85" s="178" t="s">
        <v>63</v>
      </c>
      <c r="F85" s="178" t="s">
        <v>130</v>
      </c>
      <c r="G85" s="178" t="s">
        <v>131</v>
      </c>
      <c r="H85" s="178" t="s">
        <v>132</v>
      </c>
      <c r="I85" s="179" t="s">
        <v>133</v>
      </c>
      <c r="J85" s="178" t="s">
        <v>120</v>
      </c>
      <c r="K85" s="180" t="s">
        <v>134</v>
      </c>
      <c r="L85" s="181"/>
      <c r="M85" s="80" t="s">
        <v>135</v>
      </c>
      <c r="N85" s="81" t="s">
        <v>52</v>
      </c>
      <c r="O85" s="81" t="s">
        <v>136</v>
      </c>
      <c r="P85" s="81" t="s">
        <v>137</v>
      </c>
      <c r="Q85" s="81" t="s">
        <v>138</v>
      </c>
      <c r="R85" s="81" t="s">
        <v>139</v>
      </c>
      <c r="S85" s="81" t="s">
        <v>140</v>
      </c>
      <c r="T85" s="82" t="s">
        <v>141</v>
      </c>
    </row>
    <row r="86" spans="2:65" s="1" customFormat="1" ht="29.25" customHeight="1">
      <c r="B86" s="40"/>
      <c r="C86" s="86" t="s">
        <v>121</v>
      </c>
      <c r="D86" s="62"/>
      <c r="E86" s="62"/>
      <c r="F86" s="62"/>
      <c r="G86" s="62"/>
      <c r="H86" s="62"/>
      <c r="I86" s="171"/>
      <c r="J86" s="182">
        <f>BK86</f>
        <v>0</v>
      </c>
      <c r="K86" s="62"/>
      <c r="L86" s="60"/>
      <c r="M86" s="83"/>
      <c r="N86" s="84"/>
      <c r="O86" s="84"/>
      <c r="P86" s="183">
        <f>P87+P101</f>
        <v>0</v>
      </c>
      <c r="Q86" s="84"/>
      <c r="R86" s="183">
        <f>R87+R101</f>
        <v>0</v>
      </c>
      <c r="S86" s="84"/>
      <c r="T86" s="184">
        <f>T87+T101</f>
        <v>0</v>
      </c>
      <c r="AT86" s="23" t="s">
        <v>81</v>
      </c>
      <c r="AU86" s="23" t="s">
        <v>122</v>
      </c>
      <c r="BK86" s="185">
        <f>BK87+BK101</f>
        <v>0</v>
      </c>
    </row>
    <row r="87" spans="2:65" s="11" customFormat="1" ht="37.35" customHeight="1">
      <c r="B87" s="186"/>
      <c r="C87" s="187"/>
      <c r="D87" s="188" t="s">
        <v>81</v>
      </c>
      <c r="E87" s="189" t="s">
        <v>396</v>
      </c>
      <c r="F87" s="189" t="s">
        <v>103</v>
      </c>
      <c r="G87" s="187"/>
      <c r="H87" s="187"/>
      <c r="I87" s="190"/>
      <c r="J87" s="191">
        <f>BK87</f>
        <v>0</v>
      </c>
      <c r="K87" s="187"/>
      <c r="L87" s="192"/>
      <c r="M87" s="193"/>
      <c r="N87" s="194"/>
      <c r="O87" s="194"/>
      <c r="P87" s="195">
        <f>P88+P96</f>
        <v>0</v>
      </c>
      <c r="Q87" s="194"/>
      <c r="R87" s="195">
        <f>R88+R96</f>
        <v>0</v>
      </c>
      <c r="S87" s="194"/>
      <c r="T87" s="196">
        <f>T88+T96</f>
        <v>0</v>
      </c>
      <c r="AR87" s="197" t="s">
        <v>166</v>
      </c>
      <c r="AT87" s="198" t="s">
        <v>81</v>
      </c>
      <c r="AU87" s="198" t="s">
        <v>82</v>
      </c>
      <c r="AY87" s="197" t="s">
        <v>144</v>
      </c>
      <c r="BK87" s="199">
        <f>BK88+BK96</f>
        <v>0</v>
      </c>
    </row>
    <row r="88" spans="2:65" s="11" customFormat="1" ht="19.899999999999999" customHeight="1">
      <c r="B88" s="186"/>
      <c r="C88" s="187"/>
      <c r="D88" s="188" t="s">
        <v>81</v>
      </c>
      <c r="E88" s="200" t="s">
        <v>397</v>
      </c>
      <c r="F88" s="200" t="s">
        <v>398</v>
      </c>
      <c r="G88" s="187"/>
      <c r="H88" s="187"/>
      <c r="I88" s="190"/>
      <c r="J88" s="201">
        <f>BK88</f>
        <v>0</v>
      </c>
      <c r="K88" s="187"/>
      <c r="L88" s="192"/>
      <c r="M88" s="193"/>
      <c r="N88" s="194"/>
      <c r="O88" s="194"/>
      <c r="P88" s="195">
        <f>SUM(P89:P95)</f>
        <v>0</v>
      </c>
      <c r="Q88" s="194"/>
      <c r="R88" s="195">
        <f>SUM(R89:R95)</f>
        <v>0</v>
      </c>
      <c r="S88" s="194"/>
      <c r="T88" s="196">
        <f>SUM(T89:T95)</f>
        <v>0</v>
      </c>
      <c r="AR88" s="197" t="s">
        <v>166</v>
      </c>
      <c r="AT88" s="198" t="s">
        <v>81</v>
      </c>
      <c r="AU88" s="198" t="s">
        <v>25</v>
      </c>
      <c r="AY88" s="197" t="s">
        <v>144</v>
      </c>
      <c r="BK88" s="199">
        <f>SUM(BK89:BK95)</f>
        <v>0</v>
      </c>
    </row>
    <row r="89" spans="2:65" s="1" customFormat="1" ht="25.5" customHeight="1">
      <c r="B89" s="40"/>
      <c r="C89" s="202" t="s">
        <v>25</v>
      </c>
      <c r="D89" s="202" t="s">
        <v>146</v>
      </c>
      <c r="E89" s="203" t="s">
        <v>399</v>
      </c>
      <c r="F89" s="204" t="s">
        <v>400</v>
      </c>
      <c r="G89" s="205" t="s">
        <v>401</v>
      </c>
      <c r="H89" s="206">
        <v>1</v>
      </c>
      <c r="I89" s="207"/>
      <c r="J89" s="208">
        <f t="shared" ref="J89:J95" si="0">ROUND(I89*H89,2)</f>
        <v>0</v>
      </c>
      <c r="K89" s="204" t="s">
        <v>402</v>
      </c>
      <c r="L89" s="60"/>
      <c r="M89" s="209" t="s">
        <v>37</v>
      </c>
      <c r="N89" s="210" t="s">
        <v>53</v>
      </c>
      <c r="O89" s="41"/>
      <c r="P89" s="211">
        <f t="shared" ref="P89:P95" si="1">O89*H89</f>
        <v>0</v>
      </c>
      <c r="Q89" s="211">
        <v>0</v>
      </c>
      <c r="R89" s="211">
        <f t="shared" ref="R89:R95" si="2">Q89*H89</f>
        <v>0</v>
      </c>
      <c r="S89" s="211">
        <v>0</v>
      </c>
      <c r="T89" s="212">
        <f t="shared" ref="T89:T95" si="3">S89*H89</f>
        <v>0</v>
      </c>
      <c r="AR89" s="23" t="s">
        <v>403</v>
      </c>
      <c r="AT89" s="23" t="s">
        <v>146</v>
      </c>
      <c r="AU89" s="23" t="s">
        <v>90</v>
      </c>
      <c r="AY89" s="23" t="s">
        <v>144</v>
      </c>
      <c r="BE89" s="213">
        <f t="shared" ref="BE89:BE95" si="4">IF(N89="základní",J89,0)</f>
        <v>0</v>
      </c>
      <c r="BF89" s="213">
        <f t="shared" ref="BF89:BF95" si="5">IF(N89="snížená",J89,0)</f>
        <v>0</v>
      </c>
      <c r="BG89" s="213">
        <f t="shared" ref="BG89:BG95" si="6">IF(N89="zákl. přenesená",J89,0)</f>
        <v>0</v>
      </c>
      <c r="BH89" s="213">
        <f t="shared" ref="BH89:BH95" si="7">IF(N89="sníž. přenesená",J89,0)</f>
        <v>0</v>
      </c>
      <c r="BI89" s="213">
        <f t="shared" ref="BI89:BI95" si="8">IF(N89="nulová",J89,0)</f>
        <v>0</v>
      </c>
      <c r="BJ89" s="23" t="s">
        <v>25</v>
      </c>
      <c r="BK89" s="213">
        <f t="shared" ref="BK89:BK95" si="9">ROUND(I89*H89,2)</f>
        <v>0</v>
      </c>
      <c r="BL89" s="23" t="s">
        <v>403</v>
      </c>
      <c r="BM89" s="23" t="s">
        <v>404</v>
      </c>
    </row>
    <row r="90" spans="2:65" s="1" customFormat="1" ht="16.5" customHeight="1">
      <c r="B90" s="40"/>
      <c r="C90" s="202" t="s">
        <v>90</v>
      </c>
      <c r="D90" s="202" t="s">
        <v>146</v>
      </c>
      <c r="E90" s="203" t="s">
        <v>405</v>
      </c>
      <c r="F90" s="204" t="s">
        <v>406</v>
      </c>
      <c r="G90" s="205" t="s">
        <v>401</v>
      </c>
      <c r="H90" s="206">
        <v>1</v>
      </c>
      <c r="I90" s="207"/>
      <c r="J90" s="208">
        <f t="shared" si="0"/>
        <v>0</v>
      </c>
      <c r="K90" s="204" t="s">
        <v>402</v>
      </c>
      <c r="L90" s="60"/>
      <c r="M90" s="209" t="s">
        <v>37</v>
      </c>
      <c r="N90" s="210" t="s">
        <v>53</v>
      </c>
      <c r="O90" s="41"/>
      <c r="P90" s="211">
        <f t="shared" si="1"/>
        <v>0</v>
      </c>
      <c r="Q90" s="211">
        <v>0</v>
      </c>
      <c r="R90" s="211">
        <f t="shared" si="2"/>
        <v>0</v>
      </c>
      <c r="S90" s="211">
        <v>0</v>
      </c>
      <c r="T90" s="212">
        <f t="shared" si="3"/>
        <v>0</v>
      </c>
      <c r="AR90" s="23" t="s">
        <v>403</v>
      </c>
      <c r="AT90" s="23" t="s">
        <v>146</v>
      </c>
      <c r="AU90" s="23" t="s">
        <v>90</v>
      </c>
      <c r="AY90" s="23" t="s">
        <v>144</v>
      </c>
      <c r="BE90" s="213">
        <f t="shared" si="4"/>
        <v>0</v>
      </c>
      <c r="BF90" s="213">
        <f t="shared" si="5"/>
        <v>0</v>
      </c>
      <c r="BG90" s="213">
        <f t="shared" si="6"/>
        <v>0</v>
      </c>
      <c r="BH90" s="213">
        <f t="shared" si="7"/>
        <v>0</v>
      </c>
      <c r="BI90" s="213">
        <f t="shared" si="8"/>
        <v>0</v>
      </c>
      <c r="BJ90" s="23" t="s">
        <v>25</v>
      </c>
      <c r="BK90" s="213">
        <f t="shared" si="9"/>
        <v>0</v>
      </c>
      <c r="BL90" s="23" t="s">
        <v>403</v>
      </c>
      <c r="BM90" s="23" t="s">
        <v>407</v>
      </c>
    </row>
    <row r="91" spans="2:65" s="1" customFormat="1" ht="25.5" customHeight="1">
      <c r="B91" s="40"/>
      <c r="C91" s="202" t="s">
        <v>159</v>
      </c>
      <c r="D91" s="202" t="s">
        <v>146</v>
      </c>
      <c r="E91" s="203" t="s">
        <v>408</v>
      </c>
      <c r="F91" s="204" t="s">
        <v>409</v>
      </c>
      <c r="G91" s="205" t="s">
        <v>401</v>
      </c>
      <c r="H91" s="206">
        <v>1</v>
      </c>
      <c r="I91" s="207"/>
      <c r="J91" s="208">
        <f t="shared" si="0"/>
        <v>0</v>
      </c>
      <c r="K91" s="204" t="s">
        <v>402</v>
      </c>
      <c r="L91" s="60"/>
      <c r="M91" s="209" t="s">
        <v>37</v>
      </c>
      <c r="N91" s="210" t="s">
        <v>53</v>
      </c>
      <c r="O91" s="41"/>
      <c r="P91" s="211">
        <f t="shared" si="1"/>
        <v>0</v>
      </c>
      <c r="Q91" s="211">
        <v>0</v>
      </c>
      <c r="R91" s="211">
        <f t="shared" si="2"/>
        <v>0</v>
      </c>
      <c r="S91" s="211">
        <v>0</v>
      </c>
      <c r="T91" s="212">
        <f t="shared" si="3"/>
        <v>0</v>
      </c>
      <c r="AR91" s="23" t="s">
        <v>403</v>
      </c>
      <c r="AT91" s="23" t="s">
        <v>146</v>
      </c>
      <c r="AU91" s="23" t="s">
        <v>90</v>
      </c>
      <c r="AY91" s="23" t="s">
        <v>144</v>
      </c>
      <c r="BE91" s="213">
        <f t="shared" si="4"/>
        <v>0</v>
      </c>
      <c r="BF91" s="213">
        <f t="shared" si="5"/>
        <v>0</v>
      </c>
      <c r="BG91" s="213">
        <f t="shared" si="6"/>
        <v>0</v>
      </c>
      <c r="BH91" s="213">
        <f t="shared" si="7"/>
        <v>0</v>
      </c>
      <c r="BI91" s="213">
        <f t="shared" si="8"/>
        <v>0</v>
      </c>
      <c r="BJ91" s="23" t="s">
        <v>25</v>
      </c>
      <c r="BK91" s="213">
        <f t="shared" si="9"/>
        <v>0</v>
      </c>
      <c r="BL91" s="23" t="s">
        <v>403</v>
      </c>
      <c r="BM91" s="23" t="s">
        <v>410</v>
      </c>
    </row>
    <row r="92" spans="2:65" s="1" customFormat="1" ht="16.5" customHeight="1">
      <c r="B92" s="40"/>
      <c r="C92" s="202" t="s">
        <v>151</v>
      </c>
      <c r="D92" s="202" t="s">
        <v>146</v>
      </c>
      <c r="E92" s="203" t="s">
        <v>411</v>
      </c>
      <c r="F92" s="204" t="s">
        <v>412</v>
      </c>
      <c r="G92" s="205" t="s">
        <v>401</v>
      </c>
      <c r="H92" s="206">
        <v>1</v>
      </c>
      <c r="I92" s="207"/>
      <c r="J92" s="208">
        <f t="shared" si="0"/>
        <v>0</v>
      </c>
      <c r="K92" s="204" t="s">
        <v>402</v>
      </c>
      <c r="L92" s="60"/>
      <c r="M92" s="209" t="s">
        <v>37</v>
      </c>
      <c r="N92" s="210" t="s">
        <v>53</v>
      </c>
      <c r="O92" s="41"/>
      <c r="P92" s="211">
        <f t="shared" si="1"/>
        <v>0</v>
      </c>
      <c r="Q92" s="211">
        <v>0</v>
      </c>
      <c r="R92" s="211">
        <f t="shared" si="2"/>
        <v>0</v>
      </c>
      <c r="S92" s="211">
        <v>0</v>
      </c>
      <c r="T92" s="212">
        <f t="shared" si="3"/>
        <v>0</v>
      </c>
      <c r="AR92" s="23" t="s">
        <v>403</v>
      </c>
      <c r="AT92" s="23" t="s">
        <v>146</v>
      </c>
      <c r="AU92" s="23" t="s">
        <v>90</v>
      </c>
      <c r="AY92" s="23" t="s">
        <v>144</v>
      </c>
      <c r="BE92" s="213">
        <f t="shared" si="4"/>
        <v>0</v>
      </c>
      <c r="BF92" s="213">
        <f t="shared" si="5"/>
        <v>0</v>
      </c>
      <c r="BG92" s="213">
        <f t="shared" si="6"/>
        <v>0</v>
      </c>
      <c r="BH92" s="213">
        <f t="shared" si="7"/>
        <v>0</v>
      </c>
      <c r="BI92" s="213">
        <f t="shared" si="8"/>
        <v>0</v>
      </c>
      <c r="BJ92" s="23" t="s">
        <v>25</v>
      </c>
      <c r="BK92" s="213">
        <f t="shared" si="9"/>
        <v>0</v>
      </c>
      <c r="BL92" s="23" t="s">
        <v>403</v>
      </c>
      <c r="BM92" s="23" t="s">
        <v>413</v>
      </c>
    </row>
    <row r="93" spans="2:65" s="1" customFormat="1" ht="25.5" customHeight="1">
      <c r="B93" s="40"/>
      <c r="C93" s="202" t="s">
        <v>166</v>
      </c>
      <c r="D93" s="202" t="s">
        <v>146</v>
      </c>
      <c r="E93" s="203" t="s">
        <v>414</v>
      </c>
      <c r="F93" s="204" t="s">
        <v>415</v>
      </c>
      <c r="G93" s="205" t="s">
        <v>401</v>
      </c>
      <c r="H93" s="206">
        <v>1</v>
      </c>
      <c r="I93" s="207"/>
      <c r="J93" s="208">
        <f t="shared" si="0"/>
        <v>0</v>
      </c>
      <c r="K93" s="204" t="s">
        <v>402</v>
      </c>
      <c r="L93" s="60"/>
      <c r="M93" s="209" t="s">
        <v>37</v>
      </c>
      <c r="N93" s="210" t="s">
        <v>53</v>
      </c>
      <c r="O93" s="41"/>
      <c r="P93" s="211">
        <f t="shared" si="1"/>
        <v>0</v>
      </c>
      <c r="Q93" s="211">
        <v>0</v>
      </c>
      <c r="R93" s="211">
        <f t="shared" si="2"/>
        <v>0</v>
      </c>
      <c r="S93" s="211">
        <v>0</v>
      </c>
      <c r="T93" s="212">
        <f t="shared" si="3"/>
        <v>0</v>
      </c>
      <c r="AR93" s="23" t="s">
        <v>403</v>
      </c>
      <c r="AT93" s="23" t="s">
        <v>146</v>
      </c>
      <c r="AU93" s="23" t="s">
        <v>90</v>
      </c>
      <c r="AY93" s="23" t="s">
        <v>144</v>
      </c>
      <c r="BE93" s="213">
        <f t="shared" si="4"/>
        <v>0</v>
      </c>
      <c r="BF93" s="213">
        <f t="shared" si="5"/>
        <v>0</v>
      </c>
      <c r="BG93" s="213">
        <f t="shared" si="6"/>
        <v>0</v>
      </c>
      <c r="BH93" s="213">
        <f t="shared" si="7"/>
        <v>0</v>
      </c>
      <c r="BI93" s="213">
        <f t="shared" si="8"/>
        <v>0</v>
      </c>
      <c r="BJ93" s="23" t="s">
        <v>25</v>
      </c>
      <c r="BK93" s="213">
        <f t="shared" si="9"/>
        <v>0</v>
      </c>
      <c r="BL93" s="23" t="s">
        <v>403</v>
      </c>
      <c r="BM93" s="23" t="s">
        <v>416</v>
      </c>
    </row>
    <row r="94" spans="2:65" s="1" customFormat="1" ht="38.25" customHeight="1">
      <c r="B94" s="40"/>
      <c r="C94" s="202" t="s">
        <v>171</v>
      </c>
      <c r="D94" s="202" t="s">
        <v>146</v>
      </c>
      <c r="E94" s="203" t="s">
        <v>417</v>
      </c>
      <c r="F94" s="204" t="s">
        <v>418</v>
      </c>
      <c r="G94" s="205" t="s">
        <v>401</v>
      </c>
      <c r="H94" s="206">
        <v>1</v>
      </c>
      <c r="I94" s="207"/>
      <c r="J94" s="208">
        <f t="shared" si="0"/>
        <v>0</v>
      </c>
      <c r="K94" s="204" t="s">
        <v>402</v>
      </c>
      <c r="L94" s="60"/>
      <c r="M94" s="209" t="s">
        <v>37</v>
      </c>
      <c r="N94" s="210" t="s">
        <v>53</v>
      </c>
      <c r="O94" s="41"/>
      <c r="P94" s="211">
        <f t="shared" si="1"/>
        <v>0</v>
      </c>
      <c r="Q94" s="211">
        <v>0</v>
      </c>
      <c r="R94" s="211">
        <f t="shared" si="2"/>
        <v>0</v>
      </c>
      <c r="S94" s="211">
        <v>0</v>
      </c>
      <c r="T94" s="212">
        <f t="shared" si="3"/>
        <v>0</v>
      </c>
      <c r="AR94" s="23" t="s">
        <v>403</v>
      </c>
      <c r="AT94" s="23" t="s">
        <v>146</v>
      </c>
      <c r="AU94" s="23" t="s">
        <v>90</v>
      </c>
      <c r="AY94" s="23" t="s">
        <v>144</v>
      </c>
      <c r="BE94" s="213">
        <f t="shared" si="4"/>
        <v>0</v>
      </c>
      <c r="BF94" s="213">
        <f t="shared" si="5"/>
        <v>0</v>
      </c>
      <c r="BG94" s="213">
        <f t="shared" si="6"/>
        <v>0</v>
      </c>
      <c r="BH94" s="213">
        <f t="shared" si="7"/>
        <v>0</v>
      </c>
      <c r="BI94" s="213">
        <f t="shared" si="8"/>
        <v>0</v>
      </c>
      <c r="BJ94" s="23" t="s">
        <v>25</v>
      </c>
      <c r="BK94" s="213">
        <f t="shared" si="9"/>
        <v>0</v>
      </c>
      <c r="BL94" s="23" t="s">
        <v>403</v>
      </c>
      <c r="BM94" s="23" t="s">
        <v>419</v>
      </c>
    </row>
    <row r="95" spans="2:65" s="1" customFormat="1" ht="25.5" customHeight="1">
      <c r="B95" s="40"/>
      <c r="C95" s="202" t="s">
        <v>175</v>
      </c>
      <c r="D95" s="202" t="s">
        <v>146</v>
      </c>
      <c r="E95" s="203" t="s">
        <v>420</v>
      </c>
      <c r="F95" s="204" t="s">
        <v>421</v>
      </c>
      <c r="G95" s="205" t="s">
        <v>401</v>
      </c>
      <c r="H95" s="206">
        <v>1</v>
      </c>
      <c r="I95" s="207"/>
      <c r="J95" s="208">
        <f t="shared" si="0"/>
        <v>0</v>
      </c>
      <c r="K95" s="204" t="s">
        <v>402</v>
      </c>
      <c r="L95" s="60"/>
      <c r="M95" s="209" t="s">
        <v>37</v>
      </c>
      <c r="N95" s="210" t="s">
        <v>53</v>
      </c>
      <c r="O95" s="41"/>
      <c r="P95" s="211">
        <f t="shared" si="1"/>
        <v>0</v>
      </c>
      <c r="Q95" s="211">
        <v>0</v>
      </c>
      <c r="R95" s="211">
        <f t="shared" si="2"/>
        <v>0</v>
      </c>
      <c r="S95" s="211">
        <v>0</v>
      </c>
      <c r="T95" s="212">
        <f t="shared" si="3"/>
        <v>0</v>
      </c>
      <c r="AR95" s="23" t="s">
        <v>403</v>
      </c>
      <c r="AT95" s="23" t="s">
        <v>146</v>
      </c>
      <c r="AU95" s="23" t="s">
        <v>90</v>
      </c>
      <c r="AY95" s="23" t="s">
        <v>144</v>
      </c>
      <c r="BE95" s="213">
        <f t="shared" si="4"/>
        <v>0</v>
      </c>
      <c r="BF95" s="213">
        <f t="shared" si="5"/>
        <v>0</v>
      </c>
      <c r="BG95" s="213">
        <f t="shared" si="6"/>
        <v>0</v>
      </c>
      <c r="BH95" s="213">
        <f t="shared" si="7"/>
        <v>0</v>
      </c>
      <c r="BI95" s="213">
        <f t="shared" si="8"/>
        <v>0</v>
      </c>
      <c r="BJ95" s="23" t="s">
        <v>25</v>
      </c>
      <c r="BK95" s="213">
        <f t="shared" si="9"/>
        <v>0</v>
      </c>
      <c r="BL95" s="23" t="s">
        <v>403</v>
      </c>
      <c r="BM95" s="23" t="s">
        <v>422</v>
      </c>
    </row>
    <row r="96" spans="2:65" s="11" customFormat="1" ht="29.85" customHeight="1">
      <c r="B96" s="186"/>
      <c r="C96" s="187"/>
      <c r="D96" s="188" t="s">
        <v>81</v>
      </c>
      <c r="E96" s="200" t="s">
        <v>423</v>
      </c>
      <c r="F96" s="200" t="s">
        <v>424</v>
      </c>
      <c r="G96" s="187"/>
      <c r="H96" s="187"/>
      <c r="I96" s="190"/>
      <c r="J96" s="201">
        <f>BK96</f>
        <v>0</v>
      </c>
      <c r="K96" s="187"/>
      <c r="L96" s="192"/>
      <c r="M96" s="193"/>
      <c r="N96" s="194"/>
      <c r="O96" s="194"/>
      <c r="P96" s="195">
        <f>SUM(P97:P100)</f>
        <v>0</v>
      </c>
      <c r="Q96" s="194"/>
      <c r="R96" s="195">
        <f>SUM(R97:R100)</f>
        <v>0</v>
      </c>
      <c r="S96" s="194"/>
      <c r="T96" s="196">
        <f>SUM(T97:T100)</f>
        <v>0</v>
      </c>
      <c r="AR96" s="197" t="s">
        <v>166</v>
      </c>
      <c r="AT96" s="198" t="s">
        <v>81</v>
      </c>
      <c r="AU96" s="198" t="s">
        <v>25</v>
      </c>
      <c r="AY96" s="197" t="s">
        <v>144</v>
      </c>
      <c r="BK96" s="199">
        <f>SUM(BK97:BK100)</f>
        <v>0</v>
      </c>
    </row>
    <row r="97" spans="2:65" s="1" customFormat="1" ht="16.5" customHeight="1">
      <c r="B97" s="40"/>
      <c r="C97" s="202" t="s">
        <v>179</v>
      </c>
      <c r="D97" s="202" t="s">
        <v>146</v>
      </c>
      <c r="E97" s="203" t="s">
        <v>425</v>
      </c>
      <c r="F97" s="204" t="s">
        <v>426</v>
      </c>
      <c r="G97" s="205" t="s">
        <v>401</v>
      </c>
      <c r="H97" s="206">
        <v>1</v>
      </c>
      <c r="I97" s="207"/>
      <c r="J97" s="208">
        <f>ROUND(I97*H97,2)</f>
        <v>0</v>
      </c>
      <c r="K97" s="204" t="s">
        <v>402</v>
      </c>
      <c r="L97" s="60"/>
      <c r="M97" s="209" t="s">
        <v>37</v>
      </c>
      <c r="N97" s="210" t="s">
        <v>53</v>
      </c>
      <c r="O97" s="41"/>
      <c r="P97" s="211">
        <f>O97*H97</f>
        <v>0</v>
      </c>
      <c r="Q97" s="211">
        <v>0</v>
      </c>
      <c r="R97" s="211">
        <f>Q97*H97</f>
        <v>0</v>
      </c>
      <c r="S97" s="211">
        <v>0</v>
      </c>
      <c r="T97" s="212">
        <f>S97*H97</f>
        <v>0</v>
      </c>
      <c r="AR97" s="23" t="s">
        <v>403</v>
      </c>
      <c r="AT97" s="23" t="s">
        <v>146</v>
      </c>
      <c r="AU97" s="23" t="s">
        <v>90</v>
      </c>
      <c r="AY97" s="23" t="s">
        <v>144</v>
      </c>
      <c r="BE97" s="213">
        <f>IF(N97="základní",J97,0)</f>
        <v>0</v>
      </c>
      <c r="BF97" s="213">
        <f>IF(N97="snížená",J97,0)</f>
        <v>0</v>
      </c>
      <c r="BG97" s="213">
        <f>IF(N97="zákl. přenesená",J97,0)</f>
        <v>0</v>
      </c>
      <c r="BH97" s="213">
        <f>IF(N97="sníž. přenesená",J97,0)</f>
        <v>0</v>
      </c>
      <c r="BI97" s="213">
        <f>IF(N97="nulová",J97,0)</f>
        <v>0</v>
      </c>
      <c r="BJ97" s="23" t="s">
        <v>25</v>
      </c>
      <c r="BK97" s="213">
        <f>ROUND(I97*H97,2)</f>
        <v>0</v>
      </c>
      <c r="BL97" s="23" t="s">
        <v>403</v>
      </c>
      <c r="BM97" s="23" t="s">
        <v>427</v>
      </c>
    </row>
    <row r="98" spans="2:65" s="1" customFormat="1" ht="16.5" customHeight="1">
      <c r="B98" s="40"/>
      <c r="C98" s="202" t="s">
        <v>184</v>
      </c>
      <c r="D98" s="202" t="s">
        <v>146</v>
      </c>
      <c r="E98" s="203" t="s">
        <v>428</v>
      </c>
      <c r="F98" s="204" t="s">
        <v>429</v>
      </c>
      <c r="G98" s="205" t="s">
        <v>401</v>
      </c>
      <c r="H98" s="206">
        <v>1</v>
      </c>
      <c r="I98" s="207"/>
      <c r="J98" s="208">
        <f>ROUND(I98*H98,2)</f>
        <v>0</v>
      </c>
      <c r="K98" s="204" t="s">
        <v>402</v>
      </c>
      <c r="L98" s="60"/>
      <c r="M98" s="209" t="s">
        <v>37</v>
      </c>
      <c r="N98" s="210" t="s">
        <v>53</v>
      </c>
      <c r="O98" s="41"/>
      <c r="P98" s="211">
        <f>O98*H98</f>
        <v>0</v>
      </c>
      <c r="Q98" s="211">
        <v>0</v>
      </c>
      <c r="R98" s="211">
        <f>Q98*H98</f>
        <v>0</v>
      </c>
      <c r="S98" s="211">
        <v>0</v>
      </c>
      <c r="T98" s="212">
        <f>S98*H98</f>
        <v>0</v>
      </c>
      <c r="AR98" s="23" t="s">
        <v>403</v>
      </c>
      <c r="AT98" s="23" t="s">
        <v>146</v>
      </c>
      <c r="AU98" s="23" t="s">
        <v>90</v>
      </c>
      <c r="AY98" s="23" t="s">
        <v>144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23" t="s">
        <v>25</v>
      </c>
      <c r="BK98" s="213">
        <f>ROUND(I98*H98,2)</f>
        <v>0</v>
      </c>
      <c r="BL98" s="23" t="s">
        <v>403</v>
      </c>
      <c r="BM98" s="23" t="s">
        <v>430</v>
      </c>
    </row>
    <row r="99" spans="2:65" s="1" customFormat="1" ht="25.5" customHeight="1">
      <c r="B99" s="40"/>
      <c r="C99" s="202" t="s">
        <v>29</v>
      </c>
      <c r="D99" s="202" t="s">
        <v>146</v>
      </c>
      <c r="E99" s="203" t="s">
        <v>431</v>
      </c>
      <c r="F99" s="204" t="s">
        <v>432</v>
      </c>
      <c r="G99" s="205" t="s">
        <v>401</v>
      </c>
      <c r="H99" s="206">
        <v>1</v>
      </c>
      <c r="I99" s="207"/>
      <c r="J99" s="208">
        <f>ROUND(I99*H99,2)</f>
        <v>0</v>
      </c>
      <c r="K99" s="204" t="s">
        <v>402</v>
      </c>
      <c r="L99" s="60"/>
      <c r="M99" s="209" t="s">
        <v>37</v>
      </c>
      <c r="N99" s="210" t="s">
        <v>53</v>
      </c>
      <c r="O99" s="41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AR99" s="23" t="s">
        <v>403</v>
      </c>
      <c r="AT99" s="23" t="s">
        <v>146</v>
      </c>
      <c r="AU99" s="23" t="s">
        <v>90</v>
      </c>
      <c r="AY99" s="23" t="s">
        <v>144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23" t="s">
        <v>25</v>
      </c>
      <c r="BK99" s="213">
        <f>ROUND(I99*H99,2)</f>
        <v>0</v>
      </c>
      <c r="BL99" s="23" t="s">
        <v>403</v>
      </c>
      <c r="BM99" s="23" t="s">
        <v>433</v>
      </c>
    </row>
    <row r="100" spans="2:65" s="1" customFormat="1" ht="25.5" customHeight="1">
      <c r="B100" s="40"/>
      <c r="C100" s="202" t="s">
        <v>194</v>
      </c>
      <c r="D100" s="202" t="s">
        <v>146</v>
      </c>
      <c r="E100" s="203" t="s">
        <v>434</v>
      </c>
      <c r="F100" s="204" t="s">
        <v>435</v>
      </c>
      <c r="G100" s="205" t="s">
        <v>401</v>
      </c>
      <c r="H100" s="206">
        <v>1</v>
      </c>
      <c r="I100" s="207"/>
      <c r="J100" s="208">
        <f>ROUND(I100*H100,2)</f>
        <v>0</v>
      </c>
      <c r="K100" s="204" t="s">
        <v>402</v>
      </c>
      <c r="L100" s="60"/>
      <c r="M100" s="209" t="s">
        <v>37</v>
      </c>
      <c r="N100" s="210" t="s">
        <v>53</v>
      </c>
      <c r="O100" s="41"/>
      <c r="P100" s="211">
        <f>O100*H100</f>
        <v>0</v>
      </c>
      <c r="Q100" s="211">
        <v>0</v>
      </c>
      <c r="R100" s="211">
        <f>Q100*H100</f>
        <v>0</v>
      </c>
      <c r="S100" s="211">
        <v>0</v>
      </c>
      <c r="T100" s="212">
        <f>S100*H100</f>
        <v>0</v>
      </c>
      <c r="AR100" s="23" t="s">
        <v>403</v>
      </c>
      <c r="AT100" s="23" t="s">
        <v>146</v>
      </c>
      <c r="AU100" s="23" t="s">
        <v>90</v>
      </c>
      <c r="AY100" s="23" t="s">
        <v>144</v>
      </c>
      <c r="BE100" s="213">
        <f>IF(N100="základní",J100,0)</f>
        <v>0</v>
      </c>
      <c r="BF100" s="213">
        <f>IF(N100="snížená",J100,0)</f>
        <v>0</v>
      </c>
      <c r="BG100" s="213">
        <f>IF(N100="zákl. přenesená",J100,0)</f>
        <v>0</v>
      </c>
      <c r="BH100" s="213">
        <f>IF(N100="sníž. přenesená",J100,0)</f>
        <v>0</v>
      </c>
      <c r="BI100" s="213">
        <f>IF(N100="nulová",J100,0)</f>
        <v>0</v>
      </c>
      <c r="BJ100" s="23" t="s">
        <v>25</v>
      </c>
      <c r="BK100" s="213">
        <f>ROUND(I100*H100,2)</f>
        <v>0</v>
      </c>
      <c r="BL100" s="23" t="s">
        <v>403</v>
      </c>
      <c r="BM100" s="23" t="s">
        <v>436</v>
      </c>
    </row>
    <row r="101" spans="2:65" s="11" customFormat="1" ht="37.35" customHeight="1">
      <c r="B101" s="186"/>
      <c r="C101" s="187"/>
      <c r="D101" s="188" t="s">
        <v>81</v>
      </c>
      <c r="E101" s="189" t="s">
        <v>437</v>
      </c>
      <c r="F101" s="189" t="s">
        <v>438</v>
      </c>
      <c r="G101" s="187"/>
      <c r="H101" s="187"/>
      <c r="I101" s="190"/>
      <c r="J101" s="191">
        <f>BK101</f>
        <v>0</v>
      </c>
      <c r="K101" s="187"/>
      <c r="L101" s="192"/>
      <c r="M101" s="193"/>
      <c r="N101" s="194"/>
      <c r="O101" s="194"/>
      <c r="P101" s="195">
        <f>SUM(P102:P108)</f>
        <v>0</v>
      </c>
      <c r="Q101" s="194"/>
      <c r="R101" s="195">
        <f>SUM(R102:R108)</f>
        <v>0</v>
      </c>
      <c r="S101" s="194"/>
      <c r="T101" s="196">
        <f>SUM(T102:T108)</f>
        <v>0</v>
      </c>
      <c r="AR101" s="197" t="s">
        <v>166</v>
      </c>
      <c r="AT101" s="198" t="s">
        <v>81</v>
      </c>
      <c r="AU101" s="198" t="s">
        <v>82</v>
      </c>
      <c r="AY101" s="197" t="s">
        <v>144</v>
      </c>
      <c r="BK101" s="199">
        <f>SUM(BK102:BK108)</f>
        <v>0</v>
      </c>
    </row>
    <row r="102" spans="2:65" s="1" customFormat="1" ht="25.5" customHeight="1">
      <c r="B102" s="40"/>
      <c r="C102" s="202" t="s">
        <v>199</v>
      </c>
      <c r="D102" s="202" t="s">
        <v>146</v>
      </c>
      <c r="E102" s="203" t="s">
        <v>439</v>
      </c>
      <c r="F102" s="204" t="s">
        <v>440</v>
      </c>
      <c r="G102" s="205" t="s">
        <v>401</v>
      </c>
      <c r="H102" s="206">
        <v>1</v>
      </c>
      <c r="I102" s="207"/>
      <c r="J102" s="208">
        <f t="shared" ref="J102:J108" si="10">ROUND(I102*H102,2)</f>
        <v>0</v>
      </c>
      <c r="K102" s="204" t="s">
        <v>402</v>
      </c>
      <c r="L102" s="60"/>
      <c r="M102" s="209" t="s">
        <v>37</v>
      </c>
      <c r="N102" s="210" t="s">
        <v>53</v>
      </c>
      <c r="O102" s="41"/>
      <c r="P102" s="211">
        <f t="shared" ref="P102:P108" si="11">O102*H102</f>
        <v>0</v>
      </c>
      <c r="Q102" s="211">
        <v>0</v>
      </c>
      <c r="R102" s="211">
        <f t="shared" ref="R102:R108" si="12">Q102*H102</f>
        <v>0</v>
      </c>
      <c r="S102" s="211">
        <v>0</v>
      </c>
      <c r="T102" s="212">
        <f t="shared" ref="T102:T108" si="13">S102*H102</f>
        <v>0</v>
      </c>
      <c r="AR102" s="23" t="s">
        <v>403</v>
      </c>
      <c r="AT102" s="23" t="s">
        <v>146</v>
      </c>
      <c r="AU102" s="23" t="s">
        <v>25</v>
      </c>
      <c r="AY102" s="23" t="s">
        <v>144</v>
      </c>
      <c r="BE102" s="213">
        <f t="shared" ref="BE102:BE108" si="14">IF(N102="základní",J102,0)</f>
        <v>0</v>
      </c>
      <c r="BF102" s="213">
        <f t="shared" ref="BF102:BF108" si="15">IF(N102="snížená",J102,0)</f>
        <v>0</v>
      </c>
      <c r="BG102" s="213">
        <f t="shared" ref="BG102:BG108" si="16">IF(N102="zákl. přenesená",J102,0)</f>
        <v>0</v>
      </c>
      <c r="BH102" s="213">
        <f t="shared" ref="BH102:BH108" si="17">IF(N102="sníž. přenesená",J102,0)</f>
        <v>0</v>
      </c>
      <c r="BI102" s="213">
        <f t="shared" ref="BI102:BI108" si="18">IF(N102="nulová",J102,0)</f>
        <v>0</v>
      </c>
      <c r="BJ102" s="23" t="s">
        <v>25</v>
      </c>
      <c r="BK102" s="213">
        <f t="shared" ref="BK102:BK108" si="19">ROUND(I102*H102,2)</f>
        <v>0</v>
      </c>
      <c r="BL102" s="23" t="s">
        <v>403</v>
      </c>
      <c r="BM102" s="23" t="s">
        <v>441</v>
      </c>
    </row>
    <row r="103" spans="2:65" s="1" customFormat="1" ht="16.5" customHeight="1">
      <c r="B103" s="40"/>
      <c r="C103" s="202" t="s">
        <v>204</v>
      </c>
      <c r="D103" s="202" t="s">
        <v>146</v>
      </c>
      <c r="E103" s="203" t="s">
        <v>442</v>
      </c>
      <c r="F103" s="204" t="s">
        <v>443</v>
      </c>
      <c r="G103" s="205" t="s">
        <v>401</v>
      </c>
      <c r="H103" s="206">
        <v>1</v>
      </c>
      <c r="I103" s="207"/>
      <c r="J103" s="208">
        <f t="shared" si="10"/>
        <v>0</v>
      </c>
      <c r="K103" s="204" t="s">
        <v>402</v>
      </c>
      <c r="L103" s="60"/>
      <c r="M103" s="209" t="s">
        <v>37</v>
      </c>
      <c r="N103" s="210" t="s">
        <v>53</v>
      </c>
      <c r="O103" s="41"/>
      <c r="P103" s="211">
        <f t="shared" si="11"/>
        <v>0</v>
      </c>
      <c r="Q103" s="211">
        <v>0</v>
      </c>
      <c r="R103" s="211">
        <f t="shared" si="12"/>
        <v>0</v>
      </c>
      <c r="S103" s="211">
        <v>0</v>
      </c>
      <c r="T103" s="212">
        <f t="shared" si="13"/>
        <v>0</v>
      </c>
      <c r="AR103" s="23" t="s">
        <v>403</v>
      </c>
      <c r="AT103" s="23" t="s">
        <v>146</v>
      </c>
      <c r="AU103" s="23" t="s">
        <v>25</v>
      </c>
      <c r="AY103" s="23" t="s">
        <v>144</v>
      </c>
      <c r="BE103" s="213">
        <f t="shared" si="14"/>
        <v>0</v>
      </c>
      <c r="BF103" s="213">
        <f t="shared" si="15"/>
        <v>0</v>
      </c>
      <c r="BG103" s="213">
        <f t="shared" si="16"/>
        <v>0</v>
      </c>
      <c r="BH103" s="213">
        <f t="shared" si="17"/>
        <v>0</v>
      </c>
      <c r="BI103" s="213">
        <f t="shared" si="18"/>
        <v>0</v>
      </c>
      <c r="BJ103" s="23" t="s">
        <v>25</v>
      </c>
      <c r="BK103" s="213">
        <f t="shared" si="19"/>
        <v>0</v>
      </c>
      <c r="BL103" s="23" t="s">
        <v>403</v>
      </c>
      <c r="BM103" s="23" t="s">
        <v>444</v>
      </c>
    </row>
    <row r="104" spans="2:65" s="1" customFormat="1" ht="16.5" customHeight="1">
      <c r="B104" s="40"/>
      <c r="C104" s="202" t="s">
        <v>208</v>
      </c>
      <c r="D104" s="202" t="s">
        <v>146</v>
      </c>
      <c r="E104" s="203" t="s">
        <v>445</v>
      </c>
      <c r="F104" s="204" t="s">
        <v>446</v>
      </c>
      <c r="G104" s="205" t="s">
        <v>401</v>
      </c>
      <c r="H104" s="206">
        <v>1</v>
      </c>
      <c r="I104" s="207"/>
      <c r="J104" s="208">
        <f t="shared" si="10"/>
        <v>0</v>
      </c>
      <c r="K104" s="204" t="s">
        <v>402</v>
      </c>
      <c r="L104" s="60"/>
      <c r="M104" s="209" t="s">
        <v>37</v>
      </c>
      <c r="N104" s="210" t="s">
        <v>53</v>
      </c>
      <c r="O104" s="41"/>
      <c r="P104" s="211">
        <f t="shared" si="11"/>
        <v>0</v>
      </c>
      <c r="Q104" s="211">
        <v>0</v>
      </c>
      <c r="R104" s="211">
        <f t="shared" si="12"/>
        <v>0</v>
      </c>
      <c r="S104" s="211">
        <v>0</v>
      </c>
      <c r="T104" s="212">
        <f t="shared" si="13"/>
        <v>0</v>
      </c>
      <c r="AR104" s="23" t="s">
        <v>403</v>
      </c>
      <c r="AT104" s="23" t="s">
        <v>146</v>
      </c>
      <c r="AU104" s="23" t="s">
        <v>25</v>
      </c>
      <c r="AY104" s="23" t="s">
        <v>144</v>
      </c>
      <c r="BE104" s="213">
        <f t="shared" si="14"/>
        <v>0</v>
      </c>
      <c r="BF104" s="213">
        <f t="shared" si="15"/>
        <v>0</v>
      </c>
      <c r="BG104" s="213">
        <f t="shared" si="16"/>
        <v>0</v>
      </c>
      <c r="BH104" s="213">
        <f t="shared" si="17"/>
        <v>0</v>
      </c>
      <c r="BI104" s="213">
        <f t="shared" si="18"/>
        <v>0</v>
      </c>
      <c r="BJ104" s="23" t="s">
        <v>25</v>
      </c>
      <c r="BK104" s="213">
        <f t="shared" si="19"/>
        <v>0</v>
      </c>
      <c r="BL104" s="23" t="s">
        <v>403</v>
      </c>
      <c r="BM104" s="23" t="s">
        <v>447</v>
      </c>
    </row>
    <row r="105" spans="2:65" s="1" customFormat="1" ht="16.5" customHeight="1">
      <c r="B105" s="40"/>
      <c r="C105" s="202" t="s">
        <v>10</v>
      </c>
      <c r="D105" s="202" t="s">
        <v>146</v>
      </c>
      <c r="E105" s="203" t="s">
        <v>448</v>
      </c>
      <c r="F105" s="204" t="s">
        <v>449</v>
      </c>
      <c r="G105" s="205" t="s">
        <v>401</v>
      </c>
      <c r="H105" s="206">
        <v>1</v>
      </c>
      <c r="I105" s="207"/>
      <c r="J105" s="208">
        <f t="shared" si="10"/>
        <v>0</v>
      </c>
      <c r="K105" s="204" t="s">
        <v>402</v>
      </c>
      <c r="L105" s="60"/>
      <c r="M105" s="209" t="s">
        <v>37</v>
      </c>
      <c r="N105" s="210" t="s">
        <v>53</v>
      </c>
      <c r="O105" s="41"/>
      <c r="P105" s="211">
        <f t="shared" si="11"/>
        <v>0</v>
      </c>
      <c r="Q105" s="211">
        <v>0</v>
      </c>
      <c r="R105" s="211">
        <f t="shared" si="12"/>
        <v>0</v>
      </c>
      <c r="S105" s="211">
        <v>0</v>
      </c>
      <c r="T105" s="212">
        <f t="shared" si="13"/>
        <v>0</v>
      </c>
      <c r="AR105" s="23" t="s">
        <v>403</v>
      </c>
      <c r="AT105" s="23" t="s">
        <v>146</v>
      </c>
      <c r="AU105" s="23" t="s">
        <v>25</v>
      </c>
      <c r="AY105" s="23" t="s">
        <v>144</v>
      </c>
      <c r="BE105" s="213">
        <f t="shared" si="14"/>
        <v>0</v>
      </c>
      <c r="BF105" s="213">
        <f t="shared" si="15"/>
        <v>0</v>
      </c>
      <c r="BG105" s="213">
        <f t="shared" si="16"/>
        <v>0</v>
      </c>
      <c r="BH105" s="213">
        <f t="shared" si="17"/>
        <v>0</v>
      </c>
      <c r="BI105" s="213">
        <f t="shared" si="18"/>
        <v>0</v>
      </c>
      <c r="BJ105" s="23" t="s">
        <v>25</v>
      </c>
      <c r="BK105" s="213">
        <f t="shared" si="19"/>
        <v>0</v>
      </c>
      <c r="BL105" s="23" t="s">
        <v>403</v>
      </c>
      <c r="BM105" s="23" t="s">
        <v>450</v>
      </c>
    </row>
    <row r="106" spans="2:65" s="1" customFormat="1" ht="16.5" customHeight="1">
      <c r="B106" s="40"/>
      <c r="C106" s="202" t="s">
        <v>280</v>
      </c>
      <c r="D106" s="202" t="s">
        <v>146</v>
      </c>
      <c r="E106" s="203" t="s">
        <v>451</v>
      </c>
      <c r="F106" s="204" t="s">
        <v>452</v>
      </c>
      <c r="G106" s="205" t="s">
        <v>401</v>
      </c>
      <c r="H106" s="206">
        <v>1</v>
      </c>
      <c r="I106" s="207"/>
      <c r="J106" s="208">
        <f t="shared" si="10"/>
        <v>0</v>
      </c>
      <c r="K106" s="204" t="s">
        <v>402</v>
      </c>
      <c r="L106" s="60"/>
      <c r="M106" s="209" t="s">
        <v>37</v>
      </c>
      <c r="N106" s="210" t="s">
        <v>53</v>
      </c>
      <c r="O106" s="41"/>
      <c r="P106" s="211">
        <f t="shared" si="11"/>
        <v>0</v>
      </c>
      <c r="Q106" s="211">
        <v>0</v>
      </c>
      <c r="R106" s="211">
        <f t="shared" si="12"/>
        <v>0</v>
      </c>
      <c r="S106" s="211">
        <v>0</v>
      </c>
      <c r="T106" s="212">
        <f t="shared" si="13"/>
        <v>0</v>
      </c>
      <c r="AR106" s="23" t="s">
        <v>403</v>
      </c>
      <c r="AT106" s="23" t="s">
        <v>146</v>
      </c>
      <c r="AU106" s="23" t="s">
        <v>25</v>
      </c>
      <c r="AY106" s="23" t="s">
        <v>144</v>
      </c>
      <c r="BE106" s="213">
        <f t="shared" si="14"/>
        <v>0</v>
      </c>
      <c r="BF106" s="213">
        <f t="shared" si="15"/>
        <v>0</v>
      </c>
      <c r="BG106" s="213">
        <f t="shared" si="16"/>
        <v>0</v>
      </c>
      <c r="BH106" s="213">
        <f t="shared" si="17"/>
        <v>0</v>
      </c>
      <c r="BI106" s="213">
        <f t="shared" si="18"/>
        <v>0</v>
      </c>
      <c r="BJ106" s="23" t="s">
        <v>25</v>
      </c>
      <c r="BK106" s="213">
        <f t="shared" si="19"/>
        <v>0</v>
      </c>
      <c r="BL106" s="23" t="s">
        <v>403</v>
      </c>
      <c r="BM106" s="23" t="s">
        <v>453</v>
      </c>
    </row>
    <row r="107" spans="2:65" s="1" customFormat="1" ht="16.5" customHeight="1">
      <c r="B107" s="40"/>
      <c r="C107" s="202" t="s">
        <v>284</v>
      </c>
      <c r="D107" s="202" t="s">
        <v>146</v>
      </c>
      <c r="E107" s="203" t="s">
        <v>454</v>
      </c>
      <c r="F107" s="204" t="s">
        <v>455</v>
      </c>
      <c r="G107" s="205" t="s">
        <v>401</v>
      </c>
      <c r="H107" s="206">
        <v>1</v>
      </c>
      <c r="I107" s="207"/>
      <c r="J107" s="208">
        <f t="shared" si="10"/>
        <v>0</v>
      </c>
      <c r="K107" s="204" t="s">
        <v>402</v>
      </c>
      <c r="L107" s="60"/>
      <c r="M107" s="209" t="s">
        <v>37</v>
      </c>
      <c r="N107" s="210" t="s">
        <v>53</v>
      </c>
      <c r="O107" s="41"/>
      <c r="P107" s="211">
        <f t="shared" si="11"/>
        <v>0</v>
      </c>
      <c r="Q107" s="211">
        <v>0</v>
      </c>
      <c r="R107" s="211">
        <f t="shared" si="12"/>
        <v>0</v>
      </c>
      <c r="S107" s="211">
        <v>0</v>
      </c>
      <c r="T107" s="212">
        <f t="shared" si="13"/>
        <v>0</v>
      </c>
      <c r="AR107" s="23" t="s">
        <v>403</v>
      </c>
      <c r="AT107" s="23" t="s">
        <v>146</v>
      </c>
      <c r="AU107" s="23" t="s">
        <v>25</v>
      </c>
      <c r="AY107" s="23" t="s">
        <v>144</v>
      </c>
      <c r="BE107" s="213">
        <f t="shared" si="14"/>
        <v>0</v>
      </c>
      <c r="BF107" s="213">
        <f t="shared" si="15"/>
        <v>0</v>
      </c>
      <c r="BG107" s="213">
        <f t="shared" si="16"/>
        <v>0</v>
      </c>
      <c r="BH107" s="213">
        <f t="shared" si="17"/>
        <v>0</v>
      </c>
      <c r="BI107" s="213">
        <f t="shared" si="18"/>
        <v>0</v>
      </c>
      <c r="BJ107" s="23" t="s">
        <v>25</v>
      </c>
      <c r="BK107" s="213">
        <f t="shared" si="19"/>
        <v>0</v>
      </c>
      <c r="BL107" s="23" t="s">
        <v>403</v>
      </c>
      <c r="BM107" s="23" t="s">
        <v>456</v>
      </c>
    </row>
    <row r="108" spans="2:65" s="1" customFormat="1" ht="16.5" customHeight="1">
      <c r="B108" s="40"/>
      <c r="C108" s="202" t="s">
        <v>235</v>
      </c>
      <c r="D108" s="202" t="s">
        <v>146</v>
      </c>
      <c r="E108" s="203" t="s">
        <v>457</v>
      </c>
      <c r="F108" s="204" t="s">
        <v>458</v>
      </c>
      <c r="G108" s="205" t="s">
        <v>401</v>
      </c>
      <c r="H108" s="206">
        <v>1</v>
      </c>
      <c r="I108" s="207"/>
      <c r="J108" s="208">
        <f t="shared" si="10"/>
        <v>0</v>
      </c>
      <c r="K108" s="204" t="s">
        <v>402</v>
      </c>
      <c r="L108" s="60"/>
      <c r="M108" s="209" t="s">
        <v>37</v>
      </c>
      <c r="N108" s="226" t="s">
        <v>53</v>
      </c>
      <c r="O108" s="227"/>
      <c r="P108" s="228">
        <f t="shared" si="11"/>
        <v>0</v>
      </c>
      <c r="Q108" s="228">
        <v>0</v>
      </c>
      <c r="R108" s="228">
        <f t="shared" si="12"/>
        <v>0</v>
      </c>
      <c r="S108" s="228">
        <v>0</v>
      </c>
      <c r="T108" s="229">
        <f t="shared" si="13"/>
        <v>0</v>
      </c>
      <c r="AR108" s="23" t="s">
        <v>403</v>
      </c>
      <c r="AT108" s="23" t="s">
        <v>146</v>
      </c>
      <c r="AU108" s="23" t="s">
        <v>25</v>
      </c>
      <c r="AY108" s="23" t="s">
        <v>144</v>
      </c>
      <c r="BE108" s="213">
        <f t="shared" si="14"/>
        <v>0</v>
      </c>
      <c r="BF108" s="213">
        <f t="shared" si="15"/>
        <v>0</v>
      </c>
      <c r="BG108" s="213">
        <f t="shared" si="16"/>
        <v>0</v>
      </c>
      <c r="BH108" s="213">
        <f t="shared" si="17"/>
        <v>0</v>
      </c>
      <c r="BI108" s="213">
        <f t="shared" si="18"/>
        <v>0</v>
      </c>
      <c r="BJ108" s="23" t="s">
        <v>25</v>
      </c>
      <c r="BK108" s="213">
        <f t="shared" si="19"/>
        <v>0</v>
      </c>
      <c r="BL108" s="23" t="s">
        <v>403</v>
      </c>
      <c r="BM108" s="23" t="s">
        <v>459</v>
      </c>
    </row>
    <row r="109" spans="2:65" s="1" customFormat="1" ht="6.95" customHeight="1">
      <c r="B109" s="55"/>
      <c r="C109" s="56"/>
      <c r="D109" s="56"/>
      <c r="E109" s="56"/>
      <c r="F109" s="56"/>
      <c r="G109" s="56"/>
      <c r="H109" s="56"/>
      <c r="I109" s="147"/>
      <c r="J109" s="56"/>
      <c r="K109" s="56"/>
      <c r="L109" s="60"/>
    </row>
  </sheetData>
  <sheetProtection algorithmName="SHA-512" hashValue="RWsYrSa37X8yLPB31e0k8ENlLcTTageo/Qiep0kU3NVBrzn3M5ctlaIcAYtC8LJDkULqx1qB7NV/rOQDq/gJxQ==" saltValue="rhuSI/c+eWFDMzwWDJzyyJTP1e4NU/D3vmwWwG4b1/x3pH9esItYOtgKr3PlNYUwthgQk2cUkAyWxwkNDjEXTA==" spinCount="100000" sheet="1" objects="1" scenarios="1" formatColumns="0" formatRows="0" autoFilter="0"/>
  <autoFilter ref="C85:K108"/>
  <mergeCells count="13">
    <mergeCell ref="E78:H78"/>
    <mergeCell ref="G1:H1"/>
    <mergeCell ref="L2:V2"/>
    <mergeCell ref="E49:H49"/>
    <mergeCell ref="E51:H51"/>
    <mergeCell ref="J55:J56"/>
    <mergeCell ref="E74:H74"/>
    <mergeCell ref="E76:H76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59" customWidth="1"/>
    <col min="2" max="2" width="1.6640625" style="259" customWidth="1"/>
    <col min="3" max="4" width="5" style="259" customWidth="1"/>
    <col min="5" max="5" width="11.6640625" style="259" customWidth="1"/>
    <col min="6" max="6" width="9.1640625" style="259" customWidth="1"/>
    <col min="7" max="7" width="5" style="259" customWidth="1"/>
    <col min="8" max="8" width="77.83203125" style="259" customWidth="1"/>
    <col min="9" max="10" width="20" style="259" customWidth="1"/>
    <col min="11" max="11" width="1.6640625" style="259" customWidth="1"/>
  </cols>
  <sheetData>
    <row r="1" spans="2:11" ht="37.5" customHeight="1"/>
    <row r="2" spans="2:11" ht="7.5" customHeight="1">
      <c r="B2" s="260"/>
      <c r="C2" s="261"/>
      <c r="D2" s="261"/>
      <c r="E2" s="261"/>
      <c r="F2" s="261"/>
      <c r="G2" s="261"/>
      <c r="H2" s="261"/>
      <c r="I2" s="261"/>
      <c r="J2" s="261"/>
      <c r="K2" s="262"/>
    </row>
    <row r="3" spans="2:11" s="14" customFormat="1" ht="45" customHeight="1">
      <c r="B3" s="263"/>
      <c r="C3" s="391" t="s">
        <v>460</v>
      </c>
      <c r="D3" s="391"/>
      <c r="E3" s="391"/>
      <c r="F3" s="391"/>
      <c r="G3" s="391"/>
      <c r="H3" s="391"/>
      <c r="I3" s="391"/>
      <c r="J3" s="391"/>
      <c r="K3" s="264"/>
    </row>
    <row r="4" spans="2:11" ht="25.5" customHeight="1">
      <c r="B4" s="265"/>
      <c r="C4" s="395" t="s">
        <v>461</v>
      </c>
      <c r="D4" s="395"/>
      <c r="E4" s="395"/>
      <c r="F4" s="395"/>
      <c r="G4" s="395"/>
      <c r="H4" s="395"/>
      <c r="I4" s="395"/>
      <c r="J4" s="395"/>
      <c r="K4" s="266"/>
    </row>
    <row r="5" spans="2:11" ht="5.25" customHeight="1">
      <c r="B5" s="265"/>
      <c r="C5" s="267"/>
      <c r="D5" s="267"/>
      <c r="E5" s="267"/>
      <c r="F5" s="267"/>
      <c r="G5" s="267"/>
      <c r="H5" s="267"/>
      <c r="I5" s="267"/>
      <c r="J5" s="267"/>
      <c r="K5" s="266"/>
    </row>
    <row r="6" spans="2:11" ht="15" customHeight="1">
      <c r="B6" s="265"/>
      <c r="C6" s="394" t="s">
        <v>462</v>
      </c>
      <c r="D6" s="394"/>
      <c r="E6" s="394"/>
      <c r="F6" s="394"/>
      <c r="G6" s="394"/>
      <c r="H6" s="394"/>
      <c r="I6" s="394"/>
      <c r="J6" s="394"/>
      <c r="K6" s="266"/>
    </row>
    <row r="7" spans="2:11" ht="15" customHeight="1">
      <c r="B7" s="269"/>
      <c r="C7" s="394" t="s">
        <v>463</v>
      </c>
      <c r="D7" s="394"/>
      <c r="E7" s="394"/>
      <c r="F7" s="394"/>
      <c r="G7" s="394"/>
      <c r="H7" s="394"/>
      <c r="I7" s="394"/>
      <c r="J7" s="394"/>
      <c r="K7" s="266"/>
    </row>
    <row r="8" spans="2:11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pans="2:11" ht="15" customHeight="1">
      <c r="B9" s="269"/>
      <c r="C9" s="394" t="s">
        <v>464</v>
      </c>
      <c r="D9" s="394"/>
      <c r="E9" s="394"/>
      <c r="F9" s="394"/>
      <c r="G9" s="394"/>
      <c r="H9" s="394"/>
      <c r="I9" s="394"/>
      <c r="J9" s="394"/>
      <c r="K9" s="266"/>
    </row>
    <row r="10" spans="2:11" ht="15" customHeight="1">
      <c r="B10" s="269"/>
      <c r="C10" s="268"/>
      <c r="D10" s="394" t="s">
        <v>465</v>
      </c>
      <c r="E10" s="394"/>
      <c r="F10" s="394"/>
      <c r="G10" s="394"/>
      <c r="H10" s="394"/>
      <c r="I10" s="394"/>
      <c r="J10" s="394"/>
      <c r="K10" s="266"/>
    </row>
    <row r="11" spans="2:11" ht="15" customHeight="1">
      <c r="B11" s="269"/>
      <c r="C11" s="270"/>
      <c r="D11" s="394" t="s">
        <v>466</v>
      </c>
      <c r="E11" s="394"/>
      <c r="F11" s="394"/>
      <c r="G11" s="394"/>
      <c r="H11" s="394"/>
      <c r="I11" s="394"/>
      <c r="J11" s="394"/>
      <c r="K11" s="266"/>
    </row>
    <row r="12" spans="2:11" ht="12.75" customHeight="1">
      <c r="B12" s="269"/>
      <c r="C12" s="270"/>
      <c r="D12" s="270"/>
      <c r="E12" s="270"/>
      <c r="F12" s="270"/>
      <c r="G12" s="270"/>
      <c r="H12" s="270"/>
      <c r="I12" s="270"/>
      <c r="J12" s="270"/>
      <c r="K12" s="266"/>
    </row>
    <row r="13" spans="2:11" ht="15" customHeight="1">
      <c r="B13" s="269"/>
      <c r="C13" s="270"/>
      <c r="D13" s="394" t="s">
        <v>467</v>
      </c>
      <c r="E13" s="394"/>
      <c r="F13" s="394"/>
      <c r="G13" s="394"/>
      <c r="H13" s="394"/>
      <c r="I13" s="394"/>
      <c r="J13" s="394"/>
      <c r="K13" s="266"/>
    </row>
    <row r="14" spans="2:11" ht="15" customHeight="1">
      <c r="B14" s="269"/>
      <c r="C14" s="270"/>
      <c r="D14" s="394" t="s">
        <v>468</v>
      </c>
      <c r="E14" s="394"/>
      <c r="F14" s="394"/>
      <c r="G14" s="394"/>
      <c r="H14" s="394"/>
      <c r="I14" s="394"/>
      <c r="J14" s="394"/>
      <c r="K14" s="266"/>
    </row>
    <row r="15" spans="2:11" ht="15" customHeight="1">
      <c r="B15" s="269"/>
      <c r="C15" s="270"/>
      <c r="D15" s="394" t="s">
        <v>469</v>
      </c>
      <c r="E15" s="394"/>
      <c r="F15" s="394"/>
      <c r="G15" s="394"/>
      <c r="H15" s="394"/>
      <c r="I15" s="394"/>
      <c r="J15" s="394"/>
      <c r="K15" s="266"/>
    </row>
    <row r="16" spans="2:11" ht="15" customHeight="1">
      <c r="B16" s="269"/>
      <c r="C16" s="270"/>
      <c r="D16" s="270"/>
      <c r="E16" s="271" t="s">
        <v>88</v>
      </c>
      <c r="F16" s="394" t="s">
        <v>470</v>
      </c>
      <c r="G16" s="394"/>
      <c r="H16" s="394"/>
      <c r="I16" s="394"/>
      <c r="J16" s="394"/>
      <c r="K16" s="266"/>
    </row>
    <row r="17" spans="2:11" ht="15" customHeight="1">
      <c r="B17" s="269"/>
      <c r="C17" s="270"/>
      <c r="D17" s="270"/>
      <c r="E17" s="271" t="s">
        <v>471</v>
      </c>
      <c r="F17" s="394" t="s">
        <v>472</v>
      </c>
      <c r="G17" s="394"/>
      <c r="H17" s="394"/>
      <c r="I17" s="394"/>
      <c r="J17" s="394"/>
      <c r="K17" s="266"/>
    </row>
    <row r="18" spans="2:11" ht="15" customHeight="1">
      <c r="B18" s="269"/>
      <c r="C18" s="270"/>
      <c r="D18" s="270"/>
      <c r="E18" s="271" t="s">
        <v>473</v>
      </c>
      <c r="F18" s="394" t="s">
        <v>474</v>
      </c>
      <c r="G18" s="394"/>
      <c r="H18" s="394"/>
      <c r="I18" s="394"/>
      <c r="J18" s="394"/>
      <c r="K18" s="266"/>
    </row>
    <row r="19" spans="2:11" ht="15" customHeight="1">
      <c r="B19" s="269"/>
      <c r="C19" s="270"/>
      <c r="D19" s="270"/>
      <c r="E19" s="271" t="s">
        <v>475</v>
      </c>
      <c r="F19" s="394" t="s">
        <v>476</v>
      </c>
      <c r="G19" s="394"/>
      <c r="H19" s="394"/>
      <c r="I19" s="394"/>
      <c r="J19" s="394"/>
      <c r="K19" s="266"/>
    </row>
    <row r="20" spans="2:11" ht="15" customHeight="1">
      <c r="B20" s="269"/>
      <c r="C20" s="270"/>
      <c r="D20" s="270"/>
      <c r="E20" s="271" t="s">
        <v>477</v>
      </c>
      <c r="F20" s="394" t="s">
        <v>478</v>
      </c>
      <c r="G20" s="394"/>
      <c r="H20" s="394"/>
      <c r="I20" s="394"/>
      <c r="J20" s="394"/>
      <c r="K20" s="266"/>
    </row>
    <row r="21" spans="2:11" ht="15" customHeight="1">
      <c r="B21" s="269"/>
      <c r="C21" s="270"/>
      <c r="D21" s="270"/>
      <c r="E21" s="271" t="s">
        <v>94</v>
      </c>
      <c r="F21" s="394" t="s">
        <v>479</v>
      </c>
      <c r="G21" s="394"/>
      <c r="H21" s="394"/>
      <c r="I21" s="394"/>
      <c r="J21" s="394"/>
      <c r="K21" s="266"/>
    </row>
    <row r="22" spans="2:11" ht="12.75" customHeight="1">
      <c r="B22" s="269"/>
      <c r="C22" s="270"/>
      <c r="D22" s="270"/>
      <c r="E22" s="270"/>
      <c r="F22" s="270"/>
      <c r="G22" s="270"/>
      <c r="H22" s="270"/>
      <c r="I22" s="270"/>
      <c r="J22" s="270"/>
      <c r="K22" s="266"/>
    </row>
    <row r="23" spans="2:11" ht="15" customHeight="1">
      <c r="B23" s="269"/>
      <c r="C23" s="394" t="s">
        <v>480</v>
      </c>
      <c r="D23" s="394"/>
      <c r="E23" s="394"/>
      <c r="F23" s="394"/>
      <c r="G23" s="394"/>
      <c r="H23" s="394"/>
      <c r="I23" s="394"/>
      <c r="J23" s="394"/>
      <c r="K23" s="266"/>
    </row>
    <row r="24" spans="2:11" ht="15" customHeight="1">
      <c r="B24" s="269"/>
      <c r="C24" s="394" t="s">
        <v>481</v>
      </c>
      <c r="D24" s="394"/>
      <c r="E24" s="394"/>
      <c r="F24" s="394"/>
      <c r="G24" s="394"/>
      <c r="H24" s="394"/>
      <c r="I24" s="394"/>
      <c r="J24" s="394"/>
      <c r="K24" s="266"/>
    </row>
    <row r="25" spans="2:11" ht="15" customHeight="1">
      <c r="B25" s="269"/>
      <c r="C25" s="268"/>
      <c r="D25" s="394" t="s">
        <v>482</v>
      </c>
      <c r="E25" s="394"/>
      <c r="F25" s="394"/>
      <c r="G25" s="394"/>
      <c r="H25" s="394"/>
      <c r="I25" s="394"/>
      <c r="J25" s="394"/>
      <c r="K25" s="266"/>
    </row>
    <row r="26" spans="2:11" ht="15" customHeight="1">
      <c r="B26" s="269"/>
      <c r="C26" s="270"/>
      <c r="D26" s="394" t="s">
        <v>483</v>
      </c>
      <c r="E26" s="394"/>
      <c r="F26" s="394"/>
      <c r="G26" s="394"/>
      <c r="H26" s="394"/>
      <c r="I26" s="394"/>
      <c r="J26" s="394"/>
      <c r="K26" s="266"/>
    </row>
    <row r="27" spans="2:11" ht="12.75" customHeight="1">
      <c r="B27" s="269"/>
      <c r="C27" s="270"/>
      <c r="D27" s="270"/>
      <c r="E27" s="270"/>
      <c r="F27" s="270"/>
      <c r="G27" s="270"/>
      <c r="H27" s="270"/>
      <c r="I27" s="270"/>
      <c r="J27" s="270"/>
      <c r="K27" s="266"/>
    </row>
    <row r="28" spans="2:11" ht="15" customHeight="1">
      <c r="B28" s="269"/>
      <c r="C28" s="270"/>
      <c r="D28" s="394" t="s">
        <v>484</v>
      </c>
      <c r="E28" s="394"/>
      <c r="F28" s="394"/>
      <c r="G28" s="394"/>
      <c r="H28" s="394"/>
      <c r="I28" s="394"/>
      <c r="J28" s="394"/>
      <c r="K28" s="266"/>
    </row>
    <row r="29" spans="2:11" ht="15" customHeight="1">
      <c r="B29" s="269"/>
      <c r="C29" s="270"/>
      <c r="D29" s="394" t="s">
        <v>485</v>
      </c>
      <c r="E29" s="394"/>
      <c r="F29" s="394"/>
      <c r="G29" s="394"/>
      <c r="H29" s="394"/>
      <c r="I29" s="394"/>
      <c r="J29" s="394"/>
      <c r="K29" s="266"/>
    </row>
    <row r="30" spans="2:11" ht="12.75" customHeight="1">
      <c r="B30" s="269"/>
      <c r="C30" s="270"/>
      <c r="D30" s="270"/>
      <c r="E30" s="270"/>
      <c r="F30" s="270"/>
      <c r="G30" s="270"/>
      <c r="H30" s="270"/>
      <c r="I30" s="270"/>
      <c r="J30" s="270"/>
      <c r="K30" s="266"/>
    </row>
    <row r="31" spans="2:11" ht="15" customHeight="1">
      <c r="B31" s="269"/>
      <c r="C31" s="270"/>
      <c r="D31" s="394" t="s">
        <v>486</v>
      </c>
      <c r="E31" s="394"/>
      <c r="F31" s="394"/>
      <c r="G31" s="394"/>
      <c r="H31" s="394"/>
      <c r="I31" s="394"/>
      <c r="J31" s="394"/>
      <c r="K31" s="266"/>
    </row>
    <row r="32" spans="2:11" ht="15" customHeight="1">
      <c r="B32" s="269"/>
      <c r="C32" s="270"/>
      <c r="D32" s="394" t="s">
        <v>487</v>
      </c>
      <c r="E32" s="394"/>
      <c r="F32" s="394"/>
      <c r="G32" s="394"/>
      <c r="H32" s="394"/>
      <c r="I32" s="394"/>
      <c r="J32" s="394"/>
      <c r="K32" s="266"/>
    </row>
    <row r="33" spans="2:11" ht="15" customHeight="1">
      <c r="B33" s="269"/>
      <c r="C33" s="270"/>
      <c r="D33" s="394" t="s">
        <v>488</v>
      </c>
      <c r="E33" s="394"/>
      <c r="F33" s="394"/>
      <c r="G33" s="394"/>
      <c r="H33" s="394"/>
      <c r="I33" s="394"/>
      <c r="J33" s="394"/>
      <c r="K33" s="266"/>
    </row>
    <row r="34" spans="2:11" ht="15" customHeight="1">
      <c r="B34" s="269"/>
      <c r="C34" s="270"/>
      <c r="D34" s="268"/>
      <c r="E34" s="272" t="s">
        <v>129</v>
      </c>
      <c r="F34" s="268"/>
      <c r="G34" s="394" t="s">
        <v>489</v>
      </c>
      <c r="H34" s="394"/>
      <c r="I34" s="394"/>
      <c r="J34" s="394"/>
      <c r="K34" s="266"/>
    </row>
    <row r="35" spans="2:11" ht="30.75" customHeight="1">
      <c r="B35" s="269"/>
      <c r="C35" s="270"/>
      <c r="D35" s="268"/>
      <c r="E35" s="272" t="s">
        <v>490</v>
      </c>
      <c r="F35" s="268"/>
      <c r="G35" s="394" t="s">
        <v>491</v>
      </c>
      <c r="H35" s="394"/>
      <c r="I35" s="394"/>
      <c r="J35" s="394"/>
      <c r="K35" s="266"/>
    </row>
    <row r="36" spans="2:11" ht="15" customHeight="1">
      <c r="B36" s="269"/>
      <c r="C36" s="270"/>
      <c r="D36" s="268"/>
      <c r="E36" s="272" t="s">
        <v>63</v>
      </c>
      <c r="F36" s="268"/>
      <c r="G36" s="394" t="s">
        <v>492</v>
      </c>
      <c r="H36" s="394"/>
      <c r="I36" s="394"/>
      <c r="J36" s="394"/>
      <c r="K36" s="266"/>
    </row>
    <row r="37" spans="2:11" ht="15" customHeight="1">
      <c r="B37" s="269"/>
      <c r="C37" s="270"/>
      <c r="D37" s="268"/>
      <c r="E37" s="272" t="s">
        <v>130</v>
      </c>
      <c r="F37" s="268"/>
      <c r="G37" s="394" t="s">
        <v>493</v>
      </c>
      <c r="H37" s="394"/>
      <c r="I37" s="394"/>
      <c r="J37" s="394"/>
      <c r="K37" s="266"/>
    </row>
    <row r="38" spans="2:11" ht="15" customHeight="1">
      <c r="B38" s="269"/>
      <c r="C38" s="270"/>
      <c r="D38" s="268"/>
      <c r="E38" s="272" t="s">
        <v>131</v>
      </c>
      <c r="F38" s="268"/>
      <c r="G38" s="394" t="s">
        <v>494</v>
      </c>
      <c r="H38" s="394"/>
      <c r="I38" s="394"/>
      <c r="J38" s="394"/>
      <c r="K38" s="266"/>
    </row>
    <row r="39" spans="2:11" ht="15" customHeight="1">
      <c r="B39" s="269"/>
      <c r="C39" s="270"/>
      <c r="D39" s="268"/>
      <c r="E39" s="272" t="s">
        <v>132</v>
      </c>
      <c r="F39" s="268"/>
      <c r="G39" s="394" t="s">
        <v>495</v>
      </c>
      <c r="H39" s="394"/>
      <c r="I39" s="394"/>
      <c r="J39" s="394"/>
      <c r="K39" s="266"/>
    </row>
    <row r="40" spans="2:11" ht="15" customHeight="1">
      <c r="B40" s="269"/>
      <c r="C40" s="270"/>
      <c r="D40" s="268"/>
      <c r="E40" s="272" t="s">
        <v>496</v>
      </c>
      <c r="F40" s="268"/>
      <c r="G40" s="394" t="s">
        <v>497</v>
      </c>
      <c r="H40" s="394"/>
      <c r="I40" s="394"/>
      <c r="J40" s="394"/>
      <c r="K40" s="266"/>
    </row>
    <row r="41" spans="2:11" ht="15" customHeight="1">
      <c r="B41" s="269"/>
      <c r="C41" s="270"/>
      <c r="D41" s="268"/>
      <c r="E41" s="272"/>
      <c r="F41" s="268"/>
      <c r="G41" s="394" t="s">
        <v>498</v>
      </c>
      <c r="H41" s="394"/>
      <c r="I41" s="394"/>
      <c r="J41" s="394"/>
      <c r="K41" s="266"/>
    </row>
    <row r="42" spans="2:11" ht="15" customHeight="1">
      <c r="B42" s="269"/>
      <c r="C42" s="270"/>
      <c r="D42" s="268"/>
      <c r="E42" s="272" t="s">
        <v>499</v>
      </c>
      <c r="F42" s="268"/>
      <c r="G42" s="394" t="s">
        <v>500</v>
      </c>
      <c r="H42" s="394"/>
      <c r="I42" s="394"/>
      <c r="J42" s="394"/>
      <c r="K42" s="266"/>
    </row>
    <row r="43" spans="2:11" ht="15" customHeight="1">
      <c r="B43" s="269"/>
      <c r="C43" s="270"/>
      <c r="D43" s="268"/>
      <c r="E43" s="272" t="s">
        <v>134</v>
      </c>
      <c r="F43" s="268"/>
      <c r="G43" s="394" t="s">
        <v>501</v>
      </c>
      <c r="H43" s="394"/>
      <c r="I43" s="394"/>
      <c r="J43" s="394"/>
      <c r="K43" s="266"/>
    </row>
    <row r="44" spans="2:11" ht="12.75" customHeight="1">
      <c r="B44" s="269"/>
      <c r="C44" s="270"/>
      <c r="D44" s="268"/>
      <c r="E44" s="268"/>
      <c r="F44" s="268"/>
      <c r="G44" s="268"/>
      <c r="H44" s="268"/>
      <c r="I44" s="268"/>
      <c r="J44" s="268"/>
      <c r="K44" s="266"/>
    </row>
    <row r="45" spans="2:11" ht="15" customHeight="1">
      <c r="B45" s="269"/>
      <c r="C45" s="270"/>
      <c r="D45" s="394" t="s">
        <v>502</v>
      </c>
      <c r="E45" s="394"/>
      <c r="F45" s="394"/>
      <c r="G45" s="394"/>
      <c r="H45" s="394"/>
      <c r="I45" s="394"/>
      <c r="J45" s="394"/>
      <c r="K45" s="266"/>
    </row>
    <row r="46" spans="2:11" ht="15" customHeight="1">
      <c r="B46" s="269"/>
      <c r="C46" s="270"/>
      <c r="D46" s="270"/>
      <c r="E46" s="394" t="s">
        <v>503</v>
      </c>
      <c r="F46" s="394"/>
      <c r="G46" s="394"/>
      <c r="H46" s="394"/>
      <c r="I46" s="394"/>
      <c r="J46" s="394"/>
      <c r="K46" s="266"/>
    </row>
    <row r="47" spans="2:11" ht="15" customHeight="1">
      <c r="B47" s="269"/>
      <c r="C47" s="270"/>
      <c r="D47" s="270"/>
      <c r="E47" s="394" t="s">
        <v>504</v>
      </c>
      <c r="F47" s="394"/>
      <c r="G47" s="394"/>
      <c r="H47" s="394"/>
      <c r="I47" s="394"/>
      <c r="J47" s="394"/>
      <c r="K47" s="266"/>
    </row>
    <row r="48" spans="2:11" ht="15" customHeight="1">
      <c r="B48" s="269"/>
      <c r="C48" s="270"/>
      <c r="D48" s="270"/>
      <c r="E48" s="394" t="s">
        <v>505</v>
      </c>
      <c r="F48" s="394"/>
      <c r="G48" s="394"/>
      <c r="H48" s="394"/>
      <c r="I48" s="394"/>
      <c r="J48" s="394"/>
      <c r="K48" s="266"/>
    </row>
    <row r="49" spans="2:11" ht="15" customHeight="1">
      <c r="B49" s="269"/>
      <c r="C49" s="270"/>
      <c r="D49" s="394" t="s">
        <v>506</v>
      </c>
      <c r="E49" s="394"/>
      <c r="F49" s="394"/>
      <c r="G49" s="394"/>
      <c r="H49" s="394"/>
      <c r="I49" s="394"/>
      <c r="J49" s="394"/>
      <c r="K49" s="266"/>
    </row>
    <row r="50" spans="2:11" ht="25.5" customHeight="1">
      <c r="B50" s="265"/>
      <c r="C50" s="395" t="s">
        <v>507</v>
      </c>
      <c r="D50" s="395"/>
      <c r="E50" s="395"/>
      <c r="F50" s="395"/>
      <c r="G50" s="395"/>
      <c r="H50" s="395"/>
      <c r="I50" s="395"/>
      <c r="J50" s="395"/>
      <c r="K50" s="266"/>
    </row>
    <row r="51" spans="2:11" ht="5.25" customHeight="1">
      <c r="B51" s="265"/>
      <c r="C51" s="267"/>
      <c r="D51" s="267"/>
      <c r="E51" s="267"/>
      <c r="F51" s="267"/>
      <c r="G51" s="267"/>
      <c r="H51" s="267"/>
      <c r="I51" s="267"/>
      <c r="J51" s="267"/>
      <c r="K51" s="266"/>
    </row>
    <row r="52" spans="2:11" ht="15" customHeight="1">
      <c r="B52" s="265"/>
      <c r="C52" s="394" t="s">
        <v>508</v>
      </c>
      <c r="D52" s="394"/>
      <c r="E52" s="394"/>
      <c r="F52" s="394"/>
      <c r="G52" s="394"/>
      <c r="H52" s="394"/>
      <c r="I52" s="394"/>
      <c r="J52" s="394"/>
      <c r="K52" s="266"/>
    </row>
    <row r="53" spans="2:11" ht="15" customHeight="1">
      <c r="B53" s="265"/>
      <c r="C53" s="394" t="s">
        <v>509</v>
      </c>
      <c r="D53" s="394"/>
      <c r="E53" s="394"/>
      <c r="F53" s="394"/>
      <c r="G53" s="394"/>
      <c r="H53" s="394"/>
      <c r="I53" s="394"/>
      <c r="J53" s="394"/>
      <c r="K53" s="266"/>
    </row>
    <row r="54" spans="2:11" ht="12.75" customHeight="1">
      <c r="B54" s="265"/>
      <c r="C54" s="268"/>
      <c r="D54" s="268"/>
      <c r="E54" s="268"/>
      <c r="F54" s="268"/>
      <c r="G54" s="268"/>
      <c r="H54" s="268"/>
      <c r="I54" s="268"/>
      <c r="J54" s="268"/>
      <c r="K54" s="266"/>
    </row>
    <row r="55" spans="2:11" ht="15" customHeight="1">
      <c r="B55" s="265"/>
      <c r="C55" s="394" t="s">
        <v>510</v>
      </c>
      <c r="D55" s="394"/>
      <c r="E55" s="394"/>
      <c r="F55" s="394"/>
      <c r="G55" s="394"/>
      <c r="H55" s="394"/>
      <c r="I55" s="394"/>
      <c r="J55" s="394"/>
      <c r="K55" s="266"/>
    </row>
    <row r="56" spans="2:11" ht="15" customHeight="1">
      <c r="B56" s="265"/>
      <c r="C56" s="270"/>
      <c r="D56" s="394" t="s">
        <v>511</v>
      </c>
      <c r="E56" s="394"/>
      <c r="F56" s="394"/>
      <c r="G56" s="394"/>
      <c r="H56" s="394"/>
      <c r="I56" s="394"/>
      <c r="J56" s="394"/>
      <c r="K56" s="266"/>
    </row>
    <row r="57" spans="2:11" ht="15" customHeight="1">
      <c r="B57" s="265"/>
      <c r="C57" s="270"/>
      <c r="D57" s="394" t="s">
        <v>512</v>
      </c>
      <c r="E57" s="394"/>
      <c r="F57" s="394"/>
      <c r="G57" s="394"/>
      <c r="H57" s="394"/>
      <c r="I57" s="394"/>
      <c r="J57" s="394"/>
      <c r="K57" s="266"/>
    </row>
    <row r="58" spans="2:11" ht="15" customHeight="1">
      <c r="B58" s="265"/>
      <c r="C58" s="270"/>
      <c r="D58" s="394" t="s">
        <v>513</v>
      </c>
      <c r="E58" s="394"/>
      <c r="F58" s="394"/>
      <c r="G58" s="394"/>
      <c r="H58" s="394"/>
      <c r="I58" s="394"/>
      <c r="J58" s="394"/>
      <c r="K58" s="266"/>
    </row>
    <row r="59" spans="2:11" ht="15" customHeight="1">
      <c r="B59" s="265"/>
      <c r="C59" s="270"/>
      <c r="D59" s="394" t="s">
        <v>514</v>
      </c>
      <c r="E59" s="394"/>
      <c r="F59" s="394"/>
      <c r="G59" s="394"/>
      <c r="H59" s="394"/>
      <c r="I59" s="394"/>
      <c r="J59" s="394"/>
      <c r="K59" s="266"/>
    </row>
    <row r="60" spans="2:11" ht="15" customHeight="1">
      <c r="B60" s="265"/>
      <c r="C60" s="270"/>
      <c r="D60" s="393" t="s">
        <v>515</v>
      </c>
      <c r="E60" s="393"/>
      <c r="F60" s="393"/>
      <c r="G60" s="393"/>
      <c r="H60" s="393"/>
      <c r="I60" s="393"/>
      <c r="J60" s="393"/>
      <c r="K60" s="266"/>
    </row>
    <row r="61" spans="2:11" ht="15" customHeight="1">
      <c r="B61" s="265"/>
      <c r="C61" s="270"/>
      <c r="D61" s="394" t="s">
        <v>516</v>
      </c>
      <c r="E61" s="394"/>
      <c r="F61" s="394"/>
      <c r="G61" s="394"/>
      <c r="H61" s="394"/>
      <c r="I61" s="394"/>
      <c r="J61" s="394"/>
      <c r="K61" s="266"/>
    </row>
    <row r="62" spans="2:11" ht="12.75" customHeight="1">
      <c r="B62" s="265"/>
      <c r="C62" s="270"/>
      <c r="D62" s="270"/>
      <c r="E62" s="273"/>
      <c r="F62" s="270"/>
      <c r="G62" s="270"/>
      <c r="H62" s="270"/>
      <c r="I62" s="270"/>
      <c r="J62" s="270"/>
      <c r="K62" s="266"/>
    </row>
    <row r="63" spans="2:11" ht="15" customHeight="1">
      <c r="B63" s="265"/>
      <c r="C63" s="270"/>
      <c r="D63" s="394" t="s">
        <v>517</v>
      </c>
      <c r="E63" s="394"/>
      <c r="F63" s="394"/>
      <c r="G63" s="394"/>
      <c r="H63" s="394"/>
      <c r="I63" s="394"/>
      <c r="J63" s="394"/>
      <c r="K63" s="266"/>
    </row>
    <row r="64" spans="2:11" ht="15" customHeight="1">
      <c r="B64" s="265"/>
      <c r="C64" s="270"/>
      <c r="D64" s="393" t="s">
        <v>518</v>
      </c>
      <c r="E64" s="393"/>
      <c r="F64" s="393"/>
      <c r="G64" s="393"/>
      <c r="H64" s="393"/>
      <c r="I64" s="393"/>
      <c r="J64" s="393"/>
      <c r="K64" s="266"/>
    </row>
    <row r="65" spans="2:11" ht="15" customHeight="1">
      <c r="B65" s="265"/>
      <c r="C65" s="270"/>
      <c r="D65" s="394" t="s">
        <v>519</v>
      </c>
      <c r="E65" s="394"/>
      <c r="F65" s="394"/>
      <c r="G65" s="394"/>
      <c r="H65" s="394"/>
      <c r="I65" s="394"/>
      <c r="J65" s="394"/>
      <c r="K65" s="266"/>
    </row>
    <row r="66" spans="2:11" ht="15" customHeight="1">
      <c r="B66" s="265"/>
      <c r="C66" s="270"/>
      <c r="D66" s="394" t="s">
        <v>520</v>
      </c>
      <c r="E66" s="394"/>
      <c r="F66" s="394"/>
      <c r="G66" s="394"/>
      <c r="H66" s="394"/>
      <c r="I66" s="394"/>
      <c r="J66" s="394"/>
      <c r="K66" s="266"/>
    </row>
    <row r="67" spans="2:11" ht="15" customHeight="1">
      <c r="B67" s="265"/>
      <c r="C67" s="270"/>
      <c r="D67" s="394" t="s">
        <v>521</v>
      </c>
      <c r="E67" s="394"/>
      <c r="F67" s="394"/>
      <c r="G67" s="394"/>
      <c r="H67" s="394"/>
      <c r="I67" s="394"/>
      <c r="J67" s="394"/>
      <c r="K67" s="266"/>
    </row>
    <row r="68" spans="2:11" ht="15" customHeight="1">
      <c r="B68" s="265"/>
      <c r="C68" s="270"/>
      <c r="D68" s="394" t="s">
        <v>522</v>
      </c>
      <c r="E68" s="394"/>
      <c r="F68" s="394"/>
      <c r="G68" s="394"/>
      <c r="H68" s="394"/>
      <c r="I68" s="394"/>
      <c r="J68" s="394"/>
      <c r="K68" s="266"/>
    </row>
    <row r="69" spans="2:11" ht="12.75" customHeight="1">
      <c r="B69" s="274"/>
      <c r="C69" s="275"/>
      <c r="D69" s="275"/>
      <c r="E69" s="275"/>
      <c r="F69" s="275"/>
      <c r="G69" s="275"/>
      <c r="H69" s="275"/>
      <c r="I69" s="275"/>
      <c r="J69" s="275"/>
      <c r="K69" s="276"/>
    </row>
    <row r="70" spans="2:11" ht="18.75" customHeight="1">
      <c r="B70" s="277"/>
      <c r="C70" s="277"/>
      <c r="D70" s="277"/>
      <c r="E70" s="277"/>
      <c r="F70" s="277"/>
      <c r="G70" s="277"/>
      <c r="H70" s="277"/>
      <c r="I70" s="277"/>
      <c r="J70" s="277"/>
      <c r="K70" s="278"/>
    </row>
    <row r="71" spans="2:11" ht="18.75" customHeight="1">
      <c r="B71" s="278"/>
      <c r="C71" s="278"/>
      <c r="D71" s="278"/>
      <c r="E71" s="278"/>
      <c r="F71" s="278"/>
      <c r="G71" s="278"/>
      <c r="H71" s="278"/>
      <c r="I71" s="278"/>
      <c r="J71" s="278"/>
      <c r="K71" s="278"/>
    </row>
    <row r="72" spans="2:11" ht="7.5" customHeight="1">
      <c r="B72" s="279"/>
      <c r="C72" s="280"/>
      <c r="D72" s="280"/>
      <c r="E72" s="280"/>
      <c r="F72" s="280"/>
      <c r="G72" s="280"/>
      <c r="H72" s="280"/>
      <c r="I72" s="280"/>
      <c r="J72" s="280"/>
      <c r="K72" s="281"/>
    </row>
    <row r="73" spans="2:11" ht="45" customHeight="1">
      <c r="B73" s="282"/>
      <c r="C73" s="392" t="s">
        <v>112</v>
      </c>
      <c r="D73" s="392"/>
      <c r="E73" s="392"/>
      <c r="F73" s="392"/>
      <c r="G73" s="392"/>
      <c r="H73" s="392"/>
      <c r="I73" s="392"/>
      <c r="J73" s="392"/>
      <c r="K73" s="283"/>
    </row>
    <row r="74" spans="2:11" ht="17.25" customHeight="1">
      <c r="B74" s="282"/>
      <c r="C74" s="284" t="s">
        <v>523</v>
      </c>
      <c r="D74" s="284"/>
      <c r="E74" s="284"/>
      <c r="F74" s="284" t="s">
        <v>524</v>
      </c>
      <c r="G74" s="285"/>
      <c r="H74" s="284" t="s">
        <v>130</v>
      </c>
      <c r="I74" s="284" t="s">
        <v>67</v>
      </c>
      <c r="J74" s="284" t="s">
        <v>525</v>
      </c>
      <c r="K74" s="283"/>
    </row>
    <row r="75" spans="2:11" ht="17.25" customHeight="1">
      <c r="B75" s="282"/>
      <c r="C75" s="286" t="s">
        <v>526</v>
      </c>
      <c r="D75" s="286"/>
      <c r="E75" s="286"/>
      <c r="F75" s="287" t="s">
        <v>527</v>
      </c>
      <c r="G75" s="288"/>
      <c r="H75" s="286"/>
      <c r="I75" s="286"/>
      <c r="J75" s="286" t="s">
        <v>528</v>
      </c>
      <c r="K75" s="283"/>
    </row>
    <row r="76" spans="2:11" ht="5.25" customHeight="1">
      <c r="B76" s="282"/>
      <c r="C76" s="289"/>
      <c r="D76" s="289"/>
      <c r="E76" s="289"/>
      <c r="F76" s="289"/>
      <c r="G76" s="290"/>
      <c r="H76" s="289"/>
      <c r="I76" s="289"/>
      <c r="J76" s="289"/>
      <c r="K76" s="283"/>
    </row>
    <row r="77" spans="2:11" ht="15" customHeight="1">
      <c r="B77" s="282"/>
      <c r="C77" s="272" t="s">
        <v>63</v>
      </c>
      <c r="D77" s="289"/>
      <c r="E77" s="289"/>
      <c r="F77" s="291" t="s">
        <v>529</v>
      </c>
      <c r="G77" s="290"/>
      <c r="H77" s="272" t="s">
        <v>530</v>
      </c>
      <c r="I77" s="272" t="s">
        <v>531</v>
      </c>
      <c r="J77" s="272">
        <v>20</v>
      </c>
      <c r="K77" s="283"/>
    </row>
    <row r="78" spans="2:11" ht="15" customHeight="1">
      <c r="B78" s="282"/>
      <c r="C78" s="272" t="s">
        <v>532</v>
      </c>
      <c r="D78" s="272"/>
      <c r="E78" s="272"/>
      <c r="F78" s="291" t="s">
        <v>529</v>
      </c>
      <c r="G78" s="290"/>
      <c r="H78" s="272" t="s">
        <v>533</v>
      </c>
      <c r="I78" s="272" t="s">
        <v>531</v>
      </c>
      <c r="J78" s="272">
        <v>120</v>
      </c>
      <c r="K78" s="283"/>
    </row>
    <row r="79" spans="2:11" ht="15" customHeight="1">
      <c r="B79" s="292"/>
      <c r="C79" s="272" t="s">
        <v>534</v>
      </c>
      <c r="D79" s="272"/>
      <c r="E79" s="272"/>
      <c r="F79" s="291" t="s">
        <v>535</v>
      </c>
      <c r="G79" s="290"/>
      <c r="H79" s="272" t="s">
        <v>536</v>
      </c>
      <c r="I79" s="272" t="s">
        <v>531</v>
      </c>
      <c r="J79" s="272">
        <v>50</v>
      </c>
      <c r="K79" s="283"/>
    </row>
    <row r="80" spans="2:11" ht="15" customHeight="1">
      <c r="B80" s="292"/>
      <c r="C80" s="272" t="s">
        <v>537</v>
      </c>
      <c r="D80" s="272"/>
      <c r="E80" s="272"/>
      <c r="F80" s="291" t="s">
        <v>529</v>
      </c>
      <c r="G80" s="290"/>
      <c r="H80" s="272" t="s">
        <v>538</v>
      </c>
      <c r="I80" s="272" t="s">
        <v>539</v>
      </c>
      <c r="J80" s="272"/>
      <c r="K80" s="283"/>
    </row>
    <row r="81" spans="2:11" ht="15" customHeight="1">
      <c r="B81" s="292"/>
      <c r="C81" s="293" t="s">
        <v>540</v>
      </c>
      <c r="D81" s="293"/>
      <c r="E81" s="293"/>
      <c r="F81" s="294" t="s">
        <v>535</v>
      </c>
      <c r="G81" s="293"/>
      <c r="H81" s="293" t="s">
        <v>541</v>
      </c>
      <c r="I81" s="293" t="s">
        <v>531</v>
      </c>
      <c r="J81" s="293">
        <v>15</v>
      </c>
      <c r="K81" s="283"/>
    </row>
    <row r="82" spans="2:11" ht="15" customHeight="1">
      <c r="B82" s="292"/>
      <c r="C82" s="293" t="s">
        <v>542</v>
      </c>
      <c r="D82" s="293"/>
      <c r="E82" s="293"/>
      <c r="F82" s="294" t="s">
        <v>535</v>
      </c>
      <c r="G82" s="293"/>
      <c r="H82" s="293" t="s">
        <v>543</v>
      </c>
      <c r="I82" s="293" t="s">
        <v>531</v>
      </c>
      <c r="J82" s="293">
        <v>15</v>
      </c>
      <c r="K82" s="283"/>
    </row>
    <row r="83" spans="2:11" ht="15" customHeight="1">
      <c r="B83" s="292"/>
      <c r="C83" s="293" t="s">
        <v>544</v>
      </c>
      <c r="D83" s="293"/>
      <c r="E83" s="293"/>
      <c r="F83" s="294" t="s">
        <v>535</v>
      </c>
      <c r="G83" s="293"/>
      <c r="H83" s="293" t="s">
        <v>545</v>
      </c>
      <c r="I83" s="293" t="s">
        <v>531</v>
      </c>
      <c r="J83" s="293">
        <v>20</v>
      </c>
      <c r="K83" s="283"/>
    </row>
    <row r="84" spans="2:11" ht="15" customHeight="1">
      <c r="B84" s="292"/>
      <c r="C84" s="293" t="s">
        <v>546</v>
      </c>
      <c r="D84" s="293"/>
      <c r="E84" s="293"/>
      <c r="F84" s="294" t="s">
        <v>535</v>
      </c>
      <c r="G84" s="293"/>
      <c r="H84" s="293" t="s">
        <v>547</v>
      </c>
      <c r="I84" s="293" t="s">
        <v>531</v>
      </c>
      <c r="J84" s="293">
        <v>20</v>
      </c>
      <c r="K84" s="283"/>
    </row>
    <row r="85" spans="2:11" ht="15" customHeight="1">
      <c r="B85" s="292"/>
      <c r="C85" s="272" t="s">
        <v>548</v>
      </c>
      <c r="D85" s="272"/>
      <c r="E85" s="272"/>
      <c r="F85" s="291" t="s">
        <v>535</v>
      </c>
      <c r="G85" s="290"/>
      <c r="H85" s="272" t="s">
        <v>549</v>
      </c>
      <c r="I85" s="272" t="s">
        <v>531</v>
      </c>
      <c r="J85" s="272">
        <v>50</v>
      </c>
      <c r="K85" s="283"/>
    </row>
    <row r="86" spans="2:11" ht="15" customHeight="1">
      <c r="B86" s="292"/>
      <c r="C86" s="272" t="s">
        <v>550</v>
      </c>
      <c r="D86" s="272"/>
      <c r="E86" s="272"/>
      <c r="F86" s="291" t="s">
        <v>535</v>
      </c>
      <c r="G86" s="290"/>
      <c r="H86" s="272" t="s">
        <v>551</v>
      </c>
      <c r="I86" s="272" t="s">
        <v>531</v>
      </c>
      <c r="J86" s="272">
        <v>20</v>
      </c>
      <c r="K86" s="283"/>
    </row>
    <row r="87" spans="2:11" ht="15" customHeight="1">
      <c r="B87" s="292"/>
      <c r="C87" s="272" t="s">
        <v>552</v>
      </c>
      <c r="D87" s="272"/>
      <c r="E87" s="272"/>
      <c r="F87" s="291" t="s">
        <v>535</v>
      </c>
      <c r="G87" s="290"/>
      <c r="H87" s="272" t="s">
        <v>553</v>
      </c>
      <c r="I87" s="272" t="s">
        <v>531</v>
      </c>
      <c r="J87" s="272">
        <v>20</v>
      </c>
      <c r="K87" s="283"/>
    </row>
    <row r="88" spans="2:11" ht="15" customHeight="1">
      <c r="B88" s="292"/>
      <c r="C88" s="272" t="s">
        <v>554</v>
      </c>
      <c r="D88" s="272"/>
      <c r="E88" s="272"/>
      <c r="F88" s="291" t="s">
        <v>535</v>
      </c>
      <c r="G88" s="290"/>
      <c r="H88" s="272" t="s">
        <v>555</v>
      </c>
      <c r="I88" s="272" t="s">
        <v>531</v>
      </c>
      <c r="J88" s="272">
        <v>50</v>
      </c>
      <c r="K88" s="283"/>
    </row>
    <row r="89" spans="2:11" ht="15" customHeight="1">
      <c r="B89" s="292"/>
      <c r="C89" s="272" t="s">
        <v>556</v>
      </c>
      <c r="D89" s="272"/>
      <c r="E89" s="272"/>
      <c r="F89" s="291" t="s">
        <v>535</v>
      </c>
      <c r="G89" s="290"/>
      <c r="H89" s="272" t="s">
        <v>556</v>
      </c>
      <c r="I89" s="272" t="s">
        <v>531</v>
      </c>
      <c r="J89" s="272">
        <v>50</v>
      </c>
      <c r="K89" s="283"/>
    </row>
    <row r="90" spans="2:11" ht="15" customHeight="1">
      <c r="B90" s="292"/>
      <c r="C90" s="272" t="s">
        <v>135</v>
      </c>
      <c r="D90" s="272"/>
      <c r="E90" s="272"/>
      <c r="F90" s="291" t="s">
        <v>535</v>
      </c>
      <c r="G90" s="290"/>
      <c r="H90" s="272" t="s">
        <v>557</v>
      </c>
      <c r="I90" s="272" t="s">
        <v>531</v>
      </c>
      <c r="J90" s="272">
        <v>255</v>
      </c>
      <c r="K90" s="283"/>
    </row>
    <row r="91" spans="2:11" ht="15" customHeight="1">
      <c r="B91" s="292"/>
      <c r="C91" s="272" t="s">
        <v>558</v>
      </c>
      <c r="D91" s="272"/>
      <c r="E91" s="272"/>
      <c r="F91" s="291" t="s">
        <v>529</v>
      </c>
      <c r="G91" s="290"/>
      <c r="H91" s="272" t="s">
        <v>559</v>
      </c>
      <c r="I91" s="272" t="s">
        <v>560</v>
      </c>
      <c r="J91" s="272"/>
      <c r="K91" s="283"/>
    </row>
    <row r="92" spans="2:11" ht="15" customHeight="1">
      <c r="B92" s="292"/>
      <c r="C92" s="272" t="s">
        <v>561</v>
      </c>
      <c r="D92" s="272"/>
      <c r="E92" s="272"/>
      <c r="F92" s="291" t="s">
        <v>529</v>
      </c>
      <c r="G92" s="290"/>
      <c r="H92" s="272" t="s">
        <v>562</v>
      </c>
      <c r="I92" s="272" t="s">
        <v>563</v>
      </c>
      <c r="J92" s="272"/>
      <c r="K92" s="283"/>
    </row>
    <row r="93" spans="2:11" ht="15" customHeight="1">
      <c r="B93" s="292"/>
      <c r="C93" s="272" t="s">
        <v>564</v>
      </c>
      <c r="D93" s="272"/>
      <c r="E93" s="272"/>
      <c r="F93" s="291" t="s">
        <v>529</v>
      </c>
      <c r="G93" s="290"/>
      <c r="H93" s="272" t="s">
        <v>564</v>
      </c>
      <c r="I93" s="272" t="s">
        <v>563</v>
      </c>
      <c r="J93" s="272"/>
      <c r="K93" s="283"/>
    </row>
    <row r="94" spans="2:11" ht="15" customHeight="1">
      <c r="B94" s="292"/>
      <c r="C94" s="272" t="s">
        <v>48</v>
      </c>
      <c r="D94" s="272"/>
      <c r="E94" s="272"/>
      <c r="F94" s="291" t="s">
        <v>529</v>
      </c>
      <c r="G94" s="290"/>
      <c r="H94" s="272" t="s">
        <v>565</v>
      </c>
      <c r="I94" s="272" t="s">
        <v>563</v>
      </c>
      <c r="J94" s="272"/>
      <c r="K94" s="283"/>
    </row>
    <row r="95" spans="2:11" ht="15" customHeight="1">
      <c r="B95" s="292"/>
      <c r="C95" s="272" t="s">
        <v>58</v>
      </c>
      <c r="D95" s="272"/>
      <c r="E95" s="272"/>
      <c r="F95" s="291" t="s">
        <v>529</v>
      </c>
      <c r="G95" s="290"/>
      <c r="H95" s="272" t="s">
        <v>566</v>
      </c>
      <c r="I95" s="272" t="s">
        <v>563</v>
      </c>
      <c r="J95" s="272"/>
      <c r="K95" s="283"/>
    </row>
    <row r="96" spans="2:11" ht="15" customHeight="1">
      <c r="B96" s="295"/>
      <c r="C96" s="296"/>
      <c r="D96" s="296"/>
      <c r="E96" s="296"/>
      <c r="F96" s="296"/>
      <c r="G96" s="296"/>
      <c r="H96" s="296"/>
      <c r="I96" s="296"/>
      <c r="J96" s="296"/>
      <c r="K96" s="297"/>
    </row>
    <row r="97" spans="2:11" ht="18.75" customHeight="1">
      <c r="B97" s="298"/>
      <c r="C97" s="299"/>
      <c r="D97" s="299"/>
      <c r="E97" s="299"/>
      <c r="F97" s="299"/>
      <c r="G97" s="299"/>
      <c r="H97" s="299"/>
      <c r="I97" s="299"/>
      <c r="J97" s="299"/>
      <c r="K97" s="298"/>
    </row>
    <row r="98" spans="2:11" ht="18.75" customHeight="1">
      <c r="B98" s="278"/>
      <c r="C98" s="278"/>
      <c r="D98" s="278"/>
      <c r="E98" s="278"/>
      <c r="F98" s="278"/>
      <c r="G98" s="278"/>
      <c r="H98" s="278"/>
      <c r="I98" s="278"/>
      <c r="J98" s="278"/>
      <c r="K98" s="278"/>
    </row>
    <row r="99" spans="2:11" ht="7.5" customHeight="1">
      <c r="B99" s="279"/>
      <c r="C99" s="280"/>
      <c r="D99" s="280"/>
      <c r="E99" s="280"/>
      <c r="F99" s="280"/>
      <c r="G99" s="280"/>
      <c r="H99" s="280"/>
      <c r="I99" s="280"/>
      <c r="J99" s="280"/>
      <c r="K99" s="281"/>
    </row>
    <row r="100" spans="2:11" ht="45" customHeight="1">
      <c r="B100" s="282"/>
      <c r="C100" s="392" t="s">
        <v>567</v>
      </c>
      <c r="D100" s="392"/>
      <c r="E100" s="392"/>
      <c r="F100" s="392"/>
      <c r="G100" s="392"/>
      <c r="H100" s="392"/>
      <c r="I100" s="392"/>
      <c r="J100" s="392"/>
      <c r="K100" s="283"/>
    </row>
    <row r="101" spans="2:11" ht="17.25" customHeight="1">
      <c r="B101" s="282"/>
      <c r="C101" s="284" t="s">
        <v>523</v>
      </c>
      <c r="D101" s="284"/>
      <c r="E101" s="284"/>
      <c r="F101" s="284" t="s">
        <v>524</v>
      </c>
      <c r="G101" s="285"/>
      <c r="H101" s="284" t="s">
        <v>130</v>
      </c>
      <c r="I101" s="284" t="s">
        <v>67</v>
      </c>
      <c r="J101" s="284" t="s">
        <v>525</v>
      </c>
      <c r="K101" s="283"/>
    </row>
    <row r="102" spans="2:11" ht="17.25" customHeight="1">
      <c r="B102" s="282"/>
      <c r="C102" s="286" t="s">
        <v>526</v>
      </c>
      <c r="D102" s="286"/>
      <c r="E102" s="286"/>
      <c r="F102" s="287" t="s">
        <v>527</v>
      </c>
      <c r="G102" s="288"/>
      <c r="H102" s="286"/>
      <c r="I102" s="286"/>
      <c r="J102" s="286" t="s">
        <v>528</v>
      </c>
      <c r="K102" s="283"/>
    </row>
    <row r="103" spans="2:11" ht="5.25" customHeight="1">
      <c r="B103" s="282"/>
      <c r="C103" s="284"/>
      <c r="D103" s="284"/>
      <c r="E103" s="284"/>
      <c r="F103" s="284"/>
      <c r="G103" s="300"/>
      <c r="H103" s="284"/>
      <c r="I103" s="284"/>
      <c r="J103" s="284"/>
      <c r="K103" s="283"/>
    </row>
    <row r="104" spans="2:11" ht="15" customHeight="1">
      <c r="B104" s="282"/>
      <c r="C104" s="272" t="s">
        <v>63</v>
      </c>
      <c r="D104" s="289"/>
      <c r="E104" s="289"/>
      <c r="F104" s="291" t="s">
        <v>529</v>
      </c>
      <c r="G104" s="300"/>
      <c r="H104" s="272" t="s">
        <v>568</v>
      </c>
      <c r="I104" s="272" t="s">
        <v>531</v>
      </c>
      <c r="J104" s="272">
        <v>20</v>
      </c>
      <c r="K104" s="283"/>
    </row>
    <row r="105" spans="2:11" ht="15" customHeight="1">
      <c r="B105" s="282"/>
      <c r="C105" s="272" t="s">
        <v>532</v>
      </c>
      <c r="D105" s="272"/>
      <c r="E105" s="272"/>
      <c r="F105" s="291" t="s">
        <v>529</v>
      </c>
      <c r="G105" s="272"/>
      <c r="H105" s="272" t="s">
        <v>568</v>
      </c>
      <c r="I105" s="272" t="s">
        <v>531</v>
      </c>
      <c r="J105" s="272">
        <v>120</v>
      </c>
      <c r="K105" s="283"/>
    </row>
    <row r="106" spans="2:11" ht="15" customHeight="1">
      <c r="B106" s="292"/>
      <c r="C106" s="272" t="s">
        <v>534</v>
      </c>
      <c r="D106" s="272"/>
      <c r="E106" s="272"/>
      <c r="F106" s="291" t="s">
        <v>535</v>
      </c>
      <c r="G106" s="272"/>
      <c r="H106" s="272" t="s">
        <v>568</v>
      </c>
      <c r="I106" s="272" t="s">
        <v>531</v>
      </c>
      <c r="J106" s="272">
        <v>50</v>
      </c>
      <c r="K106" s="283"/>
    </row>
    <row r="107" spans="2:11" ht="15" customHeight="1">
      <c r="B107" s="292"/>
      <c r="C107" s="272" t="s">
        <v>537</v>
      </c>
      <c r="D107" s="272"/>
      <c r="E107" s="272"/>
      <c r="F107" s="291" t="s">
        <v>529</v>
      </c>
      <c r="G107" s="272"/>
      <c r="H107" s="272" t="s">
        <v>568</v>
      </c>
      <c r="I107" s="272" t="s">
        <v>539</v>
      </c>
      <c r="J107" s="272"/>
      <c r="K107" s="283"/>
    </row>
    <row r="108" spans="2:11" ht="15" customHeight="1">
      <c r="B108" s="292"/>
      <c r="C108" s="272" t="s">
        <v>548</v>
      </c>
      <c r="D108" s="272"/>
      <c r="E108" s="272"/>
      <c r="F108" s="291" t="s">
        <v>535</v>
      </c>
      <c r="G108" s="272"/>
      <c r="H108" s="272" t="s">
        <v>568</v>
      </c>
      <c r="I108" s="272" t="s">
        <v>531</v>
      </c>
      <c r="J108" s="272">
        <v>50</v>
      </c>
      <c r="K108" s="283"/>
    </row>
    <row r="109" spans="2:11" ht="15" customHeight="1">
      <c r="B109" s="292"/>
      <c r="C109" s="272" t="s">
        <v>556</v>
      </c>
      <c r="D109" s="272"/>
      <c r="E109" s="272"/>
      <c r="F109" s="291" t="s">
        <v>535</v>
      </c>
      <c r="G109" s="272"/>
      <c r="H109" s="272" t="s">
        <v>568</v>
      </c>
      <c r="I109" s="272" t="s">
        <v>531</v>
      </c>
      <c r="J109" s="272">
        <v>50</v>
      </c>
      <c r="K109" s="283"/>
    </row>
    <row r="110" spans="2:11" ht="15" customHeight="1">
      <c r="B110" s="292"/>
      <c r="C110" s="272" t="s">
        <v>554</v>
      </c>
      <c r="D110" s="272"/>
      <c r="E110" s="272"/>
      <c r="F110" s="291" t="s">
        <v>535</v>
      </c>
      <c r="G110" s="272"/>
      <c r="H110" s="272" t="s">
        <v>568</v>
      </c>
      <c r="I110" s="272" t="s">
        <v>531</v>
      </c>
      <c r="J110" s="272">
        <v>50</v>
      </c>
      <c r="K110" s="283"/>
    </row>
    <row r="111" spans="2:11" ht="15" customHeight="1">
      <c r="B111" s="292"/>
      <c r="C111" s="272" t="s">
        <v>63</v>
      </c>
      <c r="D111" s="272"/>
      <c r="E111" s="272"/>
      <c r="F111" s="291" t="s">
        <v>529</v>
      </c>
      <c r="G111" s="272"/>
      <c r="H111" s="272" t="s">
        <v>569</v>
      </c>
      <c r="I111" s="272" t="s">
        <v>531</v>
      </c>
      <c r="J111" s="272">
        <v>20</v>
      </c>
      <c r="K111" s="283"/>
    </row>
    <row r="112" spans="2:11" ht="15" customHeight="1">
      <c r="B112" s="292"/>
      <c r="C112" s="272" t="s">
        <v>570</v>
      </c>
      <c r="D112" s="272"/>
      <c r="E112" s="272"/>
      <c r="F112" s="291" t="s">
        <v>529</v>
      </c>
      <c r="G112" s="272"/>
      <c r="H112" s="272" t="s">
        <v>571</v>
      </c>
      <c r="I112" s="272" t="s">
        <v>531</v>
      </c>
      <c r="J112" s="272">
        <v>120</v>
      </c>
      <c r="K112" s="283"/>
    </row>
    <row r="113" spans="2:11" ht="15" customHeight="1">
      <c r="B113" s="292"/>
      <c r="C113" s="272" t="s">
        <v>48</v>
      </c>
      <c r="D113" s="272"/>
      <c r="E113" s="272"/>
      <c r="F113" s="291" t="s">
        <v>529</v>
      </c>
      <c r="G113" s="272"/>
      <c r="H113" s="272" t="s">
        <v>572</v>
      </c>
      <c r="I113" s="272" t="s">
        <v>563</v>
      </c>
      <c r="J113" s="272"/>
      <c r="K113" s="283"/>
    </row>
    <row r="114" spans="2:11" ht="15" customHeight="1">
      <c r="B114" s="292"/>
      <c r="C114" s="272" t="s">
        <v>58</v>
      </c>
      <c r="D114" s="272"/>
      <c r="E114" s="272"/>
      <c r="F114" s="291" t="s">
        <v>529</v>
      </c>
      <c r="G114" s="272"/>
      <c r="H114" s="272" t="s">
        <v>573</v>
      </c>
      <c r="I114" s="272" t="s">
        <v>563</v>
      </c>
      <c r="J114" s="272"/>
      <c r="K114" s="283"/>
    </row>
    <row r="115" spans="2:11" ht="15" customHeight="1">
      <c r="B115" s="292"/>
      <c r="C115" s="272" t="s">
        <v>67</v>
      </c>
      <c r="D115" s="272"/>
      <c r="E115" s="272"/>
      <c r="F115" s="291" t="s">
        <v>529</v>
      </c>
      <c r="G115" s="272"/>
      <c r="H115" s="272" t="s">
        <v>574</v>
      </c>
      <c r="I115" s="272" t="s">
        <v>575</v>
      </c>
      <c r="J115" s="272"/>
      <c r="K115" s="283"/>
    </row>
    <row r="116" spans="2:11" ht="15" customHeight="1">
      <c r="B116" s="295"/>
      <c r="C116" s="301"/>
      <c r="D116" s="301"/>
      <c r="E116" s="301"/>
      <c r="F116" s="301"/>
      <c r="G116" s="301"/>
      <c r="H116" s="301"/>
      <c r="I116" s="301"/>
      <c r="J116" s="301"/>
      <c r="K116" s="297"/>
    </row>
    <row r="117" spans="2:11" ht="18.75" customHeight="1">
      <c r="B117" s="302"/>
      <c r="C117" s="268"/>
      <c r="D117" s="268"/>
      <c r="E117" s="268"/>
      <c r="F117" s="303"/>
      <c r="G117" s="268"/>
      <c r="H117" s="268"/>
      <c r="I117" s="268"/>
      <c r="J117" s="268"/>
      <c r="K117" s="302"/>
    </row>
    <row r="118" spans="2:11" ht="18.75" customHeight="1">
      <c r="B118" s="278"/>
      <c r="C118" s="278"/>
      <c r="D118" s="278"/>
      <c r="E118" s="278"/>
      <c r="F118" s="278"/>
      <c r="G118" s="278"/>
      <c r="H118" s="278"/>
      <c r="I118" s="278"/>
      <c r="J118" s="278"/>
      <c r="K118" s="278"/>
    </row>
    <row r="119" spans="2:11" ht="7.5" customHeight="1">
      <c r="B119" s="304"/>
      <c r="C119" s="305"/>
      <c r="D119" s="305"/>
      <c r="E119" s="305"/>
      <c r="F119" s="305"/>
      <c r="G119" s="305"/>
      <c r="H119" s="305"/>
      <c r="I119" s="305"/>
      <c r="J119" s="305"/>
      <c r="K119" s="306"/>
    </row>
    <row r="120" spans="2:11" ht="45" customHeight="1">
      <c r="B120" s="307"/>
      <c r="C120" s="391" t="s">
        <v>576</v>
      </c>
      <c r="D120" s="391"/>
      <c r="E120" s="391"/>
      <c r="F120" s="391"/>
      <c r="G120" s="391"/>
      <c r="H120" s="391"/>
      <c r="I120" s="391"/>
      <c r="J120" s="391"/>
      <c r="K120" s="308"/>
    </row>
    <row r="121" spans="2:11" ht="17.25" customHeight="1">
      <c r="B121" s="309"/>
      <c r="C121" s="284" t="s">
        <v>523</v>
      </c>
      <c r="D121" s="284"/>
      <c r="E121" s="284"/>
      <c r="F121" s="284" t="s">
        <v>524</v>
      </c>
      <c r="G121" s="285"/>
      <c r="H121" s="284" t="s">
        <v>130</v>
      </c>
      <c r="I121" s="284" t="s">
        <v>67</v>
      </c>
      <c r="J121" s="284" t="s">
        <v>525</v>
      </c>
      <c r="K121" s="310"/>
    </row>
    <row r="122" spans="2:11" ht="17.25" customHeight="1">
      <c r="B122" s="309"/>
      <c r="C122" s="286" t="s">
        <v>526</v>
      </c>
      <c r="D122" s="286"/>
      <c r="E122" s="286"/>
      <c r="F122" s="287" t="s">
        <v>527</v>
      </c>
      <c r="G122" s="288"/>
      <c r="H122" s="286"/>
      <c r="I122" s="286"/>
      <c r="J122" s="286" t="s">
        <v>528</v>
      </c>
      <c r="K122" s="310"/>
    </row>
    <row r="123" spans="2:11" ht="5.25" customHeight="1">
      <c r="B123" s="311"/>
      <c r="C123" s="289"/>
      <c r="D123" s="289"/>
      <c r="E123" s="289"/>
      <c r="F123" s="289"/>
      <c r="G123" s="272"/>
      <c r="H123" s="289"/>
      <c r="I123" s="289"/>
      <c r="J123" s="289"/>
      <c r="K123" s="312"/>
    </row>
    <row r="124" spans="2:11" ht="15" customHeight="1">
      <c r="B124" s="311"/>
      <c r="C124" s="272" t="s">
        <v>532</v>
      </c>
      <c r="D124" s="289"/>
      <c r="E124" s="289"/>
      <c r="F124" s="291" t="s">
        <v>529</v>
      </c>
      <c r="G124" s="272"/>
      <c r="H124" s="272" t="s">
        <v>568</v>
      </c>
      <c r="I124" s="272" t="s">
        <v>531</v>
      </c>
      <c r="J124" s="272">
        <v>120</v>
      </c>
      <c r="K124" s="313"/>
    </row>
    <row r="125" spans="2:11" ht="15" customHeight="1">
      <c r="B125" s="311"/>
      <c r="C125" s="272" t="s">
        <v>577</v>
      </c>
      <c r="D125" s="272"/>
      <c r="E125" s="272"/>
      <c r="F125" s="291" t="s">
        <v>529</v>
      </c>
      <c r="G125" s="272"/>
      <c r="H125" s="272" t="s">
        <v>578</v>
      </c>
      <c r="I125" s="272" t="s">
        <v>531</v>
      </c>
      <c r="J125" s="272" t="s">
        <v>579</v>
      </c>
      <c r="K125" s="313"/>
    </row>
    <row r="126" spans="2:11" ht="15" customHeight="1">
      <c r="B126" s="311"/>
      <c r="C126" s="272" t="s">
        <v>94</v>
      </c>
      <c r="D126" s="272"/>
      <c r="E126" s="272"/>
      <c r="F126" s="291" t="s">
        <v>529</v>
      </c>
      <c r="G126" s="272"/>
      <c r="H126" s="272" t="s">
        <v>580</v>
      </c>
      <c r="I126" s="272" t="s">
        <v>531</v>
      </c>
      <c r="J126" s="272" t="s">
        <v>579</v>
      </c>
      <c r="K126" s="313"/>
    </row>
    <row r="127" spans="2:11" ht="15" customHeight="1">
      <c r="B127" s="311"/>
      <c r="C127" s="272" t="s">
        <v>540</v>
      </c>
      <c r="D127" s="272"/>
      <c r="E127" s="272"/>
      <c r="F127" s="291" t="s">
        <v>535</v>
      </c>
      <c r="G127" s="272"/>
      <c r="H127" s="272" t="s">
        <v>541</v>
      </c>
      <c r="I127" s="272" t="s">
        <v>531</v>
      </c>
      <c r="J127" s="272">
        <v>15</v>
      </c>
      <c r="K127" s="313"/>
    </row>
    <row r="128" spans="2:11" ht="15" customHeight="1">
      <c r="B128" s="311"/>
      <c r="C128" s="293" t="s">
        <v>542</v>
      </c>
      <c r="D128" s="293"/>
      <c r="E128" s="293"/>
      <c r="F128" s="294" t="s">
        <v>535</v>
      </c>
      <c r="G128" s="293"/>
      <c r="H128" s="293" t="s">
        <v>543</v>
      </c>
      <c r="I128" s="293" t="s">
        <v>531</v>
      </c>
      <c r="J128" s="293">
        <v>15</v>
      </c>
      <c r="K128" s="313"/>
    </row>
    <row r="129" spans="2:11" ht="15" customHeight="1">
      <c r="B129" s="311"/>
      <c r="C129" s="293" t="s">
        <v>544</v>
      </c>
      <c r="D129" s="293"/>
      <c r="E129" s="293"/>
      <c r="F129" s="294" t="s">
        <v>535</v>
      </c>
      <c r="G129" s="293"/>
      <c r="H129" s="293" t="s">
        <v>545</v>
      </c>
      <c r="I129" s="293" t="s">
        <v>531</v>
      </c>
      <c r="J129" s="293">
        <v>20</v>
      </c>
      <c r="K129" s="313"/>
    </row>
    <row r="130" spans="2:11" ht="15" customHeight="1">
      <c r="B130" s="311"/>
      <c r="C130" s="293" t="s">
        <v>546</v>
      </c>
      <c r="D130" s="293"/>
      <c r="E130" s="293"/>
      <c r="F130" s="294" t="s">
        <v>535</v>
      </c>
      <c r="G130" s="293"/>
      <c r="H130" s="293" t="s">
        <v>547</v>
      </c>
      <c r="I130" s="293" t="s">
        <v>531</v>
      </c>
      <c r="J130" s="293">
        <v>20</v>
      </c>
      <c r="K130" s="313"/>
    </row>
    <row r="131" spans="2:11" ht="15" customHeight="1">
      <c r="B131" s="311"/>
      <c r="C131" s="272" t="s">
        <v>534</v>
      </c>
      <c r="D131" s="272"/>
      <c r="E131" s="272"/>
      <c r="F131" s="291" t="s">
        <v>535</v>
      </c>
      <c r="G131" s="272"/>
      <c r="H131" s="272" t="s">
        <v>568</v>
      </c>
      <c r="I131" s="272" t="s">
        <v>531</v>
      </c>
      <c r="J131" s="272">
        <v>50</v>
      </c>
      <c r="K131" s="313"/>
    </row>
    <row r="132" spans="2:11" ht="15" customHeight="1">
      <c r="B132" s="311"/>
      <c r="C132" s="272" t="s">
        <v>548</v>
      </c>
      <c r="D132" s="272"/>
      <c r="E132" s="272"/>
      <c r="F132" s="291" t="s">
        <v>535</v>
      </c>
      <c r="G132" s="272"/>
      <c r="H132" s="272" t="s">
        <v>568</v>
      </c>
      <c r="I132" s="272" t="s">
        <v>531</v>
      </c>
      <c r="J132" s="272">
        <v>50</v>
      </c>
      <c r="K132" s="313"/>
    </row>
    <row r="133" spans="2:11" ht="15" customHeight="1">
      <c r="B133" s="311"/>
      <c r="C133" s="272" t="s">
        <v>554</v>
      </c>
      <c r="D133" s="272"/>
      <c r="E133" s="272"/>
      <c r="F133" s="291" t="s">
        <v>535</v>
      </c>
      <c r="G133" s="272"/>
      <c r="H133" s="272" t="s">
        <v>568</v>
      </c>
      <c r="I133" s="272" t="s">
        <v>531</v>
      </c>
      <c r="J133" s="272">
        <v>50</v>
      </c>
      <c r="K133" s="313"/>
    </row>
    <row r="134" spans="2:11" ht="15" customHeight="1">
      <c r="B134" s="311"/>
      <c r="C134" s="272" t="s">
        <v>556</v>
      </c>
      <c r="D134" s="272"/>
      <c r="E134" s="272"/>
      <c r="F134" s="291" t="s">
        <v>535</v>
      </c>
      <c r="G134" s="272"/>
      <c r="H134" s="272" t="s">
        <v>568</v>
      </c>
      <c r="I134" s="272" t="s">
        <v>531</v>
      </c>
      <c r="J134" s="272">
        <v>50</v>
      </c>
      <c r="K134" s="313"/>
    </row>
    <row r="135" spans="2:11" ht="15" customHeight="1">
      <c r="B135" s="311"/>
      <c r="C135" s="272" t="s">
        <v>135</v>
      </c>
      <c r="D135" s="272"/>
      <c r="E135" s="272"/>
      <c r="F135" s="291" t="s">
        <v>535</v>
      </c>
      <c r="G135" s="272"/>
      <c r="H135" s="272" t="s">
        <v>581</v>
      </c>
      <c r="I135" s="272" t="s">
        <v>531</v>
      </c>
      <c r="J135" s="272">
        <v>255</v>
      </c>
      <c r="K135" s="313"/>
    </row>
    <row r="136" spans="2:11" ht="15" customHeight="1">
      <c r="B136" s="311"/>
      <c r="C136" s="272" t="s">
        <v>558</v>
      </c>
      <c r="D136" s="272"/>
      <c r="E136" s="272"/>
      <c r="F136" s="291" t="s">
        <v>529</v>
      </c>
      <c r="G136" s="272"/>
      <c r="H136" s="272" t="s">
        <v>582</v>
      </c>
      <c r="I136" s="272" t="s">
        <v>560</v>
      </c>
      <c r="J136" s="272"/>
      <c r="K136" s="313"/>
    </row>
    <row r="137" spans="2:11" ht="15" customHeight="1">
      <c r="B137" s="311"/>
      <c r="C137" s="272" t="s">
        <v>561</v>
      </c>
      <c r="D137" s="272"/>
      <c r="E137" s="272"/>
      <c r="F137" s="291" t="s">
        <v>529</v>
      </c>
      <c r="G137" s="272"/>
      <c r="H137" s="272" t="s">
        <v>583</v>
      </c>
      <c r="I137" s="272" t="s">
        <v>563</v>
      </c>
      <c r="J137" s="272"/>
      <c r="K137" s="313"/>
    </row>
    <row r="138" spans="2:11" ht="15" customHeight="1">
      <c r="B138" s="311"/>
      <c r="C138" s="272" t="s">
        <v>564</v>
      </c>
      <c r="D138" s="272"/>
      <c r="E138" s="272"/>
      <c r="F138" s="291" t="s">
        <v>529</v>
      </c>
      <c r="G138" s="272"/>
      <c r="H138" s="272" t="s">
        <v>564</v>
      </c>
      <c r="I138" s="272" t="s">
        <v>563</v>
      </c>
      <c r="J138" s="272"/>
      <c r="K138" s="313"/>
    </row>
    <row r="139" spans="2:11" ht="15" customHeight="1">
      <c r="B139" s="311"/>
      <c r="C139" s="272" t="s">
        <v>48</v>
      </c>
      <c r="D139" s="272"/>
      <c r="E139" s="272"/>
      <c r="F139" s="291" t="s">
        <v>529</v>
      </c>
      <c r="G139" s="272"/>
      <c r="H139" s="272" t="s">
        <v>584</v>
      </c>
      <c r="I139" s="272" t="s">
        <v>563</v>
      </c>
      <c r="J139" s="272"/>
      <c r="K139" s="313"/>
    </row>
    <row r="140" spans="2:11" ht="15" customHeight="1">
      <c r="B140" s="311"/>
      <c r="C140" s="272" t="s">
        <v>585</v>
      </c>
      <c r="D140" s="272"/>
      <c r="E140" s="272"/>
      <c r="F140" s="291" t="s">
        <v>529</v>
      </c>
      <c r="G140" s="272"/>
      <c r="H140" s="272" t="s">
        <v>586</v>
      </c>
      <c r="I140" s="272" t="s">
        <v>563</v>
      </c>
      <c r="J140" s="272"/>
      <c r="K140" s="313"/>
    </row>
    <row r="141" spans="2:11" ht="15" customHeight="1">
      <c r="B141" s="314"/>
      <c r="C141" s="315"/>
      <c r="D141" s="315"/>
      <c r="E141" s="315"/>
      <c r="F141" s="315"/>
      <c r="G141" s="315"/>
      <c r="H141" s="315"/>
      <c r="I141" s="315"/>
      <c r="J141" s="315"/>
      <c r="K141" s="316"/>
    </row>
    <row r="142" spans="2:11" ht="18.75" customHeight="1">
      <c r="B142" s="268"/>
      <c r="C142" s="268"/>
      <c r="D142" s="268"/>
      <c r="E142" s="268"/>
      <c r="F142" s="303"/>
      <c r="G142" s="268"/>
      <c r="H142" s="268"/>
      <c r="I142" s="268"/>
      <c r="J142" s="268"/>
      <c r="K142" s="268"/>
    </row>
    <row r="143" spans="2:11" ht="18.75" customHeight="1">
      <c r="B143" s="278"/>
      <c r="C143" s="278"/>
      <c r="D143" s="278"/>
      <c r="E143" s="278"/>
      <c r="F143" s="278"/>
      <c r="G143" s="278"/>
      <c r="H143" s="278"/>
      <c r="I143" s="278"/>
      <c r="J143" s="278"/>
      <c r="K143" s="278"/>
    </row>
    <row r="144" spans="2:11" ht="7.5" customHeight="1">
      <c r="B144" s="279"/>
      <c r="C144" s="280"/>
      <c r="D144" s="280"/>
      <c r="E144" s="280"/>
      <c r="F144" s="280"/>
      <c r="G144" s="280"/>
      <c r="H144" s="280"/>
      <c r="I144" s="280"/>
      <c r="J144" s="280"/>
      <c r="K144" s="281"/>
    </row>
    <row r="145" spans="2:11" ht="45" customHeight="1">
      <c r="B145" s="282"/>
      <c r="C145" s="392" t="s">
        <v>587</v>
      </c>
      <c r="D145" s="392"/>
      <c r="E145" s="392"/>
      <c r="F145" s="392"/>
      <c r="G145" s="392"/>
      <c r="H145" s="392"/>
      <c r="I145" s="392"/>
      <c r="J145" s="392"/>
      <c r="K145" s="283"/>
    </row>
    <row r="146" spans="2:11" ht="17.25" customHeight="1">
      <c r="B146" s="282"/>
      <c r="C146" s="284" t="s">
        <v>523</v>
      </c>
      <c r="D146" s="284"/>
      <c r="E146" s="284"/>
      <c r="F146" s="284" t="s">
        <v>524</v>
      </c>
      <c r="G146" s="285"/>
      <c r="H146" s="284" t="s">
        <v>130</v>
      </c>
      <c r="I146" s="284" t="s">
        <v>67</v>
      </c>
      <c r="J146" s="284" t="s">
        <v>525</v>
      </c>
      <c r="K146" s="283"/>
    </row>
    <row r="147" spans="2:11" ht="17.25" customHeight="1">
      <c r="B147" s="282"/>
      <c r="C147" s="286" t="s">
        <v>526</v>
      </c>
      <c r="D147" s="286"/>
      <c r="E147" s="286"/>
      <c r="F147" s="287" t="s">
        <v>527</v>
      </c>
      <c r="G147" s="288"/>
      <c r="H147" s="286"/>
      <c r="I147" s="286"/>
      <c r="J147" s="286" t="s">
        <v>528</v>
      </c>
      <c r="K147" s="283"/>
    </row>
    <row r="148" spans="2:11" ht="5.25" customHeight="1">
      <c r="B148" s="292"/>
      <c r="C148" s="289"/>
      <c r="D148" s="289"/>
      <c r="E148" s="289"/>
      <c r="F148" s="289"/>
      <c r="G148" s="290"/>
      <c r="H148" s="289"/>
      <c r="I148" s="289"/>
      <c r="J148" s="289"/>
      <c r="K148" s="313"/>
    </row>
    <row r="149" spans="2:11" ht="15" customHeight="1">
      <c r="B149" s="292"/>
      <c r="C149" s="317" t="s">
        <v>532</v>
      </c>
      <c r="D149" s="272"/>
      <c r="E149" s="272"/>
      <c r="F149" s="318" t="s">
        <v>529</v>
      </c>
      <c r="G149" s="272"/>
      <c r="H149" s="317" t="s">
        <v>568</v>
      </c>
      <c r="I149" s="317" t="s">
        <v>531</v>
      </c>
      <c r="J149" s="317">
        <v>120</v>
      </c>
      <c r="K149" s="313"/>
    </row>
    <row r="150" spans="2:11" ht="15" customHeight="1">
      <c r="B150" s="292"/>
      <c r="C150" s="317" t="s">
        <v>577</v>
      </c>
      <c r="D150" s="272"/>
      <c r="E150" s="272"/>
      <c r="F150" s="318" t="s">
        <v>529</v>
      </c>
      <c r="G150" s="272"/>
      <c r="H150" s="317" t="s">
        <v>588</v>
      </c>
      <c r="I150" s="317" t="s">
        <v>531</v>
      </c>
      <c r="J150" s="317" t="s">
        <v>579</v>
      </c>
      <c r="K150" s="313"/>
    </row>
    <row r="151" spans="2:11" ht="15" customHeight="1">
      <c r="B151" s="292"/>
      <c r="C151" s="317" t="s">
        <v>94</v>
      </c>
      <c r="D151" s="272"/>
      <c r="E151" s="272"/>
      <c r="F151" s="318" t="s">
        <v>529</v>
      </c>
      <c r="G151" s="272"/>
      <c r="H151" s="317" t="s">
        <v>589</v>
      </c>
      <c r="I151" s="317" t="s">
        <v>531</v>
      </c>
      <c r="J151" s="317" t="s">
        <v>579</v>
      </c>
      <c r="K151" s="313"/>
    </row>
    <row r="152" spans="2:11" ht="15" customHeight="1">
      <c r="B152" s="292"/>
      <c r="C152" s="317" t="s">
        <v>534</v>
      </c>
      <c r="D152" s="272"/>
      <c r="E152" s="272"/>
      <c r="F152" s="318" t="s">
        <v>535</v>
      </c>
      <c r="G152" s="272"/>
      <c r="H152" s="317" t="s">
        <v>568</v>
      </c>
      <c r="I152" s="317" t="s">
        <v>531</v>
      </c>
      <c r="J152" s="317">
        <v>50</v>
      </c>
      <c r="K152" s="313"/>
    </row>
    <row r="153" spans="2:11" ht="15" customHeight="1">
      <c r="B153" s="292"/>
      <c r="C153" s="317" t="s">
        <v>537</v>
      </c>
      <c r="D153" s="272"/>
      <c r="E153" s="272"/>
      <c r="F153" s="318" t="s">
        <v>529</v>
      </c>
      <c r="G153" s="272"/>
      <c r="H153" s="317" t="s">
        <v>568</v>
      </c>
      <c r="I153" s="317" t="s">
        <v>539</v>
      </c>
      <c r="J153" s="317"/>
      <c r="K153" s="313"/>
    </row>
    <row r="154" spans="2:11" ht="15" customHeight="1">
      <c r="B154" s="292"/>
      <c r="C154" s="317" t="s">
        <v>548</v>
      </c>
      <c r="D154" s="272"/>
      <c r="E154" s="272"/>
      <c r="F154" s="318" t="s">
        <v>535</v>
      </c>
      <c r="G154" s="272"/>
      <c r="H154" s="317" t="s">
        <v>568</v>
      </c>
      <c r="I154" s="317" t="s">
        <v>531</v>
      </c>
      <c r="J154" s="317">
        <v>50</v>
      </c>
      <c r="K154" s="313"/>
    </row>
    <row r="155" spans="2:11" ht="15" customHeight="1">
      <c r="B155" s="292"/>
      <c r="C155" s="317" t="s">
        <v>556</v>
      </c>
      <c r="D155" s="272"/>
      <c r="E155" s="272"/>
      <c r="F155" s="318" t="s">
        <v>535</v>
      </c>
      <c r="G155" s="272"/>
      <c r="H155" s="317" t="s">
        <v>568</v>
      </c>
      <c r="I155" s="317" t="s">
        <v>531</v>
      </c>
      <c r="J155" s="317">
        <v>50</v>
      </c>
      <c r="K155" s="313"/>
    </row>
    <row r="156" spans="2:11" ht="15" customHeight="1">
      <c r="B156" s="292"/>
      <c r="C156" s="317" t="s">
        <v>554</v>
      </c>
      <c r="D156" s="272"/>
      <c r="E156" s="272"/>
      <c r="F156" s="318" t="s">
        <v>535</v>
      </c>
      <c r="G156" s="272"/>
      <c r="H156" s="317" t="s">
        <v>568</v>
      </c>
      <c r="I156" s="317" t="s">
        <v>531</v>
      </c>
      <c r="J156" s="317">
        <v>50</v>
      </c>
      <c r="K156" s="313"/>
    </row>
    <row r="157" spans="2:11" ht="15" customHeight="1">
      <c r="B157" s="292"/>
      <c r="C157" s="317" t="s">
        <v>119</v>
      </c>
      <c r="D157" s="272"/>
      <c r="E157" s="272"/>
      <c r="F157" s="318" t="s">
        <v>529</v>
      </c>
      <c r="G157" s="272"/>
      <c r="H157" s="317" t="s">
        <v>590</v>
      </c>
      <c r="I157" s="317" t="s">
        <v>531</v>
      </c>
      <c r="J157" s="317" t="s">
        <v>591</v>
      </c>
      <c r="K157" s="313"/>
    </row>
    <row r="158" spans="2:11" ht="15" customHeight="1">
      <c r="B158" s="292"/>
      <c r="C158" s="317" t="s">
        <v>592</v>
      </c>
      <c r="D158" s="272"/>
      <c r="E158" s="272"/>
      <c r="F158" s="318" t="s">
        <v>529</v>
      </c>
      <c r="G158" s="272"/>
      <c r="H158" s="317" t="s">
        <v>593</v>
      </c>
      <c r="I158" s="317" t="s">
        <v>563</v>
      </c>
      <c r="J158" s="317"/>
      <c r="K158" s="313"/>
    </row>
    <row r="159" spans="2:11" ht="15" customHeight="1">
      <c r="B159" s="319"/>
      <c r="C159" s="301"/>
      <c r="D159" s="301"/>
      <c r="E159" s="301"/>
      <c r="F159" s="301"/>
      <c r="G159" s="301"/>
      <c r="H159" s="301"/>
      <c r="I159" s="301"/>
      <c r="J159" s="301"/>
      <c r="K159" s="320"/>
    </row>
    <row r="160" spans="2:11" ht="18.75" customHeight="1">
      <c r="B160" s="268"/>
      <c r="C160" s="272"/>
      <c r="D160" s="272"/>
      <c r="E160" s="272"/>
      <c r="F160" s="291"/>
      <c r="G160" s="272"/>
      <c r="H160" s="272"/>
      <c r="I160" s="272"/>
      <c r="J160" s="272"/>
      <c r="K160" s="268"/>
    </row>
    <row r="161" spans="2:11" ht="18.75" customHeight="1">
      <c r="B161" s="278"/>
      <c r="C161" s="278"/>
      <c r="D161" s="278"/>
      <c r="E161" s="278"/>
      <c r="F161" s="278"/>
      <c r="G161" s="278"/>
      <c r="H161" s="278"/>
      <c r="I161" s="278"/>
      <c r="J161" s="278"/>
      <c r="K161" s="278"/>
    </row>
    <row r="162" spans="2:11" ht="7.5" customHeight="1">
      <c r="B162" s="260"/>
      <c r="C162" s="261"/>
      <c r="D162" s="261"/>
      <c r="E162" s="261"/>
      <c r="F162" s="261"/>
      <c r="G162" s="261"/>
      <c r="H162" s="261"/>
      <c r="I162" s="261"/>
      <c r="J162" s="261"/>
      <c r="K162" s="262"/>
    </row>
    <row r="163" spans="2:11" ht="45" customHeight="1">
      <c r="B163" s="263"/>
      <c r="C163" s="391" t="s">
        <v>594</v>
      </c>
      <c r="D163" s="391"/>
      <c r="E163" s="391"/>
      <c r="F163" s="391"/>
      <c r="G163" s="391"/>
      <c r="H163" s="391"/>
      <c r="I163" s="391"/>
      <c r="J163" s="391"/>
      <c r="K163" s="264"/>
    </row>
    <row r="164" spans="2:11" ht="17.25" customHeight="1">
      <c r="B164" s="263"/>
      <c r="C164" s="284" t="s">
        <v>523</v>
      </c>
      <c r="D164" s="284"/>
      <c r="E164" s="284"/>
      <c r="F164" s="284" t="s">
        <v>524</v>
      </c>
      <c r="G164" s="321"/>
      <c r="H164" s="322" t="s">
        <v>130</v>
      </c>
      <c r="I164" s="322" t="s">
        <v>67</v>
      </c>
      <c r="J164" s="284" t="s">
        <v>525</v>
      </c>
      <c r="K164" s="264"/>
    </row>
    <row r="165" spans="2:11" ht="17.25" customHeight="1">
      <c r="B165" s="265"/>
      <c r="C165" s="286" t="s">
        <v>526</v>
      </c>
      <c r="D165" s="286"/>
      <c r="E165" s="286"/>
      <c r="F165" s="287" t="s">
        <v>527</v>
      </c>
      <c r="G165" s="323"/>
      <c r="H165" s="324"/>
      <c r="I165" s="324"/>
      <c r="J165" s="286" t="s">
        <v>528</v>
      </c>
      <c r="K165" s="266"/>
    </row>
    <row r="166" spans="2:11" ht="5.25" customHeight="1">
      <c r="B166" s="292"/>
      <c r="C166" s="289"/>
      <c r="D166" s="289"/>
      <c r="E166" s="289"/>
      <c r="F166" s="289"/>
      <c r="G166" s="290"/>
      <c r="H166" s="289"/>
      <c r="I166" s="289"/>
      <c r="J166" s="289"/>
      <c r="K166" s="313"/>
    </row>
    <row r="167" spans="2:11" ht="15" customHeight="1">
      <c r="B167" s="292"/>
      <c r="C167" s="272" t="s">
        <v>532</v>
      </c>
      <c r="D167" s="272"/>
      <c r="E167" s="272"/>
      <c r="F167" s="291" t="s">
        <v>529</v>
      </c>
      <c r="G167" s="272"/>
      <c r="H167" s="272" t="s">
        <v>568</v>
      </c>
      <c r="I167" s="272" t="s">
        <v>531</v>
      </c>
      <c r="J167" s="272">
        <v>120</v>
      </c>
      <c r="K167" s="313"/>
    </row>
    <row r="168" spans="2:11" ht="15" customHeight="1">
      <c r="B168" s="292"/>
      <c r="C168" s="272" t="s">
        <v>577</v>
      </c>
      <c r="D168" s="272"/>
      <c r="E168" s="272"/>
      <c r="F168" s="291" t="s">
        <v>529</v>
      </c>
      <c r="G168" s="272"/>
      <c r="H168" s="272" t="s">
        <v>578</v>
      </c>
      <c r="I168" s="272" t="s">
        <v>531</v>
      </c>
      <c r="J168" s="272" t="s">
        <v>579</v>
      </c>
      <c r="K168" s="313"/>
    </row>
    <row r="169" spans="2:11" ht="15" customHeight="1">
      <c r="B169" s="292"/>
      <c r="C169" s="272" t="s">
        <v>94</v>
      </c>
      <c r="D169" s="272"/>
      <c r="E169" s="272"/>
      <c r="F169" s="291" t="s">
        <v>529</v>
      </c>
      <c r="G169" s="272"/>
      <c r="H169" s="272" t="s">
        <v>595</v>
      </c>
      <c r="I169" s="272" t="s">
        <v>531</v>
      </c>
      <c r="J169" s="272" t="s">
        <v>579</v>
      </c>
      <c r="K169" s="313"/>
    </row>
    <row r="170" spans="2:11" ht="15" customHeight="1">
      <c r="B170" s="292"/>
      <c r="C170" s="272" t="s">
        <v>534</v>
      </c>
      <c r="D170" s="272"/>
      <c r="E170" s="272"/>
      <c r="F170" s="291" t="s">
        <v>535</v>
      </c>
      <c r="G170" s="272"/>
      <c r="H170" s="272" t="s">
        <v>595</v>
      </c>
      <c r="I170" s="272" t="s">
        <v>531</v>
      </c>
      <c r="J170" s="272">
        <v>50</v>
      </c>
      <c r="K170" s="313"/>
    </row>
    <row r="171" spans="2:11" ht="15" customHeight="1">
      <c r="B171" s="292"/>
      <c r="C171" s="272" t="s">
        <v>537</v>
      </c>
      <c r="D171" s="272"/>
      <c r="E171" s="272"/>
      <c r="F171" s="291" t="s">
        <v>529</v>
      </c>
      <c r="G171" s="272"/>
      <c r="H171" s="272" t="s">
        <v>595</v>
      </c>
      <c r="I171" s="272" t="s">
        <v>539</v>
      </c>
      <c r="J171" s="272"/>
      <c r="K171" s="313"/>
    </row>
    <row r="172" spans="2:11" ht="15" customHeight="1">
      <c r="B172" s="292"/>
      <c r="C172" s="272" t="s">
        <v>548</v>
      </c>
      <c r="D172" s="272"/>
      <c r="E172" s="272"/>
      <c r="F172" s="291" t="s">
        <v>535</v>
      </c>
      <c r="G172" s="272"/>
      <c r="H172" s="272" t="s">
        <v>595</v>
      </c>
      <c r="I172" s="272" t="s">
        <v>531</v>
      </c>
      <c r="J172" s="272">
        <v>50</v>
      </c>
      <c r="K172" s="313"/>
    </row>
    <row r="173" spans="2:11" ht="15" customHeight="1">
      <c r="B173" s="292"/>
      <c r="C173" s="272" t="s">
        <v>556</v>
      </c>
      <c r="D173" s="272"/>
      <c r="E173" s="272"/>
      <c r="F173" s="291" t="s">
        <v>535</v>
      </c>
      <c r="G173" s="272"/>
      <c r="H173" s="272" t="s">
        <v>595</v>
      </c>
      <c r="I173" s="272" t="s">
        <v>531</v>
      </c>
      <c r="J173" s="272">
        <v>50</v>
      </c>
      <c r="K173" s="313"/>
    </row>
    <row r="174" spans="2:11" ht="15" customHeight="1">
      <c r="B174" s="292"/>
      <c r="C174" s="272" t="s">
        <v>554</v>
      </c>
      <c r="D174" s="272"/>
      <c r="E174" s="272"/>
      <c r="F174" s="291" t="s">
        <v>535</v>
      </c>
      <c r="G174" s="272"/>
      <c r="H174" s="272" t="s">
        <v>595</v>
      </c>
      <c r="I174" s="272" t="s">
        <v>531</v>
      </c>
      <c r="J174" s="272">
        <v>50</v>
      </c>
      <c r="K174" s="313"/>
    </row>
    <row r="175" spans="2:11" ht="15" customHeight="1">
      <c r="B175" s="292"/>
      <c r="C175" s="272" t="s">
        <v>129</v>
      </c>
      <c r="D175" s="272"/>
      <c r="E175" s="272"/>
      <c r="F175" s="291" t="s">
        <v>529</v>
      </c>
      <c r="G175" s="272"/>
      <c r="H175" s="272" t="s">
        <v>596</v>
      </c>
      <c r="I175" s="272" t="s">
        <v>597</v>
      </c>
      <c r="J175" s="272"/>
      <c r="K175" s="313"/>
    </row>
    <row r="176" spans="2:11" ht="15" customHeight="1">
      <c r="B176" s="292"/>
      <c r="C176" s="272" t="s">
        <v>67</v>
      </c>
      <c r="D176" s="272"/>
      <c r="E176" s="272"/>
      <c r="F176" s="291" t="s">
        <v>529</v>
      </c>
      <c r="G176" s="272"/>
      <c r="H176" s="272" t="s">
        <v>598</v>
      </c>
      <c r="I176" s="272" t="s">
        <v>599</v>
      </c>
      <c r="J176" s="272">
        <v>1</v>
      </c>
      <c r="K176" s="313"/>
    </row>
    <row r="177" spans="2:11" ht="15" customHeight="1">
      <c r="B177" s="292"/>
      <c r="C177" s="272" t="s">
        <v>63</v>
      </c>
      <c r="D177" s="272"/>
      <c r="E177" s="272"/>
      <c r="F177" s="291" t="s">
        <v>529</v>
      </c>
      <c r="G177" s="272"/>
      <c r="H177" s="272" t="s">
        <v>600</v>
      </c>
      <c r="I177" s="272" t="s">
        <v>531</v>
      </c>
      <c r="J177" s="272">
        <v>20</v>
      </c>
      <c r="K177" s="313"/>
    </row>
    <row r="178" spans="2:11" ht="15" customHeight="1">
      <c r="B178" s="292"/>
      <c r="C178" s="272" t="s">
        <v>130</v>
      </c>
      <c r="D178" s="272"/>
      <c r="E178" s="272"/>
      <c r="F178" s="291" t="s">
        <v>529</v>
      </c>
      <c r="G178" s="272"/>
      <c r="H178" s="272" t="s">
        <v>601</v>
      </c>
      <c r="I178" s="272" t="s">
        <v>531</v>
      </c>
      <c r="J178" s="272">
        <v>255</v>
      </c>
      <c r="K178" s="313"/>
    </row>
    <row r="179" spans="2:11" ht="15" customHeight="1">
      <c r="B179" s="292"/>
      <c r="C179" s="272" t="s">
        <v>131</v>
      </c>
      <c r="D179" s="272"/>
      <c r="E179" s="272"/>
      <c r="F179" s="291" t="s">
        <v>529</v>
      </c>
      <c r="G179" s="272"/>
      <c r="H179" s="272" t="s">
        <v>494</v>
      </c>
      <c r="I179" s="272" t="s">
        <v>531</v>
      </c>
      <c r="J179" s="272">
        <v>10</v>
      </c>
      <c r="K179" s="313"/>
    </row>
    <row r="180" spans="2:11" ht="15" customHeight="1">
      <c r="B180" s="292"/>
      <c r="C180" s="272" t="s">
        <v>132</v>
      </c>
      <c r="D180" s="272"/>
      <c r="E180" s="272"/>
      <c r="F180" s="291" t="s">
        <v>529</v>
      </c>
      <c r="G180" s="272"/>
      <c r="H180" s="272" t="s">
        <v>602</v>
      </c>
      <c r="I180" s="272" t="s">
        <v>563</v>
      </c>
      <c r="J180" s="272"/>
      <c r="K180" s="313"/>
    </row>
    <row r="181" spans="2:11" ht="15" customHeight="1">
      <c r="B181" s="292"/>
      <c r="C181" s="272" t="s">
        <v>603</v>
      </c>
      <c r="D181" s="272"/>
      <c r="E181" s="272"/>
      <c r="F181" s="291" t="s">
        <v>529</v>
      </c>
      <c r="G181" s="272"/>
      <c r="H181" s="272" t="s">
        <v>604</v>
      </c>
      <c r="I181" s="272" t="s">
        <v>563</v>
      </c>
      <c r="J181" s="272"/>
      <c r="K181" s="313"/>
    </row>
    <row r="182" spans="2:11" ht="15" customHeight="1">
      <c r="B182" s="292"/>
      <c r="C182" s="272" t="s">
        <v>592</v>
      </c>
      <c r="D182" s="272"/>
      <c r="E182" s="272"/>
      <c r="F182" s="291" t="s">
        <v>529</v>
      </c>
      <c r="G182" s="272"/>
      <c r="H182" s="272" t="s">
        <v>605</v>
      </c>
      <c r="I182" s="272" t="s">
        <v>563</v>
      </c>
      <c r="J182" s="272"/>
      <c r="K182" s="313"/>
    </row>
    <row r="183" spans="2:11" ht="15" customHeight="1">
      <c r="B183" s="292"/>
      <c r="C183" s="272" t="s">
        <v>134</v>
      </c>
      <c r="D183" s="272"/>
      <c r="E183" s="272"/>
      <c r="F183" s="291" t="s">
        <v>535</v>
      </c>
      <c r="G183" s="272"/>
      <c r="H183" s="272" t="s">
        <v>606</v>
      </c>
      <c r="I183" s="272" t="s">
        <v>531</v>
      </c>
      <c r="J183" s="272">
        <v>50</v>
      </c>
      <c r="K183" s="313"/>
    </row>
    <row r="184" spans="2:11" ht="15" customHeight="1">
      <c r="B184" s="292"/>
      <c r="C184" s="272" t="s">
        <v>607</v>
      </c>
      <c r="D184" s="272"/>
      <c r="E184" s="272"/>
      <c r="F184" s="291" t="s">
        <v>535</v>
      </c>
      <c r="G184" s="272"/>
      <c r="H184" s="272" t="s">
        <v>608</v>
      </c>
      <c r="I184" s="272" t="s">
        <v>609</v>
      </c>
      <c r="J184" s="272"/>
      <c r="K184" s="313"/>
    </row>
    <row r="185" spans="2:11" ht="15" customHeight="1">
      <c r="B185" s="292"/>
      <c r="C185" s="272" t="s">
        <v>610</v>
      </c>
      <c r="D185" s="272"/>
      <c r="E185" s="272"/>
      <c r="F185" s="291" t="s">
        <v>535</v>
      </c>
      <c r="G185" s="272"/>
      <c r="H185" s="272" t="s">
        <v>611</v>
      </c>
      <c r="I185" s="272" t="s">
        <v>609</v>
      </c>
      <c r="J185" s="272"/>
      <c r="K185" s="313"/>
    </row>
    <row r="186" spans="2:11" ht="15" customHeight="1">
      <c r="B186" s="292"/>
      <c r="C186" s="272" t="s">
        <v>612</v>
      </c>
      <c r="D186" s="272"/>
      <c r="E186" s="272"/>
      <c r="F186" s="291" t="s">
        <v>535</v>
      </c>
      <c r="G186" s="272"/>
      <c r="H186" s="272" t="s">
        <v>613</v>
      </c>
      <c r="I186" s="272" t="s">
        <v>609</v>
      </c>
      <c r="J186" s="272"/>
      <c r="K186" s="313"/>
    </row>
    <row r="187" spans="2:11" ht="15" customHeight="1">
      <c r="B187" s="292"/>
      <c r="C187" s="325" t="s">
        <v>614</v>
      </c>
      <c r="D187" s="272"/>
      <c r="E187" s="272"/>
      <c r="F187" s="291" t="s">
        <v>535</v>
      </c>
      <c r="G187" s="272"/>
      <c r="H187" s="272" t="s">
        <v>615</v>
      </c>
      <c r="I187" s="272" t="s">
        <v>616</v>
      </c>
      <c r="J187" s="326" t="s">
        <v>617</v>
      </c>
      <c r="K187" s="313"/>
    </row>
    <row r="188" spans="2:11" ht="15" customHeight="1">
      <c r="B188" s="292"/>
      <c r="C188" s="277" t="s">
        <v>52</v>
      </c>
      <c r="D188" s="272"/>
      <c r="E188" s="272"/>
      <c r="F188" s="291" t="s">
        <v>529</v>
      </c>
      <c r="G188" s="272"/>
      <c r="H188" s="268" t="s">
        <v>618</v>
      </c>
      <c r="I188" s="272" t="s">
        <v>619</v>
      </c>
      <c r="J188" s="272"/>
      <c r="K188" s="313"/>
    </row>
    <row r="189" spans="2:11" ht="15" customHeight="1">
      <c r="B189" s="292"/>
      <c r="C189" s="277" t="s">
        <v>620</v>
      </c>
      <c r="D189" s="272"/>
      <c r="E189" s="272"/>
      <c r="F189" s="291" t="s">
        <v>529</v>
      </c>
      <c r="G189" s="272"/>
      <c r="H189" s="272" t="s">
        <v>621</v>
      </c>
      <c r="I189" s="272" t="s">
        <v>563</v>
      </c>
      <c r="J189" s="272"/>
      <c r="K189" s="313"/>
    </row>
    <row r="190" spans="2:11" ht="15" customHeight="1">
      <c r="B190" s="292"/>
      <c r="C190" s="277" t="s">
        <v>622</v>
      </c>
      <c r="D190" s="272"/>
      <c r="E190" s="272"/>
      <c r="F190" s="291" t="s">
        <v>529</v>
      </c>
      <c r="G190" s="272"/>
      <c r="H190" s="272" t="s">
        <v>623</v>
      </c>
      <c r="I190" s="272" t="s">
        <v>563</v>
      </c>
      <c r="J190" s="272"/>
      <c r="K190" s="313"/>
    </row>
    <row r="191" spans="2:11" ht="15" customHeight="1">
      <c r="B191" s="292"/>
      <c r="C191" s="277" t="s">
        <v>624</v>
      </c>
      <c r="D191" s="272"/>
      <c r="E191" s="272"/>
      <c r="F191" s="291" t="s">
        <v>535</v>
      </c>
      <c r="G191" s="272"/>
      <c r="H191" s="272" t="s">
        <v>625</v>
      </c>
      <c r="I191" s="272" t="s">
        <v>563</v>
      </c>
      <c r="J191" s="272"/>
      <c r="K191" s="313"/>
    </row>
    <row r="192" spans="2:11" ht="15" customHeight="1">
      <c r="B192" s="319"/>
      <c r="C192" s="327"/>
      <c r="D192" s="301"/>
      <c r="E192" s="301"/>
      <c r="F192" s="301"/>
      <c r="G192" s="301"/>
      <c r="H192" s="301"/>
      <c r="I192" s="301"/>
      <c r="J192" s="301"/>
      <c r="K192" s="320"/>
    </row>
    <row r="193" spans="2:11" ht="18.75" customHeight="1">
      <c r="B193" s="268"/>
      <c r="C193" s="272"/>
      <c r="D193" s="272"/>
      <c r="E193" s="272"/>
      <c r="F193" s="291"/>
      <c r="G193" s="272"/>
      <c r="H193" s="272"/>
      <c r="I193" s="272"/>
      <c r="J193" s="272"/>
      <c r="K193" s="268"/>
    </row>
    <row r="194" spans="2:11" ht="18.75" customHeight="1">
      <c r="B194" s="268"/>
      <c r="C194" s="272"/>
      <c r="D194" s="272"/>
      <c r="E194" s="272"/>
      <c r="F194" s="291"/>
      <c r="G194" s="272"/>
      <c r="H194" s="272"/>
      <c r="I194" s="272"/>
      <c r="J194" s="272"/>
      <c r="K194" s="268"/>
    </row>
    <row r="195" spans="2:11" ht="18.75" customHeight="1"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</row>
    <row r="196" spans="2:11">
      <c r="B196" s="260"/>
      <c r="C196" s="261"/>
      <c r="D196" s="261"/>
      <c r="E196" s="261"/>
      <c r="F196" s="261"/>
      <c r="G196" s="261"/>
      <c r="H196" s="261"/>
      <c r="I196" s="261"/>
      <c r="J196" s="261"/>
      <c r="K196" s="262"/>
    </row>
    <row r="197" spans="2:11" ht="21">
      <c r="B197" s="263"/>
      <c r="C197" s="391" t="s">
        <v>626</v>
      </c>
      <c r="D197" s="391"/>
      <c r="E197" s="391"/>
      <c r="F197" s="391"/>
      <c r="G197" s="391"/>
      <c r="H197" s="391"/>
      <c r="I197" s="391"/>
      <c r="J197" s="391"/>
      <c r="K197" s="264"/>
    </row>
    <row r="198" spans="2:11" ht="25.5" customHeight="1">
      <c r="B198" s="263"/>
      <c r="C198" s="328" t="s">
        <v>627</v>
      </c>
      <c r="D198" s="328"/>
      <c r="E198" s="328"/>
      <c r="F198" s="328" t="s">
        <v>628</v>
      </c>
      <c r="G198" s="329"/>
      <c r="H198" s="390" t="s">
        <v>629</v>
      </c>
      <c r="I198" s="390"/>
      <c r="J198" s="390"/>
      <c r="K198" s="264"/>
    </row>
    <row r="199" spans="2:11" ht="5.25" customHeight="1">
      <c r="B199" s="292"/>
      <c r="C199" s="289"/>
      <c r="D199" s="289"/>
      <c r="E199" s="289"/>
      <c r="F199" s="289"/>
      <c r="G199" s="272"/>
      <c r="H199" s="289"/>
      <c r="I199" s="289"/>
      <c r="J199" s="289"/>
      <c r="K199" s="313"/>
    </row>
    <row r="200" spans="2:11" ht="15" customHeight="1">
      <c r="B200" s="292"/>
      <c r="C200" s="272" t="s">
        <v>619</v>
      </c>
      <c r="D200" s="272"/>
      <c r="E200" s="272"/>
      <c r="F200" s="291" t="s">
        <v>53</v>
      </c>
      <c r="G200" s="272"/>
      <c r="H200" s="388" t="s">
        <v>630</v>
      </c>
      <c r="I200" s="388"/>
      <c r="J200" s="388"/>
      <c r="K200" s="313"/>
    </row>
    <row r="201" spans="2:11" ht="15" customHeight="1">
      <c r="B201" s="292"/>
      <c r="C201" s="298"/>
      <c r="D201" s="272"/>
      <c r="E201" s="272"/>
      <c r="F201" s="291" t="s">
        <v>54</v>
      </c>
      <c r="G201" s="272"/>
      <c r="H201" s="388" t="s">
        <v>631</v>
      </c>
      <c r="I201" s="388"/>
      <c r="J201" s="388"/>
      <c r="K201" s="313"/>
    </row>
    <row r="202" spans="2:11" ht="15" customHeight="1">
      <c r="B202" s="292"/>
      <c r="C202" s="298"/>
      <c r="D202" s="272"/>
      <c r="E202" s="272"/>
      <c r="F202" s="291" t="s">
        <v>57</v>
      </c>
      <c r="G202" s="272"/>
      <c r="H202" s="388" t="s">
        <v>632</v>
      </c>
      <c r="I202" s="388"/>
      <c r="J202" s="388"/>
      <c r="K202" s="313"/>
    </row>
    <row r="203" spans="2:11" ht="15" customHeight="1">
      <c r="B203" s="292"/>
      <c r="C203" s="272"/>
      <c r="D203" s="272"/>
      <c r="E203" s="272"/>
      <c r="F203" s="291" t="s">
        <v>55</v>
      </c>
      <c r="G203" s="272"/>
      <c r="H203" s="388" t="s">
        <v>633</v>
      </c>
      <c r="I203" s="388"/>
      <c r="J203" s="388"/>
      <c r="K203" s="313"/>
    </row>
    <row r="204" spans="2:11" ht="15" customHeight="1">
      <c r="B204" s="292"/>
      <c r="C204" s="272"/>
      <c r="D204" s="272"/>
      <c r="E204" s="272"/>
      <c r="F204" s="291" t="s">
        <v>56</v>
      </c>
      <c r="G204" s="272"/>
      <c r="H204" s="388" t="s">
        <v>634</v>
      </c>
      <c r="I204" s="388"/>
      <c r="J204" s="388"/>
      <c r="K204" s="313"/>
    </row>
    <row r="205" spans="2:11" ht="15" customHeight="1">
      <c r="B205" s="292"/>
      <c r="C205" s="272"/>
      <c r="D205" s="272"/>
      <c r="E205" s="272"/>
      <c r="F205" s="291"/>
      <c r="G205" s="272"/>
      <c r="H205" s="272"/>
      <c r="I205" s="272"/>
      <c r="J205" s="272"/>
      <c r="K205" s="313"/>
    </row>
    <row r="206" spans="2:11" ht="15" customHeight="1">
      <c r="B206" s="292"/>
      <c r="C206" s="272" t="s">
        <v>575</v>
      </c>
      <c r="D206" s="272"/>
      <c r="E206" s="272"/>
      <c r="F206" s="291" t="s">
        <v>88</v>
      </c>
      <c r="G206" s="272"/>
      <c r="H206" s="388" t="s">
        <v>635</v>
      </c>
      <c r="I206" s="388"/>
      <c r="J206" s="388"/>
      <c r="K206" s="313"/>
    </row>
    <row r="207" spans="2:11" ht="15" customHeight="1">
      <c r="B207" s="292"/>
      <c r="C207" s="298"/>
      <c r="D207" s="272"/>
      <c r="E207" s="272"/>
      <c r="F207" s="291" t="s">
        <v>473</v>
      </c>
      <c r="G207" s="272"/>
      <c r="H207" s="388" t="s">
        <v>474</v>
      </c>
      <c r="I207" s="388"/>
      <c r="J207" s="388"/>
      <c r="K207" s="313"/>
    </row>
    <row r="208" spans="2:11" ht="15" customHeight="1">
      <c r="B208" s="292"/>
      <c r="C208" s="272"/>
      <c r="D208" s="272"/>
      <c r="E208" s="272"/>
      <c r="F208" s="291" t="s">
        <v>471</v>
      </c>
      <c r="G208" s="272"/>
      <c r="H208" s="388" t="s">
        <v>636</v>
      </c>
      <c r="I208" s="388"/>
      <c r="J208" s="388"/>
      <c r="K208" s="313"/>
    </row>
    <row r="209" spans="2:11" ht="15" customHeight="1">
      <c r="B209" s="330"/>
      <c r="C209" s="298"/>
      <c r="D209" s="298"/>
      <c r="E209" s="298"/>
      <c r="F209" s="291" t="s">
        <v>475</v>
      </c>
      <c r="G209" s="277"/>
      <c r="H209" s="389" t="s">
        <v>476</v>
      </c>
      <c r="I209" s="389"/>
      <c r="J209" s="389"/>
      <c r="K209" s="331"/>
    </row>
    <row r="210" spans="2:11" ht="15" customHeight="1">
      <c r="B210" s="330"/>
      <c r="C210" s="298"/>
      <c r="D210" s="298"/>
      <c r="E210" s="298"/>
      <c r="F210" s="291" t="s">
        <v>477</v>
      </c>
      <c r="G210" s="277"/>
      <c r="H210" s="389" t="s">
        <v>637</v>
      </c>
      <c r="I210" s="389"/>
      <c r="J210" s="389"/>
      <c r="K210" s="331"/>
    </row>
    <row r="211" spans="2:11" ht="15" customHeight="1">
      <c r="B211" s="330"/>
      <c r="C211" s="298"/>
      <c r="D211" s="298"/>
      <c r="E211" s="298"/>
      <c r="F211" s="332"/>
      <c r="G211" s="277"/>
      <c r="H211" s="333"/>
      <c r="I211" s="333"/>
      <c r="J211" s="333"/>
      <c r="K211" s="331"/>
    </row>
    <row r="212" spans="2:11" ht="15" customHeight="1">
      <c r="B212" s="330"/>
      <c r="C212" s="272" t="s">
        <v>599</v>
      </c>
      <c r="D212" s="298"/>
      <c r="E212" s="298"/>
      <c r="F212" s="291">
        <v>1</v>
      </c>
      <c r="G212" s="277"/>
      <c r="H212" s="389" t="s">
        <v>638</v>
      </c>
      <c r="I212" s="389"/>
      <c r="J212" s="389"/>
      <c r="K212" s="331"/>
    </row>
    <row r="213" spans="2:11" ht="15" customHeight="1">
      <c r="B213" s="330"/>
      <c r="C213" s="298"/>
      <c r="D213" s="298"/>
      <c r="E213" s="298"/>
      <c r="F213" s="291">
        <v>2</v>
      </c>
      <c r="G213" s="277"/>
      <c r="H213" s="389" t="s">
        <v>639</v>
      </c>
      <c r="I213" s="389"/>
      <c r="J213" s="389"/>
      <c r="K213" s="331"/>
    </row>
    <row r="214" spans="2:11" ht="15" customHeight="1">
      <c r="B214" s="330"/>
      <c r="C214" s="298"/>
      <c r="D214" s="298"/>
      <c r="E214" s="298"/>
      <c r="F214" s="291">
        <v>3</v>
      </c>
      <c r="G214" s="277"/>
      <c r="H214" s="389" t="s">
        <v>640</v>
      </c>
      <c r="I214" s="389"/>
      <c r="J214" s="389"/>
      <c r="K214" s="331"/>
    </row>
    <row r="215" spans="2:11" ht="15" customHeight="1">
      <c r="B215" s="330"/>
      <c r="C215" s="298"/>
      <c r="D215" s="298"/>
      <c r="E215" s="298"/>
      <c r="F215" s="291">
        <v>4</v>
      </c>
      <c r="G215" s="277"/>
      <c r="H215" s="389" t="s">
        <v>641</v>
      </c>
      <c r="I215" s="389"/>
      <c r="J215" s="389"/>
      <c r="K215" s="331"/>
    </row>
    <row r="216" spans="2:11" ht="12.75" customHeight="1">
      <c r="B216" s="334"/>
      <c r="C216" s="335"/>
      <c r="D216" s="335"/>
      <c r="E216" s="335"/>
      <c r="F216" s="335"/>
      <c r="G216" s="335"/>
      <c r="H216" s="335"/>
      <c r="I216" s="335"/>
      <c r="J216" s="335"/>
      <c r="K216" s="336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001 - SO 01   Příprava st...</vt:lpstr>
      <vt:lpstr>002 - SO 101 Cyklostezka</vt:lpstr>
      <vt:lpstr>004 - SO 301 Přeložka kab...</vt:lpstr>
      <vt:lpstr>005 - VRN - Vedlejší rozp...</vt:lpstr>
      <vt:lpstr>Pokyny pro vyplnění</vt:lpstr>
      <vt:lpstr>'001 - SO 01   Příprava st...'!Názvy_tisku</vt:lpstr>
      <vt:lpstr>'002 - SO 101 Cyklostezka'!Názvy_tisku</vt:lpstr>
      <vt:lpstr>'004 - SO 301 Přeložka kab...'!Názvy_tisku</vt:lpstr>
      <vt:lpstr>'005 - VRN - Vedlejší rozp...'!Názvy_tisku</vt:lpstr>
      <vt:lpstr>'Rekapitulace stavby'!Názvy_tisku</vt:lpstr>
      <vt:lpstr>'001 - SO 01   Příprava st...'!Oblast_tisku</vt:lpstr>
      <vt:lpstr>'002 - SO 101 Cyklostezka'!Oblast_tisku</vt:lpstr>
      <vt:lpstr>'004 - SO 301 Přeložka kab...'!Oblast_tisku</vt:lpstr>
      <vt:lpstr>'005 - VRN - Vedlejší rozp...'!Oblast_tisku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Ambroz Vladimir</dc:creator>
  <cp:lastModifiedBy>Timoris Projekt a.s.</cp:lastModifiedBy>
  <cp:lastPrinted>2017-09-01T09:43:52Z</cp:lastPrinted>
  <dcterms:created xsi:type="dcterms:W3CDTF">2017-08-31T16:39:22Z</dcterms:created>
  <dcterms:modified xsi:type="dcterms:W3CDTF">2017-09-01T09:52:04Z</dcterms:modified>
</cp:coreProperties>
</file>