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zucz-my.sharepoint.com/personal/levandovsky_fzu_cz/Documents/Plocha/Prace/2025/Uprava skladu na laborator F34/"/>
    </mc:Choice>
  </mc:AlternateContent>
  <xr:revisionPtr revIDLastSave="0" documentId="13_ncr:1_{44E79CAF-1EE8-4DA7-B7C5-1CC805F05858}" xr6:coauthVersionLast="47" xr6:coauthVersionMax="47" xr10:uidLastSave="{00000000-0000-0000-0000-000000000000}"/>
  <bookViews>
    <workbookView xWindow="3855" yWindow="2550" windowWidth="21600" windowHeight="11295" firstSheet="1" activeTab="1" xr2:uid="{00000000-000D-0000-FFFF-FFFF00000000}"/>
  </bookViews>
  <sheets>
    <sheet name="Rekapitulace stavby" sheetId="1" state="veryHidden" r:id="rId1"/>
    <sheet name="03025 -  Fyzikální ústav ..." sheetId="2" r:id="rId2"/>
    <sheet name="ZTI" sheetId="3" r:id="rId3"/>
    <sheet name="VZT" sheetId="4" r:id="rId4"/>
    <sheet name="elektro" sheetId="5" r:id="rId5"/>
  </sheets>
  <definedNames>
    <definedName name="_xlnm._FilterDatabase" localSheetId="1" hidden="1">'03025 -  Fyzikální ústav ...'!$C$134:$K$222</definedName>
    <definedName name="_xlnm.Print_Titles" localSheetId="1">'03025 -  Fyzikální ústav ...'!$134:$134</definedName>
    <definedName name="_xlnm.Print_Titles" localSheetId="4">elektro!$1:$3</definedName>
    <definedName name="_xlnm.Print_Titles" localSheetId="0">'Rekapitulace stavby'!$92:$92</definedName>
    <definedName name="_xlnm.Print_Titles" localSheetId="2">ZTI!$1:$3</definedName>
    <definedName name="_xlnm.Print_Area" localSheetId="1">'03025 -  Fyzikální ústav ...'!$C$4:$J$76,'03025 -  Fyzikální ústav ...'!$C$82:$J$118,'03025 -  Fyzikální ústav ...'!$C$124:$K$222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8" i="5"/>
  <c r="H9" i="5"/>
  <c r="H12" i="5"/>
  <c r="H13" i="5"/>
  <c r="H14" i="5"/>
  <c r="H15" i="5"/>
  <c r="H16" i="5"/>
  <c r="H17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41" i="5"/>
  <c r="H42" i="5"/>
  <c r="H43" i="5"/>
  <c r="H44" i="5"/>
  <c r="H45" i="5"/>
  <c r="H46" i="5"/>
  <c r="H49" i="5"/>
  <c r="H53" i="5"/>
  <c r="H54" i="5"/>
  <c r="H55" i="5"/>
  <c r="H56" i="5"/>
  <c r="H57" i="5"/>
  <c r="H58" i="5"/>
  <c r="H59" i="5"/>
  <c r="H60" i="5"/>
  <c r="H61" i="5"/>
  <c r="H62" i="5"/>
  <c r="H65" i="5"/>
  <c r="H66" i="5"/>
  <c r="H67" i="5"/>
  <c r="H68" i="5"/>
  <c r="H69" i="5"/>
  <c r="H72" i="5"/>
  <c r="H73" i="5"/>
  <c r="H74" i="5"/>
  <c r="H75" i="5"/>
  <c r="H76" i="5"/>
  <c r="H79" i="5"/>
  <c r="H80" i="5"/>
  <c r="H81" i="5"/>
  <c r="H82" i="5"/>
  <c r="H83" i="5"/>
  <c r="H6" i="5"/>
  <c r="H85" i="5" s="1"/>
  <c r="I165" i="2" s="1"/>
  <c r="C109" i="4" l="1"/>
  <c r="F103" i="4"/>
  <c r="F102" i="4"/>
  <c r="F101" i="4"/>
  <c r="F100" i="4"/>
  <c r="F104" i="4" s="1"/>
  <c r="C112" i="4" s="1"/>
  <c r="F96" i="4"/>
  <c r="C111" i="4" s="1"/>
  <c r="F90" i="4"/>
  <c r="C110" i="4" s="1"/>
  <c r="F84" i="4"/>
  <c r="F83" i="4"/>
  <c r="F74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0" i="4"/>
  <c r="F49" i="4"/>
  <c r="F48" i="4"/>
  <c r="F47" i="4"/>
  <c r="F46" i="4"/>
  <c r="F36" i="4"/>
  <c r="H36" i="3"/>
  <c r="H35" i="3"/>
  <c r="H37" i="3" s="1"/>
  <c r="H31" i="3"/>
  <c r="H30" i="3"/>
  <c r="H29" i="3"/>
  <c r="H28" i="3"/>
  <c r="H27" i="3"/>
  <c r="H26" i="3"/>
  <c r="H25" i="3"/>
  <c r="H20" i="3"/>
  <c r="H19" i="3"/>
  <c r="H21" i="3" s="1"/>
  <c r="H15" i="3"/>
  <c r="H14" i="3"/>
  <c r="H13" i="3"/>
  <c r="H12" i="3"/>
  <c r="H11" i="3"/>
  <c r="H10" i="3"/>
  <c r="H9" i="3"/>
  <c r="F85" i="4" l="1"/>
  <c r="H32" i="3"/>
  <c r="H39" i="3" s="1"/>
  <c r="I161" i="2" s="1"/>
  <c r="H16" i="3"/>
  <c r="F68" i="4"/>
  <c r="C108" i="4" s="1"/>
  <c r="C114" i="4" s="1"/>
  <c r="I167" i="2" s="1"/>
  <c r="J35" i="2" l="1"/>
  <c r="J34" i="2"/>
  <c r="AY95" i="1"/>
  <c r="J33" i="2"/>
  <c r="AX95" i="1" s="1"/>
  <c r="BI222" i="2"/>
  <c r="BH222" i="2"/>
  <c r="BG222" i="2"/>
  <c r="BF222" i="2"/>
  <c r="T222" i="2"/>
  <c r="T221" i="2" s="1"/>
  <c r="R222" i="2"/>
  <c r="R221" i="2"/>
  <c r="P222" i="2"/>
  <c r="P221" i="2"/>
  <c r="BI220" i="2"/>
  <c r="BH220" i="2"/>
  <c r="BG220" i="2"/>
  <c r="BF220" i="2"/>
  <c r="T220" i="2"/>
  <c r="T219" i="2"/>
  <c r="R220" i="2"/>
  <c r="R219" i="2"/>
  <c r="P220" i="2"/>
  <c r="P219" i="2" s="1"/>
  <c r="BI218" i="2"/>
  <c r="BH218" i="2"/>
  <c r="BG218" i="2"/>
  <c r="BF218" i="2"/>
  <c r="T218" i="2"/>
  <c r="T217" i="2" s="1"/>
  <c r="R218" i="2"/>
  <c r="R217" i="2" s="1"/>
  <c r="P218" i="2"/>
  <c r="P217" i="2"/>
  <c r="BI216" i="2"/>
  <c r="BH216" i="2"/>
  <c r="BG216" i="2"/>
  <c r="BF216" i="2"/>
  <c r="T216" i="2"/>
  <c r="T215" i="2" s="1"/>
  <c r="R216" i="2"/>
  <c r="R215" i="2"/>
  <c r="P216" i="2"/>
  <c r="P215" i="2" s="1"/>
  <c r="BI212" i="2"/>
  <c r="BH212" i="2"/>
  <c r="BG212" i="2"/>
  <c r="BF212" i="2"/>
  <c r="T212" i="2"/>
  <c r="T211" i="2"/>
  <c r="R212" i="2"/>
  <c r="R211" i="2" s="1"/>
  <c r="P212" i="2"/>
  <c r="P211" i="2" s="1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T187" i="2" s="1"/>
  <c r="R188" i="2"/>
  <c r="R187" i="2"/>
  <c r="P188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T166" i="2"/>
  <c r="R167" i="2"/>
  <c r="R166" i="2" s="1"/>
  <c r="P167" i="2"/>
  <c r="P166" i="2"/>
  <c r="BI165" i="2"/>
  <c r="BH165" i="2"/>
  <c r="BG165" i="2"/>
  <c r="BF165" i="2"/>
  <c r="T165" i="2"/>
  <c r="T164" i="2" s="1"/>
  <c r="R165" i="2"/>
  <c r="R164" i="2"/>
  <c r="P165" i="2"/>
  <c r="P164" i="2" s="1"/>
  <c r="BI163" i="2"/>
  <c r="BH163" i="2"/>
  <c r="BG163" i="2"/>
  <c r="BF163" i="2"/>
  <c r="T163" i="2"/>
  <c r="T162" i="2"/>
  <c r="R163" i="2"/>
  <c r="R162" i="2" s="1"/>
  <c r="P163" i="2"/>
  <c r="P162" i="2" s="1"/>
  <c r="BI161" i="2"/>
  <c r="BH161" i="2"/>
  <c r="BG161" i="2"/>
  <c r="BF161" i="2"/>
  <c r="T161" i="2"/>
  <c r="T160" i="2"/>
  <c r="R161" i="2"/>
  <c r="R160" i="2"/>
  <c r="P161" i="2"/>
  <c r="P160" i="2" s="1"/>
  <c r="BI158" i="2"/>
  <c r="BH158" i="2"/>
  <c r="BG158" i="2"/>
  <c r="BF158" i="2"/>
  <c r="T158" i="2"/>
  <c r="T157" i="2" s="1"/>
  <c r="R158" i="2"/>
  <c r="R157" i="2"/>
  <c r="P158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T142" i="2"/>
  <c r="R143" i="2"/>
  <c r="R142" i="2" s="1"/>
  <c r="P143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T137" i="2"/>
  <c r="R138" i="2"/>
  <c r="R137" i="2"/>
  <c r="P138" i="2"/>
  <c r="P137" i="2"/>
  <c r="J132" i="2"/>
  <c r="J131" i="2"/>
  <c r="F131" i="2"/>
  <c r="F129" i="2"/>
  <c r="E127" i="2"/>
  <c r="J90" i="2"/>
  <c r="J89" i="2"/>
  <c r="F89" i="2"/>
  <c r="F87" i="2"/>
  <c r="E85" i="2"/>
  <c r="J16" i="2"/>
  <c r="E16" i="2"/>
  <c r="F132" i="2"/>
  <c r="J15" i="2"/>
  <c r="J10" i="2"/>
  <c r="J87" i="2" s="1"/>
  <c r="L90" i="1"/>
  <c r="AM90" i="1"/>
  <c r="AM89" i="1"/>
  <c r="L89" i="1"/>
  <c r="AM87" i="1"/>
  <c r="L87" i="1"/>
  <c r="L85" i="1"/>
  <c r="L84" i="1"/>
  <c r="BK190" i="2"/>
  <c r="J184" i="2"/>
  <c r="BK163" i="2"/>
  <c r="J220" i="2"/>
  <c r="BK184" i="2"/>
  <c r="J173" i="2"/>
  <c r="J141" i="2"/>
  <c r="J199" i="2"/>
  <c r="J149" i="2"/>
  <c r="BK208" i="2"/>
  <c r="J207" i="2"/>
  <c r="J203" i="2"/>
  <c r="BK194" i="2"/>
  <c r="BK140" i="2"/>
  <c r="BK212" i="2"/>
  <c r="BK173" i="2"/>
  <c r="J153" i="2"/>
  <c r="J194" i="2"/>
  <c r="J185" i="2"/>
  <c r="J179" i="2"/>
  <c r="J165" i="2"/>
  <c r="BK149" i="2"/>
  <c r="J216" i="2"/>
  <c r="J169" i="2"/>
  <c r="BK220" i="2"/>
  <c r="BK182" i="2"/>
  <c r="J161" i="2"/>
  <c r="J147" i="2"/>
  <c r="J188" i="2"/>
  <c r="J182" i="2"/>
  <c r="J163" i="2"/>
  <c r="J140" i="2"/>
  <c r="BK192" i="2"/>
  <c r="BK141" i="2"/>
  <c r="BK209" i="2"/>
  <c r="J208" i="2"/>
  <c r="BK203" i="2"/>
  <c r="BK196" i="2"/>
  <c r="BK152" i="2"/>
  <c r="BK222" i="2"/>
  <c r="J218" i="2"/>
  <c r="BK185" i="2"/>
  <c r="BK175" i="2"/>
  <c r="BK145" i="2"/>
  <c r="J192" i="2"/>
  <c r="J180" i="2"/>
  <c r="BK158" i="2"/>
  <c r="J143" i="2"/>
  <c r="J178" i="2"/>
  <c r="BK199" i="2"/>
  <c r="BK143" i="2"/>
  <c r="BK156" i="2"/>
  <c r="J152" i="2"/>
  <c r="BK205" i="2"/>
  <c r="BK161" i="2"/>
  <c r="J158" i="2"/>
  <c r="J197" i="2"/>
  <c r="BK138" i="2"/>
  <c r="BK218" i="2"/>
  <c r="J186" i="2"/>
  <c r="BK183" i="2"/>
  <c r="BK169" i="2"/>
  <c r="BK197" i="2"/>
  <c r="BK186" i="2"/>
  <c r="BK178" i="2"/>
  <c r="BK155" i="2"/>
  <c r="AS94" i="1"/>
  <c r="BK180" i="2"/>
  <c r="BK207" i="2"/>
  <c r="BK201" i="2"/>
  <c r="J175" i="2"/>
  <c r="J138" i="2"/>
  <c r="BK216" i="2"/>
  <c r="BK179" i="2"/>
  <c r="J167" i="2"/>
  <c r="J196" i="2"/>
  <c r="J183" i="2"/>
  <c r="BK167" i="2"/>
  <c r="BK147" i="2"/>
  <c r="J212" i="2"/>
  <c r="J156" i="2"/>
  <c r="J210" i="2"/>
  <c r="J222" i="2"/>
  <c r="J177" i="2"/>
  <c r="J155" i="2"/>
  <c r="J190" i="2"/>
  <c r="BK177" i="2"/>
  <c r="BK153" i="2"/>
  <c r="J201" i="2"/>
  <c r="BK210" i="2"/>
  <c r="J145" i="2"/>
  <c r="BK165" i="2"/>
  <c r="J209" i="2"/>
  <c r="J205" i="2"/>
  <c r="BK188" i="2"/>
  <c r="P214" i="2" l="1"/>
  <c r="R214" i="2"/>
  <c r="F34" i="2"/>
  <c r="F33" i="2"/>
  <c r="BB95" i="1" s="1"/>
  <c r="BB94" i="1" s="1"/>
  <c r="AX94" i="1" s="1"/>
  <c r="F35" i="2"/>
  <c r="J32" i="2"/>
  <c r="T214" i="2"/>
  <c r="P144" i="2"/>
  <c r="T144" i="2"/>
  <c r="R144" i="2"/>
  <c r="BK139" i="2"/>
  <c r="J139" i="2"/>
  <c r="J97" i="2" s="1"/>
  <c r="BK189" i="2"/>
  <c r="J189" i="2"/>
  <c r="J110" i="2"/>
  <c r="BK144" i="2"/>
  <c r="J144" i="2" s="1"/>
  <c r="J99" i="2" s="1"/>
  <c r="BK181" i="2"/>
  <c r="J181" i="2" s="1"/>
  <c r="J108" i="2" s="1"/>
  <c r="BK204" i="2"/>
  <c r="J204" i="2"/>
  <c r="J111" i="2"/>
  <c r="R189" i="2"/>
  <c r="R139" i="2"/>
  <c r="BK168" i="2"/>
  <c r="J168" i="2"/>
  <c r="J107" i="2"/>
  <c r="T189" i="2"/>
  <c r="T181" i="2"/>
  <c r="P204" i="2"/>
  <c r="T139" i="2"/>
  <c r="T136" i="2" s="1"/>
  <c r="P168" i="2"/>
  <c r="T204" i="2"/>
  <c r="BK151" i="2"/>
  <c r="J151" i="2"/>
  <c r="J100" i="2"/>
  <c r="P189" i="2"/>
  <c r="P139" i="2"/>
  <c r="P151" i="2"/>
  <c r="R168" i="2"/>
  <c r="T168" i="2"/>
  <c r="T159" i="2" s="1"/>
  <c r="R204" i="2"/>
  <c r="R151" i="2"/>
  <c r="R136" i="2" s="1"/>
  <c r="P181" i="2"/>
  <c r="P159" i="2" s="1"/>
  <c r="T151" i="2"/>
  <c r="R181" i="2"/>
  <c r="BK142" i="2"/>
  <c r="J142" i="2"/>
  <c r="J98" i="2" s="1"/>
  <c r="BK157" i="2"/>
  <c r="J157" i="2"/>
  <c r="J101" i="2"/>
  <c r="BK160" i="2"/>
  <c r="J160" i="2" s="1"/>
  <c r="J103" i="2" s="1"/>
  <c r="BK137" i="2"/>
  <c r="J137" i="2"/>
  <c r="J96" i="2" s="1"/>
  <c r="BK166" i="2"/>
  <c r="J166" i="2" s="1"/>
  <c r="J106" i="2" s="1"/>
  <c r="BK211" i="2"/>
  <c r="J211" i="2"/>
  <c r="J112" i="2"/>
  <c r="BK187" i="2"/>
  <c r="J187" i="2" s="1"/>
  <c r="J109" i="2" s="1"/>
  <c r="BK162" i="2"/>
  <c r="J162" i="2"/>
  <c r="J104" i="2" s="1"/>
  <c r="BK164" i="2"/>
  <c r="J164" i="2"/>
  <c r="J105" i="2"/>
  <c r="BK215" i="2"/>
  <c r="J215" i="2" s="1"/>
  <c r="J114" i="2" s="1"/>
  <c r="BK217" i="2"/>
  <c r="J217" i="2"/>
  <c r="J115" i="2"/>
  <c r="BK219" i="2"/>
  <c r="J219" i="2"/>
  <c r="J116" i="2"/>
  <c r="BK221" i="2"/>
  <c r="J221" i="2" s="1"/>
  <c r="J117" i="2" s="1"/>
  <c r="F90" i="2"/>
  <c r="J129" i="2"/>
  <c r="BE147" i="2"/>
  <c r="BE156" i="2"/>
  <c r="BE163" i="2"/>
  <c r="BE169" i="2"/>
  <c r="BE183" i="2"/>
  <c r="BE199" i="2"/>
  <c r="BE201" i="2"/>
  <c r="BE205" i="2"/>
  <c r="BE207" i="2"/>
  <c r="BE209" i="2"/>
  <c r="BE152" i="2"/>
  <c r="BE155" i="2"/>
  <c r="BE177" i="2"/>
  <c r="BE179" i="2"/>
  <c r="BE190" i="2"/>
  <c r="BE194" i="2"/>
  <c r="BE203" i="2"/>
  <c r="BE222" i="2"/>
  <c r="AW95" i="1"/>
  <c r="BE216" i="2"/>
  <c r="BE138" i="2"/>
  <c r="BE145" i="2"/>
  <c r="BE153" i="2"/>
  <c r="BE158" i="2"/>
  <c r="BE165" i="2"/>
  <c r="BE167" i="2"/>
  <c r="BE175" i="2"/>
  <c r="BE178" i="2"/>
  <c r="BE180" i="2"/>
  <c r="BE182" i="2"/>
  <c r="BE185" i="2"/>
  <c r="BE192" i="2"/>
  <c r="BE196" i="2"/>
  <c r="BE197" i="2"/>
  <c r="BE208" i="2"/>
  <c r="BE220" i="2"/>
  <c r="BE212" i="2"/>
  <c r="BE140" i="2"/>
  <c r="BE141" i="2"/>
  <c r="BE143" i="2"/>
  <c r="BE149" i="2"/>
  <c r="BE161" i="2"/>
  <c r="BE173" i="2"/>
  <c r="BE184" i="2"/>
  <c r="BE186" i="2"/>
  <c r="BE188" i="2"/>
  <c r="BC95" i="1"/>
  <c r="BC94" i="1" s="1"/>
  <c r="W32" i="1" s="1"/>
  <c r="BE210" i="2"/>
  <c r="BE218" i="2"/>
  <c r="BD95" i="1"/>
  <c r="BD94" i="1" s="1"/>
  <c r="W33" i="1" s="1"/>
  <c r="F32" i="2"/>
  <c r="R159" i="2" l="1"/>
  <c r="P136" i="2"/>
  <c r="P135" i="2" s="1"/>
  <c r="AU95" i="1" s="1"/>
  <c r="AU94" i="1" s="1"/>
  <c r="T135" i="2"/>
  <c r="R135" i="2"/>
  <c r="BA95" i="1"/>
  <c r="BK136" i="2"/>
  <c r="BK159" i="2"/>
  <c r="J159" i="2"/>
  <c r="J102" i="2" s="1"/>
  <c r="BK214" i="2"/>
  <c r="J214" i="2" s="1"/>
  <c r="J113" i="2" s="1"/>
  <c r="BA94" i="1"/>
  <c r="W30" i="1" s="1"/>
  <c r="W31" i="1"/>
  <c r="AY94" i="1"/>
  <c r="F31" i="2"/>
  <c r="AZ95" i="1" s="1"/>
  <c r="AZ94" i="1" s="1"/>
  <c r="AV94" i="1" s="1"/>
  <c r="AK29" i="1" s="1"/>
  <c r="J31" i="2"/>
  <c r="AV95" i="1" s="1"/>
  <c r="AT95" i="1" s="1"/>
  <c r="BK135" i="2" l="1"/>
  <c r="J135" i="2"/>
  <c r="J94" i="2" s="1"/>
  <c r="J136" i="2"/>
  <c r="J95" i="2"/>
  <c r="AW94" i="1"/>
  <c r="AK30" i="1" s="1"/>
  <c r="W29" i="1"/>
  <c r="AT94" i="1" l="1"/>
  <c r="J28" i="2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<sst xmlns="http://schemas.openxmlformats.org/spreadsheetml/2006/main" count="1720" uniqueCount="675">
  <si>
    <t>Export Komplet</t>
  </si>
  <si>
    <t/>
  </si>
  <si>
    <t>2.0</t>
  </si>
  <si>
    <t>False</t>
  </si>
  <si>
    <t>{e6e4c24b-0b11-42ca-a5d1-46fe7c059b90}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</si>
  <si>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</si>
  <si>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</si>
  <si>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</si>
  <si>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</si>
  <si>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</si>
  <si>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</si>
  <si>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</si>
  <si>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</si>
  <si>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</si>
  <si>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</si>
  <si>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</si>
  <si>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</si>
  <si>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 Fyzikální ústav AV ČR, budova F, Cukrovarnická 112/10, Praha 6 - Úprava skladu na laboratoř F34</t>
  </si>
  <si>
    <t>KSO:</t>
  </si>
  <si>
    <t>CC-CZ:</t>
  </si>
  <si>
    <t>Místo:</t>
  </si>
  <si>
    <t>Cukrovarnická 112/10, Praha 6</t>
  </si>
  <si>
    <t>Datum:</t>
  </si>
  <si>
    <t>22. 4. 2025</t>
  </si>
  <si>
    <t>Zadavatel:</t>
  </si>
  <si>
    <t>IČ:</t>
  </si>
  <si>
    <t>Fyzikální ústav AV ČR, Na Slovance 1999/2, P8</t>
  </si>
  <si>
    <t>DIČ:</t>
  </si>
  <si>
    <t>Uchazeč:</t>
  </si>
  <si>
    <t>Vyplň údaj</t>
  </si>
  <si>
    <t>Projektant:</t>
  </si>
  <si>
    <t>UBIQUIST VS, sdružení</t>
  </si>
  <si>
    <t>True</t>
  </si>
  <si>
    <t>Zpracovatel:</t>
  </si>
  <si>
    <t>Hana Pejšová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</si>
  <si>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</si>
  <si>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</si>
  <si>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</si>
  <si>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</si>
  <si>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</si>
  <si>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</si>
  <si>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</si>
  <si>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</si>
  <si>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</si>
  <si>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</si>
  <si>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</si>
  <si>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</si>
  <si>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</si>
  <si>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</si>
  <si>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</si>
  <si>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</si>
  <si>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</si>
  <si>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</si>
  <si>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</si>
  <si>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</si>
  <si>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</si>
  <si>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</si>
  <si>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</si>
  <si>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</si>
  <si>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</si>
  <si>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</si>
  <si>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</si>
  <si>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</si>
  <si>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</si>
  <si>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</si>
  <si>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</si>
  <si>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</si>
  <si>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</si>
  <si>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</si>
  <si>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</si>
  <si>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</si>
  <si>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</si>
  <si>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</si>
  <si>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</si>
  <si>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</si>
  <si>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</si>
  <si>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</si>
  <si>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</si>
  <si>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</si>
  <si>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</si>
  <si>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</si>
  <si>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</si>
  <si>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</si>
  <si>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</si>
  <si>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</si>
  <si>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</si>
  <si>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</si>
  <si>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</si>
  <si>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</si>
  <si>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</si>
  <si>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</si>
  <si>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</si>
  <si>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</si>
  <si>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</si>
  <si>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</si>
  <si>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</si>
  <si>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</si>
  <si>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</si>
  <si>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</t>
  </si>
  <si>
    <t xml:space="preserve">    731 - Ústřední vytápění </t>
  </si>
  <si>
    <t xml:space="preserve">    741 - Elektroinstalace - silnoproud</t>
  </si>
  <si>
    <t xml:space="preserve">    751 - Vzduchotechnika a chlazení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</si>
  <si>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</si>
  <si>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</si>
  <si>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</si>
  <si>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</si>
  <si>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</si>
  <si>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</si>
  <si>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</si>
  <si>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</si>
  <si>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</si>
  <si>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</si>
  <si>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</si>
  <si>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</si>
  <si>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</si>
  <si>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</si>
  <si>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</si>
  <si>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</si>
  <si>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</si>
  <si>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</si>
  <si>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</si>
  <si>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</si>
  <si>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</si>
  <si>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</si>
  <si>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</si>
  <si>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</si>
  <si>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</si>
  <si>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</si>
  <si>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</si>
  <si>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</si>
  <si>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</si>
  <si>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</si>
  <si>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411386611</t>
  </si>
  <si>
    <t xml:space="preserve">Zabetonování prostupů ve stropu 2.PP po DMT poklopu vel 300x250 mm  ze suchých směsí pl do 0,09 m2 ve stropech (včetně bednění, odbednění, výztuže-materiál v ceně), </t>
  </si>
  <si>
    <t>kus</t>
  </si>
  <si>
    <t>CS ÚRS 2025 01</t>
  </si>
  <si>
    <t>-1969150383</t>
  </si>
  <si>
    <t>6</t>
  </si>
  <si>
    <t>Úpravy povrchů, podlahy a osazování výplní</t>
  </si>
  <si>
    <t>61232522R</t>
  </si>
  <si>
    <t>Lokální oprava omítk po DMT instalačních tras a zařizovacích předmětů</t>
  </si>
  <si>
    <t>soubor</t>
  </si>
  <si>
    <t>960599166</t>
  </si>
  <si>
    <t>3</t>
  </si>
  <si>
    <t>619991005</t>
  </si>
  <si>
    <t>Zakrytí tělesa ústředního topení PE fólií</t>
  </si>
  <si>
    <t>m2</t>
  </si>
  <si>
    <t>-1385654014</t>
  </si>
  <si>
    <t>8</t>
  </si>
  <si>
    <t>Vedení trubní dálková a přípojná</t>
  </si>
  <si>
    <t>899101211</t>
  </si>
  <si>
    <t>Demontáž poklopů litinových nebo ocelových včetně rámů hmotnosti do 50 kg</t>
  </si>
  <si>
    <t>1238443090</t>
  </si>
  <si>
    <t>9</t>
  </si>
  <si>
    <t>Ostatní konstrukce a práce, bourání</t>
  </si>
  <si>
    <t>5</t>
  </si>
  <si>
    <t>952902021</t>
  </si>
  <si>
    <t>Čištění budov zametení hladkých podlah</t>
  </si>
  <si>
    <t>-1455155704</t>
  </si>
  <si>
    <t>VV</t>
  </si>
  <si>
    <t>14,5*5,2</t>
  </si>
  <si>
    <t>965046111</t>
  </si>
  <si>
    <t>Ubroušení stávajících betonových podlah úběr do 3 mm okolo stávajícího prostupu</t>
  </si>
  <si>
    <t>-2609370</t>
  </si>
  <si>
    <t>1*1</t>
  </si>
  <si>
    <t>7</t>
  </si>
  <si>
    <t>965046119</t>
  </si>
  <si>
    <t>Příplatek k broušení stávajících betonových podlah za každý další 1 mm úběru-předpoklad</t>
  </si>
  <si>
    <t>1735460119</t>
  </si>
  <si>
    <t>1,000*3</t>
  </si>
  <si>
    <t>997</t>
  </si>
  <si>
    <t>Doprava suti a vybouraných hmot</t>
  </si>
  <si>
    <t>997013211</t>
  </si>
  <si>
    <t>Vnitrostaveništní doprava suti a vybouraných hmot pro budovy v do 6 m ručně</t>
  </si>
  <si>
    <t>t</t>
  </si>
  <si>
    <t>-917033591</t>
  </si>
  <si>
    <t>997013509</t>
  </si>
  <si>
    <t>Příplatek k odvozu suti a vybouraných hmot na skládku ZKD 1 km přes 1 km</t>
  </si>
  <si>
    <t>-1701081350</t>
  </si>
  <si>
    <t>29*0,075</t>
  </si>
  <si>
    <t>10</t>
  </si>
  <si>
    <t>997013511</t>
  </si>
  <si>
    <t>Odvoz suti a vybouraných hmot z meziskládky na skládku do 1 km s naložením a se složením</t>
  </si>
  <si>
    <t>-1979090527</t>
  </si>
  <si>
    <t>11</t>
  </si>
  <si>
    <t>997013631</t>
  </si>
  <si>
    <t>Poplatek za uložení na skládce (skládkovné) stavebního odpadu směsného kód odpadu 17 09 04</t>
  </si>
  <si>
    <t>765746163</t>
  </si>
  <si>
    <t>998</t>
  </si>
  <si>
    <t>Přesun hmot</t>
  </si>
  <si>
    <t>998018001</t>
  </si>
  <si>
    <t>Přesun hmot pro budovy ruční pro budovy v do 6 m</t>
  </si>
  <si>
    <t>242243952</t>
  </si>
  <si>
    <t>PSV</t>
  </si>
  <si>
    <t>Práce a dodávky PSV</t>
  </si>
  <si>
    <t>721</t>
  </si>
  <si>
    <t>Zdravotechnika</t>
  </si>
  <si>
    <t>13</t>
  </si>
  <si>
    <t>Zdravotechnické instalace - dle přílohy</t>
  </si>
  <si>
    <t>16</t>
  </si>
  <si>
    <t>-61159398</t>
  </si>
  <si>
    <t>731</t>
  </si>
  <si>
    <t xml:space="preserve">Ústřední vytápění </t>
  </si>
  <si>
    <t>14</t>
  </si>
  <si>
    <t>Úprava rozvodů a přemístění otopného tělesa vč drobných stavebních přípomocí</t>
  </si>
  <si>
    <t>-1258824388</t>
  </si>
  <si>
    <t>741</t>
  </si>
  <si>
    <t>Elektroinstalace - silnoproud</t>
  </si>
  <si>
    <t>15</t>
  </si>
  <si>
    <t>Elektro - dle přílohy</t>
  </si>
  <si>
    <t>1058495384</t>
  </si>
  <si>
    <t>751</t>
  </si>
  <si>
    <t>Vzduchotechnika a chlazení</t>
  </si>
  <si>
    <t>Vzduchotechnika - dle přílohy</t>
  </si>
  <si>
    <t>-1934945893</t>
  </si>
  <si>
    <t>763</t>
  </si>
  <si>
    <t>Konstrukce suché výstavby</t>
  </si>
  <si>
    <t>17</t>
  </si>
  <si>
    <t>763111311</t>
  </si>
  <si>
    <t>SDK příčka tl 75 mm profil CW+UW 50 desky 1xA 12,5 s izolací EI 30 Rw do 45 dB</t>
  </si>
  <si>
    <t>-1126106778</t>
  </si>
  <si>
    <t>3,04*4,05*2</t>
  </si>
  <si>
    <t>-(1,6*2,4+1,6*2,1)</t>
  </si>
  <si>
    <t>Součet</t>
  </si>
  <si>
    <t>18</t>
  </si>
  <si>
    <t>763111314</t>
  </si>
  <si>
    <t>SDK příčka tl 100 mm profil CW+UW 75 desky 1xA 12,5 s izolací EI 30 Rw do 45 dB-SDK výplň uvnitř ponechané zárubně</t>
  </si>
  <si>
    <t>1906047088</t>
  </si>
  <si>
    <t>0,9*2,2</t>
  </si>
  <si>
    <t>19</t>
  </si>
  <si>
    <t>763111717</t>
  </si>
  <si>
    <t>SDK příčka základní penetrační nátěr (oboustranně)</t>
  </si>
  <si>
    <t>-1278604026</t>
  </si>
  <si>
    <t>17,242+1,98</t>
  </si>
  <si>
    <t>20</t>
  </si>
  <si>
    <t>763181312</t>
  </si>
  <si>
    <t>Montáž dvoukřídlové kovové zárubně do SDK příčky</t>
  </si>
  <si>
    <t>-1478932510</t>
  </si>
  <si>
    <t>M</t>
  </si>
  <si>
    <t>55331775</t>
  </si>
  <si>
    <t>zárubeň dvoukřídlá ocelová pro sádrokartonové příčky tl stěny 75-100mm rozměru 1600/1970, 2100mm</t>
  </si>
  <si>
    <t>32</t>
  </si>
  <si>
    <t>928789592</t>
  </si>
  <si>
    <t>22</t>
  </si>
  <si>
    <t>5533177R</t>
  </si>
  <si>
    <t>zárubeň dvoukřídlá ocelová pro sádrokartonové příčky tl stěny 75-100mm rozměru 1600/2400mm</t>
  </si>
  <si>
    <t>-804664590</t>
  </si>
  <si>
    <t>23</t>
  </si>
  <si>
    <t>998763511</t>
  </si>
  <si>
    <t>Přesun hmot procentní pro konstrukce montované z desek ruční v objektech v do 6 m</t>
  </si>
  <si>
    <t>%</t>
  </si>
  <si>
    <t>-1675410107</t>
  </si>
  <si>
    <t>766</t>
  </si>
  <si>
    <t>Konstrukce truhlářské</t>
  </si>
  <si>
    <t>24</t>
  </si>
  <si>
    <t>766660012</t>
  </si>
  <si>
    <t>Montáž dveřních křídel otvíravých dvoukřídlových š přes 1,45 m do ocelové zárubně</t>
  </si>
  <si>
    <t>-1162528144</t>
  </si>
  <si>
    <t>25</t>
  </si>
  <si>
    <t>611621R1</t>
  </si>
  <si>
    <t>O1/L - dveře dvoukřídlé dřevěné, částečně prosklené (dvojsklo) ,symetrické,6 závěsů,bez prahové lišty,barva perlová-kompletizované,vel 1600x2400mm</t>
  </si>
  <si>
    <t>1212843582</t>
  </si>
  <si>
    <t>26</t>
  </si>
  <si>
    <t>611621R2</t>
  </si>
  <si>
    <t>O2/L - dveře dvoukřídlé dřevěné, částečně prosklené (dvojsklo) ,symetrické,6 závěsů,bez prahové lišty,barva perlová-kompletizované,vel 1600x2100mm</t>
  </si>
  <si>
    <t>-1143518966</t>
  </si>
  <si>
    <t>27</t>
  </si>
  <si>
    <t>766691914</t>
  </si>
  <si>
    <t>Vyvěšení dřevěných křídel dveří pl do 2 m2</t>
  </si>
  <si>
    <t>-1435306730</t>
  </si>
  <si>
    <t>28</t>
  </si>
  <si>
    <t>998766311</t>
  </si>
  <si>
    <t>Přesun hmot procentní pro kce truhlářské ruční v objektech v do 6 m</t>
  </si>
  <si>
    <t>951172686</t>
  </si>
  <si>
    <t>767</t>
  </si>
  <si>
    <t>Konstrukce zámečnické</t>
  </si>
  <si>
    <t>29</t>
  </si>
  <si>
    <t>76799190R</t>
  </si>
  <si>
    <t>Úprava stávajícího ocelového poklopu nad otvorem vel 400x400 mm vč nátěrů</t>
  </si>
  <si>
    <t>-41286314</t>
  </si>
  <si>
    <t>776</t>
  </si>
  <si>
    <t>Podlahy povlakové</t>
  </si>
  <si>
    <t>30</t>
  </si>
  <si>
    <t>776121112</t>
  </si>
  <si>
    <t>Vodou ředitelná penetrace savého podkladu povlakových podlah</t>
  </si>
  <si>
    <t>795249875</t>
  </si>
  <si>
    <t>4,05+28,45+20,75</t>
  </si>
  <si>
    <t>31</t>
  </si>
  <si>
    <t>776221111</t>
  </si>
  <si>
    <t>Lepení pásů z PVC standardním lepidlem</t>
  </si>
  <si>
    <t>-1832339205</t>
  </si>
  <si>
    <t>4,05+28,45</t>
  </si>
  <si>
    <t>2841114R</t>
  </si>
  <si>
    <t>podlahovina PVC tl 2,00mm</t>
  </si>
  <si>
    <t>-1022290286</t>
  </si>
  <si>
    <t>32,5*1,1 'Přepočtené koeficientem množství</t>
  </si>
  <si>
    <t>33</t>
  </si>
  <si>
    <t>776221221</t>
  </si>
  <si>
    <t>Lepení elektrostaticky vodivých čtverců z PVC</t>
  </si>
  <si>
    <t>-1602793248</t>
  </si>
  <si>
    <t>34</t>
  </si>
  <si>
    <t>FTR.3110277R</t>
  </si>
  <si>
    <t>Podlahová krytina čtverce - ELEKTROSTATIK 1301, tl. 1,7mm, rozměr dílce 608x608mm</t>
  </si>
  <si>
    <t>-1406966849</t>
  </si>
  <si>
    <t>20,75*1,1 'Přepočtené koeficientem množství</t>
  </si>
  <si>
    <t>35</t>
  </si>
  <si>
    <t>776411111</t>
  </si>
  <si>
    <t>Montáž obvodových soklíků výšky do 80 mm</t>
  </si>
  <si>
    <t>m</t>
  </si>
  <si>
    <t>1860791554</t>
  </si>
  <si>
    <t>2*(4,05*3+7,025+1+5,124)</t>
  </si>
  <si>
    <t>36</t>
  </si>
  <si>
    <t>28411008</t>
  </si>
  <si>
    <t>lišta soklová PVC 16x60mm</t>
  </si>
  <si>
    <t>894256312</t>
  </si>
  <si>
    <t>50,598*1,02 'Přepočtené koeficientem množství</t>
  </si>
  <si>
    <t>37</t>
  </si>
  <si>
    <t>998776311</t>
  </si>
  <si>
    <t>Přesun hmot procentní pro podlahy povlakové ruční v objektech v do 6 m</t>
  </si>
  <si>
    <t>-636576103</t>
  </si>
  <si>
    <t>783</t>
  </si>
  <si>
    <t>Dokončovací práce - nátěry</t>
  </si>
  <si>
    <t>38</t>
  </si>
  <si>
    <t>783301311</t>
  </si>
  <si>
    <t>Odmaštění zámečnických konstrukcí vodou ředitelným odmašťovačem-ocelové zárubně</t>
  </si>
  <si>
    <t>1746521025</t>
  </si>
  <si>
    <t>0,26*(2,1*2+1,6+2,4*2+1,6)</t>
  </si>
  <si>
    <t>39</t>
  </si>
  <si>
    <t>783301401</t>
  </si>
  <si>
    <t>Ometení zámečnických konstrukcí</t>
  </si>
  <si>
    <t>943702726</t>
  </si>
  <si>
    <t>40</t>
  </si>
  <si>
    <t>783314201</t>
  </si>
  <si>
    <t>Základní antikorozní jednonásobný syntetický standardní nátěr zámečnických konstrukcí</t>
  </si>
  <si>
    <t>1575224704</t>
  </si>
  <si>
    <t>41</t>
  </si>
  <si>
    <t>783315101</t>
  </si>
  <si>
    <t>Mezinátěr jednonásobný syntetický standardní zámečnických konstrukcí</t>
  </si>
  <si>
    <t>-451663812</t>
  </si>
  <si>
    <t>42</t>
  </si>
  <si>
    <t>783317101</t>
  </si>
  <si>
    <t>Krycí jednonásobný syntetický standardní nátěr zámečnických konstrukcí</t>
  </si>
  <si>
    <t>944077107</t>
  </si>
  <si>
    <t>784</t>
  </si>
  <si>
    <t>Dokončovací práce - malby a tapety</t>
  </si>
  <si>
    <t>43</t>
  </si>
  <si>
    <t>784211101</t>
  </si>
  <si>
    <t>Dvojnásobné bílé malby ze směsí za mokra výborně oděruvzdorných v místnostech v do 3,80 m</t>
  </si>
  <si>
    <t>-976075788</t>
  </si>
  <si>
    <t>3,04*4,05*2+0,9*2,2*2</t>
  </si>
  <si>
    <t>VRN</t>
  </si>
  <si>
    <t>Vedlejší rozpočtové náklady</t>
  </si>
  <si>
    <t>VRN3</t>
  </si>
  <si>
    <t>Zařízení staveniště</t>
  </si>
  <si>
    <t>44</t>
  </si>
  <si>
    <t>030001000</t>
  </si>
  <si>
    <t>1024</t>
  </si>
  <si>
    <t>-1079756853</t>
  </si>
  <si>
    <t>VRN4</t>
  </si>
  <si>
    <t>Inženýrská činnost</t>
  </si>
  <si>
    <t>45</t>
  </si>
  <si>
    <t>045203000</t>
  </si>
  <si>
    <t>Kompletační činnost</t>
  </si>
  <si>
    <t>-576032167</t>
  </si>
  <si>
    <t>VRN7</t>
  </si>
  <si>
    <t>Provozní vlivy</t>
  </si>
  <si>
    <t>46</t>
  </si>
  <si>
    <t>070001000</t>
  </si>
  <si>
    <t>1251211386</t>
  </si>
  <si>
    <t>VRN9</t>
  </si>
  <si>
    <t>Ostatní náklady</t>
  </si>
  <si>
    <t>47</t>
  </si>
  <si>
    <t>090001000</t>
  </si>
  <si>
    <t>-1093393506</t>
  </si>
  <si>
    <t>Č.POL.</t>
  </si>
  <si>
    <t>OZN.</t>
  </si>
  <si>
    <t>POLOŽKA</t>
  </si>
  <si>
    <t>M.J.</t>
  </si>
  <si>
    <t>POČET M.J.</t>
  </si>
  <si>
    <t>CENA ZA MJ /Kč/</t>
  </si>
  <si>
    <t>CENA CELKEM /Kč/</t>
  </si>
  <si>
    <t>KANALIZACE SPLAŠKOVÁ</t>
  </si>
  <si>
    <t>Vnitřní potrubí (tvarovky vč. montáže)</t>
  </si>
  <si>
    <t>1.</t>
  </si>
  <si>
    <t>Potrubí kanalizační hrdlové PVC-U ø 32</t>
  </si>
  <si>
    <t>2.</t>
  </si>
  <si>
    <t>Potrubí kanalizační hrdlové PP - HT ø 50</t>
  </si>
  <si>
    <t>3.</t>
  </si>
  <si>
    <t>Napojení na stávající ležatý svod kanalizace</t>
  </si>
  <si>
    <t>kpl</t>
  </si>
  <si>
    <t>4.</t>
  </si>
  <si>
    <t>Napojení na stávající svislý svod kanalizace</t>
  </si>
  <si>
    <t>5.</t>
  </si>
  <si>
    <t>Kotvení potrubí</t>
  </si>
  <si>
    <t xml:space="preserve"> </t>
  </si>
  <si>
    <t>6.</t>
  </si>
  <si>
    <t>Zkouška těsnosti potrubí</t>
  </si>
  <si>
    <t>7.</t>
  </si>
  <si>
    <t>Stavební příprava, prostupy, vč. přípravy prostupů</t>
  </si>
  <si>
    <t>součet</t>
  </si>
  <si>
    <t>Zařizovací předměty</t>
  </si>
  <si>
    <t>Sifon dřezový DN50</t>
  </si>
  <si>
    <t>ks</t>
  </si>
  <si>
    <t>Sifon kuličkový HL138</t>
  </si>
  <si>
    <t>VODOVOD</t>
  </si>
  <si>
    <t>Potrubí (tvarovky vč. montáže)</t>
  </si>
  <si>
    <t>Potrubí PP-RCT PN 22 - EVO (S 4) D 20 x 2,3 - studená voda</t>
  </si>
  <si>
    <t>Potrubí PP-RCT PN 22 - EVO (S 4) D 20 x 2,3 - teplá voda</t>
  </si>
  <si>
    <t>Izolace návleková z pěněného PE - Tubolit tl. 6 mm - 22/6 - studená voda</t>
  </si>
  <si>
    <t>Izolace návleková z pěněného PE - Tubolit tl. 13 mm - 22/13 - teplá voda</t>
  </si>
  <si>
    <t>Napojení na stávající vodovod</t>
  </si>
  <si>
    <t>Proplach a dezinfekce</t>
  </si>
  <si>
    <t>Stavební příprava</t>
  </si>
  <si>
    <t>Zařizovací předměty, armatury</t>
  </si>
  <si>
    <t>Rohový ventil kulový 1/2"-3/8", vč. připojovací hadičky</t>
  </si>
  <si>
    <t>Baterie dřezová stojánková - páková</t>
  </si>
  <si>
    <t>CELKEM</t>
  </si>
  <si>
    <t>Akce:</t>
  </si>
  <si>
    <t>Fyzikální ústav AV ČR v.v.i.</t>
  </si>
  <si>
    <t>budova F laboratoř F34</t>
  </si>
  <si>
    <t>Stupeň:</t>
  </si>
  <si>
    <t>Dokumentace pro provedení stavby</t>
  </si>
  <si>
    <t>Zak.č.:</t>
  </si>
  <si>
    <t>05 25 4</t>
  </si>
  <si>
    <t xml:space="preserve">                                                                ROZPOČET</t>
  </si>
  <si>
    <t xml:space="preserve">                                                                                           VZDUCHOTECHNIKA</t>
  </si>
  <si>
    <t xml:space="preserve">                                                                                                                                                                 Seznam strojů a zařízení a technická specifikace</t>
  </si>
  <si>
    <r>
      <t xml:space="preserve">Vypracoval: </t>
    </r>
    <r>
      <rPr>
        <b/>
        <sz val="12"/>
        <rFont val="Arial"/>
        <family val="2"/>
        <charset val="238"/>
      </rPr>
      <t xml:space="preserve">Záruba                       </t>
    </r>
    <r>
      <rPr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</t>
    </r>
  </si>
  <si>
    <t>Praha, únor 2025</t>
  </si>
  <si>
    <t>č.pol.</t>
  </si>
  <si>
    <t>Specifikace</t>
  </si>
  <si>
    <t>m.j.</t>
  </si>
  <si>
    <t>množství</t>
  </si>
  <si>
    <t>c.jed./Kč</t>
  </si>
  <si>
    <t>cena/Kč</t>
  </si>
  <si>
    <t>Zařízení č. 1 Větrání</t>
  </si>
  <si>
    <t>1.1.</t>
  </si>
  <si>
    <t xml:space="preserve">Kompaktní rekuperační jednotka s el ohřevem, přívod filtr F7,  </t>
  </si>
  <si>
    <t>el. ohřev 4,5 kW, regulace, externí ovládací panel, pružné manžety, klapky vč</t>
  </si>
  <si>
    <t>požadavek na nastavitelnou výšku nožiček na 250mm  od podlahy</t>
  </si>
  <si>
    <t xml:space="preserve"> p=200Pa; P=2x0,17kW (230V); Qtel=4,5kW (400V; 3x10A)</t>
  </si>
  <si>
    <t>regulace průtoku vzduchu na odtahu se provede signálem přes kontakt rozběhu</t>
  </si>
  <si>
    <t>ventilátoru v digestoři pol. 1-5, připojení kab. ovladače krýt plastovou lištou</t>
  </si>
  <si>
    <t>chod jednotky je řízen kab. ovladačem s časovým programem umožňujícím</t>
  </si>
  <si>
    <t>týdenní automatický provoz v určené pracovní době a noční útlum a zároveň</t>
  </si>
  <si>
    <t>umožňující vstup do ovládání mimo tato určená období (soboty, neděle, dovolená)</t>
  </si>
  <si>
    <t>1.2.a</t>
  </si>
  <si>
    <t>Vyústka obdélníková dvouřadá 625x125R1</t>
  </si>
  <si>
    <t>1.2.b</t>
  </si>
  <si>
    <t>Vyústka obdélníková dvouřadá 425x125R1</t>
  </si>
  <si>
    <t>1.3.</t>
  </si>
  <si>
    <t>Vyústka obdélníková jednořadá 525x125R1</t>
  </si>
  <si>
    <t>1.4.</t>
  </si>
  <si>
    <t>Talířový ventil odtahový Js 125 kovový</t>
  </si>
  <si>
    <t>1.5.</t>
  </si>
  <si>
    <t>Kuchyňská digestoř 600x600 vč filtru, odtahového ventilátoru, ovládání na</t>
  </si>
  <si>
    <t>digestoři vč těsné klapky se servisním dílem a osvětlením</t>
  </si>
  <si>
    <t>Qv=300m3(hod; p=100Pa; P=200W (230V)</t>
  </si>
  <si>
    <t>1.6.</t>
  </si>
  <si>
    <t>Tlumič kruhový Js 200/900</t>
  </si>
  <si>
    <t>1.7.</t>
  </si>
  <si>
    <t>Tlumič kruhový Js 160/900</t>
  </si>
  <si>
    <t>1.7a.</t>
  </si>
  <si>
    <t>Tlumič kruhový Js 160/600</t>
  </si>
  <si>
    <t>1.9.</t>
  </si>
  <si>
    <t>Klapka regulační Js 125 ruční ovládání</t>
  </si>
  <si>
    <t>1.10.</t>
  </si>
  <si>
    <t>Regulátor průtoku neizolovaný Js 160 vč skříňky pro ovládání Qv=400m3/hod</t>
  </si>
  <si>
    <t>1.11.</t>
  </si>
  <si>
    <t>Regulátor průtoku neizolovaný Js 125 vč skříňky pro ovládání Qv=200m3/hod</t>
  </si>
  <si>
    <t>1.12.</t>
  </si>
  <si>
    <t>Ohebné hliníkové potrubí s útlumem hluku Js 125</t>
  </si>
  <si>
    <t>1.13.</t>
  </si>
  <si>
    <t>Ohebné hliníkové potrubí Js 125</t>
  </si>
  <si>
    <t>1.14.</t>
  </si>
  <si>
    <t>Potrubí spiro vč tvar kusů Js 250</t>
  </si>
  <si>
    <t xml:space="preserve">                                         Js 200</t>
  </si>
  <si>
    <t xml:space="preserve">                                         Js 160</t>
  </si>
  <si>
    <t xml:space="preserve">                                         Js 125</t>
  </si>
  <si>
    <t>1.15.</t>
  </si>
  <si>
    <t>Potrubí sk I z ocel pozink plechu vč tvar kusů obvod 1500/100%</t>
  </si>
  <si>
    <t>Spojovací a těsnicí materiál</t>
  </si>
  <si>
    <t>kg</t>
  </si>
  <si>
    <t>Závěsy</t>
  </si>
  <si>
    <t>dodávka</t>
  </si>
  <si>
    <t>montáž</t>
  </si>
  <si>
    <t xml:space="preserve">Zařízení č. 2 Chlazení </t>
  </si>
  <si>
    <t>2.1.</t>
  </si>
  <si>
    <t>Split systém sestávající:</t>
  </si>
  <si>
    <t>venkovní jednotka Qch=12,3kW; P=5,1kW (400V; 20A); hluk 51 dB(A) V 1m</t>
  </si>
  <si>
    <t>rozměry 950x1380x330 výfuk z boku; chlazení -5°C +48°C</t>
  </si>
  <si>
    <t>vnitřní kazetová jednotka (1 kus) 600x600; Qch=5,3kW; P=40W (230V)</t>
  </si>
  <si>
    <t>hlučnost 39 dB(A) v 1,5m; vč kabelový ovladač, čerpadlo kondenzátu</t>
  </si>
  <si>
    <t>vnitřní kazetová jednotka (1 kus) 840x840; Qch=6,7kW; P=60W (230V)</t>
  </si>
  <si>
    <t>hlučnost 36 dB/A) v 1,5m; vč kabelový ovladač, čerpadlo kondenzátu</t>
  </si>
  <si>
    <t xml:space="preserve">Cu rozbočka; trasa potrubí chladiva 15m (ve venkovním prostoru krýt plastovou </t>
  </si>
  <si>
    <t>lištou, připojení kabelových ovladačů též krýt  plastovou lištou),distribuční box</t>
  </si>
  <si>
    <t>2.2.</t>
  </si>
  <si>
    <t>Drobný montážní materiál</t>
  </si>
  <si>
    <t>2.3.</t>
  </si>
  <si>
    <t>Závěsy vč konzol pod venkovní jednotku</t>
  </si>
  <si>
    <t>Izolace</t>
  </si>
  <si>
    <t xml:space="preserve">Tepelná a akustická Izolace vzt potrubí v interiéru </t>
  </si>
  <si>
    <t xml:space="preserve"> 6cm minerální plsti na trny + obal AL folií - týká se vzt potrubí od vzt jednotky</t>
  </si>
  <si>
    <t>pol. č. 1.1 směrem ven z objektu a směrem do větraných prostorů až k tlumičům</t>
  </si>
  <si>
    <t>Nátěry</t>
  </si>
  <si>
    <t>Nátěr vzt zařízení ve venkovním prostoru - tón nátěru určí architekt</t>
  </si>
  <si>
    <t>Uvedení do chodu</t>
  </si>
  <si>
    <t>Příprava ke komplexnímu vyzkoušení</t>
  </si>
  <si>
    <t>hod</t>
  </si>
  <si>
    <t>Komplexní vyzkoušení</t>
  </si>
  <si>
    <t>Zkušební provoz</t>
  </si>
  <si>
    <t>Zaučení obsluhy</t>
  </si>
  <si>
    <t>celkem</t>
  </si>
  <si>
    <t>Rekapitulace</t>
  </si>
  <si>
    <t xml:space="preserve">Vzduchotechnika dodávka                </t>
  </si>
  <si>
    <t xml:space="preserve">                            montáž                      </t>
  </si>
  <si>
    <t xml:space="preserve">Izolace                                                   </t>
  </si>
  <si>
    <t xml:space="preserve">Nátěry                                                    </t>
  </si>
  <si>
    <t xml:space="preserve">Uvedení do chodu                               </t>
  </si>
  <si>
    <t>CELKEM VZT</t>
  </si>
  <si>
    <t xml:space="preserve"> 1.</t>
  </si>
  <si>
    <t>SVÍTIDLA</t>
  </si>
  <si>
    <t xml:space="preserve"> 1.001</t>
  </si>
  <si>
    <t xml:space="preserve"> A1</t>
  </si>
  <si>
    <t>Svítidlo LED, s vícevrstvým mikropyramidovým difuzorem, zavěšené, 37.1W, 230V, IP40,
např. typ NAOS MPR 2.5ft 6500/840 - TREVOS</t>
  </si>
  <si>
    <t xml:space="preserve"> 1.002</t>
  </si>
  <si>
    <t xml:space="preserve"> A2</t>
  </si>
  <si>
    <t>Svítidlo LED, s vícevrstvým mikropyramidovým difuzorem, zavěšené, 30.3W, 230V, IP40,
např. typ NAOS MPR 2.4ft 5200/840 - TREVOS</t>
  </si>
  <si>
    <t xml:space="preserve"> 1.003</t>
  </si>
  <si>
    <t>Stropní lankový závěs s maximální délkou 1,5m pro zavěšení svítidla ozn. A1 a A2 včetně 3-žilového přívodního kabelu
(ocelové lanko "Y" s bajonetovým závěsem a roztečí 300mm včetně stropního úchytu lanka - 2ks, přívodní kabel, 
stropní baldachýn, třípólová svorkovnice)
např. typ ZL 2 - S3 - TREVOS</t>
  </si>
  <si>
    <t xml:space="preserve"> 1.004</t>
  </si>
  <si>
    <t xml:space="preserve"> N1</t>
  </si>
  <si>
    <t>Svítidlo LED nouzové SE, přisazené, stropní, bez piktogramu, s vlastním zdrojem 1h, 1W, 230V, IP41,
např. typ LOVATO II NO 101 NM1H - TREVOS</t>
  </si>
  <si>
    <t xml:space="preserve"> 2.</t>
  </si>
  <si>
    <t>SPÍNAČE, ZÁSUVKY</t>
  </si>
  <si>
    <t xml:space="preserve"> 2.001</t>
  </si>
  <si>
    <t>Kompletní spínač sériový, pod omítku, ř.5, 10A, 250V~, IP20 - např. Tango ABB</t>
  </si>
  <si>
    <t xml:space="preserve"> 2.002</t>
  </si>
  <si>
    <t>Kompletní spínač střídavý, pod omítku, ř.6, 10A, 250V~, IP20 - např. Tango ABB</t>
  </si>
  <si>
    <t xml:space="preserve"> 2.003</t>
  </si>
  <si>
    <t>Kompletní spínač dvojitý střídavý, pod omítku, ř.6+6, 10A, 250V~, IP20 - např. Tango ABB</t>
  </si>
  <si>
    <t xml:space="preserve"> 2.004</t>
  </si>
  <si>
    <t>Kompletní zásuvka jednonásobná, pod omítku, b.bílá, 16A, 250V, IP20 - např. Tango ABB</t>
  </si>
  <si>
    <t xml:space="preserve"> 2.005</t>
  </si>
  <si>
    <t>Kompletní zásuvka jednonásobná, pod omítku, se svodičem přepětí, b. bílá, 16A, 250V, IP20 - např. Tango ABB</t>
  </si>
  <si>
    <t xml:space="preserve"> 2.006</t>
  </si>
  <si>
    <t>Kompletní zásuvka jednonásobná, pod omítku, se svodičem přepětí, b. hnědá, 16A, 250V, IP20 - např. Tango ABB</t>
  </si>
  <si>
    <t xml:space="preserve"> 3.</t>
  </si>
  <si>
    <t>ŽLABY, LIŠTY, KRABICE</t>
  </si>
  <si>
    <t xml:space="preserve"> 3.001</t>
  </si>
  <si>
    <t>Parapetní kanál 210x70 mm se stínícím kanálem vč. příslušenství, např. typ PK 210x70 D + SK 40x20 - KOPOS</t>
  </si>
  <si>
    <t xml:space="preserve"> 3.002</t>
  </si>
  <si>
    <t>Elektroinstalační kanál 180x60 mm, b. bílá, např. typ EKE 180x60 - KOPOS</t>
  </si>
  <si>
    <t xml:space="preserve"> 3.003</t>
  </si>
  <si>
    <t>Elektroinstalační kanál 120x40 mm, b. bílá, např. typ EKD 120x40 - KOPOS</t>
  </si>
  <si>
    <t xml:space="preserve"> 3.004</t>
  </si>
  <si>
    <t>Elektroinstalační lišta hranatá 60x40 mm, b. bílá, např. typ LHD 60x40 - KOPOS</t>
  </si>
  <si>
    <t xml:space="preserve"> 3.005</t>
  </si>
  <si>
    <t>Elektroinstalační lišta hranatá 40x40 mm, b. bílá, např. typ LHD 40x40 - KOPOS</t>
  </si>
  <si>
    <t xml:space="preserve"> 3.006</t>
  </si>
  <si>
    <t>Elektroinstalační lišta hranatá 40x20 mm, b. bílá, např. typ LHD 40x20 - KOPOS</t>
  </si>
  <si>
    <t xml:space="preserve"> 3.007</t>
  </si>
  <si>
    <t>Elektroinstalační lišta hranatá 25x15 mm, b. bílá, např. typ LHD 25x15 - KOPOS</t>
  </si>
  <si>
    <t xml:space="preserve"> 3.008</t>
  </si>
  <si>
    <t>Elektroinstalační trubka ohebná Ø = 32 mm, např. typ SUPER MONOFLEX 1232 (D/d = 32.0/24.3 mm) - KOPOS</t>
  </si>
  <si>
    <t xml:space="preserve"> 3.009</t>
  </si>
  <si>
    <t>Krabice přístrojová, do parapetního kanálu, např. typ KP PK - KOPOS</t>
  </si>
  <si>
    <t xml:space="preserve"> 3.010</t>
  </si>
  <si>
    <t>Podložka přístrojová dvojnásobná, pro kanál PK 210x70 D, např. typ 8450-12 - KOPOS</t>
  </si>
  <si>
    <t xml:space="preserve"> 3.011</t>
  </si>
  <si>
    <t>Podložka přístrojová trojnásobná, pro kanál PK 210x70 D, např. typ 8450-13 - KOPOS</t>
  </si>
  <si>
    <t xml:space="preserve"> 3.012</t>
  </si>
  <si>
    <t>Krabice přístrojová, lištová, např. typ LK 80x16 T - KOPOS</t>
  </si>
  <si>
    <t xml:space="preserve"> 3.013</t>
  </si>
  <si>
    <t>Krabice přístrojová, lištová, např. typ LK 80x28 T - KOPOS</t>
  </si>
  <si>
    <t xml:space="preserve"> 3.014</t>
  </si>
  <si>
    <t>Krabice rozbočovací, na povrch, se svorkovnicí S-66, IP54, např. typ KSK 80 - KOPOS</t>
  </si>
  <si>
    <t xml:space="preserve"> 3.015</t>
  </si>
  <si>
    <t>Krabice rozbočovací, na povrch, se svorkovnicí SP-96, IP54, např. typ KSK 125 - KOPOS</t>
  </si>
  <si>
    <t xml:space="preserve"> 3.016</t>
  </si>
  <si>
    <t>Ekvipotenciální přípojnice EP-F34/2, montáž na povrch, např. typ EPS-2 s krytem - KOPOS</t>
  </si>
  <si>
    <t xml:space="preserve"> 3.017</t>
  </si>
  <si>
    <t>Ekvipotenciální svorkovnice, montáž na povrch, např. typ 1809 OBO BETTERMANN</t>
  </si>
  <si>
    <t xml:space="preserve"> 3.018</t>
  </si>
  <si>
    <t>Ekvipotenciální svorkovníce s krytem, montáž na parapetní kanál, např. typ 1809 OBO BETTERMANN</t>
  </si>
  <si>
    <t>3.019</t>
  </si>
  <si>
    <t>Uzemňovací svorka AB, BERNARD, BETTERMANN apod.</t>
  </si>
  <si>
    <t xml:space="preserve"> 4.</t>
  </si>
  <si>
    <t>KABELY, VODIČE</t>
  </si>
  <si>
    <t xml:space="preserve"> 4.001</t>
  </si>
  <si>
    <r>
      <t>Kabel CYKY-O 3x1,5 mm</t>
    </r>
    <r>
      <rPr>
        <vertAlign val="superscript"/>
        <sz val="8"/>
        <rFont val="Arial"/>
        <family val="2"/>
        <charset val="238"/>
      </rPr>
      <t>2</t>
    </r>
  </si>
  <si>
    <t xml:space="preserve"> 4.002</t>
  </si>
  <si>
    <r>
      <t>Kabel CYKY-J 3x1,5 mm</t>
    </r>
    <r>
      <rPr>
        <vertAlign val="superscript"/>
        <sz val="8"/>
        <rFont val="Arial"/>
        <family val="2"/>
        <charset val="238"/>
      </rPr>
      <t>2</t>
    </r>
  </si>
  <si>
    <t xml:space="preserve"> 4.003</t>
  </si>
  <si>
    <r>
      <t>Kabel CYKY-J 3x2,5 mm</t>
    </r>
    <r>
      <rPr>
        <vertAlign val="superscript"/>
        <sz val="8"/>
        <rFont val="Arial"/>
        <family val="2"/>
        <charset val="238"/>
      </rPr>
      <t>2</t>
    </r>
  </si>
  <si>
    <t xml:space="preserve"> 4.004</t>
  </si>
  <si>
    <r>
      <t>Kabel CYKY-J 5x2,5 mm</t>
    </r>
    <r>
      <rPr>
        <vertAlign val="superscript"/>
        <sz val="8"/>
        <rFont val="Arial"/>
        <family val="2"/>
        <charset val="238"/>
      </rPr>
      <t>2</t>
    </r>
  </si>
  <si>
    <t xml:space="preserve"> 4.005</t>
  </si>
  <si>
    <r>
      <t>Vodič H07V-U (CY) 6 Z/ZL mm</t>
    </r>
    <r>
      <rPr>
        <vertAlign val="superscript"/>
        <sz val="8"/>
        <rFont val="Arial"/>
        <family val="2"/>
        <charset val="238"/>
      </rPr>
      <t>2</t>
    </r>
  </si>
  <si>
    <t xml:space="preserve"> 4.006</t>
  </si>
  <si>
    <r>
      <t>Vodič H07V-K (CYA) 25 Z/ZL mm</t>
    </r>
    <r>
      <rPr>
        <vertAlign val="superscript"/>
        <sz val="8"/>
        <rFont val="Arial"/>
        <family val="2"/>
        <charset val="238"/>
      </rPr>
      <t>2</t>
    </r>
  </si>
  <si>
    <t xml:space="preserve"> 5.</t>
  </si>
  <si>
    <t>ROZVADĚČ RP-F34/2</t>
  </si>
  <si>
    <t xml:space="preserve"> 5.001</t>
  </si>
  <si>
    <t>Nástěnný oceloplechový rozvaděč s plechovými dveřmi - stávající</t>
  </si>
  <si>
    <t xml:space="preserve"> 5.002</t>
  </si>
  <si>
    <t>Typ: FW524WT            Rozměry: v.941/š.571/h.150 [mm]            Krytí: IP30, třída ochrany I</t>
  </si>
  <si>
    <t xml:space="preserve"> 5.003</t>
  </si>
  <si>
    <r>
      <t>Napěťová síť: 3NPE ~50Hz 230V/400V TN-S            Jmenovitý proud: I</t>
    </r>
    <r>
      <rPr>
        <vertAlign val="subscript"/>
        <sz val="8"/>
        <rFont val="Arial"/>
        <family val="2"/>
        <charset val="238"/>
      </rPr>
      <t>n</t>
    </r>
    <r>
      <rPr>
        <sz val="8"/>
        <rFont val="Arial"/>
        <family val="2"/>
        <charset val="238"/>
      </rPr>
      <t xml:space="preserve"> = 63A            - síť zálohovaná DA</t>
    </r>
  </si>
  <si>
    <t xml:space="preserve"> 5.004</t>
  </si>
  <si>
    <r>
      <t>El.parametry: P</t>
    </r>
    <r>
      <rPr>
        <vertAlign val="subscript"/>
        <sz val="8"/>
        <rFont val="Arial"/>
        <family val="2"/>
        <charset val="238"/>
      </rPr>
      <t>i</t>
    </r>
    <r>
      <rPr>
        <sz val="8"/>
        <rFont val="Arial"/>
        <family val="2"/>
        <charset val="238"/>
      </rPr>
      <t xml:space="preserve"> = 26.26kW,  P</t>
    </r>
    <r>
      <rPr>
        <vertAlign val="subscript"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= 18.77kW,  I</t>
    </r>
    <r>
      <rPr>
        <vertAlign val="subscript"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= 28.52A</t>
    </r>
  </si>
  <si>
    <t xml:space="preserve"> 5.005</t>
  </si>
  <si>
    <t>Hlavní vypínač trojpólový 3x125A, např. typ MSN-125-3 - OEZ</t>
  </si>
  <si>
    <t xml:space="preserve"> 5.006</t>
  </si>
  <si>
    <t>Jistič trojpólový 3x16A/C, např. typ LTN-16C-3 - OEZ</t>
  </si>
  <si>
    <t xml:space="preserve"> 5.007</t>
  </si>
  <si>
    <t>Jistič jednopólový 1x16A/B, např. typ LTN-16B-1 - OEZ</t>
  </si>
  <si>
    <t xml:space="preserve"> 5.008</t>
  </si>
  <si>
    <t>Jistič jednopólový 1x16A/C, např. typ LTN-16C-1 - OEZ</t>
  </si>
  <si>
    <t xml:space="preserve"> 5.009</t>
  </si>
  <si>
    <t>Jistič jednopólový 1x10A/C, např. typ LTN-10C-1 - OEZ</t>
  </si>
  <si>
    <t xml:space="preserve"> 5.010</t>
  </si>
  <si>
    <t>Jistič jednopólový 1x6A/B, např. typ LTN-6B-1 - OEZ</t>
  </si>
  <si>
    <t xml:space="preserve"> 5.011</t>
  </si>
  <si>
    <t>Proudový chránič čtyřpólový 3+N, 3x25A + N, 30mA/A, např. typ LFN-25-4-030A - OEZ</t>
  </si>
  <si>
    <t xml:space="preserve"> 5.012</t>
  </si>
  <si>
    <t>Stykač 3x65A/c.230V, např. typ LC1D65A - Schneider</t>
  </si>
  <si>
    <t xml:space="preserve"> 5.013</t>
  </si>
  <si>
    <t>Instalační stykač 1x25A/c.230V, např. typ Z-SCH230/1/25-20 - Eaton</t>
  </si>
  <si>
    <t xml:space="preserve"> 5.014</t>
  </si>
  <si>
    <t>Časové relé, např. typ SJR-2 - ELKO</t>
  </si>
  <si>
    <t xml:space="preserve"> 5.015</t>
  </si>
  <si>
    <r>
      <t>Napěťová síť: 3NPE ~50Hz 230V/400V TN-S            Jmenovitý proud: I</t>
    </r>
    <r>
      <rPr>
        <vertAlign val="subscript"/>
        <sz val="8"/>
        <rFont val="Arial"/>
        <family val="2"/>
        <charset val="238"/>
      </rPr>
      <t>n</t>
    </r>
    <r>
      <rPr>
        <sz val="8"/>
        <rFont val="Arial"/>
        <family val="2"/>
        <charset val="238"/>
      </rPr>
      <t xml:space="preserve"> = 32A            - síť zálohovaná UPS</t>
    </r>
  </si>
  <si>
    <t xml:space="preserve"> 5.016</t>
  </si>
  <si>
    <r>
      <t>El.parametry: P</t>
    </r>
    <r>
      <rPr>
        <vertAlign val="subscript"/>
        <sz val="8"/>
        <rFont val="Arial"/>
        <family val="2"/>
        <charset val="238"/>
      </rPr>
      <t>i</t>
    </r>
    <r>
      <rPr>
        <sz val="8"/>
        <rFont val="Arial"/>
        <family val="2"/>
        <charset val="238"/>
      </rPr>
      <t xml:space="preserve"> = 1.20kW,  P</t>
    </r>
    <r>
      <rPr>
        <vertAlign val="subscript"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= 0.72kW,  I</t>
    </r>
    <r>
      <rPr>
        <vertAlign val="subscript"/>
        <sz val="8"/>
        <rFont val="Arial"/>
        <family val="2"/>
        <charset val="238"/>
      </rPr>
      <t>p</t>
    </r>
    <r>
      <rPr>
        <sz val="8"/>
        <rFont val="Arial"/>
        <family val="2"/>
        <charset val="238"/>
      </rPr>
      <t xml:space="preserve"> = 1.09A</t>
    </r>
  </si>
  <si>
    <t xml:space="preserve"> 5.017</t>
  </si>
  <si>
    <t>Hlavní vypínač trojpólový 3x40A, např. typ MSN-40-3 - OEZ</t>
  </si>
  <si>
    <t xml:space="preserve"> 5.018</t>
  </si>
  <si>
    <t xml:space="preserve"> 5.019</t>
  </si>
  <si>
    <t xml:space="preserve"> 5.020</t>
  </si>
  <si>
    <t>Stykač 3x32A/c.230V, např. typ LC1D65A - Schneider</t>
  </si>
  <si>
    <t xml:space="preserve"> 5.021</t>
  </si>
  <si>
    <t xml:space="preserve"> 6.</t>
  </si>
  <si>
    <t>SEZNAM STROJŮ A ZAŘÍZENÍ</t>
  </si>
  <si>
    <t xml:space="preserve"> 6.001</t>
  </si>
  <si>
    <t xml:space="preserve"> M1.1</t>
  </si>
  <si>
    <t>Kompaktní rekuperační jednotka s elektrickým ohřevem, 2x 0.17kW, 230V + 4.50kW, 400V</t>
  </si>
  <si>
    <t xml:space="preserve"> 6.002</t>
  </si>
  <si>
    <t xml:space="preserve"> M1.5</t>
  </si>
  <si>
    <t>Kuchyňská digestoř, 0.20kW, 230V</t>
  </si>
  <si>
    <t xml:space="preserve"> 6.003</t>
  </si>
  <si>
    <t xml:space="preserve"> M2.1a</t>
  </si>
  <si>
    <t>Venkovní chladící jednotka, 5.10kW, 400V</t>
  </si>
  <si>
    <t xml:space="preserve"> 6.004</t>
  </si>
  <si>
    <t xml:space="preserve"> M2.1b</t>
  </si>
  <si>
    <t>Vnitřní kazetová jednotka, 0.06kW, 230V</t>
  </si>
  <si>
    <t xml:space="preserve"> 6.005</t>
  </si>
  <si>
    <t xml:space="preserve"> M2.1c</t>
  </si>
  <si>
    <t xml:space="preserve"> 7.</t>
  </si>
  <si>
    <t>OSTATNÍ</t>
  </si>
  <si>
    <t xml:space="preserve"> 7.001</t>
  </si>
  <si>
    <t>Montáž silnoproudých rozvodů</t>
  </si>
  <si>
    <t>kpl.</t>
  </si>
  <si>
    <t xml:space="preserve"> 7.002</t>
  </si>
  <si>
    <t>Ekologická likvidace odpadu</t>
  </si>
  <si>
    <t xml:space="preserve"> 7.003</t>
  </si>
  <si>
    <t>Vedlejší náklady - cestovné + dopravné</t>
  </si>
  <si>
    <t xml:space="preserve"> 7.004</t>
  </si>
  <si>
    <t>Dokumentace skutečného provedení</t>
  </si>
  <si>
    <t xml:space="preserve"> 7.005</t>
  </si>
  <si>
    <t>Měření a výchozí revize</t>
  </si>
  <si>
    <t>CELKEM BEZ DPH</t>
  </si>
  <si>
    <t>CELKEM S DPH 21%</t>
  </si>
  <si>
    <t>modul RMK, proměnný průtok přívod 800 m3/hod, odtah 700/500 m3/hod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</si>
</sst>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#,##0.00%"/>
    <numFmt numFmtId="165" formatCode="dd\.mm\.yyyy"/>
    <numFmt numFmtId="166" formatCode="#,##0.00000"/>
    <numFmt numFmtId="167" formatCode="#,##0.000"/>
    <numFmt numFmtId="168" formatCode="000"/>
    <numFmt numFmtId="169" formatCode="00"/>
  </numFmts>
  <fonts count="6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Narrow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u/>
      <sz val="10"/>
      <name val="Arial Narrow"/>
      <family val="2"/>
    </font>
    <font>
      <sz val="8"/>
      <color indexed="10"/>
      <name val="Arial CE"/>
      <family val="2"/>
      <charset val="238"/>
    </font>
    <font>
      <sz val="8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4"/>
      <name val="Arial"/>
      <family val="2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</font>
    <font>
      <b/>
      <u/>
      <sz val="1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39" fillId="0" borderId="0"/>
    <xf numFmtId="0" fontId="36" fillId="0" borderId="0"/>
    <xf numFmtId="0" fontId="36" fillId="0" borderId="0"/>
    <xf numFmtId="0" fontId="49" fillId="0" borderId="0"/>
  </cellStyleXfs>
  <cellXfs count="3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8" fontId="37" fillId="6" borderId="23" xfId="2" applyNumberFormat="1" applyFont="1" applyFill="1" applyBorder="1" applyAlignment="1">
      <alignment horizontal="center"/>
    </xf>
    <xf numFmtId="168" fontId="37" fillId="6" borderId="24" xfId="2" applyNumberFormat="1" applyFont="1" applyFill="1" applyBorder="1" applyAlignment="1">
      <alignment horizontal="center"/>
    </xf>
    <xf numFmtId="0" fontId="37" fillId="6" borderId="24" xfId="2" applyFont="1" applyFill="1" applyBorder="1"/>
    <xf numFmtId="0" fontId="37" fillId="6" borderId="25" xfId="2" applyFont="1" applyFill="1" applyBorder="1" applyAlignment="1">
      <alignment horizontal="center"/>
    </xf>
    <xf numFmtId="0" fontId="37" fillId="6" borderId="26" xfId="2" applyFont="1" applyFill="1" applyBorder="1" applyAlignment="1">
      <alignment horizontal="center"/>
    </xf>
    <xf numFmtId="3" fontId="37" fillId="6" borderId="27" xfId="2" applyNumberFormat="1" applyFont="1" applyFill="1" applyBorder="1"/>
    <xf numFmtId="0" fontId="37" fillId="6" borderId="28" xfId="2" applyFont="1" applyFill="1" applyBorder="1" applyAlignment="1">
      <alignment horizontal="center"/>
    </xf>
    <xf numFmtId="0" fontId="37" fillId="0" borderId="0" xfId="2" applyFont="1"/>
    <xf numFmtId="168" fontId="38" fillId="6" borderId="29" xfId="2" applyNumberFormat="1" applyFont="1" applyFill="1" applyBorder="1" applyAlignment="1">
      <alignment horizontal="center" vertical="center"/>
    </xf>
    <xf numFmtId="168" fontId="38" fillId="6" borderId="0" xfId="2" applyNumberFormat="1" applyFont="1" applyFill="1" applyAlignment="1">
      <alignment horizontal="centerContinuous" vertical="center"/>
    </xf>
    <xf numFmtId="0" fontId="38" fillId="6" borderId="30" xfId="2" applyFont="1" applyFill="1" applyBorder="1" applyAlignment="1">
      <alignment horizontal="center" vertical="center"/>
    </xf>
    <xf numFmtId="0" fontId="38" fillId="6" borderId="31" xfId="2" applyFont="1" applyFill="1" applyBorder="1" applyAlignment="1">
      <alignment horizontal="center" vertical="center"/>
    </xf>
    <xf numFmtId="3" fontId="38" fillId="6" borderId="33" xfId="2" applyNumberFormat="1" applyFont="1" applyFill="1" applyBorder="1" applyAlignment="1">
      <alignment horizontal="center" vertical="center"/>
    </xf>
    <xf numFmtId="0" fontId="39" fillId="6" borderId="34" xfId="3" applyFill="1" applyBorder="1" applyAlignment="1">
      <alignment horizontal="center" vertical="center"/>
    </xf>
    <xf numFmtId="0" fontId="39" fillId="6" borderId="35" xfId="3" applyFill="1" applyBorder="1" applyAlignment="1">
      <alignment horizontal="center" vertical="center"/>
    </xf>
    <xf numFmtId="0" fontId="39" fillId="6" borderId="36" xfId="3" applyFill="1" applyBorder="1" applyAlignment="1">
      <alignment horizontal="center" vertical="center"/>
    </xf>
    <xf numFmtId="0" fontId="39" fillId="6" borderId="37" xfId="3" applyFill="1" applyBorder="1" applyAlignment="1">
      <alignment horizontal="center" vertical="center"/>
    </xf>
    <xf numFmtId="0" fontId="39" fillId="6" borderId="38" xfId="3" applyFill="1" applyBorder="1" applyAlignment="1">
      <alignment horizontal="center" vertical="center"/>
    </xf>
    <xf numFmtId="0" fontId="39" fillId="6" borderId="39" xfId="3" applyFill="1" applyBorder="1" applyAlignment="1">
      <alignment horizontal="center" vertical="center"/>
    </xf>
    <xf numFmtId="49" fontId="40" fillId="0" borderId="40" xfId="2" applyNumberFormat="1" applyFont="1" applyBorder="1" applyAlignment="1">
      <alignment horizontal="left"/>
    </xf>
    <xf numFmtId="168" fontId="37" fillId="0" borderId="41" xfId="2" applyNumberFormat="1" applyFont="1" applyBorder="1" applyAlignment="1">
      <alignment horizontal="center"/>
    </xf>
    <xf numFmtId="0" fontId="40" fillId="0" borderId="42" xfId="3" applyFont="1" applyBorder="1"/>
    <xf numFmtId="0" fontId="40" fillId="0" borderId="43" xfId="2" applyFont="1" applyBorder="1" applyAlignment="1">
      <alignment horizontal="center"/>
    </xf>
    <xf numFmtId="3" fontId="40" fillId="0" borderId="41" xfId="2" applyNumberFormat="1" applyFont="1" applyBorder="1"/>
    <xf numFmtId="3" fontId="40" fillId="0" borderId="42" xfId="2" applyNumberFormat="1" applyFont="1" applyBorder="1"/>
    <xf numFmtId="4" fontId="40" fillId="0" borderId="43" xfId="3" applyNumberFormat="1" applyFont="1" applyBorder="1" applyAlignment="1">
      <alignment horizontal="right" indent="1"/>
    </xf>
    <xf numFmtId="4" fontId="40" fillId="0" borderId="44" xfId="2" applyNumberFormat="1" applyFont="1" applyBorder="1" applyAlignment="1">
      <alignment horizontal="right" indent="1"/>
    </xf>
    <xf numFmtId="4" fontId="37" fillId="0" borderId="0" xfId="2" applyNumberFormat="1" applyFont="1"/>
    <xf numFmtId="0" fontId="41" fillId="0" borderId="42" xfId="3" applyFont="1" applyBorder="1"/>
    <xf numFmtId="4" fontId="40" fillId="0" borderId="45" xfId="3" applyNumberFormat="1" applyFont="1" applyBorder="1" applyAlignment="1">
      <alignment horizontal="right" indent="1"/>
    </xf>
    <xf numFmtId="4" fontId="40" fillId="0" borderId="46" xfId="2" applyNumberFormat="1" applyFont="1" applyBorder="1" applyAlignment="1">
      <alignment horizontal="right" indent="1"/>
    </xf>
    <xf numFmtId="168" fontId="37" fillId="0" borderId="47" xfId="2" applyNumberFormat="1" applyFont="1" applyBorder="1" applyAlignment="1">
      <alignment horizontal="center"/>
    </xf>
    <xf numFmtId="168" fontId="37" fillId="0" borderId="48" xfId="2" applyNumberFormat="1" applyFont="1" applyBorder="1" applyAlignment="1">
      <alignment horizontal="center"/>
    </xf>
    <xf numFmtId="0" fontId="37" fillId="0" borderId="49" xfId="2" applyFont="1" applyBorder="1"/>
    <xf numFmtId="0" fontId="37" fillId="0" borderId="45" xfId="2" applyFont="1" applyBorder="1" applyAlignment="1">
      <alignment horizontal="center"/>
    </xf>
    <xf numFmtId="3" fontId="40" fillId="0" borderId="48" xfId="2" applyNumberFormat="1" applyFont="1" applyBorder="1"/>
    <xf numFmtId="3" fontId="40" fillId="0" borderId="49" xfId="2" applyNumberFormat="1" applyFont="1" applyBorder="1"/>
    <xf numFmtId="4" fontId="40" fillId="0" borderId="45" xfId="2" applyNumberFormat="1" applyFont="1" applyBorder="1"/>
    <xf numFmtId="4" fontId="40" fillId="0" borderId="46" xfId="2" applyNumberFormat="1" applyFont="1" applyBorder="1"/>
    <xf numFmtId="49" fontId="42" fillId="0" borderId="40" xfId="2" applyNumberFormat="1" applyFont="1" applyBorder="1" applyAlignment="1">
      <alignment horizontal="left"/>
    </xf>
    <xf numFmtId="49" fontId="43" fillId="0" borderId="41" xfId="2" applyNumberFormat="1" applyFont="1" applyBorder="1" applyAlignment="1">
      <alignment horizontal="center"/>
    </xf>
    <xf numFmtId="0" fontId="44" fillId="0" borderId="42" xfId="4" quotePrefix="1" applyFont="1" applyBorder="1" applyAlignment="1">
      <alignment horizontal="left"/>
    </xf>
    <xf numFmtId="0" fontId="45" fillId="0" borderId="43" xfId="2" applyFont="1" applyBorder="1" applyAlignment="1">
      <alignment horizontal="center"/>
    </xf>
    <xf numFmtId="3" fontId="46" fillId="0" borderId="41" xfId="2" applyNumberFormat="1" applyFont="1" applyBorder="1"/>
    <xf numFmtId="3" fontId="46" fillId="0" borderId="42" xfId="2" applyNumberFormat="1" applyFont="1" applyBorder="1"/>
    <xf numFmtId="4" fontId="40" fillId="0" borderId="43" xfId="2" applyNumberFormat="1" applyFont="1" applyBorder="1"/>
    <xf numFmtId="4" fontId="40" fillId="0" borderId="44" xfId="2" applyNumberFormat="1" applyFont="1" applyBorder="1"/>
    <xf numFmtId="0" fontId="47" fillId="0" borderId="41" xfId="3" applyFont="1" applyBorder="1"/>
    <xf numFmtId="0" fontId="47" fillId="0" borderId="42" xfId="3" quotePrefix="1" applyFont="1" applyBorder="1" applyAlignment="1">
      <alignment wrapText="1"/>
    </xf>
    <xf numFmtId="49" fontId="40" fillId="0" borderId="40" xfId="2" applyNumberFormat="1" applyFont="1" applyBorder="1" applyAlignment="1">
      <alignment horizontal="center"/>
    </xf>
    <xf numFmtId="0" fontId="40" fillId="0" borderId="42" xfId="3" quotePrefix="1" applyFont="1" applyBorder="1" applyAlignment="1">
      <alignment wrapText="1"/>
    </xf>
    <xf numFmtId="0" fontId="40" fillId="0" borderId="42" xfId="3" quotePrefix="1" applyFont="1" applyBorder="1" applyAlignment="1">
      <alignment horizontal="left" wrapText="1"/>
    </xf>
    <xf numFmtId="0" fontId="47" fillId="0" borderId="42" xfId="3" quotePrefix="1" applyFont="1" applyBorder="1" applyAlignment="1">
      <alignment horizontal="left" wrapText="1"/>
    </xf>
    <xf numFmtId="4" fontId="47" fillId="0" borderId="44" xfId="2" applyNumberFormat="1" applyFont="1" applyBorder="1" applyAlignment="1">
      <alignment horizontal="right" indent="1"/>
    </xf>
    <xf numFmtId="49" fontId="37" fillId="0" borderId="40" xfId="2" applyNumberFormat="1" applyFont="1" applyBorder="1" applyAlignment="1">
      <alignment horizontal="center"/>
    </xf>
    <xf numFmtId="0" fontId="48" fillId="0" borderId="41" xfId="3" applyFont="1" applyBorder="1"/>
    <xf numFmtId="0" fontId="37" fillId="0" borderId="42" xfId="5" quotePrefix="1" applyFont="1" applyBorder="1" applyAlignment="1">
      <alignment horizontal="left"/>
    </xf>
    <xf numFmtId="0" fontId="37" fillId="0" borderId="43" xfId="2" applyFont="1" applyBorder="1" applyAlignment="1">
      <alignment horizontal="center"/>
    </xf>
    <xf numFmtId="4" fontId="40" fillId="0" borderId="43" xfId="2" applyNumberFormat="1" applyFont="1" applyBorder="1" applyAlignment="1">
      <alignment horizontal="right" indent="1"/>
    </xf>
    <xf numFmtId="169" fontId="38" fillId="0" borderId="41" xfId="2" applyNumberFormat="1" applyFont="1" applyBorder="1" applyAlignment="1">
      <alignment horizontal="center"/>
    </xf>
    <xf numFmtId="0" fontId="44" fillId="0" borderId="42" xfId="4" applyFont="1" applyBorder="1" applyAlignment="1">
      <alignment horizontal="left"/>
    </xf>
    <xf numFmtId="169" fontId="47" fillId="0" borderId="41" xfId="2" applyNumberFormat="1" applyFont="1" applyBorder="1" applyAlignment="1">
      <alignment horizontal="center"/>
    </xf>
    <xf numFmtId="0" fontId="47" fillId="0" borderId="42" xfId="3" quotePrefix="1" applyFont="1" applyBorder="1" applyAlignment="1">
      <alignment horizontal="left"/>
    </xf>
    <xf numFmtId="0" fontId="40" fillId="0" borderId="42" xfId="3" quotePrefix="1" applyFont="1" applyBorder="1" applyAlignment="1">
      <alignment horizontal="left"/>
    </xf>
    <xf numFmtId="49" fontId="37" fillId="0" borderId="40" xfId="2" applyNumberFormat="1" applyFont="1" applyBorder="1" applyAlignment="1">
      <alignment horizontal="left"/>
    </xf>
    <xf numFmtId="0" fontId="47" fillId="0" borderId="42" xfId="3" applyFont="1" applyBorder="1"/>
    <xf numFmtId="49" fontId="47" fillId="0" borderId="40" xfId="2" applyNumberFormat="1" applyFont="1" applyBorder="1" applyAlignment="1">
      <alignment horizontal="left"/>
    </xf>
    <xf numFmtId="168" fontId="48" fillId="0" borderId="41" xfId="2" applyNumberFormat="1" applyFont="1" applyBorder="1" applyAlignment="1">
      <alignment horizontal="center"/>
    </xf>
    <xf numFmtId="0" fontId="47" fillId="0" borderId="43" xfId="2" applyFont="1" applyBorder="1" applyAlignment="1">
      <alignment horizontal="center"/>
    </xf>
    <xf numFmtId="3" fontId="47" fillId="0" borderId="41" xfId="2" applyNumberFormat="1" applyFont="1" applyBorder="1"/>
    <xf numFmtId="3" fontId="47" fillId="0" borderId="42" xfId="2" applyNumberFormat="1" applyFont="1" applyBorder="1"/>
    <xf numFmtId="4" fontId="47" fillId="0" borderId="43" xfId="3" applyNumberFormat="1" applyFont="1" applyBorder="1" applyAlignment="1">
      <alignment horizontal="right" indent="1"/>
    </xf>
    <xf numFmtId="0" fontId="48" fillId="0" borderId="0" xfId="2" applyFont="1"/>
    <xf numFmtId="4" fontId="48" fillId="0" borderId="0" xfId="2" applyNumberFormat="1" applyFont="1"/>
    <xf numFmtId="168" fontId="37" fillId="0" borderId="0" xfId="2" applyNumberFormat="1" applyFont="1" applyAlignment="1">
      <alignment horizontal="center"/>
    </xf>
    <xf numFmtId="0" fontId="37" fillId="0" borderId="0" xfId="2" applyFont="1" applyAlignment="1">
      <alignment horizontal="center"/>
    </xf>
    <xf numFmtId="3" fontId="37" fillId="0" borderId="0" xfId="2" applyNumberFormat="1" applyFont="1"/>
    <xf numFmtId="0" fontId="50" fillId="0" borderId="0" xfId="6" applyFont="1"/>
    <xf numFmtId="0" fontId="41" fillId="0" borderId="0" xfId="6" applyFont="1"/>
    <xf numFmtId="0" fontId="51" fillId="0" borderId="0" xfId="6" applyFont="1"/>
    <xf numFmtId="0" fontId="49" fillId="0" borderId="0" xfId="6"/>
    <xf numFmtId="0" fontId="52" fillId="0" borderId="0" xfId="6" applyFont="1"/>
    <xf numFmtId="0" fontId="53" fillId="0" borderId="0" xfId="6" applyFont="1"/>
    <xf numFmtId="0" fontId="54" fillId="0" borderId="0" xfId="6" applyFont="1"/>
    <xf numFmtId="0" fontId="55" fillId="0" borderId="0" xfId="6" applyFont="1" applyAlignment="1">
      <alignment horizontal="center"/>
    </xf>
    <xf numFmtId="0" fontId="56" fillId="0" borderId="0" xfId="6" applyFont="1" applyAlignment="1">
      <alignment horizontal="center"/>
    </xf>
    <xf numFmtId="0" fontId="57" fillId="0" borderId="0" xfId="6" applyFont="1" applyAlignment="1">
      <alignment horizontal="center"/>
    </xf>
    <xf numFmtId="0" fontId="49" fillId="0" borderId="0" xfId="6" applyAlignment="1">
      <alignment horizontal="center"/>
    </xf>
    <xf numFmtId="0" fontId="54" fillId="0" borderId="0" xfId="6" applyFont="1" applyAlignment="1">
      <alignment horizontal="center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right"/>
    </xf>
    <xf numFmtId="0" fontId="50" fillId="0" borderId="0" xfId="6" applyFont="1" applyAlignment="1">
      <alignment horizontal="left"/>
    </xf>
    <xf numFmtId="0" fontId="58" fillId="0" borderId="0" xfId="6" applyFont="1" applyAlignment="1">
      <alignment horizontal="center"/>
    </xf>
    <xf numFmtId="0" fontId="59" fillId="0" borderId="50" xfId="6" applyFont="1" applyBorder="1"/>
    <xf numFmtId="0" fontId="59" fillId="0" borderId="51" xfId="6" applyFont="1" applyBorder="1"/>
    <xf numFmtId="0" fontId="51" fillId="0" borderId="50" xfId="6" applyFont="1" applyBorder="1"/>
    <xf numFmtId="0" fontId="59" fillId="0" borderId="0" xfId="6" applyFont="1"/>
    <xf numFmtId="0" fontId="60" fillId="0" borderId="0" xfId="6" applyFont="1"/>
    <xf numFmtId="0" fontId="59" fillId="0" borderId="0" xfId="0" applyFont="1"/>
    <xf numFmtId="0" fontId="52" fillId="0" borderId="0" xfId="0" applyFont="1"/>
    <xf numFmtId="0" fontId="51" fillId="0" borderId="0" xfId="0" applyFont="1"/>
    <xf numFmtId="0" fontId="51" fillId="0" borderId="35" xfId="6" applyFont="1" applyBorder="1"/>
    <xf numFmtId="0" fontId="52" fillId="0" borderId="35" xfId="6" applyFont="1" applyBorder="1"/>
    <xf numFmtId="0" fontId="61" fillId="0" borderId="0" xfId="6" applyFont="1"/>
    <xf numFmtId="0" fontId="49" fillId="0" borderId="0" xfId="6" applyAlignment="1">
      <alignment horizontal="left"/>
    </xf>
    <xf numFmtId="0" fontId="49" fillId="0" borderId="0" xfId="6" applyAlignment="1">
      <alignment horizontal="right"/>
    </xf>
    <xf numFmtId="0" fontId="49" fillId="0" borderId="35" xfId="6" applyBorder="1"/>
    <xf numFmtId="0" fontId="49" fillId="0" borderId="35" xfId="6" applyBorder="1" applyAlignment="1">
      <alignment horizontal="right"/>
    </xf>
    <xf numFmtId="0" fontId="62" fillId="0" borderId="0" xfId="6" applyFont="1"/>
    <xf numFmtId="6" fontId="49" fillId="0" borderId="0" xfId="6" applyNumberFormat="1" applyAlignment="1">
      <alignment horizontal="left"/>
    </xf>
    <xf numFmtId="6" fontId="52" fillId="0" borderId="0" xfId="6" applyNumberFormat="1" applyFont="1" applyAlignment="1">
      <alignment horizontal="left"/>
    </xf>
    <xf numFmtId="168" fontId="37" fillId="0" borderId="52" xfId="2" applyNumberFormat="1" applyFont="1" applyBorder="1" applyAlignment="1">
      <alignment horizontal="center"/>
    </xf>
    <xf numFmtId="168" fontId="37" fillId="0" borderId="53" xfId="2" applyNumberFormat="1" applyFont="1" applyBorder="1" applyAlignment="1">
      <alignment horizontal="center"/>
    </xf>
    <xf numFmtId="0" fontId="37" fillId="0" borderId="54" xfId="2" applyFont="1" applyBorder="1"/>
    <xf numFmtId="0" fontId="37" fillId="0" borderId="55" xfId="2" applyFont="1" applyBorder="1" applyAlignment="1">
      <alignment horizontal="center"/>
    </xf>
    <xf numFmtId="3" fontId="40" fillId="0" borderId="53" xfId="2" applyNumberFormat="1" applyFont="1" applyBorder="1"/>
    <xf numFmtId="3" fontId="40" fillId="0" borderId="54" xfId="2" applyNumberFormat="1" applyFont="1" applyBorder="1"/>
    <xf numFmtId="0" fontId="37" fillId="0" borderId="42" xfId="3" quotePrefix="1" applyFont="1" applyBorder="1" applyAlignment="1">
      <alignment horizontal="left"/>
    </xf>
    <xf numFmtId="168" fontId="40" fillId="0" borderId="41" xfId="2" applyNumberFormat="1" applyFont="1" applyBorder="1" applyAlignment="1">
      <alignment horizontal="center"/>
    </xf>
    <xf numFmtId="0" fontId="40" fillId="0" borderId="42" xfId="2" applyFont="1" applyBorder="1"/>
    <xf numFmtId="168" fontId="37" fillId="0" borderId="40" xfId="2" applyNumberFormat="1" applyFont="1" applyBorder="1" applyAlignment="1">
      <alignment horizontal="center"/>
    </xf>
    <xf numFmtId="0" fontId="37" fillId="0" borderId="42" xfId="2" applyFont="1" applyBorder="1"/>
    <xf numFmtId="0" fontId="37" fillId="0" borderId="42" xfId="3" applyFont="1" applyBorder="1"/>
    <xf numFmtId="0" fontId="40" fillId="0" borderId="42" xfId="3" quotePrefix="1" applyFont="1" applyBorder="1"/>
    <xf numFmtId="49" fontId="47" fillId="0" borderId="41" xfId="2" applyNumberFormat="1" applyFont="1" applyBorder="1" applyAlignment="1">
      <alignment horizontal="center"/>
    </xf>
    <xf numFmtId="0" fontId="37" fillId="0" borderId="42" xfId="3" applyFont="1" applyBorder="1" applyAlignment="1">
      <alignment horizontal="left"/>
    </xf>
    <xf numFmtId="10" fontId="37" fillId="0" borderId="0" xfId="2" applyNumberFormat="1" applyFont="1"/>
    <xf numFmtId="3" fontId="37" fillId="0" borderId="41" xfId="2" applyNumberFormat="1" applyFont="1" applyBorder="1"/>
    <xf numFmtId="3" fontId="37" fillId="0" borderId="42" xfId="2" applyNumberFormat="1" applyFont="1" applyBorder="1"/>
    <xf numFmtId="4" fontId="39" fillId="0" borderId="43" xfId="3" applyNumberFormat="1" applyBorder="1" applyAlignment="1">
      <alignment horizontal="right" indent="1"/>
    </xf>
    <xf numFmtId="4" fontId="39" fillId="0" borderId="44" xfId="3" applyNumberFormat="1" applyBorder="1" applyAlignment="1">
      <alignment horizontal="right" indent="1"/>
    </xf>
    <xf numFmtId="49" fontId="43" fillId="7" borderId="40" xfId="2" applyNumberFormat="1" applyFont="1" applyFill="1" applyBorder="1" applyAlignment="1">
      <alignment horizontal="left"/>
    </xf>
    <xf numFmtId="49" fontId="43" fillId="7" borderId="41" xfId="2" applyNumberFormat="1" applyFont="1" applyFill="1" applyBorder="1" applyAlignment="1">
      <alignment horizontal="center"/>
    </xf>
    <xf numFmtId="0" fontId="43" fillId="7" borderId="42" xfId="3" applyFont="1" applyFill="1" applyBorder="1" applyAlignment="1">
      <alignment horizontal="left"/>
    </xf>
    <xf numFmtId="0" fontId="43" fillId="7" borderId="43" xfId="2" applyFont="1" applyFill="1" applyBorder="1" applyAlignment="1">
      <alignment horizontal="center"/>
    </xf>
    <xf numFmtId="3" fontId="43" fillId="7" borderId="41" xfId="2" applyNumberFormat="1" applyFont="1" applyFill="1" applyBorder="1"/>
    <xf numFmtId="3" fontId="43" fillId="7" borderId="42" xfId="2" applyNumberFormat="1" applyFont="1" applyFill="1" applyBorder="1"/>
    <xf numFmtId="4" fontId="43" fillId="7" borderId="43" xfId="2" applyNumberFormat="1" applyFont="1" applyFill="1" applyBorder="1" applyAlignment="1">
      <alignment horizontal="right" indent="1"/>
    </xf>
    <xf numFmtId="4" fontId="43" fillId="7" borderId="44" xfId="3" applyNumberFormat="1" applyFont="1" applyFill="1" applyBorder="1" applyAlignment="1">
      <alignment horizontal="right" indent="1"/>
    </xf>
    <xf numFmtId="49" fontId="37" fillId="0" borderId="56" xfId="2" applyNumberFormat="1" applyFont="1" applyBorder="1" applyAlignment="1">
      <alignment horizontal="left"/>
    </xf>
    <xf numFmtId="49" fontId="43" fillId="0" borderId="57" xfId="2" applyNumberFormat="1" applyFont="1" applyBorder="1" applyAlignment="1">
      <alignment horizontal="center"/>
    </xf>
    <xf numFmtId="0" fontId="37" fillId="0" borderId="58" xfId="3" applyFont="1" applyBorder="1" applyAlignment="1">
      <alignment horizontal="left"/>
    </xf>
    <xf numFmtId="0" fontId="37" fillId="0" borderId="59" xfId="2" applyFont="1" applyBorder="1" applyAlignment="1">
      <alignment horizontal="center"/>
    </xf>
    <xf numFmtId="3" fontId="40" fillId="0" borderId="57" xfId="2" applyNumberFormat="1" applyFont="1" applyBorder="1"/>
    <xf numFmtId="3" fontId="40" fillId="0" borderId="58" xfId="2" applyNumberFormat="1" applyFont="1" applyBorder="1"/>
    <xf numFmtId="4" fontId="40" fillId="0" borderId="59" xfId="3" applyNumberFormat="1" applyFont="1" applyBorder="1" applyAlignment="1">
      <alignment horizontal="right" indent="1"/>
    </xf>
    <xf numFmtId="4" fontId="40" fillId="0" borderId="60" xfId="3" applyNumberFormat="1" applyFont="1" applyBorder="1" applyAlignment="1">
      <alignment horizontal="right" indent="1"/>
    </xf>
    <xf numFmtId="0" fontId="39" fillId="0" borderId="0" xfId="3"/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3" fontId="38" fillId="6" borderId="32" xfId="2" applyNumberFormat="1" applyFont="1" applyFill="1" applyBorder="1" applyAlignment="1">
      <alignment horizontal="center" vertical="center"/>
    </xf>
    <xf numFmtId="0" fontId="39" fillId="0" borderId="30" xfId="3" applyBorder="1" applyAlignment="1">
      <alignment horizontal="center" vertical="center"/>
    </xf>
  </cellXfs>
  <cellStyles count="7">
    <cellStyle name="Hypertextový odkaz" xfId="1" builtinId="8"/>
    <cellStyle name="Normální" xfId="0" builtinId="0" customBuiltin="1"/>
    <cellStyle name="Normální 2" xfId="3" xr:uid="{00000000-0005-0000-0000-000002000000}"/>
    <cellStyle name="Normální 3" xfId="6" xr:uid="{00000000-0005-0000-0000-000003000000}"/>
    <cellStyle name="normální_ELPLAST" xfId="4" xr:uid="{00000000-0005-0000-0000-000004000000}"/>
    <cellStyle name="normální_List11" xfId="5" xr:uid="{00000000-0005-0000-0000-000005000000}"/>
    <cellStyle name="normální_SABLONY" xfId="2" xr:uid="{00000000-0005-0000-0000-000006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318" t="s">
        <v>5</v>
      </c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349" t="s">
        <v>14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R5" s="18"/>
      <c r="BE5" s="346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350" t="s">
        <v>17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R6" s="18"/>
      <c r="BE6" s="347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347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347"/>
      <c r="BS8" s="15" t="s">
        <v>6</v>
      </c>
    </row>
    <row r="9" spans="1:74" ht="14.45" customHeight="1">
      <c r="B9" s="18"/>
      <c r="AR9" s="18"/>
      <c r="BE9" s="347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347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347"/>
      <c r="BS11" s="15" t="s">
        <v>6</v>
      </c>
    </row>
    <row r="12" spans="1:74" ht="6.95" customHeight="1">
      <c r="B12" s="18"/>
      <c r="AR12" s="18"/>
      <c r="BE12" s="347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347"/>
      <c r="BS13" s="15" t="s">
        <v>6</v>
      </c>
    </row>
    <row r="14" spans="1:74" ht="12.75">
      <c r="B14" s="18"/>
      <c r="E14" s="351" t="s">
        <v>29</v>
      </c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25" t="s">
        <v>27</v>
      </c>
      <c r="AN14" s="27" t="s">
        <v>29</v>
      </c>
      <c r="AR14" s="18"/>
      <c r="BE14" s="347"/>
      <c r="BS14" s="15" t="s">
        <v>6</v>
      </c>
    </row>
    <row r="15" spans="1:74" ht="6.95" customHeight="1">
      <c r="B15" s="18"/>
      <c r="AR15" s="18"/>
      <c r="BE15" s="347"/>
      <c r="BS15" s="15" t="s">
        <v>3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347"/>
      <c r="BS16" s="15" t="s">
        <v>3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347"/>
      <c r="BS17" s="15" t="s">
        <v>32</v>
      </c>
    </row>
    <row r="18" spans="2:71" ht="6.95" customHeight="1">
      <c r="B18" s="18"/>
      <c r="AR18" s="18"/>
      <c r="BE18" s="347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347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347"/>
      <c r="BS20" s="15" t="s">
        <v>32</v>
      </c>
    </row>
    <row r="21" spans="2:71" ht="6.95" customHeight="1">
      <c r="B21" s="18"/>
      <c r="AR21" s="18"/>
      <c r="BE21" s="347"/>
    </row>
    <row r="22" spans="2:71" ht="12" customHeight="1">
      <c r="B22" s="18"/>
      <c r="D22" s="25" t="s">
        <v>35</v>
      </c>
      <c r="AR22" s="18"/>
      <c r="BE22" s="347"/>
    </row>
    <row r="23" spans="2:71" ht="16.5" customHeight="1">
      <c r="B23" s="18"/>
      <c r="E23" s="353" t="s">
        <v>1</v>
      </c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R23" s="18"/>
      <c r="BE23" s="347"/>
    </row>
    <row r="24" spans="2:71" ht="6.95" customHeight="1">
      <c r="B24" s="18"/>
      <c r="AR24" s="18"/>
      <c r="BE24" s="34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347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54">
        <f>ROUND(AG94,2)</f>
        <v>0</v>
      </c>
      <c r="AL26" s="355"/>
      <c r="AM26" s="355"/>
      <c r="AN26" s="355"/>
      <c r="AO26" s="355"/>
      <c r="AR26" s="30"/>
      <c r="BE26" s="347"/>
    </row>
    <row r="27" spans="2:71" s="1" customFormat="1" ht="6.95" customHeight="1">
      <c r="B27" s="30"/>
      <c r="AR27" s="30"/>
      <c r="BE27" s="347"/>
    </row>
    <row r="28" spans="2:71" s="1" customFormat="1" ht="12.75">
      <c r="B28" s="30"/>
      <c r="L28" s="356" t="s">
        <v>37</v>
      </c>
      <c r="M28" s="356"/>
      <c r="N28" s="356"/>
      <c r="O28" s="356"/>
      <c r="P28" s="356"/>
      <c r="W28" s="356" t="s">
        <v>38</v>
      </c>
      <c r="X28" s="356"/>
      <c r="Y28" s="356"/>
      <c r="Z28" s="356"/>
      <c r="AA28" s="356"/>
      <c r="AB28" s="356"/>
      <c r="AC28" s="356"/>
      <c r="AD28" s="356"/>
      <c r="AE28" s="356"/>
      <c r="AK28" s="356" t="s">
        <v>39</v>
      </c>
      <c r="AL28" s="356"/>
      <c r="AM28" s="356"/>
      <c r="AN28" s="356"/>
      <c r="AO28" s="356"/>
      <c r="AR28" s="30"/>
      <c r="BE28" s="347"/>
    </row>
    <row r="29" spans="2:71" s="2" customFormat="1" ht="14.45" customHeight="1">
      <c r="B29" s="34"/>
      <c r="D29" s="25" t="s">
        <v>40</v>
      </c>
      <c r="F29" s="25" t="s">
        <v>41</v>
      </c>
      <c r="L29" s="336">
        <v>0.21</v>
      </c>
      <c r="M29" s="335"/>
      <c r="N29" s="335"/>
      <c r="O29" s="335"/>
      <c r="P29" s="335"/>
      <c r="W29" s="334">
        <f>ROUND(AZ94, 2)</f>
        <v>0</v>
      </c>
      <c r="X29" s="335"/>
      <c r="Y29" s="335"/>
      <c r="Z29" s="335"/>
      <c r="AA29" s="335"/>
      <c r="AB29" s="335"/>
      <c r="AC29" s="335"/>
      <c r="AD29" s="335"/>
      <c r="AE29" s="335"/>
      <c r="AK29" s="334">
        <f>ROUND(AV94, 2)</f>
        <v>0</v>
      </c>
      <c r="AL29" s="335"/>
      <c r="AM29" s="335"/>
      <c r="AN29" s="335"/>
      <c r="AO29" s="335"/>
      <c r="AR29" s="34"/>
      <c r="BE29" s="348"/>
    </row>
    <row r="30" spans="2:71" s="2" customFormat="1" ht="14.45" customHeight="1">
      <c r="B30" s="34"/>
      <c r="F30" s="25" t="s">
        <v>42</v>
      </c>
      <c r="L30" s="336">
        <v>0.12</v>
      </c>
      <c r="M30" s="335"/>
      <c r="N30" s="335"/>
      <c r="O30" s="335"/>
      <c r="P30" s="335"/>
      <c r="W30" s="334">
        <f>ROUND(BA94, 2)</f>
        <v>0</v>
      </c>
      <c r="X30" s="335"/>
      <c r="Y30" s="335"/>
      <c r="Z30" s="335"/>
      <c r="AA30" s="335"/>
      <c r="AB30" s="335"/>
      <c r="AC30" s="335"/>
      <c r="AD30" s="335"/>
      <c r="AE30" s="335"/>
      <c r="AK30" s="334">
        <f>ROUND(AW94, 2)</f>
        <v>0</v>
      </c>
      <c r="AL30" s="335"/>
      <c r="AM30" s="335"/>
      <c r="AN30" s="335"/>
      <c r="AO30" s="335"/>
      <c r="AR30" s="34"/>
      <c r="BE30" s="348"/>
    </row>
    <row r="31" spans="2:71" s="2" customFormat="1" ht="14.45" hidden="1" customHeight="1">
      <c r="B31" s="34"/>
      <c r="F31" s="25" t="s">
        <v>43</v>
      </c>
      <c r="L31" s="336">
        <v>0.21</v>
      </c>
      <c r="M31" s="335"/>
      <c r="N31" s="335"/>
      <c r="O31" s="335"/>
      <c r="P31" s="335"/>
      <c r="W31" s="334">
        <f>ROUND(BB94, 2)</f>
        <v>0</v>
      </c>
      <c r="X31" s="335"/>
      <c r="Y31" s="335"/>
      <c r="Z31" s="335"/>
      <c r="AA31" s="335"/>
      <c r="AB31" s="335"/>
      <c r="AC31" s="335"/>
      <c r="AD31" s="335"/>
      <c r="AE31" s="335"/>
      <c r="AK31" s="334">
        <v>0</v>
      </c>
      <c r="AL31" s="335"/>
      <c r="AM31" s="335"/>
      <c r="AN31" s="335"/>
      <c r="AO31" s="335"/>
      <c r="AR31" s="34"/>
      <c r="BE31" s="348"/>
    </row>
    <row r="32" spans="2:71" s="2" customFormat="1" ht="14.45" hidden="1" customHeight="1">
      <c r="B32" s="34"/>
      <c r="F32" s="25" t="s">
        <v>44</v>
      </c>
      <c r="L32" s="336">
        <v>0.12</v>
      </c>
      <c r="M32" s="335"/>
      <c r="N32" s="335"/>
      <c r="O32" s="335"/>
      <c r="P32" s="335"/>
      <c r="W32" s="334">
        <f>ROUND(BC94, 2)</f>
        <v>0</v>
      </c>
      <c r="X32" s="335"/>
      <c r="Y32" s="335"/>
      <c r="Z32" s="335"/>
      <c r="AA32" s="335"/>
      <c r="AB32" s="335"/>
      <c r="AC32" s="335"/>
      <c r="AD32" s="335"/>
      <c r="AE32" s="335"/>
      <c r="AK32" s="334">
        <v>0</v>
      </c>
      <c r="AL32" s="335"/>
      <c r="AM32" s="335"/>
      <c r="AN32" s="335"/>
      <c r="AO32" s="335"/>
      <c r="AR32" s="34"/>
      <c r="BE32" s="348"/>
    </row>
    <row r="33" spans="2:57" s="2" customFormat="1" ht="14.45" hidden="1" customHeight="1">
      <c r="B33" s="34"/>
      <c r="F33" s="25" t="s">
        <v>45</v>
      </c>
      <c r="L33" s="336">
        <v>0</v>
      </c>
      <c r="M33" s="335"/>
      <c r="N33" s="335"/>
      <c r="O33" s="335"/>
      <c r="P33" s="335"/>
      <c r="W33" s="334">
        <f>ROUND(BD94, 2)</f>
        <v>0</v>
      </c>
      <c r="X33" s="335"/>
      <c r="Y33" s="335"/>
      <c r="Z33" s="335"/>
      <c r="AA33" s="335"/>
      <c r="AB33" s="335"/>
      <c r="AC33" s="335"/>
      <c r="AD33" s="335"/>
      <c r="AE33" s="335"/>
      <c r="AK33" s="334">
        <v>0</v>
      </c>
      <c r="AL33" s="335"/>
      <c r="AM33" s="335"/>
      <c r="AN33" s="335"/>
      <c r="AO33" s="335"/>
      <c r="AR33" s="34"/>
      <c r="BE33" s="348"/>
    </row>
    <row r="34" spans="2:57" s="1" customFormat="1" ht="6.95" customHeight="1">
      <c r="B34" s="30"/>
      <c r="AR34" s="30"/>
      <c r="BE34" s="347"/>
    </row>
    <row r="35" spans="2:57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337" t="s">
        <v>48</v>
      </c>
      <c r="Y35" s="338"/>
      <c r="Z35" s="338"/>
      <c r="AA35" s="338"/>
      <c r="AB35" s="338"/>
      <c r="AC35" s="37"/>
      <c r="AD35" s="37"/>
      <c r="AE35" s="37"/>
      <c r="AF35" s="37"/>
      <c r="AG35" s="37"/>
      <c r="AH35" s="37"/>
      <c r="AI35" s="37"/>
      <c r="AJ35" s="37"/>
      <c r="AK35" s="339">
        <f>SUM(AK26:AK33)</f>
        <v>0</v>
      </c>
      <c r="AL35" s="338"/>
      <c r="AM35" s="338"/>
      <c r="AN35" s="338"/>
      <c r="AO35" s="340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55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03025</v>
      </c>
      <c r="AR84" s="46"/>
    </row>
    <row r="85" spans="1:90" s="4" customFormat="1" ht="36.950000000000003" customHeight="1">
      <c r="B85" s="47"/>
      <c r="C85" s="48" t="s">
        <v>16</v>
      </c>
      <c r="L85" s="325" t="str">
        <f>K6</f>
        <v xml:space="preserve"> Fyzikální ústav AV ČR, budova F, Cukrovarnická 112/10, Praha 6 - Úprava skladu na laboratoř F34</v>
      </c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>Cukrovarnická 112/10, Praha 6</v>
      </c>
      <c r="AI87" s="25" t="s">
        <v>22</v>
      </c>
      <c r="AM87" s="327" t="str">
        <f>IF(AN8= "","",AN8)</f>
        <v>22. 4. 2025</v>
      </c>
      <c r="AN87" s="327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>Fyzikální ústav AV ČR, Na Slovance 1999/2, P8</v>
      </c>
      <c r="AI89" s="25" t="s">
        <v>30</v>
      </c>
      <c r="AM89" s="328" t="str">
        <f>IF(E17="","",E17)</f>
        <v>UBIQUIST VS, sdružení</v>
      </c>
      <c r="AN89" s="329"/>
      <c r="AO89" s="329"/>
      <c r="AP89" s="329"/>
      <c r="AR89" s="30"/>
      <c r="AS89" s="330" t="s">
        <v>56</v>
      </c>
      <c r="AT89" s="331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328" t="str">
        <f>IF(E20="","",E20)</f>
        <v>Hana Pejšová</v>
      </c>
      <c r="AN90" s="329"/>
      <c r="AO90" s="329"/>
      <c r="AP90" s="329"/>
      <c r="AR90" s="30"/>
      <c r="AS90" s="332"/>
      <c r="AT90" s="333"/>
      <c r="BD90" s="53"/>
    </row>
    <row r="91" spans="1:90" s="1" customFormat="1" ht="10.9" customHeight="1">
      <c r="B91" s="30"/>
      <c r="AR91" s="30"/>
      <c r="AS91" s="332"/>
      <c r="AT91" s="333"/>
      <c r="BD91" s="53"/>
    </row>
    <row r="92" spans="1:90" s="1" customFormat="1" ht="29.25" customHeight="1">
      <c r="B92" s="30"/>
      <c r="C92" s="320" t="s">
        <v>57</v>
      </c>
      <c r="D92" s="321"/>
      <c r="E92" s="321"/>
      <c r="F92" s="321"/>
      <c r="G92" s="321"/>
      <c r="H92" s="54"/>
      <c r="I92" s="322" t="s">
        <v>58</v>
      </c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3" t="s">
        <v>59</v>
      </c>
      <c r="AH92" s="321"/>
      <c r="AI92" s="321"/>
      <c r="AJ92" s="321"/>
      <c r="AK92" s="321"/>
      <c r="AL92" s="321"/>
      <c r="AM92" s="321"/>
      <c r="AN92" s="322" t="s">
        <v>60</v>
      </c>
      <c r="AO92" s="321"/>
      <c r="AP92" s="324"/>
      <c r="AQ92" s="55" t="s">
        <v>61</v>
      </c>
      <c r="AR92" s="30"/>
      <c r="AS92" s="56" t="s">
        <v>62</v>
      </c>
      <c r="AT92" s="57" t="s">
        <v>63</v>
      </c>
      <c r="AU92" s="57" t="s">
        <v>64</v>
      </c>
      <c r="AV92" s="57" t="s">
        <v>65</v>
      </c>
      <c r="AW92" s="57" t="s">
        <v>66</v>
      </c>
      <c r="AX92" s="57" t="s">
        <v>67</v>
      </c>
      <c r="AY92" s="57" t="s">
        <v>68</v>
      </c>
      <c r="AZ92" s="57" t="s">
        <v>69</v>
      </c>
      <c r="BA92" s="57" t="s">
        <v>70</v>
      </c>
      <c r="BB92" s="57" t="s">
        <v>71</v>
      </c>
      <c r="BC92" s="57" t="s">
        <v>72</v>
      </c>
      <c r="BD92" s="58" t="s">
        <v>73</v>
      </c>
    </row>
    <row r="93" spans="1:90" s="1" customFormat="1" ht="10.9" customHeight="1">
      <c r="B93" s="30"/>
      <c r="AR93" s="30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0"/>
      <c r="C94" s="61" t="s">
        <v>74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344">
        <f>ROUND(AG95,2)</f>
        <v>0</v>
      </c>
      <c r="AH94" s="344"/>
      <c r="AI94" s="344"/>
      <c r="AJ94" s="344"/>
      <c r="AK94" s="344"/>
      <c r="AL94" s="344"/>
      <c r="AM94" s="344"/>
      <c r="AN94" s="345">
        <f>SUM(AG94,AT94)</f>
        <v>0</v>
      </c>
      <c r="AO94" s="345"/>
      <c r="AP94" s="345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75</v>
      </c>
      <c r="BT94" s="69" t="s">
        <v>76</v>
      </c>
      <c r="BV94" s="69" t="s">
        <v>77</v>
      </c>
      <c r="BW94" s="69" t="s">
        <v>4</v>
      </c>
      <c r="BX94" s="69" t="s">
        <v>78</v>
      </c>
      <c r="CL94" s="69" t="s">
        <v>1</v>
      </c>
    </row>
    <row r="95" spans="1:90" s="6" customFormat="1" ht="37.5" customHeight="1">
      <c r="A95" s="70" t="s">
        <v>79</v>
      </c>
      <c r="B95" s="71"/>
      <c r="C95" s="72"/>
      <c r="D95" s="343" t="s">
        <v>14</v>
      </c>
      <c r="E95" s="343"/>
      <c r="F95" s="343"/>
      <c r="G95" s="343"/>
      <c r="H95" s="343"/>
      <c r="I95" s="73"/>
      <c r="J95" s="343" t="s">
        <v>17</v>
      </c>
      <c r="K95" s="343"/>
      <c r="L95" s="343"/>
      <c r="M95" s="343"/>
      <c r="N95" s="343"/>
      <c r="O95" s="343"/>
      <c r="P95" s="343"/>
      <c r="Q95" s="343"/>
      <c r="R95" s="343"/>
      <c r="S95" s="343"/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1">
        <f>'03025 -  Fyzikální ústav ...'!J28</f>
        <v>0</v>
      </c>
      <c r="AH95" s="342"/>
      <c r="AI95" s="342"/>
      <c r="AJ95" s="342"/>
      <c r="AK95" s="342"/>
      <c r="AL95" s="342"/>
      <c r="AM95" s="342"/>
      <c r="AN95" s="341">
        <f>SUM(AG95,AT95)</f>
        <v>0</v>
      </c>
      <c r="AO95" s="342"/>
      <c r="AP95" s="342"/>
      <c r="AQ95" s="74" t="s">
        <v>80</v>
      </c>
      <c r="AR95" s="71"/>
      <c r="AS95" s="75">
        <v>0</v>
      </c>
      <c r="AT95" s="76">
        <f>ROUND(SUM(AV95:AW95),2)</f>
        <v>0</v>
      </c>
      <c r="AU95" s="77">
        <f>'03025 -  Fyzikální ústav ...'!P135</f>
        <v>0</v>
      </c>
      <c r="AV95" s="76">
        <f>'03025 -  Fyzikální ústav ...'!J31</f>
        <v>0</v>
      </c>
      <c r="AW95" s="76">
        <f>'03025 -  Fyzikální ústav ...'!J32</f>
        <v>0</v>
      </c>
      <c r="AX95" s="76">
        <f>'03025 -  Fyzikální ústav ...'!J33</f>
        <v>0</v>
      </c>
      <c r="AY95" s="76">
        <f>'03025 -  Fyzikální ústav ...'!J34</f>
        <v>0</v>
      </c>
      <c r="AZ95" s="76">
        <f>'03025 -  Fyzikální ústav ...'!F31</f>
        <v>0</v>
      </c>
      <c r="BA95" s="76">
        <f>'03025 -  Fyzikální ústav ...'!F32</f>
        <v>0</v>
      </c>
      <c r="BB95" s="76">
        <f>'03025 -  Fyzikální ústav ...'!F33</f>
        <v>0</v>
      </c>
      <c r="BC95" s="76">
        <f>'03025 -  Fyzikální ústav ...'!F34</f>
        <v>0</v>
      </c>
      <c r="BD95" s="78">
        <f>'03025 -  Fyzikální ústav ...'!F35</f>
        <v>0</v>
      </c>
      <c r="BT95" s="79" t="s">
        <v>81</v>
      </c>
      <c r="BU95" s="79" t="s">
        <v>82</v>
      </c>
      <c r="BV95" s="79" t="s">
        <v>77</v>
      </c>
      <c r="BW95" s="79" t="s">
        <v>4</v>
      </c>
      <c r="BX95" s="79" t="s">
        <v>78</v>
      </c>
      <c r="CL95" s="79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mergeCells count="42"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3025 -  Fyzikální ústav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3"/>
  <sheetViews>
    <sheetView showGridLines="0" tabSelected="1" topLeftCell="A3" workbookViewId="0">
      <selection activeCell="J28" sqref="J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8" t="s">
        <v>5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5" t="s">
        <v>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84</v>
      </c>
      <c r="L4" s="18"/>
      <c r="M4" s="80" t="s">
        <v>10</v>
      </c>
      <c r="AT4" s="15" t="s">
        <v>3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30" customHeight="1">
      <c r="B7" s="30"/>
      <c r="E7" s="325" t="s">
        <v>17</v>
      </c>
      <c r="F7" s="357"/>
      <c r="G7" s="357"/>
      <c r="H7" s="357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22. 4. 2025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1</v>
      </c>
      <c r="L12" s="30"/>
    </row>
    <row r="13" spans="2:46" s="1" customFormat="1" ht="18" customHeight="1">
      <c r="B13" s="30"/>
      <c r="E13" s="23" t="s">
        <v>26</v>
      </c>
      <c r="I13" s="25" t="s">
        <v>27</v>
      </c>
      <c r="J13" s="23" t="s">
        <v>1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28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358" t="str">
        <f>'Rekapitulace stavby'!E14</f>
        <v>Vyplň údaj</v>
      </c>
      <c r="F16" s="349"/>
      <c r="G16" s="349"/>
      <c r="H16" s="349"/>
      <c r="I16" s="25" t="s">
        <v>27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30</v>
      </c>
      <c r="I18" s="25" t="s">
        <v>25</v>
      </c>
      <c r="J18" s="23" t="s">
        <v>1</v>
      </c>
      <c r="L18" s="30"/>
    </row>
    <row r="19" spans="2:12" s="1" customFormat="1" ht="18" customHeight="1">
      <c r="B19" s="30"/>
      <c r="E19" s="23" t="s">
        <v>31</v>
      </c>
      <c r="I19" s="25" t="s">
        <v>27</v>
      </c>
      <c r="J19" s="23" t="s">
        <v>1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33</v>
      </c>
      <c r="I21" s="25" t="s">
        <v>25</v>
      </c>
      <c r="J21" s="23" t="s">
        <v>1</v>
      </c>
      <c r="L21" s="30"/>
    </row>
    <row r="22" spans="2:12" s="1" customFormat="1" ht="18" customHeight="1">
      <c r="B22" s="30"/>
      <c r="E22" s="23" t="s">
        <v>34</v>
      </c>
      <c r="I22" s="25" t="s">
        <v>27</v>
      </c>
      <c r="J22" s="23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35</v>
      </c>
      <c r="L24" s="30"/>
    </row>
    <row r="25" spans="2:12" s="7" customFormat="1" ht="16.5" customHeight="1">
      <c r="B25" s="81"/>
      <c r="E25" s="353" t="s">
        <v>1</v>
      </c>
      <c r="F25" s="353"/>
      <c r="G25" s="353"/>
      <c r="H25" s="353"/>
      <c r="L25" s="81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2" t="s">
        <v>36</v>
      </c>
      <c r="J28" s="63">
        <f>ROUND(J135, 2)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38</v>
      </c>
      <c r="I30" s="33" t="s">
        <v>37</v>
      </c>
      <c r="J30" s="33" t="s">
        <v>39</v>
      </c>
      <c r="L30" s="30"/>
    </row>
    <row r="31" spans="2:12" s="1" customFormat="1" ht="14.45" customHeight="1">
      <c r="B31" s="30"/>
      <c r="D31" s="83" t="s">
        <v>40</v>
      </c>
      <c r="E31" s="25" t="s">
        <v>41</v>
      </c>
      <c r="F31" s="84">
        <f>ROUND((SUM(BE135:BE222)),  2)</f>
        <v>0</v>
      </c>
      <c r="I31" s="85">
        <v>0.21</v>
      </c>
      <c r="J31" s="84">
        <f>ROUND(((SUM(BE135:BE222))*I31),  2)</f>
        <v>0</v>
      </c>
      <c r="L31" s="30"/>
    </row>
    <row r="32" spans="2:12" s="1" customFormat="1" ht="14.45" customHeight="1">
      <c r="B32" s="30"/>
      <c r="E32" s="25" t="s">
        <v>42</v>
      </c>
      <c r="F32" s="84">
        <f>ROUND((SUM(BF135:BF222)),  2)</f>
        <v>0</v>
      </c>
      <c r="I32" s="85">
        <v>0.12</v>
      </c>
      <c r="J32" s="84">
        <f>ROUND(((SUM(BF135:BF222))*I32),  2)</f>
        <v>0</v>
      </c>
      <c r="L32" s="30"/>
    </row>
    <row r="33" spans="2:12" s="1" customFormat="1" ht="14.45" hidden="1" customHeight="1">
      <c r="B33" s="30"/>
      <c r="E33" s="25" t="s">
        <v>43</v>
      </c>
      <c r="F33" s="84">
        <f>ROUND((SUM(BG135:BG222)),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>
      <c r="B34" s="30"/>
      <c r="E34" s="25" t="s">
        <v>44</v>
      </c>
      <c r="F34" s="84">
        <f>ROUND((SUM(BH135:BH222)),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>
      <c r="B35" s="30"/>
      <c r="E35" s="25" t="s">
        <v>45</v>
      </c>
      <c r="F35" s="84">
        <f>ROUND((SUM(BI135:BI222)),  2)</f>
        <v>0</v>
      </c>
      <c r="I35" s="85">
        <v>0</v>
      </c>
      <c r="J35" s="84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6"/>
      <c r="D37" s="87" t="s">
        <v>46</v>
      </c>
      <c r="E37" s="54"/>
      <c r="F37" s="54"/>
      <c r="G37" s="88" t="s">
        <v>47</v>
      </c>
      <c r="H37" s="89" t="s">
        <v>48</v>
      </c>
      <c r="I37" s="54"/>
      <c r="J37" s="90">
        <f>SUM(J28:J35)</f>
        <v>0</v>
      </c>
      <c r="K37" s="91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51</v>
      </c>
      <c r="E61" s="32"/>
      <c r="F61" s="92" t="s">
        <v>52</v>
      </c>
      <c r="G61" s="41" t="s">
        <v>51</v>
      </c>
      <c r="H61" s="32"/>
      <c r="I61" s="32"/>
      <c r="J61" s="93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51</v>
      </c>
      <c r="E76" s="32"/>
      <c r="F76" s="92" t="s">
        <v>52</v>
      </c>
      <c r="G76" s="41" t="s">
        <v>51</v>
      </c>
      <c r="H76" s="32"/>
      <c r="I76" s="32"/>
      <c r="J76" s="93" t="s">
        <v>52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85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30" customHeight="1">
      <c r="B85" s="30"/>
      <c r="E85" s="325" t="str">
        <f>E7</f>
        <v xml:space="preserve"> Fyzikální ústav AV ČR, budova F, Cukrovarnická 112/10, Praha 6 - Úprava skladu na laboratoř F34</v>
      </c>
      <c r="F85" s="357"/>
      <c r="G85" s="357"/>
      <c r="H85" s="357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Cukrovarnická 112/10, Praha 6</v>
      </c>
      <c r="I87" s="25" t="s">
        <v>22</v>
      </c>
      <c r="J87" s="50" t="str">
        <f>IF(J10="","",J10)</f>
        <v>22. 4. 2025</v>
      </c>
      <c r="L87" s="30"/>
    </row>
    <row r="88" spans="2:47" s="1" customFormat="1" ht="6.95" customHeight="1">
      <c r="B88" s="30"/>
      <c r="L88" s="30"/>
    </row>
    <row r="89" spans="2:47" s="1" customFormat="1" ht="25.7" customHeight="1">
      <c r="B89" s="30"/>
      <c r="C89" s="25" t="s">
        <v>24</v>
      </c>
      <c r="F89" s="23" t="str">
        <f>E13</f>
        <v>Fyzikální ústav AV ČR, Na Slovance 1999/2, P8</v>
      </c>
      <c r="I89" s="25" t="s">
        <v>30</v>
      </c>
      <c r="J89" s="28" t="str">
        <f>E19</f>
        <v>UBIQUIST VS, sdružení</v>
      </c>
      <c r="L89" s="30"/>
    </row>
    <row r="90" spans="2:47" s="1" customFormat="1" ht="15.2" customHeight="1">
      <c r="B90" s="30"/>
      <c r="C90" s="25" t="s">
        <v>28</v>
      </c>
      <c r="F90" s="23" t="str">
        <f>IF(E16="","",E16)</f>
        <v>Vyplň údaj</v>
      </c>
      <c r="I90" s="25" t="s">
        <v>33</v>
      </c>
      <c r="J90" s="28" t="str">
        <f>E22</f>
        <v>Hana Pejšová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4" t="s">
        <v>86</v>
      </c>
      <c r="D92" s="86"/>
      <c r="E92" s="86"/>
      <c r="F92" s="86"/>
      <c r="G92" s="86"/>
      <c r="H92" s="86"/>
      <c r="I92" s="86"/>
      <c r="J92" s="95" t="s">
        <v>87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6" t="s">
        <v>88</v>
      </c>
      <c r="J94" s="63">
        <f>J135</f>
        <v>0</v>
      </c>
      <c r="L94" s="30"/>
      <c r="AU94" s="15" t="s">
        <v>89</v>
      </c>
    </row>
    <row r="95" spans="2:47" s="8" customFormat="1" ht="24.95" customHeight="1">
      <c r="B95" s="97"/>
      <c r="D95" s="98" t="s">
        <v>90</v>
      </c>
      <c r="E95" s="99"/>
      <c r="F95" s="99"/>
      <c r="G95" s="99"/>
      <c r="H95" s="99"/>
      <c r="I95" s="99"/>
      <c r="J95" s="100">
        <f>J136</f>
        <v>0</v>
      </c>
      <c r="L95" s="97"/>
    </row>
    <row r="96" spans="2:47" s="9" customFormat="1" ht="19.899999999999999" customHeight="1">
      <c r="B96" s="101"/>
      <c r="D96" s="102" t="s">
        <v>91</v>
      </c>
      <c r="E96" s="103"/>
      <c r="F96" s="103"/>
      <c r="G96" s="103"/>
      <c r="H96" s="103"/>
      <c r="I96" s="103"/>
      <c r="J96" s="104">
        <f>J137</f>
        <v>0</v>
      </c>
      <c r="L96" s="101"/>
    </row>
    <row r="97" spans="2:12" s="9" customFormat="1" ht="19.899999999999999" customHeight="1">
      <c r="B97" s="101"/>
      <c r="D97" s="102" t="s">
        <v>92</v>
      </c>
      <c r="E97" s="103"/>
      <c r="F97" s="103"/>
      <c r="G97" s="103"/>
      <c r="H97" s="103"/>
      <c r="I97" s="103"/>
      <c r="J97" s="104">
        <f>J139</f>
        <v>0</v>
      </c>
      <c r="L97" s="101"/>
    </row>
    <row r="98" spans="2:12" s="9" customFormat="1" ht="19.899999999999999" customHeight="1">
      <c r="B98" s="101"/>
      <c r="D98" s="102" t="s">
        <v>93</v>
      </c>
      <c r="E98" s="103"/>
      <c r="F98" s="103"/>
      <c r="G98" s="103"/>
      <c r="H98" s="103"/>
      <c r="I98" s="103"/>
      <c r="J98" s="104">
        <f>J142</f>
        <v>0</v>
      </c>
      <c r="L98" s="101"/>
    </row>
    <row r="99" spans="2:12" s="9" customFormat="1" ht="19.899999999999999" customHeight="1">
      <c r="B99" s="101"/>
      <c r="D99" s="102" t="s">
        <v>94</v>
      </c>
      <c r="E99" s="103"/>
      <c r="F99" s="103"/>
      <c r="G99" s="103"/>
      <c r="H99" s="103"/>
      <c r="I99" s="103"/>
      <c r="J99" s="104">
        <f>J144</f>
        <v>0</v>
      </c>
      <c r="L99" s="101"/>
    </row>
    <row r="100" spans="2:12" s="9" customFormat="1" ht="19.899999999999999" customHeight="1">
      <c r="B100" s="101"/>
      <c r="D100" s="102" t="s">
        <v>95</v>
      </c>
      <c r="E100" s="103"/>
      <c r="F100" s="103"/>
      <c r="G100" s="103"/>
      <c r="H100" s="103"/>
      <c r="I100" s="103"/>
      <c r="J100" s="104">
        <f>J151</f>
        <v>0</v>
      </c>
      <c r="L100" s="101"/>
    </row>
    <row r="101" spans="2:12" s="9" customFormat="1" ht="19.899999999999999" customHeight="1">
      <c r="B101" s="101"/>
      <c r="D101" s="102" t="s">
        <v>96</v>
      </c>
      <c r="E101" s="103"/>
      <c r="F101" s="103"/>
      <c r="G101" s="103"/>
      <c r="H101" s="103"/>
      <c r="I101" s="103"/>
      <c r="J101" s="104">
        <f>J157</f>
        <v>0</v>
      </c>
      <c r="L101" s="101"/>
    </row>
    <row r="102" spans="2:12" s="8" customFormat="1" ht="24.95" customHeight="1">
      <c r="B102" s="97"/>
      <c r="D102" s="98" t="s">
        <v>97</v>
      </c>
      <c r="E102" s="99"/>
      <c r="F102" s="99"/>
      <c r="G102" s="99"/>
      <c r="H102" s="99"/>
      <c r="I102" s="99"/>
      <c r="J102" s="100">
        <f>J159</f>
        <v>0</v>
      </c>
      <c r="L102" s="97"/>
    </row>
    <row r="103" spans="2:12" s="9" customFormat="1" ht="19.899999999999999" customHeight="1">
      <c r="B103" s="101"/>
      <c r="D103" s="102" t="s">
        <v>98</v>
      </c>
      <c r="E103" s="103"/>
      <c r="F103" s="103"/>
      <c r="G103" s="103"/>
      <c r="H103" s="103"/>
      <c r="I103" s="103"/>
      <c r="J103" s="104">
        <f>J160</f>
        <v>0</v>
      </c>
      <c r="L103" s="101"/>
    </row>
    <row r="104" spans="2:12" s="9" customFormat="1" ht="19.899999999999999" customHeight="1">
      <c r="B104" s="101"/>
      <c r="D104" s="102" t="s">
        <v>99</v>
      </c>
      <c r="E104" s="103"/>
      <c r="F104" s="103"/>
      <c r="G104" s="103"/>
      <c r="H104" s="103"/>
      <c r="I104" s="103"/>
      <c r="J104" s="104">
        <f>J162</f>
        <v>0</v>
      </c>
      <c r="L104" s="101"/>
    </row>
    <row r="105" spans="2:12" s="9" customFormat="1" ht="19.899999999999999" customHeight="1">
      <c r="B105" s="101"/>
      <c r="D105" s="102" t="s">
        <v>100</v>
      </c>
      <c r="E105" s="103"/>
      <c r="F105" s="103"/>
      <c r="G105" s="103"/>
      <c r="H105" s="103"/>
      <c r="I105" s="103"/>
      <c r="J105" s="104">
        <f>J164</f>
        <v>0</v>
      </c>
      <c r="L105" s="101"/>
    </row>
    <row r="106" spans="2:12" s="9" customFormat="1" ht="19.899999999999999" customHeight="1">
      <c r="B106" s="101"/>
      <c r="D106" s="102" t="s">
        <v>101</v>
      </c>
      <c r="E106" s="103"/>
      <c r="F106" s="103"/>
      <c r="G106" s="103"/>
      <c r="H106" s="103"/>
      <c r="I106" s="103"/>
      <c r="J106" s="104">
        <f>J166</f>
        <v>0</v>
      </c>
      <c r="L106" s="101"/>
    </row>
    <row r="107" spans="2:12" s="9" customFormat="1" ht="19.899999999999999" customHeight="1">
      <c r="B107" s="101"/>
      <c r="D107" s="102" t="s">
        <v>102</v>
      </c>
      <c r="E107" s="103"/>
      <c r="F107" s="103"/>
      <c r="G107" s="103"/>
      <c r="H107" s="103"/>
      <c r="I107" s="103"/>
      <c r="J107" s="104">
        <f>J168</f>
        <v>0</v>
      </c>
      <c r="L107" s="101"/>
    </row>
    <row r="108" spans="2:12" s="9" customFormat="1" ht="19.899999999999999" customHeight="1">
      <c r="B108" s="101"/>
      <c r="D108" s="102" t="s">
        <v>103</v>
      </c>
      <c r="E108" s="103"/>
      <c r="F108" s="103"/>
      <c r="G108" s="103"/>
      <c r="H108" s="103"/>
      <c r="I108" s="103"/>
      <c r="J108" s="104">
        <f>J181</f>
        <v>0</v>
      </c>
      <c r="L108" s="101"/>
    </row>
    <row r="109" spans="2:12" s="9" customFormat="1" ht="19.899999999999999" customHeight="1">
      <c r="B109" s="101"/>
      <c r="D109" s="102" t="s">
        <v>104</v>
      </c>
      <c r="E109" s="103"/>
      <c r="F109" s="103"/>
      <c r="G109" s="103"/>
      <c r="H109" s="103"/>
      <c r="I109" s="103"/>
      <c r="J109" s="104">
        <f>J187</f>
        <v>0</v>
      </c>
      <c r="L109" s="101"/>
    </row>
    <row r="110" spans="2:12" s="9" customFormat="1" ht="19.899999999999999" customHeight="1">
      <c r="B110" s="101"/>
      <c r="D110" s="102" t="s">
        <v>105</v>
      </c>
      <c r="E110" s="103"/>
      <c r="F110" s="103"/>
      <c r="G110" s="103"/>
      <c r="H110" s="103"/>
      <c r="I110" s="103"/>
      <c r="J110" s="104">
        <f>J189</f>
        <v>0</v>
      </c>
      <c r="L110" s="101"/>
    </row>
    <row r="111" spans="2:12" s="9" customFormat="1" ht="19.899999999999999" customHeight="1">
      <c r="B111" s="101"/>
      <c r="D111" s="102" t="s">
        <v>106</v>
      </c>
      <c r="E111" s="103"/>
      <c r="F111" s="103"/>
      <c r="G111" s="103"/>
      <c r="H111" s="103"/>
      <c r="I111" s="103"/>
      <c r="J111" s="104">
        <f>J204</f>
        <v>0</v>
      </c>
      <c r="L111" s="101"/>
    </row>
    <row r="112" spans="2:12" s="9" customFormat="1" ht="19.899999999999999" customHeight="1">
      <c r="B112" s="101"/>
      <c r="D112" s="102" t="s">
        <v>107</v>
      </c>
      <c r="E112" s="103"/>
      <c r="F112" s="103"/>
      <c r="G112" s="103"/>
      <c r="H112" s="103"/>
      <c r="I112" s="103"/>
      <c r="J112" s="104">
        <f>J211</f>
        <v>0</v>
      </c>
      <c r="L112" s="101"/>
    </row>
    <row r="113" spans="2:12" s="8" customFormat="1" ht="24.95" customHeight="1">
      <c r="B113" s="97"/>
      <c r="D113" s="98" t="s">
        <v>108</v>
      </c>
      <c r="E113" s="99"/>
      <c r="F113" s="99"/>
      <c r="G113" s="99"/>
      <c r="H113" s="99"/>
      <c r="I113" s="99"/>
      <c r="J113" s="100">
        <f>J214</f>
        <v>0</v>
      </c>
      <c r="L113" s="97"/>
    </row>
    <row r="114" spans="2:12" s="9" customFormat="1" ht="19.899999999999999" customHeight="1">
      <c r="B114" s="101"/>
      <c r="D114" s="102" t="s">
        <v>109</v>
      </c>
      <c r="E114" s="103"/>
      <c r="F114" s="103"/>
      <c r="G114" s="103"/>
      <c r="H114" s="103"/>
      <c r="I114" s="103"/>
      <c r="J114" s="104">
        <f>J215</f>
        <v>0</v>
      </c>
      <c r="L114" s="101"/>
    </row>
    <row r="115" spans="2:12" s="9" customFormat="1" ht="19.899999999999999" customHeight="1">
      <c r="B115" s="101"/>
      <c r="D115" s="102" t="s">
        <v>110</v>
      </c>
      <c r="E115" s="103"/>
      <c r="F115" s="103"/>
      <c r="G115" s="103"/>
      <c r="H115" s="103"/>
      <c r="I115" s="103"/>
      <c r="J115" s="104">
        <f>J217</f>
        <v>0</v>
      </c>
      <c r="L115" s="101"/>
    </row>
    <row r="116" spans="2:12" s="9" customFormat="1" ht="19.899999999999999" customHeight="1">
      <c r="B116" s="101"/>
      <c r="D116" s="102" t="s">
        <v>111</v>
      </c>
      <c r="E116" s="103"/>
      <c r="F116" s="103"/>
      <c r="G116" s="103"/>
      <c r="H116" s="103"/>
      <c r="I116" s="103"/>
      <c r="J116" s="104">
        <f>J219</f>
        <v>0</v>
      </c>
      <c r="L116" s="101"/>
    </row>
    <row r="117" spans="2:12" s="9" customFormat="1" ht="19.899999999999999" customHeight="1">
      <c r="B117" s="101"/>
      <c r="D117" s="102" t="s">
        <v>112</v>
      </c>
      <c r="E117" s="103"/>
      <c r="F117" s="103"/>
      <c r="G117" s="103"/>
      <c r="H117" s="103"/>
      <c r="I117" s="103"/>
      <c r="J117" s="104">
        <f>J221</f>
        <v>0</v>
      </c>
      <c r="L117" s="101"/>
    </row>
    <row r="118" spans="2:12" s="1" customFormat="1" ht="21.75" customHeight="1">
      <c r="B118" s="30"/>
      <c r="L118" s="30"/>
    </row>
    <row r="119" spans="2:12" s="1" customFormat="1" ht="6.95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30"/>
    </row>
    <row r="123" spans="2:12" s="1" customFormat="1" ht="6.95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30"/>
    </row>
    <row r="124" spans="2:12" s="1" customFormat="1" ht="24.95" customHeight="1">
      <c r="B124" s="30"/>
      <c r="C124" s="19" t="s">
        <v>113</v>
      </c>
      <c r="L124" s="30"/>
    </row>
    <row r="125" spans="2:12" s="1" customFormat="1" ht="6.95" customHeight="1">
      <c r="B125" s="30"/>
      <c r="L125" s="30"/>
    </row>
    <row r="126" spans="2:12" s="1" customFormat="1" ht="12" customHeight="1">
      <c r="B126" s="30"/>
      <c r="C126" s="25" t="s">
        <v>16</v>
      </c>
      <c r="L126" s="30"/>
    </row>
    <row r="127" spans="2:12" s="1" customFormat="1" ht="30" customHeight="1">
      <c r="B127" s="30"/>
      <c r="E127" s="325" t="str">
        <f>E7</f>
        <v xml:space="preserve"> Fyzikální ústav AV ČR, budova F, Cukrovarnická 112/10, Praha 6 - Úprava skladu na laboratoř F34</v>
      </c>
      <c r="F127" s="357"/>
      <c r="G127" s="357"/>
      <c r="H127" s="357"/>
      <c r="L127" s="30"/>
    </row>
    <row r="128" spans="2:12" s="1" customFormat="1" ht="6.95" customHeight="1">
      <c r="B128" s="30"/>
      <c r="L128" s="30"/>
    </row>
    <row r="129" spans="2:65" s="1" customFormat="1" ht="12" customHeight="1">
      <c r="B129" s="30"/>
      <c r="C129" s="25" t="s">
        <v>20</v>
      </c>
      <c r="F129" s="23" t="str">
        <f>F10</f>
        <v>Cukrovarnická 112/10, Praha 6</v>
      </c>
      <c r="I129" s="25" t="s">
        <v>22</v>
      </c>
      <c r="J129" s="50" t="str">
        <f>IF(J10="","",J10)</f>
        <v>22. 4. 2025</v>
      </c>
      <c r="L129" s="30"/>
    </row>
    <row r="130" spans="2:65" s="1" customFormat="1" ht="6.95" customHeight="1">
      <c r="B130" s="30"/>
      <c r="L130" s="30"/>
    </row>
    <row r="131" spans="2:65" s="1" customFormat="1" ht="25.7" customHeight="1">
      <c r="B131" s="30"/>
      <c r="C131" s="25" t="s">
        <v>24</v>
      </c>
      <c r="F131" s="23" t="str">
        <f>E13</f>
        <v>Fyzikální ústav AV ČR, Na Slovance 1999/2, P8</v>
      </c>
      <c r="I131" s="25" t="s">
        <v>30</v>
      </c>
      <c r="J131" s="28" t="str">
        <f>E19</f>
        <v>UBIQUIST VS, sdružení</v>
      </c>
      <c r="L131" s="30"/>
    </row>
    <row r="132" spans="2:65" s="1" customFormat="1" ht="15.2" customHeight="1">
      <c r="B132" s="30"/>
      <c r="C132" s="25" t="s">
        <v>28</v>
      </c>
      <c r="F132" s="23" t="str">
        <f>IF(E16="","",E16)</f>
        <v>Vyplň údaj</v>
      </c>
      <c r="I132" s="25" t="s">
        <v>33</v>
      </c>
      <c r="J132" s="28" t="str">
        <f>E22</f>
        <v>Hana Pejšová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05"/>
      <c r="C134" s="106" t="s">
        <v>114</v>
      </c>
      <c r="D134" s="107" t="s">
        <v>61</v>
      </c>
      <c r="E134" s="107" t="s">
        <v>57</v>
      </c>
      <c r="F134" s="107" t="s">
        <v>58</v>
      </c>
      <c r="G134" s="107" t="s">
        <v>115</v>
      </c>
      <c r="H134" s="107" t="s">
        <v>116</v>
      </c>
      <c r="I134" s="107" t="s">
        <v>117</v>
      </c>
      <c r="J134" s="107" t="s">
        <v>87</v>
      </c>
      <c r="K134" s="108" t="s">
        <v>118</v>
      </c>
      <c r="L134" s="105"/>
      <c r="M134" s="56" t="s">
        <v>1</v>
      </c>
      <c r="N134" s="57" t="s">
        <v>40</v>
      </c>
      <c r="O134" s="57" t="s">
        <v>119</v>
      </c>
      <c r="P134" s="57" t="s">
        <v>120</v>
      </c>
      <c r="Q134" s="57" t="s">
        <v>121</v>
      </c>
      <c r="R134" s="57" t="s">
        <v>122</v>
      </c>
      <c r="S134" s="57" t="s">
        <v>123</v>
      </c>
      <c r="T134" s="58" t="s">
        <v>124</v>
      </c>
    </row>
    <row r="135" spans="2:65" s="1" customFormat="1" ht="22.9" customHeight="1">
      <c r="B135" s="30"/>
      <c r="C135" s="61" t="s">
        <v>125</v>
      </c>
      <c r="J135" s="109">
        <f>BK135</f>
        <v>0</v>
      </c>
      <c r="L135" s="30"/>
      <c r="M135" s="59"/>
      <c r="N135" s="51"/>
      <c r="O135" s="51"/>
      <c r="P135" s="110">
        <f>P136+P159+P214</f>
        <v>0</v>
      </c>
      <c r="Q135" s="51"/>
      <c r="R135" s="110">
        <f>R136+R159+R214</f>
        <v>1.0975542999999996</v>
      </c>
      <c r="S135" s="51"/>
      <c r="T135" s="111">
        <f>T136+T159+T214</f>
        <v>7.46E-2</v>
      </c>
      <c r="AT135" s="15" t="s">
        <v>75</v>
      </c>
      <c r="AU135" s="15" t="s">
        <v>89</v>
      </c>
      <c r="BK135" s="112">
        <f>BK136+BK159+BK214</f>
        <v>0</v>
      </c>
    </row>
    <row r="136" spans="2:65" s="11" customFormat="1" ht="25.9" customHeight="1">
      <c r="B136" s="113"/>
      <c r="D136" s="114" t="s">
        <v>75</v>
      </c>
      <c r="E136" s="115" t="s">
        <v>126</v>
      </c>
      <c r="F136" s="115" t="s">
        <v>127</v>
      </c>
      <c r="I136" s="116"/>
      <c r="J136" s="117">
        <f>BK136</f>
        <v>0</v>
      </c>
      <c r="L136" s="113"/>
      <c r="M136" s="118"/>
      <c r="P136" s="119">
        <f>P137+P139+P142+P144+P151+P157</f>
        <v>0</v>
      </c>
      <c r="R136" s="119">
        <f>R137+R139+R142+R144+R151+R157</f>
        <v>3.1299999999999994E-2</v>
      </c>
      <c r="T136" s="120">
        <f>T137+T139+T142+T144+T151+T157</f>
        <v>5.0600000000000006E-2</v>
      </c>
      <c r="AR136" s="114" t="s">
        <v>81</v>
      </c>
      <c r="AT136" s="121" t="s">
        <v>75</v>
      </c>
      <c r="AU136" s="121" t="s">
        <v>76</v>
      </c>
      <c r="AY136" s="114" t="s">
        <v>128</v>
      </c>
      <c r="BK136" s="122">
        <f>BK137+BK139+BK142+BK144+BK151+BK157</f>
        <v>0</v>
      </c>
    </row>
    <row r="137" spans="2:65" s="11" customFormat="1" ht="22.9" customHeight="1">
      <c r="B137" s="113"/>
      <c r="D137" s="114" t="s">
        <v>75</v>
      </c>
      <c r="E137" s="123" t="s">
        <v>129</v>
      </c>
      <c r="F137" s="123" t="s">
        <v>130</v>
      </c>
      <c r="I137" s="116"/>
      <c r="J137" s="124">
        <f>BK137</f>
        <v>0</v>
      </c>
      <c r="L137" s="113"/>
      <c r="M137" s="118"/>
      <c r="P137" s="119">
        <f>P138</f>
        <v>0</v>
      </c>
      <c r="R137" s="119">
        <f>R138</f>
        <v>1.9699999999999999E-2</v>
      </c>
      <c r="T137" s="120">
        <f>T138</f>
        <v>0</v>
      </c>
      <c r="AR137" s="114" t="s">
        <v>81</v>
      </c>
      <c r="AT137" s="121" t="s">
        <v>75</v>
      </c>
      <c r="AU137" s="121" t="s">
        <v>81</v>
      </c>
      <c r="AY137" s="114" t="s">
        <v>128</v>
      </c>
      <c r="BK137" s="122">
        <f>BK138</f>
        <v>0</v>
      </c>
    </row>
    <row r="138" spans="2:65" s="1" customFormat="1" ht="49.15" customHeight="1">
      <c r="B138" s="125"/>
      <c r="C138" s="126" t="s">
        <v>81</v>
      </c>
      <c r="D138" s="126" t="s">
        <v>131</v>
      </c>
      <c r="E138" s="127" t="s">
        <v>132</v>
      </c>
      <c r="F138" s="128" t="s">
        <v>133</v>
      </c>
      <c r="G138" s="129" t="s">
        <v>134</v>
      </c>
      <c r="H138" s="130">
        <v>1</v>
      </c>
      <c r="I138" s="131"/>
      <c r="J138" s="132">
        <f>ROUND(I138*H138,2)</f>
        <v>0</v>
      </c>
      <c r="K138" s="128" t="s">
        <v>135</v>
      </c>
      <c r="L138" s="30"/>
      <c r="M138" s="133" t="s">
        <v>1</v>
      </c>
      <c r="N138" s="134" t="s">
        <v>41</v>
      </c>
      <c r="P138" s="135">
        <f>O138*H138</f>
        <v>0</v>
      </c>
      <c r="Q138" s="135">
        <v>1.9699999999999999E-2</v>
      </c>
      <c r="R138" s="135">
        <f>Q138*H138</f>
        <v>1.9699999999999999E-2</v>
      </c>
      <c r="S138" s="135">
        <v>0</v>
      </c>
      <c r="T138" s="136">
        <f>S138*H138</f>
        <v>0</v>
      </c>
      <c r="AR138" s="137" t="s">
        <v>129</v>
      </c>
      <c r="AT138" s="137" t="s">
        <v>131</v>
      </c>
      <c r="AU138" s="137" t="s">
        <v>83</v>
      </c>
      <c r="AY138" s="15" t="s">
        <v>128</v>
      </c>
      <c r="BE138" s="138">
        <f>IF(N138="základní",J138,0)</f>
        <v>0</v>
      </c>
      <c r="BF138" s="138">
        <f>IF(N138="snížená",J138,0)</f>
        <v>0</v>
      </c>
      <c r="BG138" s="138">
        <f>IF(N138="zákl. přenesená",J138,0)</f>
        <v>0</v>
      </c>
      <c r="BH138" s="138">
        <f>IF(N138="sníž. přenesená",J138,0)</f>
        <v>0</v>
      </c>
      <c r="BI138" s="138">
        <f>IF(N138="nulová",J138,0)</f>
        <v>0</v>
      </c>
      <c r="BJ138" s="15" t="s">
        <v>81</v>
      </c>
      <c r="BK138" s="138">
        <f>ROUND(I138*H138,2)</f>
        <v>0</v>
      </c>
      <c r="BL138" s="15" t="s">
        <v>129</v>
      </c>
      <c r="BM138" s="137" t="s">
        <v>136</v>
      </c>
    </row>
    <row r="139" spans="2:65" s="11" customFormat="1" ht="22.9" customHeight="1">
      <c r="B139" s="113"/>
      <c r="D139" s="114" t="s">
        <v>75</v>
      </c>
      <c r="E139" s="123" t="s">
        <v>137</v>
      </c>
      <c r="F139" s="123" t="s">
        <v>138</v>
      </c>
      <c r="I139" s="116"/>
      <c r="J139" s="124">
        <f>BK139</f>
        <v>0</v>
      </c>
      <c r="L139" s="113"/>
      <c r="M139" s="118"/>
      <c r="P139" s="119">
        <f>SUM(P140:P141)</f>
        <v>0</v>
      </c>
      <c r="R139" s="119">
        <f>SUM(R140:R141)</f>
        <v>1.1599999999999999E-2</v>
      </c>
      <c r="T139" s="120">
        <f>SUM(T140:T141)</f>
        <v>6.0000000000000006E-4</v>
      </c>
      <c r="AR139" s="114" t="s">
        <v>81</v>
      </c>
      <c r="AT139" s="121" t="s">
        <v>75</v>
      </c>
      <c r="AU139" s="121" t="s">
        <v>81</v>
      </c>
      <c r="AY139" s="114" t="s">
        <v>128</v>
      </c>
      <c r="BK139" s="122">
        <f>SUM(BK140:BK141)</f>
        <v>0</v>
      </c>
    </row>
    <row r="140" spans="2:65" s="1" customFormat="1" ht="24.2" customHeight="1">
      <c r="B140" s="125"/>
      <c r="C140" s="126" t="s">
        <v>83</v>
      </c>
      <c r="D140" s="126" t="s">
        <v>131</v>
      </c>
      <c r="E140" s="127" t="s">
        <v>139</v>
      </c>
      <c r="F140" s="128" t="s">
        <v>140</v>
      </c>
      <c r="G140" s="129" t="s">
        <v>141</v>
      </c>
      <c r="H140" s="130">
        <v>1</v>
      </c>
      <c r="I140" s="131"/>
      <c r="J140" s="132">
        <f>ROUND(I140*H140,2)</f>
        <v>0</v>
      </c>
      <c r="K140" s="128" t="s">
        <v>1</v>
      </c>
      <c r="L140" s="30"/>
      <c r="M140" s="133" t="s">
        <v>1</v>
      </c>
      <c r="N140" s="134" t="s">
        <v>41</v>
      </c>
      <c r="P140" s="135">
        <f>O140*H140</f>
        <v>0</v>
      </c>
      <c r="Q140" s="135">
        <v>1.0699999999999999E-2</v>
      </c>
      <c r="R140" s="135">
        <f>Q140*H140</f>
        <v>1.0699999999999999E-2</v>
      </c>
      <c r="S140" s="135">
        <v>0</v>
      </c>
      <c r="T140" s="136">
        <f>S140*H140</f>
        <v>0</v>
      </c>
      <c r="AR140" s="137" t="s">
        <v>129</v>
      </c>
      <c r="AT140" s="137" t="s">
        <v>131</v>
      </c>
      <c r="AU140" s="137" t="s">
        <v>83</v>
      </c>
      <c r="AY140" s="15" t="s">
        <v>128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129</v>
      </c>
      <c r="BM140" s="137" t="s">
        <v>142</v>
      </c>
    </row>
    <row r="141" spans="2:65" s="1" customFormat="1" ht="16.5" customHeight="1">
      <c r="B141" s="125"/>
      <c r="C141" s="126" t="s">
        <v>143</v>
      </c>
      <c r="D141" s="126" t="s">
        <v>131</v>
      </c>
      <c r="E141" s="127" t="s">
        <v>144</v>
      </c>
      <c r="F141" s="128" t="s">
        <v>145</v>
      </c>
      <c r="G141" s="129" t="s">
        <v>146</v>
      </c>
      <c r="H141" s="130">
        <v>10</v>
      </c>
      <c r="I141" s="131"/>
      <c r="J141" s="132">
        <f>ROUND(I141*H141,2)</f>
        <v>0</v>
      </c>
      <c r="K141" s="128" t="s">
        <v>135</v>
      </c>
      <c r="L141" s="30"/>
      <c r="M141" s="133" t="s">
        <v>1</v>
      </c>
      <c r="N141" s="134" t="s">
        <v>41</v>
      </c>
      <c r="P141" s="135">
        <f>O141*H141</f>
        <v>0</v>
      </c>
      <c r="Q141" s="135">
        <v>9.0000000000000006E-5</v>
      </c>
      <c r="R141" s="135">
        <f>Q141*H141</f>
        <v>9.0000000000000008E-4</v>
      </c>
      <c r="S141" s="135">
        <v>6.0000000000000002E-5</v>
      </c>
      <c r="T141" s="136">
        <f>S141*H141</f>
        <v>6.0000000000000006E-4</v>
      </c>
      <c r="AR141" s="137" t="s">
        <v>129</v>
      </c>
      <c r="AT141" s="137" t="s">
        <v>131</v>
      </c>
      <c r="AU141" s="137" t="s">
        <v>83</v>
      </c>
      <c r="AY141" s="15" t="s">
        <v>128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5" t="s">
        <v>81</v>
      </c>
      <c r="BK141" s="138">
        <f>ROUND(I141*H141,2)</f>
        <v>0</v>
      </c>
      <c r="BL141" s="15" t="s">
        <v>129</v>
      </c>
      <c r="BM141" s="137" t="s">
        <v>147</v>
      </c>
    </row>
    <row r="142" spans="2:65" s="11" customFormat="1" ht="22.9" customHeight="1">
      <c r="B142" s="113"/>
      <c r="D142" s="114" t="s">
        <v>75</v>
      </c>
      <c r="E142" s="123" t="s">
        <v>148</v>
      </c>
      <c r="F142" s="123" t="s">
        <v>149</v>
      </c>
      <c r="I142" s="116"/>
      <c r="J142" s="124">
        <f>BK142</f>
        <v>0</v>
      </c>
      <c r="L142" s="113"/>
      <c r="M142" s="118"/>
      <c r="P142" s="119">
        <f>P143</f>
        <v>0</v>
      </c>
      <c r="R142" s="119">
        <f>R143</f>
        <v>0</v>
      </c>
      <c r="T142" s="120">
        <f>T143</f>
        <v>0.05</v>
      </c>
      <c r="AR142" s="114" t="s">
        <v>81</v>
      </c>
      <c r="AT142" s="121" t="s">
        <v>75</v>
      </c>
      <c r="AU142" s="121" t="s">
        <v>81</v>
      </c>
      <c r="AY142" s="114" t="s">
        <v>128</v>
      </c>
      <c r="BK142" s="122">
        <f>BK143</f>
        <v>0</v>
      </c>
    </row>
    <row r="143" spans="2:65" s="1" customFormat="1" ht="24.2" customHeight="1">
      <c r="B143" s="125"/>
      <c r="C143" s="126" t="s">
        <v>129</v>
      </c>
      <c r="D143" s="126" t="s">
        <v>131</v>
      </c>
      <c r="E143" s="127" t="s">
        <v>150</v>
      </c>
      <c r="F143" s="128" t="s">
        <v>151</v>
      </c>
      <c r="G143" s="129" t="s">
        <v>134</v>
      </c>
      <c r="H143" s="130">
        <v>1</v>
      </c>
      <c r="I143" s="131"/>
      <c r="J143" s="132">
        <f>ROUND(I143*H143,2)</f>
        <v>0</v>
      </c>
      <c r="K143" s="128" t="s">
        <v>135</v>
      </c>
      <c r="L143" s="30"/>
      <c r="M143" s="133" t="s">
        <v>1</v>
      </c>
      <c r="N143" s="134" t="s">
        <v>41</v>
      </c>
      <c r="P143" s="135">
        <f>O143*H143</f>
        <v>0</v>
      </c>
      <c r="Q143" s="135">
        <v>0</v>
      </c>
      <c r="R143" s="135">
        <f>Q143*H143</f>
        <v>0</v>
      </c>
      <c r="S143" s="135">
        <v>0.05</v>
      </c>
      <c r="T143" s="136">
        <f>S143*H143</f>
        <v>0.05</v>
      </c>
      <c r="AR143" s="137" t="s">
        <v>129</v>
      </c>
      <c r="AT143" s="137" t="s">
        <v>131</v>
      </c>
      <c r="AU143" s="137" t="s">
        <v>83</v>
      </c>
      <c r="AY143" s="15" t="s">
        <v>128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5" t="s">
        <v>81</v>
      </c>
      <c r="BK143" s="138">
        <f>ROUND(I143*H143,2)</f>
        <v>0</v>
      </c>
      <c r="BL143" s="15" t="s">
        <v>129</v>
      </c>
      <c r="BM143" s="137" t="s">
        <v>152</v>
      </c>
    </row>
    <row r="144" spans="2:65" s="11" customFormat="1" ht="22.9" customHeight="1">
      <c r="B144" s="113"/>
      <c r="D144" s="114" t="s">
        <v>75</v>
      </c>
      <c r="E144" s="123" t="s">
        <v>153</v>
      </c>
      <c r="F144" s="123" t="s">
        <v>154</v>
      </c>
      <c r="I144" s="116"/>
      <c r="J144" s="124">
        <f>BK144</f>
        <v>0</v>
      </c>
      <c r="L144" s="113"/>
      <c r="M144" s="118"/>
      <c r="P144" s="119">
        <f>SUM(P145:P150)</f>
        <v>0</v>
      </c>
      <c r="R144" s="119">
        <f>SUM(R145:R150)</f>
        <v>0</v>
      </c>
      <c r="T144" s="120">
        <f>SUM(T145:T150)</f>
        <v>0</v>
      </c>
      <c r="AR144" s="114" t="s">
        <v>81</v>
      </c>
      <c r="AT144" s="121" t="s">
        <v>75</v>
      </c>
      <c r="AU144" s="121" t="s">
        <v>81</v>
      </c>
      <c r="AY144" s="114" t="s">
        <v>128</v>
      </c>
      <c r="BK144" s="122">
        <f>SUM(BK145:BK150)</f>
        <v>0</v>
      </c>
    </row>
    <row r="145" spans="2:65" s="1" customFormat="1" ht="16.5" customHeight="1">
      <c r="B145" s="125"/>
      <c r="C145" s="126" t="s">
        <v>155</v>
      </c>
      <c r="D145" s="126" t="s">
        <v>131</v>
      </c>
      <c r="E145" s="127" t="s">
        <v>156</v>
      </c>
      <c r="F145" s="128" t="s">
        <v>157</v>
      </c>
      <c r="G145" s="129" t="s">
        <v>146</v>
      </c>
      <c r="H145" s="130">
        <v>75.400000000000006</v>
      </c>
      <c r="I145" s="131"/>
      <c r="J145" s="132">
        <f>ROUND(I145*H145,2)</f>
        <v>0</v>
      </c>
      <c r="K145" s="128" t="s">
        <v>135</v>
      </c>
      <c r="L145" s="30"/>
      <c r="M145" s="133" t="s">
        <v>1</v>
      </c>
      <c r="N145" s="134" t="s">
        <v>41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129</v>
      </c>
      <c r="AT145" s="137" t="s">
        <v>131</v>
      </c>
      <c r="AU145" s="137" t="s">
        <v>83</v>
      </c>
      <c r="AY145" s="15" t="s">
        <v>128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5" t="s">
        <v>81</v>
      </c>
      <c r="BK145" s="138">
        <f>ROUND(I145*H145,2)</f>
        <v>0</v>
      </c>
      <c r="BL145" s="15" t="s">
        <v>129</v>
      </c>
      <c r="BM145" s="137" t="s">
        <v>158</v>
      </c>
    </row>
    <row r="146" spans="2:65" s="12" customFormat="1">
      <c r="B146" s="139"/>
      <c r="D146" s="140" t="s">
        <v>159</v>
      </c>
      <c r="E146" s="141" t="s">
        <v>1</v>
      </c>
      <c r="F146" s="142" t="s">
        <v>160</v>
      </c>
      <c r="H146" s="143">
        <v>75.400000000000006</v>
      </c>
      <c r="I146" s="144"/>
      <c r="L146" s="139"/>
      <c r="M146" s="145"/>
      <c r="T146" s="146"/>
      <c r="AT146" s="141" t="s">
        <v>159</v>
      </c>
      <c r="AU146" s="141" t="s">
        <v>83</v>
      </c>
      <c r="AV146" s="12" t="s">
        <v>83</v>
      </c>
      <c r="AW146" s="12" t="s">
        <v>32</v>
      </c>
      <c r="AX146" s="12" t="s">
        <v>81</v>
      </c>
      <c r="AY146" s="141" t="s">
        <v>128</v>
      </c>
    </row>
    <row r="147" spans="2:65" s="1" customFormat="1" ht="24.2" customHeight="1">
      <c r="B147" s="125"/>
      <c r="C147" s="126" t="s">
        <v>137</v>
      </c>
      <c r="D147" s="126" t="s">
        <v>131</v>
      </c>
      <c r="E147" s="127" t="s">
        <v>161</v>
      </c>
      <c r="F147" s="128" t="s">
        <v>162</v>
      </c>
      <c r="G147" s="129" t="s">
        <v>146</v>
      </c>
      <c r="H147" s="130">
        <v>1</v>
      </c>
      <c r="I147" s="131"/>
      <c r="J147" s="132">
        <f>ROUND(I147*H147,2)</f>
        <v>0</v>
      </c>
      <c r="K147" s="128" t="s">
        <v>135</v>
      </c>
      <c r="L147" s="30"/>
      <c r="M147" s="133" t="s">
        <v>1</v>
      </c>
      <c r="N147" s="134" t="s">
        <v>41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129</v>
      </c>
      <c r="AT147" s="137" t="s">
        <v>131</v>
      </c>
      <c r="AU147" s="137" t="s">
        <v>83</v>
      </c>
      <c r="AY147" s="15" t="s">
        <v>128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5" t="s">
        <v>81</v>
      </c>
      <c r="BK147" s="138">
        <f>ROUND(I147*H147,2)</f>
        <v>0</v>
      </c>
      <c r="BL147" s="15" t="s">
        <v>129</v>
      </c>
      <c r="BM147" s="137" t="s">
        <v>163</v>
      </c>
    </row>
    <row r="148" spans="2:65" s="12" customFormat="1">
      <c r="B148" s="139"/>
      <c r="D148" s="140" t="s">
        <v>159</v>
      </c>
      <c r="E148" s="141" t="s">
        <v>1</v>
      </c>
      <c r="F148" s="142" t="s">
        <v>164</v>
      </c>
      <c r="H148" s="143">
        <v>1</v>
      </c>
      <c r="I148" s="144"/>
      <c r="L148" s="139"/>
      <c r="M148" s="145"/>
      <c r="T148" s="146"/>
      <c r="AT148" s="141" t="s">
        <v>159</v>
      </c>
      <c r="AU148" s="141" t="s">
        <v>83</v>
      </c>
      <c r="AV148" s="12" t="s">
        <v>83</v>
      </c>
      <c r="AW148" s="12" t="s">
        <v>32</v>
      </c>
      <c r="AX148" s="12" t="s">
        <v>81</v>
      </c>
      <c r="AY148" s="141" t="s">
        <v>128</v>
      </c>
    </row>
    <row r="149" spans="2:65" s="1" customFormat="1" ht="24.2" customHeight="1">
      <c r="B149" s="125"/>
      <c r="C149" s="126" t="s">
        <v>165</v>
      </c>
      <c r="D149" s="126" t="s">
        <v>131</v>
      </c>
      <c r="E149" s="127" t="s">
        <v>166</v>
      </c>
      <c r="F149" s="128" t="s">
        <v>167</v>
      </c>
      <c r="G149" s="129" t="s">
        <v>146</v>
      </c>
      <c r="H149" s="130">
        <v>3</v>
      </c>
      <c r="I149" s="131"/>
      <c r="J149" s="132">
        <f>ROUND(I149*H149,2)</f>
        <v>0</v>
      </c>
      <c r="K149" s="128" t="s">
        <v>135</v>
      </c>
      <c r="L149" s="30"/>
      <c r="M149" s="133" t="s">
        <v>1</v>
      </c>
      <c r="N149" s="134" t="s">
        <v>41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129</v>
      </c>
      <c r="AT149" s="137" t="s">
        <v>131</v>
      </c>
      <c r="AU149" s="137" t="s">
        <v>83</v>
      </c>
      <c r="AY149" s="15" t="s">
        <v>128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5" t="s">
        <v>81</v>
      </c>
      <c r="BK149" s="138">
        <f>ROUND(I149*H149,2)</f>
        <v>0</v>
      </c>
      <c r="BL149" s="15" t="s">
        <v>129</v>
      </c>
      <c r="BM149" s="137" t="s">
        <v>168</v>
      </c>
    </row>
    <row r="150" spans="2:65" s="12" customFormat="1">
      <c r="B150" s="139"/>
      <c r="D150" s="140" t="s">
        <v>159</v>
      </c>
      <c r="E150" s="141" t="s">
        <v>1</v>
      </c>
      <c r="F150" s="142" t="s">
        <v>169</v>
      </c>
      <c r="H150" s="143">
        <v>3</v>
      </c>
      <c r="I150" s="144"/>
      <c r="L150" s="139"/>
      <c r="M150" s="145"/>
      <c r="T150" s="146"/>
      <c r="AT150" s="141" t="s">
        <v>159</v>
      </c>
      <c r="AU150" s="141" t="s">
        <v>83</v>
      </c>
      <c r="AV150" s="12" t="s">
        <v>83</v>
      </c>
      <c r="AW150" s="12" t="s">
        <v>32</v>
      </c>
      <c r="AX150" s="12" t="s">
        <v>81</v>
      </c>
      <c r="AY150" s="141" t="s">
        <v>128</v>
      </c>
    </row>
    <row r="151" spans="2:65" s="11" customFormat="1" ht="22.9" customHeight="1">
      <c r="B151" s="113"/>
      <c r="D151" s="114" t="s">
        <v>75</v>
      </c>
      <c r="E151" s="123" t="s">
        <v>170</v>
      </c>
      <c r="F151" s="123" t="s">
        <v>171</v>
      </c>
      <c r="I151" s="116"/>
      <c r="J151" s="124">
        <f>BK151</f>
        <v>0</v>
      </c>
      <c r="L151" s="113"/>
      <c r="M151" s="118"/>
      <c r="P151" s="119">
        <f>SUM(P152:P156)</f>
        <v>0</v>
      </c>
      <c r="R151" s="119">
        <f>SUM(R152:R156)</f>
        <v>0</v>
      </c>
      <c r="T151" s="120">
        <f>SUM(T152:T156)</f>
        <v>0</v>
      </c>
      <c r="AR151" s="114" t="s">
        <v>81</v>
      </c>
      <c r="AT151" s="121" t="s">
        <v>75</v>
      </c>
      <c r="AU151" s="121" t="s">
        <v>81</v>
      </c>
      <c r="AY151" s="114" t="s">
        <v>128</v>
      </c>
      <c r="BK151" s="122">
        <f>SUM(BK152:BK156)</f>
        <v>0</v>
      </c>
    </row>
    <row r="152" spans="2:65" s="1" customFormat="1" ht="24.2" customHeight="1">
      <c r="B152" s="125"/>
      <c r="C152" s="126" t="s">
        <v>148</v>
      </c>
      <c r="D152" s="126" t="s">
        <v>131</v>
      </c>
      <c r="E152" s="127" t="s">
        <v>172</v>
      </c>
      <c r="F152" s="128" t="s">
        <v>173</v>
      </c>
      <c r="G152" s="129" t="s">
        <v>174</v>
      </c>
      <c r="H152" s="130">
        <v>7.4999999999999997E-2</v>
      </c>
      <c r="I152" s="131"/>
      <c r="J152" s="132">
        <f>ROUND(I152*H152,2)</f>
        <v>0</v>
      </c>
      <c r="K152" s="128" t="s">
        <v>135</v>
      </c>
      <c r="L152" s="30"/>
      <c r="M152" s="133" t="s">
        <v>1</v>
      </c>
      <c r="N152" s="134" t="s">
        <v>41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129</v>
      </c>
      <c r="AT152" s="137" t="s">
        <v>131</v>
      </c>
      <c r="AU152" s="137" t="s">
        <v>83</v>
      </c>
      <c r="AY152" s="15" t="s">
        <v>128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5" t="s">
        <v>81</v>
      </c>
      <c r="BK152" s="138">
        <f>ROUND(I152*H152,2)</f>
        <v>0</v>
      </c>
      <c r="BL152" s="15" t="s">
        <v>129</v>
      </c>
      <c r="BM152" s="137" t="s">
        <v>175</v>
      </c>
    </row>
    <row r="153" spans="2:65" s="1" customFormat="1" ht="24.2" customHeight="1">
      <c r="B153" s="125"/>
      <c r="C153" s="126" t="s">
        <v>153</v>
      </c>
      <c r="D153" s="126" t="s">
        <v>131</v>
      </c>
      <c r="E153" s="127" t="s">
        <v>176</v>
      </c>
      <c r="F153" s="128" t="s">
        <v>177</v>
      </c>
      <c r="G153" s="129" t="s">
        <v>174</v>
      </c>
      <c r="H153" s="130">
        <v>2.1749999999999998</v>
      </c>
      <c r="I153" s="131"/>
      <c r="J153" s="132">
        <f>ROUND(I153*H153,2)</f>
        <v>0</v>
      </c>
      <c r="K153" s="128" t="s">
        <v>135</v>
      </c>
      <c r="L153" s="30"/>
      <c r="M153" s="133" t="s">
        <v>1</v>
      </c>
      <c r="N153" s="134" t="s">
        <v>41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129</v>
      </c>
      <c r="AT153" s="137" t="s">
        <v>131</v>
      </c>
      <c r="AU153" s="137" t="s">
        <v>83</v>
      </c>
      <c r="AY153" s="15" t="s">
        <v>128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5" t="s">
        <v>81</v>
      </c>
      <c r="BK153" s="138">
        <f>ROUND(I153*H153,2)</f>
        <v>0</v>
      </c>
      <c r="BL153" s="15" t="s">
        <v>129</v>
      </c>
      <c r="BM153" s="137" t="s">
        <v>178</v>
      </c>
    </row>
    <row r="154" spans="2:65" s="12" customFormat="1">
      <c r="B154" s="139"/>
      <c r="D154" s="140" t="s">
        <v>159</v>
      </c>
      <c r="E154" s="141" t="s">
        <v>1</v>
      </c>
      <c r="F154" s="142" t="s">
        <v>179</v>
      </c>
      <c r="H154" s="143">
        <v>2.1749999999999998</v>
      </c>
      <c r="I154" s="144"/>
      <c r="L154" s="139"/>
      <c r="M154" s="145"/>
      <c r="T154" s="146"/>
      <c r="AT154" s="141" t="s">
        <v>159</v>
      </c>
      <c r="AU154" s="141" t="s">
        <v>83</v>
      </c>
      <c r="AV154" s="12" t="s">
        <v>83</v>
      </c>
      <c r="AW154" s="12" t="s">
        <v>32</v>
      </c>
      <c r="AX154" s="12" t="s">
        <v>81</v>
      </c>
      <c r="AY154" s="141" t="s">
        <v>128</v>
      </c>
    </row>
    <row r="155" spans="2:65" s="1" customFormat="1" ht="33" customHeight="1">
      <c r="B155" s="125"/>
      <c r="C155" s="126" t="s">
        <v>180</v>
      </c>
      <c r="D155" s="126" t="s">
        <v>131</v>
      </c>
      <c r="E155" s="127" t="s">
        <v>181</v>
      </c>
      <c r="F155" s="128" t="s">
        <v>182</v>
      </c>
      <c r="G155" s="129" t="s">
        <v>174</v>
      </c>
      <c r="H155" s="130">
        <v>7.4999999999999997E-2</v>
      </c>
      <c r="I155" s="131"/>
      <c r="J155" s="132">
        <f>ROUND(I155*H155,2)</f>
        <v>0</v>
      </c>
      <c r="K155" s="128" t="s">
        <v>135</v>
      </c>
      <c r="L155" s="30"/>
      <c r="M155" s="133" t="s">
        <v>1</v>
      </c>
      <c r="N155" s="134" t="s">
        <v>41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129</v>
      </c>
      <c r="AT155" s="137" t="s">
        <v>131</v>
      </c>
      <c r="AU155" s="137" t="s">
        <v>83</v>
      </c>
      <c r="AY155" s="15" t="s">
        <v>128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129</v>
      </c>
      <c r="BM155" s="137" t="s">
        <v>183</v>
      </c>
    </row>
    <row r="156" spans="2:65" s="1" customFormat="1" ht="33" customHeight="1">
      <c r="B156" s="125"/>
      <c r="C156" s="126" t="s">
        <v>184</v>
      </c>
      <c r="D156" s="126" t="s">
        <v>131</v>
      </c>
      <c r="E156" s="127" t="s">
        <v>185</v>
      </c>
      <c r="F156" s="128" t="s">
        <v>186</v>
      </c>
      <c r="G156" s="129" t="s">
        <v>174</v>
      </c>
      <c r="H156" s="130">
        <v>7.4999999999999997E-2</v>
      </c>
      <c r="I156" s="131"/>
      <c r="J156" s="132">
        <f>ROUND(I156*H156,2)</f>
        <v>0</v>
      </c>
      <c r="K156" s="128" t="s">
        <v>135</v>
      </c>
      <c r="L156" s="30"/>
      <c r="M156" s="133" t="s">
        <v>1</v>
      </c>
      <c r="N156" s="134" t="s">
        <v>41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129</v>
      </c>
      <c r="AT156" s="137" t="s">
        <v>131</v>
      </c>
      <c r="AU156" s="137" t="s">
        <v>83</v>
      </c>
      <c r="AY156" s="15" t="s">
        <v>128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5" t="s">
        <v>81</v>
      </c>
      <c r="BK156" s="138">
        <f>ROUND(I156*H156,2)</f>
        <v>0</v>
      </c>
      <c r="BL156" s="15" t="s">
        <v>129</v>
      </c>
      <c r="BM156" s="137" t="s">
        <v>187</v>
      </c>
    </row>
    <row r="157" spans="2:65" s="11" customFormat="1" ht="22.9" customHeight="1">
      <c r="B157" s="113"/>
      <c r="D157" s="114" t="s">
        <v>75</v>
      </c>
      <c r="E157" s="123" t="s">
        <v>188</v>
      </c>
      <c r="F157" s="123" t="s">
        <v>189</v>
      </c>
      <c r="I157" s="116"/>
      <c r="J157" s="124">
        <f>BK157</f>
        <v>0</v>
      </c>
      <c r="L157" s="113"/>
      <c r="M157" s="118"/>
      <c r="P157" s="119">
        <f>P158</f>
        <v>0</v>
      </c>
      <c r="R157" s="119">
        <f>R158</f>
        <v>0</v>
      </c>
      <c r="T157" s="120">
        <f>T158</f>
        <v>0</v>
      </c>
      <c r="AR157" s="114" t="s">
        <v>81</v>
      </c>
      <c r="AT157" s="121" t="s">
        <v>75</v>
      </c>
      <c r="AU157" s="121" t="s">
        <v>81</v>
      </c>
      <c r="AY157" s="114" t="s">
        <v>128</v>
      </c>
      <c r="BK157" s="122">
        <f>BK158</f>
        <v>0</v>
      </c>
    </row>
    <row r="158" spans="2:65" s="1" customFormat="1" ht="21.75" customHeight="1">
      <c r="B158" s="125"/>
      <c r="C158" s="126" t="s">
        <v>8</v>
      </c>
      <c r="D158" s="126" t="s">
        <v>131</v>
      </c>
      <c r="E158" s="127" t="s">
        <v>190</v>
      </c>
      <c r="F158" s="128" t="s">
        <v>191</v>
      </c>
      <c r="G158" s="129" t="s">
        <v>174</v>
      </c>
      <c r="H158" s="130">
        <v>3.1E-2</v>
      </c>
      <c r="I158" s="131"/>
      <c r="J158" s="132">
        <f>ROUND(I158*H158,2)</f>
        <v>0</v>
      </c>
      <c r="K158" s="128" t="s">
        <v>135</v>
      </c>
      <c r="L158" s="30"/>
      <c r="M158" s="133" t="s">
        <v>1</v>
      </c>
      <c r="N158" s="134" t="s">
        <v>41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129</v>
      </c>
      <c r="AT158" s="137" t="s">
        <v>131</v>
      </c>
      <c r="AU158" s="137" t="s">
        <v>83</v>
      </c>
      <c r="AY158" s="15" t="s">
        <v>128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5" t="s">
        <v>81</v>
      </c>
      <c r="BK158" s="138">
        <f>ROUND(I158*H158,2)</f>
        <v>0</v>
      </c>
      <c r="BL158" s="15" t="s">
        <v>129</v>
      </c>
      <c r="BM158" s="137" t="s">
        <v>192</v>
      </c>
    </row>
    <row r="159" spans="2:65" s="11" customFormat="1" ht="25.9" customHeight="1">
      <c r="B159" s="113"/>
      <c r="D159" s="114" t="s">
        <v>75</v>
      </c>
      <c r="E159" s="115" t="s">
        <v>193</v>
      </c>
      <c r="F159" s="115" t="s">
        <v>194</v>
      </c>
      <c r="I159" s="116"/>
      <c r="J159" s="117">
        <f>BK159</f>
        <v>0</v>
      </c>
      <c r="L159" s="113"/>
      <c r="M159" s="118"/>
      <c r="P159" s="119">
        <f>P160+P162+P164+P166+P168+P181+P187+P189+P204+P211</f>
        <v>0</v>
      </c>
      <c r="R159" s="119">
        <f>R160+R162+R164+R166+R168+R181+R187+R189+R204+R211</f>
        <v>1.0662542999999998</v>
      </c>
      <c r="T159" s="120">
        <f>T160+T162+T164+T166+T168+T181+T187+T189+T204+T211</f>
        <v>2.4E-2</v>
      </c>
      <c r="AR159" s="114" t="s">
        <v>83</v>
      </c>
      <c r="AT159" s="121" t="s">
        <v>75</v>
      </c>
      <c r="AU159" s="121" t="s">
        <v>76</v>
      </c>
      <c r="AY159" s="114" t="s">
        <v>128</v>
      </c>
      <c r="BK159" s="122">
        <f>BK160+BK162+BK164+BK166+BK168+BK181+BK187+BK189+BK204+BK211</f>
        <v>0</v>
      </c>
    </row>
    <row r="160" spans="2:65" s="11" customFormat="1" ht="22.9" customHeight="1">
      <c r="B160" s="113"/>
      <c r="D160" s="114" t="s">
        <v>75</v>
      </c>
      <c r="E160" s="123" t="s">
        <v>195</v>
      </c>
      <c r="F160" s="123" t="s">
        <v>196</v>
      </c>
      <c r="I160" s="116"/>
      <c r="J160" s="124">
        <f>BK160</f>
        <v>0</v>
      </c>
      <c r="L160" s="113"/>
      <c r="M160" s="118"/>
      <c r="P160" s="119">
        <f>P161</f>
        <v>0</v>
      </c>
      <c r="R160" s="119">
        <f>R161</f>
        <v>1.7639999999999999E-2</v>
      </c>
      <c r="T160" s="120">
        <f>T161</f>
        <v>0</v>
      </c>
      <c r="AR160" s="114" t="s">
        <v>83</v>
      </c>
      <c r="AT160" s="121" t="s">
        <v>75</v>
      </c>
      <c r="AU160" s="121" t="s">
        <v>81</v>
      </c>
      <c r="AY160" s="114" t="s">
        <v>128</v>
      </c>
      <c r="BK160" s="122">
        <f>BK161</f>
        <v>0</v>
      </c>
    </row>
    <row r="161" spans="2:65" s="1" customFormat="1" ht="16.5" customHeight="1">
      <c r="B161" s="125"/>
      <c r="C161" s="126" t="s">
        <v>197</v>
      </c>
      <c r="D161" s="126" t="s">
        <v>131</v>
      </c>
      <c r="E161" s="127" t="s">
        <v>195</v>
      </c>
      <c r="F161" s="128" t="s">
        <v>198</v>
      </c>
      <c r="G161" s="129" t="s">
        <v>1</v>
      </c>
      <c r="H161" s="130">
        <v>1</v>
      </c>
      <c r="I161" s="131">
        <f>ZTI!H39</f>
        <v>0</v>
      </c>
      <c r="J161" s="132">
        <f>ROUND(I161*H161,2)</f>
        <v>0</v>
      </c>
      <c r="K161" s="128" t="s">
        <v>1</v>
      </c>
      <c r="L161" s="30"/>
      <c r="M161" s="133" t="s">
        <v>1</v>
      </c>
      <c r="N161" s="134" t="s">
        <v>41</v>
      </c>
      <c r="P161" s="135">
        <f>O161*H161</f>
        <v>0</v>
      </c>
      <c r="Q161" s="135">
        <v>1.7639999999999999E-2</v>
      </c>
      <c r="R161" s="135">
        <f>Q161*H161</f>
        <v>1.7639999999999999E-2</v>
      </c>
      <c r="S161" s="135">
        <v>0</v>
      </c>
      <c r="T161" s="136">
        <f>S161*H161</f>
        <v>0</v>
      </c>
      <c r="AR161" s="137" t="s">
        <v>199</v>
      </c>
      <c r="AT161" s="137" t="s">
        <v>131</v>
      </c>
      <c r="AU161" s="137" t="s">
        <v>83</v>
      </c>
      <c r="AY161" s="15" t="s">
        <v>128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5" t="s">
        <v>81</v>
      </c>
      <c r="BK161" s="138">
        <f>ROUND(I161*H161,2)</f>
        <v>0</v>
      </c>
      <c r="BL161" s="15" t="s">
        <v>199</v>
      </c>
      <c r="BM161" s="137" t="s">
        <v>200</v>
      </c>
    </row>
    <row r="162" spans="2:65" s="11" customFormat="1" ht="22.9" customHeight="1">
      <c r="B162" s="113"/>
      <c r="D162" s="114" t="s">
        <v>75</v>
      </c>
      <c r="E162" s="123" t="s">
        <v>201</v>
      </c>
      <c r="F162" s="123" t="s">
        <v>202</v>
      </c>
      <c r="I162" s="116"/>
      <c r="J162" s="124">
        <f>BK162</f>
        <v>0</v>
      </c>
      <c r="L162" s="113"/>
      <c r="M162" s="118"/>
      <c r="P162" s="119">
        <f>P163</f>
        <v>0</v>
      </c>
      <c r="R162" s="119">
        <f>R163</f>
        <v>0.26495999999999997</v>
      </c>
      <c r="T162" s="120">
        <f>T163</f>
        <v>0</v>
      </c>
      <c r="AR162" s="114" t="s">
        <v>83</v>
      </c>
      <c r="AT162" s="121" t="s">
        <v>75</v>
      </c>
      <c r="AU162" s="121" t="s">
        <v>81</v>
      </c>
      <c r="AY162" s="114" t="s">
        <v>128</v>
      </c>
      <c r="BK162" s="122">
        <f>BK163</f>
        <v>0</v>
      </c>
    </row>
    <row r="163" spans="2:65" s="1" customFormat="1" ht="24.2" customHeight="1">
      <c r="B163" s="125"/>
      <c r="C163" s="126" t="s">
        <v>203</v>
      </c>
      <c r="D163" s="126" t="s">
        <v>131</v>
      </c>
      <c r="E163" s="127" t="s">
        <v>201</v>
      </c>
      <c r="F163" s="128" t="s">
        <v>204</v>
      </c>
      <c r="G163" s="129" t="s">
        <v>141</v>
      </c>
      <c r="H163" s="130">
        <v>1</v>
      </c>
      <c r="I163" s="131"/>
      <c r="J163" s="132">
        <f>ROUND(I163*H163,2)</f>
        <v>0</v>
      </c>
      <c r="K163" s="128" t="s">
        <v>1</v>
      </c>
      <c r="L163" s="30"/>
      <c r="M163" s="133" t="s">
        <v>1</v>
      </c>
      <c r="N163" s="134" t="s">
        <v>41</v>
      </c>
      <c r="P163" s="135">
        <f>O163*H163</f>
        <v>0</v>
      </c>
      <c r="Q163" s="135">
        <v>0.26495999999999997</v>
      </c>
      <c r="R163" s="135">
        <f>Q163*H163</f>
        <v>0.26495999999999997</v>
      </c>
      <c r="S163" s="135">
        <v>0</v>
      </c>
      <c r="T163" s="136">
        <f>S163*H163</f>
        <v>0</v>
      </c>
      <c r="AR163" s="137" t="s">
        <v>199</v>
      </c>
      <c r="AT163" s="137" t="s">
        <v>131</v>
      </c>
      <c r="AU163" s="137" t="s">
        <v>83</v>
      </c>
      <c r="AY163" s="15" t="s">
        <v>128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5" t="s">
        <v>81</v>
      </c>
      <c r="BK163" s="138">
        <f>ROUND(I163*H163,2)</f>
        <v>0</v>
      </c>
      <c r="BL163" s="15" t="s">
        <v>199</v>
      </c>
      <c r="BM163" s="137" t="s">
        <v>205</v>
      </c>
    </row>
    <row r="164" spans="2:65" s="11" customFormat="1" ht="22.9" customHeight="1">
      <c r="B164" s="113"/>
      <c r="D164" s="114" t="s">
        <v>75</v>
      </c>
      <c r="E164" s="123" t="s">
        <v>206</v>
      </c>
      <c r="F164" s="123" t="s">
        <v>207</v>
      </c>
      <c r="I164" s="116"/>
      <c r="J164" s="124">
        <f>BK164</f>
        <v>0</v>
      </c>
      <c r="L164" s="113"/>
      <c r="M164" s="118"/>
      <c r="P164" s="119">
        <f>P165</f>
        <v>0</v>
      </c>
      <c r="R164" s="119">
        <f>R165</f>
        <v>0</v>
      </c>
      <c r="T164" s="120">
        <f>T165</f>
        <v>0</v>
      </c>
      <c r="AR164" s="114" t="s">
        <v>83</v>
      </c>
      <c r="AT164" s="121" t="s">
        <v>75</v>
      </c>
      <c r="AU164" s="121" t="s">
        <v>81</v>
      </c>
      <c r="AY164" s="114" t="s">
        <v>128</v>
      </c>
      <c r="BK164" s="122">
        <f>BK165</f>
        <v>0</v>
      </c>
    </row>
    <row r="165" spans="2:65" s="1" customFormat="1" ht="16.5" customHeight="1">
      <c r="B165" s="125"/>
      <c r="C165" s="126" t="s">
        <v>208</v>
      </c>
      <c r="D165" s="126" t="s">
        <v>131</v>
      </c>
      <c r="E165" s="127" t="s">
        <v>206</v>
      </c>
      <c r="F165" s="128" t="s">
        <v>209</v>
      </c>
      <c r="G165" s="129" t="s">
        <v>1</v>
      </c>
      <c r="H165" s="130">
        <v>1</v>
      </c>
      <c r="I165" s="131">
        <f>elektro!H85</f>
        <v>0</v>
      </c>
      <c r="J165" s="132">
        <f>ROUND(I165*H165,2)</f>
        <v>0</v>
      </c>
      <c r="K165" s="128" t="s">
        <v>1</v>
      </c>
      <c r="L165" s="30"/>
      <c r="M165" s="133" t="s">
        <v>1</v>
      </c>
      <c r="N165" s="134" t="s">
        <v>41</v>
      </c>
      <c r="P165" s="135">
        <f>O165*H165</f>
        <v>0</v>
      </c>
      <c r="Q165" s="135">
        <v>0</v>
      </c>
      <c r="R165" s="135">
        <f>Q165*H165</f>
        <v>0</v>
      </c>
      <c r="S165" s="135">
        <v>0</v>
      </c>
      <c r="T165" s="136">
        <f>S165*H165</f>
        <v>0</v>
      </c>
      <c r="AR165" s="137" t="s">
        <v>199</v>
      </c>
      <c r="AT165" s="137" t="s">
        <v>131</v>
      </c>
      <c r="AU165" s="137" t="s">
        <v>83</v>
      </c>
      <c r="AY165" s="15" t="s">
        <v>128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5" t="s">
        <v>81</v>
      </c>
      <c r="BK165" s="138">
        <f>ROUND(I165*H165,2)</f>
        <v>0</v>
      </c>
      <c r="BL165" s="15" t="s">
        <v>199</v>
      </c>
      <c r="BM165" s="137" t="s">
        <v>210</v>
      </c>
    </row>
    <row r="166" spans="2:65" s="11" customFormat="1" ht="22.9" customHeight="1">
      <c r="B166" s="113"/>
      <c r="D166" s="114" t="s">
        <v>75</v>
      </c>
      <c r="E166" s="123" t="s">
        <v>211</v>
      </c>
      <c r="F166" s="123" t="s">
        <v>212</v>
      </c>
      <c r="I166" s="116"/>
      <c r="J166" s="124">
        <f>BK166</f>
        <v>0</v>
      </c>
      <c r="L166" s="113"/>
      <c r="M166" s="118"/>
      <c r="P166" s="119">
        <f>P167</f>
        <v>0</v>
      </c>
      <c r="R166" s="119">
        <f>R167</f>
        <v>0</v>
      </c>
      <c r="T166" s="120">
        <f>T167</f>
        <v>0</v>
      </c>
      <c r="AR166" s="114" t="s">
        <v>83</v>
      </c>
      <c r="AT166" s="121" t="s">
        <v>75</v>
      </c>
      <c r="AU166" s="121" t="s">
        <v>81</v>
      </c>
      <c r="AY166" s="114" t="s">
        <v>128</v>
      </c>
      <c r="BK166" s="122">
        <f>BK167</f>
        <v>0</v>
      </c>
    </row>
    <row r="167" spans="2:65" s="1" customFormat="1" ht="16.5" customHeight="1">
      <c r="B167" s="125"/>
      <c r="C167" s="126" t="s">
        <v>199</v>
      </c>
      <c r="D167" s="126" t="s">
        <v>131</v>
      </c>
      <c r="E167" s="127" t="s">
        <v>211</v>
      </c>
      <c r="F167" s="128" t="s">
        <v>213</v>
      </c>
      <c r="G167" s="129" t="s">
        <v>1</v>
      </c>
      <c r="H167" s="130">
        <v>1</v>
      </c>
      <c r="I167" s="131">
        <f>VZT!C114</f>
        <v>0</v>
      </c>
      <c r="J167" s="132">
        <f>ROUND(I167*H167,2)</f>
        <v>0</v>
      </c>
      <c r="K167" s="128" t="s">
        <v>1</v>
      </c>
      <c r="L167" s="30"/>
      <c r="M167" s="133" t="s">
        <v>1</v>
      </c>
      <c r="N167" s="134" t="s">
        <v>41</v>
      </c>
      <c r="P167" s="135">
        <f>O167*H167</f>
        <v>0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199</v>
      </c>
      <c r="AT167" s="137" t="s">
        <v>131</v>
      </c>
      <c r="AU167" s="137" t="s">
        <v>83</v>
      </c>
      <c r="AY167" s="15" t="s">
        <v>128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5" t="s">
        <v>81</v>
      </c>
      <c r="BK167" s="138">
        <f>ROUND(I167*H167,2)</f>
        <v>0</v>
      </c>
      <c r="BL167" s="15" t="s">
        <v>199</v>
      </c>
      <c r="BM167" s="137" t="s">
        <v>214</v>
      </c>
    </row>
    <row r="168" spans="2:65" s="11" customFormat="1" ht="22.9" customHeight="1">
      <c r="B168" s="113"/>
      <c r="D168" s="114" t="s">
        <v>75</v>
      </c>
      <c r="E168" s="123" t="s">
        <v>215</v>
      </c>
      <c r="F168" s="123" t="s">
        <v>216</v>
      </c>
      <c r="I168" s="116"/>
      <c r="J168" s="124">
        <f>BK168</f>
        <v>0</v>
      </c>
      <c r="L168" s="113"/>
      <c r="M168" s="118"/>
      <c r="P168" s="119">
        <f>SUM(P169:P180)</f>
        <v>0</v>
      </c>
      <c r="R168" s="119">
        <f>SUM(R169:R180)</f>
        <v>0.52048667999999998</v>
      </c>
      <c r="T168" s="120">
        <f>SUM(T169:T180)</f>
        <v>0</v>
      </c>
      <c r="AR168" s="114" t="s">
        <v>83</v>
      </c>
      <c r="AT168" s="121" t="s">
        <v>75</v>
      </c>
      <c r="AU168" s="121" t="s">
        <v>81</v>
      </c>
      <c r="AY168" s="114" t="s">
        <v>128</v>
      </c>
      <c r="BK168" s="122">
        <f>SUM(BK169:BK180)</f>
        <v>0</v>
      </c>
    </row>
    <row r="169" spans="2:65" s="1" customFormat="1" ht="24.2" customHeight="1">
      <c r="B169" s="125"/>
      <c r="C169" s="126" t="s">
        <v>217</v>
      </c>
      <c r="D169" s="126" t="s">
        <v>131</v>
      </c>
      <c r="E169" s="127" t="s">
        <v>218</v>
      </c>
      <c r="F169" s="128" t="s">
        <v>219</v>
      </c>
      <c r="G169" s="129" t="s">
        <v>146</v>
      </c>
      <c r="H169" s="130">
        <v>17.423999999999999</v>
      </c>
      <c r="I169" s="131"/>
      <c r="J169" s="132">
        <f>ROUND(I169*H169,2)</f>
        <v>0</v>
      </c>
      <c r="K169" s="128" t="s">
        <v>135</v>
      </c>
      <c r="L169" s="30"/>
      <c r="M169" s="133" t="s">
        <v>1</v>
      </c>
      <c r="N169" s="134" t="s">
        <v>41</v>
      </c>
      <c r="P169" s="135">
        <f>O169*H169</f>
        <v>0</v>
      </c>
      <c r="Q169" s="135">
        <v>2.477E-2</v>
      </c>
      <c r="R169" s="135">
        <f>Q169*H169</f>
        <v>0.43159248</v>
      </c>
      <c r="S169" s="135">
        <v>0</v>
      </c>
      <c r="T169" s="136">
        <f>S169*H169</f>
        <v>0</v>
      </c>
      <c r="AR169" s="137" t="s">
        <v>199</v>
      </c>
      <c r="AT169" s="137" t="s">
        <v>131</v>
      </c>
      <c r="AU169" s="137" t="s">
        <v>83</v>
      </c>
      <c r="AY169" s="15" t="s">
        <v>128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5" t="s">
        <v>81</v>
      </c>
      <c r="BK169" s="138">
        <f>ROUND(I169*H169,2)</f>
        <v>0</v>
      </c>
      <c r="BL169" s="15" t="s">
        <v>199</v>
      </c>
      <c r="BM169" s="137" t="s">
        <v>220</v>
      </c>
    </row>
    <row r="170" spans="2:65" s="12" customFormat="1">
      <c r="B170" s="139"/>
      <c r="D170" s="140" t="s">
        <v>159</v>
      </c>
      <c r="E170" s="141" t="s">
        <v>1</v>
      </c>
      <c r="F170" s="142" t="s">
        <v>221</v>
      </c>
      <c r="H170" s="143">
        <v>24.623999999999999</v>
      </c>
      <c r="I170" s="144"/>
      <c r="L170" s="139"/>
      <c r="M170" s="145"/>
      <c r="T170" s="146"/>
      <c r="AT170" s="141" t="s">
        <v>159</v>
      </c>
      <c r="AU170" s="141" t="s">
        <v>83</v>
      </c>
      <c r="AV170" s="12" t="s">
        <v>83</v>
      </c>
      <c r="AW170" s="12" t="s">
        <v>32</v>
      </c>
      <c r="AX170" s="12" t="s">
        <v>76</v>
      </c>
      <c r="AY170" s="141" t="s">
        <v>128</v>
      </c>
    </row>
    <row r="171" spans="2:65" s="12" customFormat="1">
      <c r="B171" s="139"/>
      <c r="D171" s="140" t="s">
        <v>159</v>
      </c>
      <c r="E171" s="141" t="s">
        <v>1</v>
      </c>
      <c r="F171" s="142" t="s">
        <v>222</v>
      </c>
      <c r="H171" s="143">
        <v>-7.2</v>
      </c>
      <c r="I171" s="144"/>
      <c r="L171" s="139"/>
      <c r="M171" s="145"/>
      <c r="T171" s="146"/>
      <c r="AT171" s="141" t="s">
        <v>159</v>
      </c>
      <c r="AU171" s="141" t="s">
        <v>83</v>
      </c>
      <c r="AV171" s="12" t="s">
        <v>83</v>
      </c>
      <c r="AW171" s="12" t="s">
        <v>32</v>
      </c>
      <c r="AX171" s="12" t="s">
        <v>76</v>
      </c>
      <c r="AY171" s="141" t="s">
        <v>128</v>
      </c>
    </row>
    <row r="172" spans="2:65" s="13" customFormat="1">
      <c r="B172" s="147"/>
      <c r="D172" s="140" t="s">
        <v>159</v>
      </c>
      <c r="E172" s="148" t="s">
        <v>1</v>
      </c>
      <c r="F172" s="149" t="s">
        <v>223</v>
      </c>
      <c r="H172" s="150">
        <v>17.423999999999999</v>
      </c>
      <c r="I172" s="151"/>
      <c r="L172" s="147"/>
      <c r="M172" s="152"/>
      <c r="T172" s="153"/>
      <c r="AT172" s="148" t="s">
        <v>159</v>
      </c>
      <c r="AU172" s="148" t="s">
        <v>83</v>
      </c>
      <c r="AV172" s="13" t="s">
        <v>129</v>
      </c>
      <c r="AW172" s="13" t="s">
        <v>32</v>
      </c>
      <c r="AX172" s="13" t="s">
        <v>81</v>
      </c>
      <c r="AY172" s="148" t="s">
        <v>128</v>
      </c>
    </row>
    <row r="173" spans="2:65" s="1" customFormat="1" ht="37.9" customHeight="1">
      <c r="B173" s="125"/>
      <c r="C173" s="126" t="s">
        <v>224</v>
      </c>
      <c r="D173" s="126" t="s">
        <v>131</v>
      </c>
      <c r="E173" s="127" t="s">
        <v>225</v>
      </c>
      <c r="F173" s="128" t="s">
        <v>226</v>
      </c>
      <c r="G173" s="129" t="s">
        <v>146</v>
      </c>
      <c r="H173" s="130">
        <v>1.98</v>
      </c>
      <c r="I173" s="131"/>
      <c r="J173" s="132">
        <f>ROUND(I173*H173,2)</f>
        <v>0</v>
      </c>
      <c r="K173" s="128" t="s">
        <v>135</v>
      </c>
      <c r="L173" s="30"/>
      <c r="M173" s="133" t="s">
        <v>1</v>
      </c>
      <c r="N173" s="134" t="s">
        <v>41</v>
      </c>
      <c r="P173" s="135">
        <f>O173*H173</f>
        <v>0</v>
      </c>
      <c r="Q173" s="135">
        <v>2.5510000000000001E-2</v>
      </c>
      <c r="R173" s="135">
        <f>Q173*H173</f>
        <v>5.0509800000000001E-2</v>
      </c>
      <c r="S173" s="135">
        <v>0</v>
      </c>
      <c r="T173" s="136">
        <f>S173*H173</f>
        <v>0</v>
      </c>
      <c r="AR173" s="137" t="s">
        <v>199</v>
      </c>
      <c r="AT173" s="137" t="s">
        <v>131</v>
      </c>
      <c r="AU173" s="137" t="s">
        <v>83</v>
      </c>
      <c r="AY173" s="15" t="s">
        <v>128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5" t="s">
        <v>81</v>
      </c>
      <c r="BK173" s="138">
        <f>ROUND(I173*H173,2)</f>
        <v>0</v>
      </c>
      <c r="BL173" s="15" t="s">
        <v>199</v>
      </c>
      <c r="BM173" s="137" t="s">
        <v>227</v>
      </c>
    </row>
    <row r="174" spans="2:65" s="12" customFormat="1">
      <c r="B174" s="139"/>
      <c r="D174" s="140" t="s">
        <v>159</v>
      </c>
      <c r="E174" s="141" t="s">
        <v>1</v>
      </c>
      <c r="F174" s="142" t="s">
        <v>228</v>
      </c>
      <c r="H174" s="143">
        <v>1.98</v>
      </c>
      <c r="I174" s="144"/>
      <c r="L174" s="139"/>
      <c r="M174" s="145"/>
      <c r="T174" s="146"/>
      <c r="AT174" s="141" t="s">
        <v>159</v>
      </c>
      <c r="AU174" s="141" t="s">
        <v>83</v>
      </c>
      <c r="AV174" s="12" t="s">
        <v>83</v>
      </c>
      <c r="AW174" s="12" t="s">
        <v>32</v>
      </c>
      <c r="AX174" s="12" t="s">
        <v>81</v>
      </c>
      <c r="AY174" s="141" t="s">
        <v>128</v>
      </c>
    </row>
    <row r="175" spans="2:65" s="1" customFormat="1" ht="21.75" customHeight="1">
      <c r="B175" s="125"/>
      <c r="C175" s="126" t="s">
        <v>229</v>
      </c>
      <c r="D175" s="126" t="s">
        <v>131</v>
      </c>
      <c r="E175" s="127" t="s">
        <v>230</v>
      </c>
      <c r="F175" s="128" t="s">
        <v>231</v>
      </c>
      <c r="G175" s="129" t="s">
        <v>146</v>
      </c>
      <c r="H175" s="130">
        <v>19.222000000000001</v>
      </c>
      <c r="I175" s="131"/>
      <c r="J175" s="132">
        <f>ROUND(I175*H175,2)</f>
        <v>0</v>
      </c>
      <c r="K175" s="128" t="s">
        <v>135</v>
      </c>
      <c r="L175" s="30"/>
      <c r="M175" s="133" t="s">
        <v>1</v>
      </c>
      <c r="N175" s="134" t="s">
        <v>41</v>
      </c>
      <c r="P175" s="135">
        <f>O175*H175</f>
        <v>0</v>
      </c>
      <c r="Q175" s="135">
        <v>2.0000000000000001E-4</v>
      </c>
      <c r="R175" s="135">
        <f>Q175*H175</f>
        <v>3.8444000000000004E-3</v>
      </c>
      <c r="S175" s="135">
        <v>0</v>
      </c>
      <c r="T175" s="136">
        <f>S175*H175</f>
        <v>0</v>
      </c>
      <c r="AR175" s="137" t="s">
        <v>199</v>
      </c>
      <c r="AT175" s="137" t="s">
        <v>131</v>
      </c>
      <c r="AU175" s="137" t="s">
        <v>83</v>
      </c>
      <c r="AY175" s="15" t="s">
        <v>128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5" t="s">
        <v>81</v>
      </c>
      <c r="BK175" s="138">
        <f>ROUND(I175*H175,2)</f>
        <v>0</v>
      </c>
      <c r="BL175" s="15" t="s">
        <v>199</v>
      </c>
      <c r="BM175" s="137" t="s">
        <v>232</v>
      </c>
    </row>
    <row r="176" spans="2:65" s="12" customFormat="1">
      <c r="B176" s="139"/>
      <c r="D176" s="140" t="s">
        <v>159</v>
      </c>
      <c r="E176" s="141" t="s">
        <v>1</v>
      </c>
      <c r="F176" s="142" t="s">
        <v>233</v>
      </c>
      <c r="H176" s="143">
        <v>19.222000000000001</v>
      </c>
      <c r="I176" s="144"/>
      <c r="L176" s="139"/>
      <c r="M176" s="145"/>
      <c r="T176" s="146"/>
      <c r="AT176" s="141" t="s">
        <v>159</v>
      </c>
      <c r="AU176" s="141" t="s">
        <v>83</v>
      </c>
      <c r="AV176" s="12" t="s">
        <v>83</v>
      </c>
      <c r="AW176" s="12" t="s">
        <v>32</v>
      </c>
      <c r="AX176" s="12" t="s">
        <v>81</v>
      </c>
      <c r="AY176" s="141" t="s">
        <v>128</v>
      </c>
    </row>
    <row r="177" spans="2:65" s="1" customFormat="1" ht="21.75" customHeight="1">
      <c r="B177" s="125"/>
      <c r="C177" s="126" t="s">
        <v>234</v>
      </c>
      <c r="D177" s="126" t="s">
        <v>131</v>
      </c>
      <c r="E177" s="127" t="s">
        <v>235</v>
      </c>
      <c r="F177" s="128" t="s">
        <v>236</v>
      </c>
      <c r="G177" s="129" t="s">
        <v>134</v>
      </c>
      <c r="H177" s="130">
        <v>2</v>
      </c>
      <c r="I177" s="131"/>
      <c r="J177" s="132">
        <f>ROUND(I177*H177,2)</f>
        <v>0</v>
      </c>
      <c r="K177" s="128" t="s">
        <v>135</v>
      </c>
      <c r="L177" s="30"/>
      <c r="M177" s="133" t="s">
        <v>1</v>
      </c>
      <c r="N177" s="134" t="s">
        <v>41</v>
      </c>
      <c r="P177" s="135">
        <f>O177*H177</f>
        <v>0</v>
      </c>
      <c r="Q177" s="135">
        <v>2.2000000000000001E-4</v>
      </c>
      <c r="R177" s="135">
        <f>Q177*H177</f>
        <v>4.4000000000000002E-4</v>
      </c>
      <c r="S177" s="135">
        <v>0</v>
      </c>
      <c r="T177" s="136">
        <f>S177*H177</f>
        <v>0</v>
      </c>
      <c r="AR177" s="137" t="s">
        <v>199</v>
      </c>
      <c r="AT177" s="137" t="s">
        <v>131</v>
      </c>
      <c r="AU177" s="137" t="s">
        <v>83</v>
      </c>
      <c r="AY177" s="15" t="s">
        <v>128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5" t="s">
        <v>81</v>
      </c>
      <c r="BK177" s="138">
        <f>ROUND(I177*H177,2)</f>
        <v>0</v>
      </c>
      <c r="BL177" s="15" t="s">
        <v>199</v>
      </c>
      <c r="BM177" s="137" t="s">
        <v>237</v>
      </c>
    </row>
    <row r="178" spans="2:65" s="1" customFormat="1" ht="33" customHeight="1">
      <c r="B178" s="125"/>
      <c r="C178" s="154" t="s">
        <v>7</v>
      </c>
      <c r="D178" s="154" t="s">
        <v>238</v>
      </c>
      <c r="E178" s="155" t="s">
        <v>239</v>
      </c>
      <c r="F178" s="156" t="s">
        <v>240</v>
      </c>
      <c r="G178" s="157" t="s">
        <v>134</v>
      </c>
      <c r="H178" s="158">
        <v>1</v>
      </c>
      <c r="I178" s="159"/>
      <c r="J178" s="160">
        <f>ROUND(I178*H178,2)</f>
        <v>0</v>
      </c>
      <c r="K178" s="156" t="s">
        <v>135</v>
      </c>
      <c r="L178" s="161"/>
      <c r="M178" s="162" t="s">
        <v>1</v>
      </c>
      <c r="N178" s="163" t="s">
        <v>41</v>
      </c>
      <c r="P178" s="135">
        <f>O178*H178</f>
        <v>0</v>
      </c>
      <c r="Q178" s="135">
        <v>1.5900000000000001E-2</v>
      </c>
      <c r="R178" s="135">
        <f>Q178*H178</f>
        <v>1.5900000000000001E-2</v>
      </c>
      <c r="S178" s="135">
        <v>0</v>
      </c>
      <c r="T178" s="136">
        <f>S178*H178</f>
        <v>0</v>
      </c>
      <c r="AR178" s="137" t="s">
        <v>241</v>
      </c>
      <c r="AT178" s="137" t="s">
        <v>238</v>
      </c>
      <c r="AU178" s="137" t="s">
        <v>83</v>
      </c>
      <c r="AY178" s="15" t="s">
        <v>128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5" t="s">
        <v>81</v>
      </c>
      <c r="BK178" s="138">
        <f>ROUND(I178*H178,2)</f>
        <v>0</v>
      </c>
      <c r="BL178" s="15" t="s">
        <v>199</v>
      </c>
      <c r="BM178" s="137" t="s">
        <v>242</v>
      </c>
    </row>
    <row r="179" spans="2:65" s="1" customFormat="1" ht="24.2" customHeight="1">
      <c r="B179" s="125"/>
      <c r="C179" s="154" t="s">
        <v>243</v>
      </c>
      <c r="D179" s="154" t="s">
        <v>238</v>
      </c>
      <c r="E179" s="155" t="s">
        <v>244</v>
      </c>
      <c r="F179" s="156" t="s">
        <v>245</v>
      </c>
      <c r="G179" s="157" t="s">
        <v>134</v>
      </c>
      <c r="H179" s="158">
        <v>1</v>
      </c>
      <c r="I179" s="159"/>
      <c r="J179" s="160">
        <f>ROUND(I179*H179,2)</f>
        <v>0</v>
      </c>
      <c r="K179" s="156" t="s">
        <v>1</v>
      </c>
      <c r="L179" s="161"/>
      <c r="M179" s="162" t="s">
        <v>1</v>
      </c>
      <c r="N179" s="163" t="s">
        <v>41</v>
      </c>
      <c r="P179" s="135">
        <f>O179*H179</f>
        <v>0</v>
      </c>
      <c r="Q179" s="135">
        <v>1.8200000000000001E-2</v>
      </c>
      <c r="R179" s="135">
        <f>Q179*H179</f>
        <v>1.8200000000000001E-2</v>
      </c>
      <c r="S179" s="135">
        <v>0</v>
      </c>
      <c r="T179" s="136">
        <f>S179*H179</f>
        <v>0</v>
      </c>
      <c r="AR179" s="137" t="s">
        <v>241</v>
      </c>
      <c r="AT179" s="137" t="s">
        <v>238</v>
      </c>
      <c r="AU179" s="137" t="s">
        <v>83</v>
      </c>
      <c r="AY179" s="15" t="s">
        <v>128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5" t="s">
        <v>81</v>
      </c>
      <c r="BK179" s="138">
        <f>ROUND(I179*H179,2)</f>
        <v>0</v>
      </c>
      <c r="BL179" s="15" t="s">
        <v>199</v>
      </c>
      <c r="BM179" s="137" t="s">
        <v>246</v>
      </c>
    </row>
    <row r="180" spans="2:65" s="1" customFormat="1" ht="33" customHeight="1">
      <c r="B180" s="125"/>
      <c r="C180" s="126" t="s">
        <v>247</v>
      </c>
      <c r="D180" s="126" t="s">
        <v>131</v>
      </c>
      <c r="E180" s="127" t="s">
        <v>248</v>
      </c>
      <c r="F180" s="128" t="s">
        <v>249</v>
      </c>
      <c r="G180" s="129" t="s">
        <v>250</v>
      </c>
      <c r="H180" s="164"/>
      <c r="I180" s="131"/>
      <c r="J180" s="132">
        <f>ROUND(I180*H180,2)</f>
        <v>0</v>
      </c>
      <c r="K180" s="128" t="s">
        <v>135</v>
      </c>
      <c r="L180" s="30"/>
      <c r="M180" s="133" t="s">
        <v>1</v>
      </c>
      <c r="N180" s="134" t="s">
        <v>41</v>
      </c>
      <c r="P180" s="135">
        <f>O180*H180</f>
        <v>0</v>
      </c>
      <c r="Q180" s="135">
        <v>0</v>
      </c>
      <c r="R180" s="135">
        <f>Q180*H180</f>
        <v>0</v>
      </c>
      <c r="S180" s="135">
        <v>0</v>
      </c>
      <c r="T180" s="136">
        <f>S180*H180</f>
        <v>0</v>
      </c>
      <c r="AR180" s="137" t="s">
        <v>199</v>
      </c>
      <c r="AT180" s="137" t="s">
        <v>131</v>
      </c>
      <c r="AU180" s="137" t="s">
        <v>83</v>
      </c>
      <c r="AY180" s="15" t="s">
        <v>128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5" t="s">
        <v>81</v>
      </c>
      <c r="BK180" s="138">
        <f>ROUND(I180*H180,2)</f>
        <v>0</v>
      </c>
      <c r="BL180" s="15" t="s">
        <v>199</v>
      </c>
      <c r="BM180" s="137" t="s">
        <v>251</v>
      </c>
    </row>
    <row r="181" spans="2:65" s="11" customFormat="1" ht="22.9" customHeight="1">
      <c r="B181" s="113"/>
      <c r="D181" s="114" t="s">
        <v>75</v>
      </c>
      <c r="E181" s="123" t="s">
        <v>252</v>
      </c>
      <c r="F181" s="123" t="s">
        <v>253</v>
      </c>
      <c r="I181" s="116"/>
      <c r="J181" s="124">
        <f>BK181</f>
        <v>0</v>
      </c>
      <c r="L181" s="113"/>
      <c r="M181" s="118"/>
      <c r="P181" s="119">
        <f>SUM(P182:P186)</f>
        <v>0</v>
      </c>
      <c r="R181" s="119">
        <f>SUM(R182:R186)</f>
        <v>7.2000000000000008E-2</v>
      </c>
      <c r="T181" s="120">
        <f>SUM(T182:T186)</f>
        <v>2.4E-2</v>
      </c>
      <c r="AR181" s="114" t="s">
        <v>83</v>
      </c>
      <c r="AT181" s="121" t="s">
        <v>75</v>
      </c>
      <c r="AU181" s="121" t="s">
        <v>81</v>
      </c>
      <c r="AY181" s="114" t="s">
        <v>128</v>
      </c>
      <c r="BK181" s="122">
        <f>SUM(BK182:BK186)</f>
        <v>0</v>
      </c>
    </row>
    <row r="182" spans="2:65" s="1" customFormat="1" ht="24.2" customHeight="1">
      <c r="B182" s="125"/>
      <c r="C182" s="126" t="s">
        <v>254</v>
      </c>
      <c r="D182" s="126" t="s">
        <v>131</v>
      </c>
      <c r="E182" s="127" t="s">
        <v>255</v>
      </c>
      <c r="F182" s="128" t="s">
        <v>256</v>
      </c>
      <c r="G182" s="129" t="s">
        <v>134</v>
      </c>
      <c r="H182" s="130">
        <v>2</v>
      </c>
      <c r="I182" s="131"/>
      <c r="J182" s="132">
        <f>ROUND(I182*H182,2)</f>
        <v>0</v>
      </c>
      <c r="K182" s="128" t="s">
        <v>135</v>
      </c>
      <c r="L182" s="30"/>
      <c r="M182" s="133" t="s">
        <v>1</v>
      </c>
      <c r="N182" s="134" t="s">
        <v>41</v>
      </c>
      <c r="P182" s="135">
        <f>O182*H182</f>
        <v>0</v>
      </c>
      <c r="Q182" s="135">
        <v>0</v>
      </c>
      <c r="R182" s="135">
        <f>Q182*H182</f>
        <v>0</v>
      </c>
      <c r="S182" s="135">
        <v>0</v>
      </c>
      <c r="T182" s="136">
        <f>S182*H182</f>
        <v>0</v>
      </c>
      <c r="AR182" s="137" t="s">
        <v>199</v>
      </c>
      <c r="AT182" s="137" t="s">
        <v>131</v>
      </c>
      <c r="AU182" s="137" t="s">
        <v>83</v>
      </c>
      <c r="AY182" s="15" t="s">
        <v>128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5" t="s">
        <v>81</v>
      </c>
      <c r="BK182" s="138">
        <f>ROUND(I182*H182,2)</f>
        <v>0</v>
      </c>
      <c r="BL182" s="15" t="s">
        <v>199</v>
      </c>
      <c r="BM182" s="137" t="s">
        <v>257</v>
      </c>
    </row>
    <row r="183" spans="2:65" s="1" customFormat="1" ht="44.25" customHeight="1">
      <c r="B183" s="125"/>
      <c r="C183" s="154" t="s">
        <v>258</v>
      </c>
      <c r="D183" s="154" t="s">
        <v>238</v>
      </c>
      <c r="E183" s="155" t="s">
        <v>259</v>
      </c>
      <c r="F183" s="156" t="s">
        <v>260</v>
      </c>
      <c r="G183" s="157" t="s">
        <v>134</v>
      </c>
      <c r="H183" s="158">
        <v>1</v>
      </c>
      <c r="I183" s="159"/>
      <c r="J183" s="160">
        <f>ROUND(I183*H183,2)</f>
        <v>0</v>
      </c>
      <c r="K183" s="156" t="s">
        <v>1</v>
      </c>
      <c r="L183" s="161"/>
      <c r="M183" s="162" t="s">
        <v>1</v>
      </c>
      <c r="N183" s="163" t="s">
        <v>41</v>
      </c>
      <c r="P183" s="135">
        <f>O183*H183</f>
        <v>0</v>
      </c>
      <c r="Q183" s="135">
        <v>0.04</v>
      </c>
      <c r="R183" s="135">
        <f>Q183*H183</f>
        <v>0.04</v>
      </c>
      <c r="S183" s="135">
        <v>0</v>
      </c>
      <c r="T183" s="136">
        <f>S183*H183</f>
        <v>0</v>
      </c>
      <c r="AR183" s="137" t="s">
        <v>241</v>
      </c>
      <c r="AT183" s="137" t="s">
        <v>238</v>
      </c>
      <c r="AU183" s="137" t="s">
        <v>83</v>
      </c>
      <c r="AY183" s="15" t="s">
        <v>128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5" t="s">
        <v>81</v>
      </c>
      <c r="BK183" s="138">
        <f>ROUND(I183*H183,2)</f>
        <v>0</v>
      </c>
      <c r="BL183" s="15" t="s">
        <v>199</v>
      </c>
      <c r="BM183" s="137" t="s">
        <v>261</v>
      </c>
    </row>
    <row r="184" spans="2:65" s="1" customFormat="1" ht="44.25" customHeight="1">
      <c r="B184" s="125"/>
      <c r="C184" s="154" t="s">
        <v>262</v>
      </c>
      <c r="D184" s="154" t="s">
        <v>238</v>
      </c>
      <c r="E184" s="155" t="s">
        <v>263</v>
      </c>
      <c r="F184" s="156" t="s">
        <v>264</v>
      </c>
      <c r="G184" s="157" t="s">
        <v>134</v>
      </c>
      <c r="H184" s="158">
        <v>1</v>
      </c>
      <c r="I184" s="159"/>
      <c r="J184" s="160">
        <f>ROUND(I184*H184,2)</f>
        <v>0</v>
      </c>
      <c r="K184" s="156" t="s">
        <v>1</v>
      </c>
      <c r="L184" s="161"/>
      <c r="M184" s="162" t="s">
        <v>1</v>
      </c>
      <c r="N184" s="163" t="s">
        <v>41</v>
      </c>
      <c r="P184" s="135">
        <f>O184*H184</f>
        <v>0</v>
      </c>
      <c r="Q184" s="135">
        <v>3.2000000000000001E-2</v>
      </c>
      <c r="R184" s="135">
        <f>Q184*H184</f>
        <v>3.2000000000000001E-2</v>
      </c>
      <c r="S184" s="135">
        <v>0</v>
      </c>
      <c r="T184" s="136">
        <f>S184*H184</f>
        <v>0</v>
      </c>
      <c r="AR184" s="137" t="s">
        <v>241</v>
      </c>
      <c r="AT184" s="137" t="s">
        <v>238</v>
      </c>
      <c r="AU184" s="137" t="s">
        <v>83</v>
      </c>
      <c r="AY184" s="15" t="s">
        <v>128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5" t="s">
        <v>81</v>
      </c>
      <c r="BK184" s="138">
        <f>ROUND(I184*H184,2)</f>
        <v>0</v>
      </c>
      <c r="BL184" s="15" t="s">
        <v>199</v>
      </c>
      <c r="BM184" s="137" t="s">
        <v>265</v>
      </c>
    </row>
    <row r="185" spans="2:65" s="1" customFormat="1" ht="16.5" customHeight="1">
      <c r="B185" s="125"/>
      <c r="C185" s="126" t="s">
        <v>266</v>
      </c>
      <c r="D185" s="126" t="s">
        <v>131</v>
      </c>
      <c r="E185" s="127" t="s">
        <v>267</v>
      </c>
      <c r="F185" s="128" t="s">
        <v>268</v>
      </c>
      <c r="G185" s="129" t="s">
        <v>134</v>
      </c>
      <c r="H185" s="130">
        <v>1</v>
      </c>
      <c r="I185" s="131"/>
      <c r="J185" s="132">
        <f>ROUND(I185*H185,2)</f>
        <v>0</v>
      </c>
      <c r="K185" s="128" t="s">
        <v>135</v>
      </c>
      <c r="L185" s="30"/>
      <c r="M185" s="133" t="s">
        <v>1</v>
      </c>
      <c r="N185" s="134" t="s">
        <v>41</v>
      </c>
      <c r="P185" s="135">
        <f>O185*H185</f>
        <v>0</v>
      </c>
      <c r="Q185" s="135">
        <v>0</v>
      </c>
      <c r="R185" s="135">
        <f>Q185*H185</f>
        <v>0</v>
      </c>
      <c r="S185" s="135">
        <v>2.4E-2</v>
      </c>
      <c r="T185" s="136">
        <f>S185*H185</f>
        <v>2.4E-2</v>
      </c>
      <c r="AR185" s="137" t="s">
        <v>199</v>
      </c>
      <c r="AT185" s="137" t="s">
        <v>131</v>
      </c>
      <c r="AU185" s="137" t="s">
        <v>83</v>
      </c>
      <c r="AY185" s="15" t="s">
        <v>128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5" t="s">
        <v>81</v>
      </c>
      <c r="BK185" s="138">
        <f>ROUND(I185*H185,2)</f>
        <v>0</v>
      </c>
      <c r="BL185" s="15" t="s">
        <v>199</v>
      </c>
      <c r="BM185" s="137" t="s">
        <v>269</v>
      </c>
    </row>
    <row r="186" spans="2:65" s="1" customFormat="1" ht="24.2" customHeight="1">
      <c r="B186" s="125"/>
      <c r="C186" s="126" t="s">
        <v>270</v>
      </c>
      <c r="D186" s="126" t="s">
        <v>131</v>
      </c>
      <c r="E186" s="127" t="s">
        <v>271</v>
      </c>
      <c r="F186" s="128" t="s">
        <v>272</v>
      </c>
      <c r="G186" s="129" t="s">
        <v>250</v>
      </c>
      <c r="H186" s="164"/>
      <c r="I186" s="131"/>
      <c r="J186" s="132">
        <f>ROUND(I186*H186,2)</f>
        <v>0</v>
      </c>
      <c r="K186" s="128" t="s">
        <v>135</v>
      </c>
      <c r="L186" s="30"/>
      <c r="M186" s="133" t="s">
        <v>1</v>
      </c>
      <c r="N186" s="134" t="s">
        <v>41</v>
      </c>
      <c r="P186" s="135">
        <f>O186*H186</f>
        <v>0</v>
      </c>
      <c r="Q186" s="135">
        <v>0</v>
      </c>
      <c r="R186" s="135">
        <f>Q186*H186</f>
        <v>0</v>
      </c>
      <c r="S186" s="135">
        <v>0</v>
      </c>
      <c r="T186" s="136">
        <f>S186*H186</f>
        <v>0</v>
      </c>
      <c r="AR186" s="137" t="s">
        <v>199</v>
      </c>
      <c r="AT186" s="137" t="s">
        <v>131</v>
      </c>
      <c r="AU186" s="137" t="s">
        <v>83</v>
      </c>
      <c r="AY186" s="15" t="s">
        <v>128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5" t="s">
        <v>81</v>
      </c>
      <c r="BK186" s="138">
        <f>ROUND(I186*H186,2)</f>
        <v>0</v>
      </c>
      <c r="BL186" s="15" t="s">
        <v>199</v>
      </c>
      <c r="BM186" s="137" t="s">
        <v>273</v>
      </c>
    </row>
    <row r="187" spans="2:65" s="11" customFormat="1" ht="22.9" customHeight="1">
      <c r="B187" s="113"/>
      <c r="D187" s="114" t="s">
        <v>75</v>
      </c>
      <c r="E187" s="123" t="s">
        <v>274</v>
      </c>
      <c r="F187" s="123" t="s">
        <v>275</v>
      </c>
      <c r="I187" s="116"/>
      <c r="J187" s="124">
        <f>BK187</f>
        <v>0</v>
      </c>
      <c r="L187" s="113"/>
      <c r="M187" s="118"/>
      <c r="P187" s="119">
        <f>P188</f>
        <v>0</v>
      </c>
      <c r="R187" s="119">
        <f>R188</f>
        <v>2.4000000000000001E-4</v>
      </c>
      <c r="T187" s="120">
        <f>T188</f>
        <v>0</v>
      </c>
      <c r="AR187" s="114" t="s">
        <v>83</v>
      </c>
      <c r="AT187" s="121" t="s">
        <v>75</v>
      </c>
      <c r="AU187" s="121" t="s">
        <v>81</v>
      </c>
      <c r="AY187" s="114" t="s">
        <v>128</v>
      </c>
      <c r="BK187" s="122">
        <f>BK188</f>
        <v>0</v>
      </c>
    </row>
    <row r="188" spans="2:65" s="1" customFormat="1" ht="24.2" customHeight="1">
      <c r="B188" s="125"/>
      <c r="C188" s="126" t="s">
        <v>276</v>
      </c>
      <c r="D188" s="126" t="s">
        <v>131</v>
      </c>
      <c r="E188" s="127" t="s">
        <v>277</v>
      </c>
      <c r="F188" s="128" t="s">
        <v>278</v>
      </c>
      <c r="G188" s="129" t="s">
        <v>134</v>
      </c>
      <c r="H188" s="130">
        <v>1</v>
      </c>
      <c r="I188" s="131"/>
      <c r="J188" s="132">
        <f>ROUND(I188*H188,2)</f>
        <v>0</v>
      </c>
      <c r="K188" s="128" t="s">
        <v>1</v>
      </c>
      <c r="L188" s="30"/>
      <c r="M188" s="133" t="s">
        <v>1</v>
      </c>
      <c r="N188" s="134" t="s">
        <v>41</v>
      </c>
      <c r="P188" s="135">
        <f>O188*H188</f>
        <v>0</v>
      </c>
      <c r="Q188" s="135">
        <v>2.4000000000000001E-4</v>
      </c>
      <c r="R188" s="135">
        <f>Q188*H188</f>
        <v>2.4000000000000001E-4</v>
      </c>
      <c r="S188" s="135">
        <v>0</v>
      </c>
      <c r="T188" s="136">
        <f>S188*H188</f>
        <v>0</v>
      </c>
      <c r="AR188" s="137" t="s">
        <v>199</v>
      </c>
      <c r="AT188" s="137" t="s">
        <v>131</v>
      </c>
      <c r="AU188" s="137" t="s">
        <v>83</v>
      </c>
      <c r="AY188" s="15" t="s">
        <v>128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5" t="s">
        <v>81</v>
      </c>
      <c r="BK188" s="138">
        <f>ROUND(I188*H188,2)</f>
        <v>0</v>
      </c>
      <c r="BL188" s="15" t="s">
        <v>199</v>
      </c>
      <c r="BM188" s="137" t="s">
        <v>279</v>
      </c>
    </row>
    <row r="189" spans="2:65" s="11" customFormat="1" ht="22.9" customHeight="1">
      <c r="B189" s="113"/>
      <c r="D189" s="114" t="s">
        <v>75</v>
      </c>
      <c r="E189" s="123" t="s">
        <v>280</v>
      </c>
      <c r="F189" s="123" t="s">
        <v>281</v>
      </c>
      <c r="I189" s="116"/>
      <c r="J189" s="124">
        <f>BK189</f>
        <v>0</v>
      </c>
      <c r="L189" s="113"/>
      <c r="M189" s="118"/>
      <c r="P189" s="119">
        <f>SUM(P190:P203)</f>
        <v>0</v>
      </c>
      <c r="R189" s="119">
        <f>SUM(R190:R203)</f>
        <v>0.18108397999999998</v>
      </c>
      <c r="T189" s="120">
        <f>SUM(T190:T203)</f>
        <v>0</v>
      </c>
      <c r="AR189" s="114" t="s">
        <v>83</v>
      </c>
      <c r="AT189" s="121" t="s">
        <v>75</v>
      </c>
      <c r="AU189" s="121" t="s">
        <v>81</v>
      </c>
      <c r="AY189" s="114" t="s">
        <v>128</v>
      </c>
      <c r="BK189" s="122">
        <f>SUM(BK190:BK203)</f>
        <v>0</v>
      </c>
    </row>
    <row r="190" spans="2:65" s="1" customFormat="1" ht="24.2" customHeight="1">
      <c r="B190" s="125"/>
      <c r="C190" s="126" t="s">
        <v>282</v>
      </c>
      <c r="D190" s="126" t="s">
        <v>131</v>
      </c>
      <c r="E190" s="127" t="s">
        <v>283</v>
      </c>
      <c r="F190" s="128" t="s">
        <v>284</v>
      </c>
      <c r="G190" s="129" t="s">
        <v>146</v>
      </c>
      <c r="H190" s="130">
        <v>53.25</v>
      </c>
      <c r="I190" s="131"/>
      <c r="J190" s="132">
        <f>ROUND(I190*H190,2)</f>
        <v>0</v>
      </c>
      <c r="K190" s="128" t="s">
        <v>135</v>
      </c>
      <c r="L190" s="30"/>
      <c r="M190" s="133" t="s">
        <v>1</v>
      </c>
      <c r="N190" s="134" t="s">
        <v>41</v>
      </c>
      <c r="P190" s="135">
        <f>O190*H190</f>
        <v>0</v>
      </c>
      <c r="Q190" s="135">
        <v>3.0000000000000001E-5</v>
      </c>
      <c r="R190" s="135">
        <f>Q190*H190</f>
        <v>1.5975E-3</v>
      </c>
      <c r="S190" s="135">
        <v>0</v>
      </c>
      <c r="T190" s="136">
        <f>S190*H190</f>
        <v>0</v>
      </c>
      <c r="AR190" s="137" t="s">
        <v>199</v>
      </c>
      <c r="AT190" s="137" t="s">
        <v>131</v>
      </c>
      <c r="AU190" s="137" t="s">
        <v>83</v>
      </c>
      <c r="AY190" s="15" t="s">
        <v>128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5" t="s">
        <v>81</v>
      </c>
      <c r="BK190" s="138">
        <f>ROUND(I190*H190,2)</f>
        <v>0</v>
      </c>
      <c r="BL190" s="15" t="s">
        <v>199</v>
      </c>
      <c r="BM190" s="137" t="s">
        <v>285</v>
      </c>
    </row>
    <row r="191" spans="2:65" s="12" customFormat="1">
      <c r="B191" s="139"/>
      <c r="D191" s="140" t="s">
        <v>159</v>
      </c>
      <c r="E191" s="141" t="s">
        <v>1</v>
      </c>
      <c r="F191" s="142" t="s">
        <v>286</v>
      </c>
      <c r="H191" s="143">
        <v>53.25</v>
      </c>
      <c r="I191" s="144"/>
      <c r="L191" s="139"/>
      <c r="M191" s="145"/>
      <c r="T191" s="146"/>
      <c r="AT191" s="141" t="s">
        <v>159</v>
      </c>
      <c r="AU191" s="141" t="s">
        <v>83</v>
      </c>
      <c r="AV191" s="12" t="s">
        <v>83</v>
      </c>
      <c r="AW191" s="12" t="s">
        <v>32</v>
      </c>
      <c r="AX191" s="12" t="s">
        <v>81</v>
      </c>
      <c r="AY191" s="141" t="s">
        <v>128</v>
      </c>
    </row>
    <row r="192" spans="2:65" s="1" customFormat="1" ht="16.5" customHeight="1">
      <c r="B192" s="125"/>
      <c r="C192" s="126" t="s">
        <v>287</v>
      </c>
      <c r="D192" s="126" t="s">
        <v>131</v>
      </c>
      <c r="E192" s="127" t="s">
        <v>288</v>
      </c>
      <c r="F192" s="128" t="s">
        <v>289</v>
      </c>
      <c r="G192" s="129" t="s">
        <v>146</v>
      </c>
      <c r="H192" s="130">
        <v>32.5</v>
      </c>
      <c r="I192" s="131"/>
      <c r="J192" s="132">
        <f>ROUND(I192*H192,2)</f>
        <v>0</v>
      </c>
      <c r="K192" s="128" t="s">
        <v>135</v>
      </c>
      <c r="L192" s="30"/>
      <c r="M192" s="133" t="s">
        <v>1</v>
      </c>
      <c r="N192" s="134" t="s">
        <v>41</v>
      </c>
      <c r="P192" s="135">
        <f>O192*H192</f>
        <v>0</v>
      </c>
      <c r="Q192" s="135">
        <v>2.9999999999999997E-4</v>
      </c>
      <c r="R192" s="135">
        <f>Q192*H192</f>
        <v>9.75E-3</v>
      </c>
      <c r="S192" s="135">
        <v>0</v>
      </c>
      <c r="T192" s="136">
        <f>S192*H192</f>
        <v>0</v>
      </c>
      <c r="AR192" s="137" t="s">
        <v>199</v>
      </c>
      <c r="AT192" s="137" t="s">
        <v>131</v>
      </c>
      <c r="AU192" s="137" t="s">
        <v>83</v>
      </c>
      <c r="AY192" s="15" t="s">
        <v>128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5" t="s">
        <v>81</v>
      </c>
      <c r="BK192" s="138">
        <f>ROUND(I192*H192,2)</f>
        <v>0</v>
      </c>
      <c r="BL192" s="15" t="s">
        <v>199</v>
      </c>
      <c r="BM192" s="137" t="s">
        <v>290</v>
      </c>
    </row>
    <row r="193" spans="2:65" s="12" customFormat="1">
      <c r="B193" s="139"/>
      <c r="D193" s="140" t="s">
        <v>159</v>
      </c>
      <c r="E193" s="141" t="s">
        <v>1</v>
      </c>
      <c r="F193" s="142" t="s">
        <v>291</v>
      </c>
      <c r="H193" s="143">
        <v>32.5</v>
      </c>
      <c r="I193" s="144"/>
      <c r="L193" s="139"/>
      <c r="M193" s="145"/>
      <c r="T193" s="146"/>
      <c r="AT193" s="141" t="s">
        <v>159</v>
      </c>
      <c r="AU193" s="141" t="s">
        <v>83</v>
      </c>
      <c r="AV193" s="12" t="s">
        <v>83</v>
      </c>
      <c r="AW193" s="12" t="s">
        <v>32</v>
      </c>
      <c r="AX193" s="12" t="s">
        <v>81</v>
      </c>
      <c r="AY193" s="141" t="s">
        <v>128</v>
      </c>
    </row>
    <row r="194" spans="2:65" s="1" customFormat="1" ht="16.5" customHeight="1">
      <c r="B194" s="125"/>
      <c r="C194" s="154" t="s">
        <v>241</v>
      </c>
      <c r="D194" s="154" t="s">
        <v>238</v>
      </c>
      <c r="E194" s="155" t="s">
        <v>292</v>
      </c>
      <c r="F194" s="156" t="s">
        <v>293</v>
      </c>
      <c r="G194" s="157" t="s">
        <v>146</v>
      </c>
      <c r="H194" s="158">
        <v>35.75</v>
      </c>
      <c r="I194" s="159"/>
      <c r="J194" s="160">
        <f>ROUND(I194*H194,2)</f>
        <v>0</v>
      </c>
      <c r="K194" s="156" t="s">
        <v>1</v>
      </c>
      <c r="L194" s="161"/>
      <c r="M194" s="162" t="s">
        <v>1</v>
      </c>
      <c r="N194" s="163" t="s">
        <v>41</v>
      </c>
      <c r="P194" s="135">
        <f>O194*H194</f>
        <v>0</v>
      </c>
      <c r="Q194" s="135">
        <v>2.5999999999999999E-3</v>
      </c>
      <c r="R194" s="135">
        <f>Q194*H194</f>
        <v>9.2949999999999991E-2</v>
      </c>
      <c r="S194" s="135">
        <v>0</v>
      </c>
      <c r="T194" s="136">
        <f>S194*H194</f>
        <v>0</v>
      </c>
      <c r="AR194" s="137" t="s">
        <v>241</v>
      </c>
      <c r="AT194" s="137" t="s">
        <v>238</v>
      </c>
      <c r="AU194" s="137" t="s">
        <v>83</v>
      </c>
      <c r="AY194" s="15" t="s">
        <v>128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5" t="s">
        <v>81</v>
      </c>
      <c r="BK194" s="138">
        <f>ROUND(I194*H194,2)</f>
        <v>0</v>
      </c>
      <c r="BL194" s="15" t="s">
        <v>199</v>
      </c>
      <c r="BM194" s="137" t="s">
        <v>294</v>
      </c>
    </row>
    <row r="195" spans="2:65" s="12" customFormat="1">
      <c r="B195" s="139"/>
      <c r="D195" s="140" t="s">
        <v>159</v>
      </c>
      <c r="F195" s="142" t="s">
        <v>295</v>
      </c>
      <c r="H195" s="143">
        <v>35.75</v>
      </c>
      <c r="I195" s="144"/>
      <c r="L195" s="139"/>
      <c r="M195" s="145"/>
      <c r="T195" s="146"/>
      <c r="AT195" s="141" t="s">
        <v>159</v>
      </c>
      <c r="AU195" s="141" t="s">
        <v>83</v>
      </c>
      <c r="AV195" s="12" t="s">
        <v>83</v>
      </c>
      <c r="AW195" s="12" t="s">
        <v>3</v>
      </c>
      <c r="AX195" s="12" t="s">
        <v>81</v>
      </c>
      <c r="AY195" s="141" t="s">
        <v>128</v>
      </c>
    </row>
    <row r="196" spans="2:65" s="1" customFormat="1" ht="16.5" customHeight="1">
      <c r="B196" s="125"/>
      <c r="C196" s="126" t="s">
        <v>296</v>
      </c>
      <c r="D196" s="126" t="s">
        <v>131</v>
      </c>
      <c r="E196" s="127" t="s">
        <v>297</v>
      </c>
      <c r="F196" s="128" t="s">
        <v>298</v>
      </c>
      <c r="G196" s="129" t="s">
        <v>146</v>
      </c>
      <c r="H196" s="130">
        <v>20.75</v>
      </c>
      <c r="I196" s="131"/>
      <c r="J196" s="132">
        <f>ROUND(I196*H196,2)</f>
        <v>0</v>
      </c>
      <c r="K196" s="128" t="s">
        <v>135</v>
      </c>
      <c r="L196" s="30"/>
      <c r="M196" s="133" t="s">
        <v>1</v>
      </c>
      <c r="N196" s="134" t="s">
        <v>41</v>
      </c>
      <c r="P196" s="135">
        <f>O196*H196</f>
        <v>0</v>
      </c>
      <c r="Q196" s="135">
        <v>4.0000000000000002E-4</v>
      </c>
      <c r="R196" s="135">
        <f>Q196*H196</f>
        <v>8.3000000000000001E-3</v>
      </c>
      <c r="S196" s="135">
        <v>0</v>
      </c>
      <c r="T196" s="136">
        <f>S196*H196</f>
        <v>0</v>
      </c>
      <c r="AR196" s="137" t="s">
        <v>199</v>
      </c>
      <c r="AT196" s="137" t="s">
        <v>131</v>
      </c>
      <c r="AU196" s="137" t="s">
        <v>83</v>
      </c>
      <c r="AY196" s="15" t="s">
        <v>128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5" t="s">
        <v>81</v>
      </c>
      <c r="BK196" s="138">
        <f>ROUND(I196*H196,2)</f>
        <v>0</v>
      </c>
      <c r="BL196" s="15" t="s">
        <v>199</v>
      </c>
      <c r="BM196" s="137" t="s">
        <v>299</v>
      </c>
    </row>
    <row r="197" spans="2:65" s="1" customFormat="1" ht="24.2" customHeight="1">
      <c r="B197" s="125"/>
      <c r="C197" s="154" t="s">
        <v>300</v>
      </c>
      <c r="D197" s="154" t="s">
        <v>238</v>
      </c>
      <c r="E197" s="155" t="s">
        <v>301</v>
      </c>
      <c r="F197" s="156" t="s">
        <v>302</v>
      </c>
      <c r="G197" s="157" t="s">
        <v>146</v>
      </c>
      <c r="H197" s="158">
        <v>22.824999999999999</v>
      </c>
      <c r="I197" s="159"/>
      <c r="J197" s="160">
        <f>ROUND(I197*H197,2)</f>
        <v>0</v>
      </c>
      <c r="K197" s="156" t="s">
        <v>1</v>
      </c>
      <c r="L197" s="161"/>
      <c r="M197" s="162" t="s">
        <v>1</v>
      </c>
      <c r="N197" s="163" t="s">
        <v>41</v>
      </c>
      <c r="P197" s="135">
        <f>O197*H197</f>
        <v>0</v>
      </c>
      <c r="Q197" s="135">
        <v>2.3E-3</v>
      </c>
      <c r="R197" s="135">
        <f>Q197*H197</f>
        <v>5.2497499999999996E-2</v>
      </c>
      <c r="S197" s="135">
        <v>0</v>
      </c>
      <c r="T197" s="136">
        <f>S197*H197</f>
        <v>0</v>
      </c>
      <c r="AR197" s="137" t="s">
        <v>241</v>
      </c>
      <c r="AT197" s="137" t="s">
        <v>238</v>
      </c>
      <c r="AU197" s="137" t="s">
        <v>83</v>
      </c>
      <c r="AY197" s="15" t="s">
        <v>128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5" t="s">
        <v>81</v>
      </c>
      <c r="BK197" s="138">
        <f>ROUND(I197*H197,2)</f>
        <v>0</v>
      </c>
      <c r="BL197" s="15" t="s">
        <v>199</v>
      </c>
      <c r="BM197" s="137" t="s">
        <v>303</v>
      </c>
    </row>
    <row r="198" spans="2:65" s="12" customFormat="1">
      <c r="B198" s="139"/>
      <c r="D198" s="140" t="s">
        <v>159</v>
      </c>
      <c r="F198" s="142" t="s">
        <v>304</v>
      </c>
      <c r="H198" s="143">
        <v>22.824999999999999</v>
      </c>
      <c r="I198" s="144"/>
      <c r="L198" s="139"/>
      <c r="M198" s="145"/>
      <c r="T198" s="146"/>
      <c r="AT198" s="141" t="s">
        <v>159</v>
      </c>
      <c r="AU198" s="141" t="s">
        <v>83</v>
      </c>
      <c r="AV198" s="12" t="s">
        <v>83</v>
      </c>
      <c r="AW198" s="12" t="s">
        <v>3</v>
      </c>
      <c r="AX198" s="12" t="s">
        <v>81</v>
      </c>
      <c r="AY198" s="141" t="s">
        <v>128</v>
      </c>
    </row>
    <row r="199" spans="2:65" s="1" customFormat="1" ht="16.5" customHeight="1">
      <c r="B199" s="125"/>
      <c r="C199" s="126" t="s">
        <v>305</v>
      </c>
      <c r="D199" s="126" t="s">
        <v>131</v>
      </c>
      <c r="E199" s="127" t="s">
        <v>306</v>
      </c>
      <c r="F199" s="128" t="s">
        <v>307</v>
      </c>
      <c r="G199" s="129" t="s">
        <v>308</v>
      </c>
      <c r="H199" s="130">
        <v>50.597999999999999</v>
      </c>
      <c r="I199" s="131"/>
      <c r="J199" s="132">
        <f>ROUND(I199*H199,2)</f>
        <v>0</v>
      </c>
      <c r="K199" s="128" t="s">
        <v>135</v>
      </c>
      <c r="L199" s="30"/>
      <c r="M199" s="133" t="s">
        <v>1</v>
      </c>
      <c r="N199" s="134" t="s">
        <v>41</v>
      </c>
      <c r="P199" s="135">
        <f>O199*H199</f>
        <v>0</v>
      </c>
      <c r="Q199" s="135">
        <v>1.0000000000000001E-5</v>
      </c>
      <c r="R199" s="135">
        <f>Q199*H199</f>
        <v>5.0598000000000006E-4</v>
      </c>
      <c r="S199" s="135">
        <v>0</v>
      </c>
      <c r="T199" s="136">
        <f>S199*H199</f>
        <v>0</v>
      </c>
      <c r="AR199" s="137" t="s">
        <v>199</v>
      </c>
      <c r="AT199" s="137" t="s">
        <v>131</v>
      </c>
      <c r="AU199" s="137" t="s">
        <v>83</v>
      </c>
      <c r="AY199" s="15" t="s">
        <v>128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5" t="s">
        <v>81</v>
      </c>
      <c r="BK199" s="138">
        <f>ROUND(I199*H199,2)</f>
        <v>0</v>
      </c>
      <c r="BL199" s="15" t="s">
        <v>199</v>
      </c>
      <c r="BM199" s="137" t="s">
        <v>309</v>
      </c>
    </row>
    <row r="200" spans="2:65" s="12" customFormat="1">
      <c r="B200" s="139"/>
      <c r="D200" s="140" t="s">
        <v>159</v>
      </c>
      <c r="E200" s="141" t="s">
        <v>1</v>
      </c>
      <c r="F200" s="142" t="s">
        <v>310</v>
      </c>
      <c r="H200" s="143">
        <v>50.597999999999999</v>
      </c>
      <c r="I200" s="144"/>
      <c r="L200" s="139"/>
      <c r="M200" s="145"/>
      <c r="T200" s="146"/>
      <c r="AT200" s="141" t="s">
        <v>159</v>
      </c>
      <c r="AU200" s="141" t="s">
        <v>83</v>
      </c>
      <c r="AV200" s="12" t="s">
        <v>83</v>
      </c>
      <c r="AW200" s="12" t="s">
        <v>32</v>
      </c>
      <c r="AX200" s="12" t="s">
        <v>81</v>
      </c>
      <c r="AY200" s="141" t="s">
        <v>128</v>
      </c>
    </row>
    <row r="201" spans="2:65" s="1" customFormat="1" ht="16.5" customHeight="1">
      <c r="B201" s="125"/>
      <c r="C201" s="154" t="s">
        <v>311</v>
      </c>
      <c r="D201" s="154" t="s">
        <v>238</v>
      </c>
      <c r="E201" s="155" t="s">
        <v>312</v>
      </c>
      <c r="F201" s="156" t="s">
        <v>313</v>
      </c>
      <c r="G201" s="157" t="s">
        <v>308</v>
      </c>
      <c r="H201" s="158">
        <v>51.61</v>
      </c>
      <c r="I201" s="159"/>
      <c r="J201" s="160">
        <f>ROUND(I201*H201,2)</f>
        <v>0</v>
      </c>
      <c r="K201" s="156" t="s">
        <v>135</v>
      </c>
      <c r="L201" s="161"/>
      <c r="M201" s="162" t="s">
        <v>1</v>
      </c>
      <c r="N201" s="163" t="s">
        <v>41</v>
      </c>
      <c r="P201" s="135">
        <f>O201*H201</f>
        <v>0</v>
      </c>
      <c r="Q201" s="135">
        <v>2.9999999999999997E-4</v>
      </c>
      <c r="R201" s="135">
        <f>Q201*H201</f>
        <v>1.5482999999999998E-2</v>
      </c>
      <c r="S201" s="135">
        <v>0</v>
      </c>
      <c r="T201" s="136">
        <f>S201*H201</f>
        <v>0</v>
      </c>
      <c r="AR201" s="137" t="s">
        <v>241</v>
      </c>
      <c r="AT201" s="137" t="s">
        <v>238</v>
      </c>
      <c r="AU201" s="137" t="s">
        <v>83</v>
      </c>
      <c r="AY201" s="15" t="s">
        <v>128</v>
      </c>
      <c r="BE201" s="138">
        <f>IF(N201="základní",J201,0)</f>
        <v>0</v>
      </c>
      <c r="BF201" s="138">
        <f>IF(N201="snížená",J201,0)</f>
        <v>0</v>
      </c>
      <c r="BG201" s="138">
        <f>IF(N201="zákl. přenesená",J201,0)</f>
        <v>0</v>
      </c>
      <c r="BH201" s="138">
        <f>IF(N201="sníž. přenesená",J201,0)</f>
        <v>0</v>
      </c>
      <c r="BI201" s="138">
        <f>IF(N201="nulová",J201,0)</f>
        <v>0</v>
      </c>
      <c r="BJ201" s="15" t="s">
        <v>81</v>
      </c>
      <c r="BK201" s="138">
        <f>ROUND(I201*H201,2)</f>
        <v>0</v>
      </c>
      <c r="BL201" s="15" t="s">
        <v>199</v>
      </c>
      <c r="BM201" s="137" t="s">
        <v>314</v>
      </c>
    </row>
    <row r="202" spans="2:65" s="12" customFormat="1">
      <c r="B202" s="139"/>
      <c r="D202" s="140" t="s">
        <v>159</v>
      </c>
      <c r="F202" s="142" t="s">
        <v>315</v>
      </c>
      <c r="H202" s="143">
        <v>51.61</v>
      </c>
      <c r="I202" s="144"/>
      <c r="L202" s="139"/>
      <c r="M202" s="145"/>
      <c r="T202" s="146"/>
      <c r="AT202" s="141" t="s">
        <v>159</v>
      </c>
      <c r="AU202" s="141" t="s">
        <v>83</v>
      </c>
      <c r="AV202" s="12" t="s">
        <v>83</v>
      </c>
      <c r="AW202" s="12" t="s">
        <v>3</v>
      </c>
      <c r="AX202" s="12" t="s">
        <v>81</v>
      </c>
      <c r="AY202" s="141" t="s">
        <v>128</v>
      </c>
    </row>
    <row r="203" spans="2:65" s="1" customFormat="1" ht="24.2" customHeight="1">
      <c r="B203" s="125"/>
      <c r="C203" s="126" t="s">
        <v>316</v>
      </c>
      <c r="D203" s="126" t="s">
        <v>131</v>
      </c>
      <c r="E203" s="127" t="s">
        <v>317</v>
      </c>
      <c r="F203" s="128" t="s">
        <v>318</v>
      </c>
      <c r="G203" s="129" t="s">
        <v>250</v>
      </c>
      <c r="H203" s="164"/>
      <c r="I203" s="131"/>
      <c r="J203" s="132">
        <f>ROUND(I203*H203,2)</f>
        <v>0</v>
      </c>
      <c r="K203" s="128" t="s">
        <v>135</v>
      </c>
      <c r="L203" s="30"/>
      <c r="M203" s="133" t="s">
        <v>1</v>
      </c>
      <c r="N203" s="134" t="s">
        <v>41</v>
      </c>
      <c r="P203" s="135">
        <f>O203*H203</f>
        <v>0</v>
      </c>
      <c r="Q203" s="135">
        <v>0</v>
      </c>
      <c r="R203" s="135">
        <f>Q203*H203</f>
        <v>0</v>
      </c>
      <c r="S203" s="135">
        <v>0</v>
      </c>
      <c r="T203" s="136">
        <f>S203*H203</f>
        <v>0</v>
      </c>
      <c r="AR203" s="137" t="s">
        <v>199</v>
      </c>
      <c r="AT203" s="137" t="s">
        <v>131</v>
      </c>
      <c r="AU203" s="137" t="s">
        <v>83</v>
      </c>
      <c r="AY203" s="15" t="s">
        <v>128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5" t="s">
        <v>81</v>
      </c>
      <c r="BK203" s="138">
        <f>ROUND(I203*H203,2)</f>
        <v>0</v>
      </c>
      <c r="BL203" s="15" t="s">
        <v>199</v>
      </c>
      <c r="BM203" s="137" t="s">
        <v>319</v>
      </c>
    </row>
    <row r="204" spans="2:65" s="11" customFormat="1" ht="22.9" customHeight="1">
      <c r="B204" s="113"/>
      <c r="D204" s="114" t="s">
        <v>75</v>
      </c>
      <c r="E204" s="123" t="s">
        <v>320</v>
      </c>
      <c r="F204" s="123" t="s">
        <v>321</v>
      </c>
      <c r="I204" s="116"/>
      <c r="J204" s="124">
        <f>BK204</f>
        <v>0</v>
      </c>
      <c r="L204" s="113"/>
      <c r="M204" s="118"/>
      <c r="P204" s="119">
        <f>SUM(P205:P210)</f>
        <v>0</v>
      </c>
      <c r="R204" s="119">
        <f>SUM(R205:R210)</f>
        <v>1.5542800000000001E-3</v>
      </c>
      <c r="T204" s="120">
        <f>SUM(T205:T210)</f>
        <v>0</v>
      </c>
      <c r="AR204" s="114" t="s">
        <v>83</v>
      </c>
      <c r="AT204" s="121" t="s">
        <v>75</v>
      </c>
      <c r="AU204" s="121" t="s">
        <v>81</v>
      </c>
      <c r="AY204" s="114" t="s">
        <v>128</v>
      </c>
      <c r="BK204" s="122">
        <f>SUM(BK205:BK210)</f>
        <v>0</v>
      </c>
    </row>
    <row r="205" spans="2:65" s="1" customFormat="1" ht="24.2" customHeight="1">
      <c r="B205" s="125"/>
      <c r="C205" s="126" t="s">
        <v>322</v>
      </c>
      <c r="D205" s="126" t="s">
        <v>131</v>
      </c>
      <c r="E205" s="127" t="s">
        <v>323</v>
      </c>
      <c r="F205" s="128" t="s">
        <v>324</v>
      </c>
      <c r="G205" s="129" t="s">
        <v>146</v>
      </c>
      <c r="H205" s="130">
        <v>3.1720000000000002</v>
      </c>
      <c r="I205" s="131"/>
      <c r="J205" s="132">
        <f>ROUND(I205*H205,2)</f>
        <v>0</v>
      </c>
      <c r="K205" s="128" t="s">
        <v>135</v>
      </c>
      <c r="L205" s="30"/>
      <c r="M205" s="133" t="s">
        <v>1</v>
      </c>
      <c r="N205" s="134" t="s">
        <v>41</v>
      </c>
      <c r="P205" s="135">
        <f>O205*H205</f>
        <v>0</v>
      </c>
      <c r="Q205" s="135">
        <v>8.0000000000000007E-5</v>
      </c>
      <c r="R205" s="135">
        <f>Q205*H205</f>
        <v>2.5376000000000001E-4</v>
      </c>
      <c r="S205" s="135">
        <v>0</v>
      </c>
      <c r="T205" s="136">
        <f>S205*H205</f>
        <v>0</v>
      </c>
      <c r="AR205" s="137" t="s">
        <v>199</v>
      </c>
      <c r="AT205" s="137" t="s">
        <v>131</v>
      </c>
      <c r="AU205" s="137" t="s">
        <v>83</v>
      </c>
      <c r="AY205" s="15" t="s">
        <v>128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5" t="s">
        <v>81</v>
      </c>
      <c r="BK205" s="138">
        <f>ROUND(I205*H205,2)</f>
        <v>0</v>
      </c>
      <c r="BL205" s="15" t="s">
        <v>199</v>
      </c>
      <c r="BM205" s="137" t="s">
        <v>325</v>
      </c>
    </row>
    <row r="206" spans="2:65" s="12" customFormat="1">
      <c r="B206" s="139"/>
      <c r="D206" s="140" t="s">
        <v>159</v>
      </c>
      <c r="E206" s="141" t="s">
        <v>1</v>
      </c>
      <c r="F206" s="142" t="s">
        <v>326</v>
      </c>
      <c r="H206" s="143">
        <v>3.1720000000000002</v>
      </c>
      <c r="I206" s="144"/>
      <c r="L206" s="139"/>
      <c r="M206" s="145"/>
      <c r="T206" s="146"/>
      <c r="AT206" s="141" t="s">
        <v>159</v>
      </c>
      <c r="AU206" s="141" t="s">
        <v>83</v>
      </c>
      <c r="AV206" s="12" t="s">
        <v>83</v>
      </c>
      <c r="AW206" s="12" t="s">
        <v>32</v>
      </c>
      <c r="AX206" s="12" t="s">
        <v>81</v>
      </c>
      <c r="AY206" s="141" t="s">
        <v>128</v>
      </c>
    </row>
    <row r="207" spans="2:65" s="1" customFormat="1" ht="16.5" customHeight="1">
      <c r="B207" s="125"/>
      <c r="C207" s="126" t="s">
        <v>327</v>
      </c>
      <c r="D207" s="126" t="s">
        <v>131</v>
      </c>
      <c r="E207" s="127" t="s">
        <v>328</v>
      </c>
      <c r="F207" s="128" t="s">
        <v>329</v>
      </c>
      <c r="G207" s="129" t="s">
        <v>146</v>
      </c>
      <c r="H207" s="130">
        <v>3.1720000000000002</v>
      </c>
      <c r="I207" s="131"/>
      <c r="J207" s="132">
        <f>ROUND(I207*H207,2)</f>
        <v>0</v>
      </c>
      <c r="K207" s="128" t="s">
        <v>135</v>
      </c>
      <c r="L207" s="30"/>
      <c r="M207" s="133" t="s">
        <v>1</v>
      </c>
      <c r="N207" s="134" t="s">
        <v>41</v>
      </c>
      <c r="P207" s="135">
        <f>O207*H207</f>
        <v>0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199</v>
      </c>
      <c r="AT207" s="137" t="s">
        <v>131</v>
      </c>
      <c r="AU207" s="137" t="s">
        <v>83</v>
      </c>
      <c r="AY207" s="15" t="s">
        <v>128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5" t="s">
        <v>81</v>
      </c>
      <c r="BK207" s="138">
        <f>ROUND(I207*H207,2)</f>
        <v>0</v>
      </c>
      <c r="BL207" s="15" t="s">
        <v>199</v>
      </c>
      <c r="BM207" s="137" t="s">
        <v>330</v>
      </c>
    </row>
    <row r="208" spans="2:65" s="1" customFormat="1" ht="24.2" customHeight="1">
      <c r="B208" s="125"/>
      <c r="C208" s="126" t="s">
        <v>331</v>
      </c>
      <c r="D208" s="126" t="s">
        <v>131</v>
      </c>
      <c r="E208" s="127" t="s">
        <v>332</v>
      </c>
      <c r="F208" s="128" t="s">
        <v>333</v>
      </c>
      <c r="G208" s="129" t="s">
        <v>146</v>
      </c>
      <c r="H208" s="130">
        <v>3.1720000000000002</v>
      </c>
      <c r="I208" s="131"/>
      <c r="J208" s="132">
        <f>ROUND(I208*H208,2)</f>
        <v>0</v>
      </c>
      <c r="K208" s="128" t="s">
        <v>135</v>
      </c>
      <c r="L208" s="30"/>
      <c r="M208" s="133" t="s">
        <v>1</v>
      </c>
      <c r="N208" s="134" t="s">
        <v>41</v>
      </c>
      <c r="P208" s="135">
        <f>O208*H208</f>
        <v>0</v>
      </c>
      <c r="Q208" s="135">
        <v>1.7000000000000001E-4</v>
      </c>
      <c r="R208" s="135">
        <f>Q208*H208</f>
        <v>5.3924000000000008E-4</v>
      </c>
      <c r="S208" s="135">
        <v>0</v>
      </c>
      <c r="T208" s="136">
        <f>S208*H208</f>
        <v>0</v>
      </c>
      <c r="AR208" s="137" t="s">
        <v>199</v>
      </c>
      <c r="AT208" s="137" t="s">
        <v>131</v>
      </c>
      <c r="AU208" s="137" t="s">
        <v>83</v>
      </c>
      <c r="AY208" s="15" t="s">
        <v>128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5" t="s">
        <v>81</v>
      </c>
      <c r="BK208" s="138">
        <f>ROUND(I208*H208,2)</f>
        <v>0</v>
      </c>
      <c r="BL208" s="15" t="s">
        <v>199</v>
      </c>
      <c r="BM208" s="137" t="s">
        <v>334</v>
      </c>
    </row>
    <row r="209" spans="2:65" s="1" customFormat="1" ht="24.2" customHeight="1">
      <c r="B209" s="125"/>
      <c r="C209" s="126" t="s">
        <v>335</v>
      </c>
      <c r="D209" s="126" t="s">
        <v>131</v>
      </c>
      <c r="E209" s="127" t="s">
        <v>336</v>
      </c>
      <c r="F209" s="128" t="s">
        <v>337</v>
      </c>
      <c r="G209" s="129" t="s">
        <v>146</v>
      </c>
      <c r="H209" s="130">
        <v>3.1720000000000002</v>
      </c>
      <c r="I209" s="131"/>
      <c r="J209" s="132">
        <f>ROUND(I209*H209,2)</f>
        <v>0</v>
      </c>
      <c r="K209" s="128" t="s">
        <v>135</v>
      </c>
      <c r="L209" s="30"/>
      <c r="M209" s="133" t="s">
        <v>1</v>
      </c>
      <c r="N209" s="134" t="s">
        <v>41</v>
      </c>
      <c r="P209" s="135">
        <f>O209*H209</f>
        <v>0</v>
      </c>
      <c r="Q209" s="135">
        <v>1.2E-4</v>
      </c>
      <c r="R209" s="135">
        <f>Q209*H209</f>
        <v>3.8064000000000001E-4</v>
      </c>
      <c r="S209" s="135">
        <v>0</v>
      </c>
      <c r="T209" s="136">
        <f>S209*H209</f>
        <v>0</v>
      </c>
      <c r="AR209" s="137" t="s">
        <v>199</v>
      </c>
      <c r="AT209" s="137" t="s">
        <v>131</v>
      </c>
      <c r="AU209" s="137" t="s">
        <v>83</v>
      </c>
      <c r="AY209" s="15" t="s">
        <v>128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5" t="s">
        <v>81</v>
      </c>
      <c r="BK209" s="138">
        <f>ROUND(I209*H209,2)</f>
        <v>0</v>
      </c>
      <c r="BL209" s="15" t="s">
        <v>199</v>
      </c>
      <c r="BM209" s="137" t="s">
        <v>338</v>
      </c>
    </row>
    <row r="210" spans="2:65" s="1" customFormat="1" ht="24.2" customHeight="1">
      <c r="B210" s="125"/>
      <c r="C210" s="126" t="s">
        <v>339</v>
      </c>
      <c r="D210" s="126" t="s">
        <v>131</v>
      </c>
      <c r="E210" s="127" t="s">
        <v>340</v>
      </c>
      <c r="F210" s="128" t="s">
        <v>341</v>
      </c>
      <c r="G210" s="129" t="s">
        <v>146</v>
      </c>
      <c r="H210" s="130">
        <v>3.1720000000000002</v>
      </c>
      <c r="I210" s="131"/>
      <c r="J210" s="132">
        <f>ROUND(I210*H210,2)</f>
        <v>0</v>
      </c>
      <c r="K210" s="128" t="s">
        <v>135</v>
      </c>
      <c r="L210" s="30"/>
      <c r="M210" s="133" t="s">
        <v>1</v>
      </c>
      <c r="N210" s="134" t="s">
        <v>41</v>
      </c>
      <c r="P210" s="135">
        <f>O210*H210</f>
        <v>0</v>
      </c>
      <c r="Q210" s="135">
        <v>1.2E-4</v>
      </c>
      <c r="R210" s="135">
        <f>Q210*H210</f>
        <v>3.8064000000000001E-4</v>
      </c>
      <c r="S210" s="135">
        <v>0</v>
      </c>
      <c r="T210" s="136">
        <f>S210*H210</f>
        <v>0</v>
      </c>
      <c r="AR210" s="137" t="s">
        <v>199</v>
      </c>
      <c r="AT210" s="137" t="s">
        <v>131</v>
      </c>
      <c r="AU210" s="137" t="s">
        <v>83</v>
      </c>
      <c r="AY210" s="15" t="s">
        <v>128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5" t="s">
        <v>81</v>
      </c>
      <c r="BK210" s="138">
        <f>ROUND(I210*H210,2)</f>
        <v>0</v>
      </c>
      <c r="BL210" s="15" t="s">
        <v>199</v>
      </c>
      <c r="BM210" s="137" t="s">
        <v>342</v>
      </c>
    </row>
    <row r="211" spans="2:65" s="11" customFormat="1" ht="22.9" customHeight="1">
      <c r="B211" s="113"/>
      <c r="D211" s="114" t="s">
        <v>75</v>
      </c>
      <c r="E211" s="123" t="s">
        <v>343</v>
      </c>
      <c r="F211" s="123" t="s">
        <v>344</v>
      </c>
      <c r="I211" s="116"/>
      <c r="J211" s="124">
        <f>BK211</f>
        <v>0</v>
      </c>
      <c r="L211" s="113"/>
      <c r="M211" s="118"/>
      <c r="P211" s="119">
        <f>SUM(P212:P213)</f>
        <v>0</v>
      </c>
      <c r="R211" s="119">
        <f>SUM(R212:R213)</f>
        <v>8.2893599999999991E-3</v>
      </c>
      <c r="T211" s="120">
        <f>SUM(T212:T213)</f>
        <v>0</v>
      </c>
      <c r="AR211" s="114" t="s">
        <v>83</v>
      </c>
      <c r="AT211" s="121" t="s">
        <v>75</v>
      </c>
      <c r="AU211" s="121" t="s">
        <v>81</v>
      </c>
      <c r="AY211" s="114" t="s">
        <v>128</v>
      </c>
      <c r="BK211" s="122">
        <f>SUM(BK212:BK213)</f>
        <v>0</v>
      </c>
    </row>
    <row r="212" spans="2:65" s="1" customFormat="1" ht="33" customHeight="1">
      <c r="B212" s="125"/>
      <c r="C212" s="126" t="s">
        <v>345</v>
      </c>
      <c r="D212" s="126" t="s">
        <v>131</v>
      </c>
      <c r="E212" s="127" t="s">
        <v>346</v>
      </c>
      <c r="F212" s="128" t="s">
        <v>347</v>
      </c>
      <c r="G212" s="129" t="s">
        <v>146</v>
      </c>
      <c r="H212" s="130">
        <v>28.584</v>
      </c>
      <c r="I212" s="131"/>
      <c r="J212" s="132">
        <f>ROUND(I212*H212,2)</f>
        <v>0</v>
      </c>
      <c r="K212" s="128" t="s">
        <v>135</v>
      </c>
      <c r="L212" s="30"/>
      <c r="M212" s="133" t="s">
        <v>1</v>
      </c>
      <c r="N212" s="134" t="s">
        <v>41</v>
      </c>
      <c r="P212" s="135">
        <f>O212*H212</f>
        <v>0</v>
      </c>
      <c r="Q212" s="135">
        <v>2.9E-4</v>
      </c>
      <c r="R212" s="135">
        <f>Q212*H212</f>
        <v>8.2893599999999991E-3</v>
      </c>
      <c r="S212" s="135">
        <v>0</v>
      </c>
      <c r="T212" s="136">
        <f>S212*H212</f>
        <v>0</v>
      </c>
      <c r="AR212" s="137" t="s">
        <v>199</v>
      </c>
      <c r="AT212" s="137" t="s">
        <v>131</v>
      </c>
      <c r="AU212" s="137" t="s">
        <v>83</v>
      </c>
      <c r="AY212" s="15" t="s">
        <v>128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5" t="s">
        <v>81</v>
      </c>
      <c r="BK212" s="138">
        <f>ROUND(I212*H212,2)</f>
        <v>0</v>
      </c>
      <c r="BL212" s="15" t="s">
        <v>199</v>
      </c>
      <c r="BM212" s="137" t="s">
        <v>348</v>
      </c>
    </row>
    <row r="213" spans="2:65" s="12" customFormat="1">
      <c r="B213" s="139"/>
      <c r="D213" s="140" t="s">
        <v>159</v>
      </c>
      <c r="E213" s="141" t="s">
        <v>1</v>
      </c>
      <c r="F213" s="142" t="s">
        <v>349</v>
      </c>
      <c r="H213" s="143">
        <v>28.584</v>
      </c>
      <c r="I213" s="144"/>
      <c r="L213" s="139"/>
      <c r="M213" s="145"/>
      <c r="T213" s="146"/>
      <c r="AT213" s="141" t="s">
        <v>159</v>
      </c>
      <c r="AU213" s="141" t="s">
        <v>83</v>
      </c>
      <c r="AV213" s="12" t="s">
        <v>83</v>
      </c>
      <c r="AW213" s="12" t="s">
        <v>32</v>
      </c>
      <c r="AX213" s="12" t="s">
        <v>81</v>
      </c>
      <c r="AY213" s="141" t="s">
        <v>128</v>
      </c>
    </row>
    <row r="214" spans="2:65" s="11" customFormat="1" ht="25.9" customHeight="1">
      <c r="B214" s="113"/>
      <c r="D214" s="114" t="s">
        <v>75</v>
      </c>
      <c r="E214" s="115" t="s">
        <v>350</v>
      </c>
      <c r="F214" s="115" t="s">
        <v>351</v>
      </c>
      <c r="I214" s="116"/>
      <c r="J214" s="117">
        <f>BK214</f>
        <v>0</v>
      </c>
      <c r="L214" s="113"/>
      <c r="M214" s="118"/>
      <c r="P214" s="119">
        <f>P215+P217+P219+P221</f>
        <v>0</v>
      </c>
      <c r="R214" s="119">
        <f>R215+R217+R219+R221</f>
        <v>0</v>
      </c>
      <c r="T214" s="120">
        <f>T215+T217+T219+T221</f>
        <v>0</v>
      </c>
      <c r="AR214" s="114" t="s">
        <v>155</v>
      </c>
      <c r="AT214" s="121" t="s">
        <v>75</v>
      </c>
      <c r="AU214" s="121" t="s">
        <v>76</v>
      </c>
      <c r="AY214" s="114" t="s">
        <v>128</v>
      </c>
      <c r="BK214" s="122">
        <f>BK215+BK217+BK219+BK221</f>
        <v>0</v>
      </c>
    </row>
    <row r="215" spans="2:65" s="11" customFormat="1" ht="22.9" customHeight="1">
      <c r="B215" s="113"/>
      <c r="D215" s="114" t="s">
        <v>75</v>
      </c>
      <c r="E215" s="123" t="s">
        <v>352</v>
      </c>
      <c r="F215" s="123" t="s">
        <v>353</v>
      </c>
      <c r="I215" s="116"/>
      <c r="J215" s="124">
        <f>BK215</f>
        <v>0</v>
      </c>
      <c r="L215" s="113"/>
      <c r="M215" s="118"/>
      <c r="P215" s="119">
        <f>P216</f>
        <v>0</v>
      </c>
      <c r="R215" s="119">
        <f>R216</f>
        <v>0</v>
      </c>
      <c r="T215" s="120">
        <f>T216</f>
        <v>0</v>
      </c>
      <c r="AR215" s="114" t="s">
        <v>155</v>
      </c>
      <c r="AT215" s="121" t="s">
        <v>75</v>
      </c>
      <c r="AU215" s="121" t="s">
        <v>81</v>
      </c>
      <c r="AY215" s="114" t="s">
        <v>128</v>
      </c>
      <c r="BK215" s="122">
        <f>BK216</f>
        <v>0</v>
      </c>
    </row>
    <row r="216" spans="2:65" s="1" customFormat="1" ht="16.5" customHeight="1">
      <c r="B216" s="125"/>
      <c r="C216" s="126" t="s">
        <v>354</v>
      </c>
      <c r="D216" s="126" t="s">
        <v>131</v>
      </c>
      <c r="E216" s="127" t="s">
        <v>355</v>
      </c>
      <c r="F216" s="128" t="s">
        <v>353</v>
      </c>
      <c r="G216" s="129" t="s">
        <v>250</v>
      </c>
      <c r="H216" s="164"/>
      <c r="I216" s="131"/>
      <c r="J216" s="132">
        <f>ROUND(I216*H216,2)</f>
        <v>0</v>
      </c>
      <c r="K216" s="128" t="s">
        <v>135</v>
      </c>
      <c r="L216" s="30"/>
      <c r="M216" s="133" t="s">
        <v>1</v>
      </c>
      <c r="N216" s="134" t="s">
        <v>41</v>
      </c>
      <c r="P216" s="135">
        <f>O216*H216</f>
        <v>0</v>
      </c>
      <c r="Q216" s="135">
        <v>0</v>
      </c>
      <c r="R216" s="135">
        <f>Q216*H216</f>
        <v>0</v>
      </c>
      <c r="S216" s="135">
        <v>0</v>
      </c>
      <c r="T216" s="136">
        <f>S216*H216</f>
        <v>0</v>
      </c>
      <c r="AR216" s="137" t="s">
        <v>356</v>
      </c>
      <c r="AT216" s="137" t="s">
        <v>131</v>
      </c>
      <c r="AU216" s="137" t="s">
        <v>83</v>
      </c>
      <c r="AY216" s="15" t="s">
        <v>128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5" t="s">
        <v>81</v>
      </c>
      <c r="BK216" s="138">
        <f>ROUND(I216*H216,2)</f>
        <v>0</v>
      </c>
      <c r="BL216" s="15" t="s">
        <v>356</v>
      </c>
      <c r="BM216" s="137" t="s">
        <v>357</v>
      </c>
    </row>
    <row r="217" spans="2:65" s="11" customFormat="1" ht="22.9" customHeight="1">
      <c r="B217" s="113"/>
      <c r="D217" s="114" t="s">
        <v>75</v>
      </c>
      <c r="E217" s="123" t="s">
        <v>358</v>
      </c>
      <c r="F217" s="123" t="s">
        <v>359</v>
      </c>
      <c r="I217" s="116"/>
      <c r="J217" s="124">
        <f>BK217</f>
        <v>0</v>
      </c>
      <c r="L217" s="113"/>
      <c r="M217" s="118"/>
      <c r="P217" s="119">
        <f>P218</f>
        <v>0</v>
      </c>
      <c r="R217" s="119">
        <f>R218</f>
        <v>0</v>
      </c>
      <c r="T217" s="120">
        <f>T218</f>
        <v>0</v>
      </c>
      <c r="AR217" s="114" t="s">
        <v>155</v>
      </c>
      <c r="AT217" s="121" t="s">
        <v>75</v>
      </c>
      <c r="AU217" s="121" t="s">
        <v>81</v>
      </c>
      <c r="AY217" s="114" t="s">
        <v>128</v>
      </c>
      <c r="BK217" s="122">
        <f>BK218</f>
        <v>0</v>
      </c>
    </row>
    <row r="218" spans="2:65" s="1" customFormat="1" ht="16.5" customHeight="1">
      <c r="B218" s="125"/>
      <c r="C218" s="126" t="s">
        <v>360</v>
      </c>
      <c r="D218" s="126" t="s">
        <v>131</v>
      </c>
      <c r="E218" s="127" t="s">
        <v>361</v>
      </c>
      <c r="F218" s="128" t="s">
        <v>362</v>
      </c>
      <c r="G218" s="129" t="s">
        <v>250</v>
      </c>
      <c r="H218" s="164"/>
      <c r="I218" s="131"/>
      <c r="J218" s="132">
        <f>ROUND(I218*H218,2)</f>
        <v>0</v>
      </c>
      <c r="K218" s="128" t="s">
        <v>135</v>
      </c>
      <c r="L218" s="30"/>
      <c r="M218" s="133" t="s">
        <v>1</v>
      </c>
      <c r="N218" s="134" t="s">
        <v>41</v>
      </c>
      <c r="P218" s="135">
        <f>O218*H218</f>
        <v>0</v>
      </c>
      <c r="Q218" s="135">
        <v>0</v>
      </c>
      <c r="R218" s="135">
        <f>Q218*H218</f>
        <v>0</v>
      </c>
      <c r="S218" s="135">
        <v>0</v>
      </c>
      <c r="T218" s="136">
        <f>S218*H218</f>
        <v>0</v>
      </c>
      <c r="AR218" s="137" t="s">
        <v>356</v>
      </c>
      <c r="AT218" s="137" t="s">
        <v>131</v>
      </c>
      <c r="AU218" s="137" t="s">
        <v>83</v>
      </c>
      <c r="AY218" s="15" t="s">
        <v>128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5" t="s">
        <v>81</v>
      </c>
      <c r="BK218" s="138">
        <f>ROUND(I218*H218,2)</f>
        <v>0</v>
      </c>
      <c r="BL218" s="15" t="s">
        <v>356</v>
      </c>
      <c r="BM218" s="137" t="s">
        <v>363</v>
      </c>
    </row>
    <row r="219" spans="2:65" s="11" customFormat="1" ht="22.9" customHeight="1">
      <c r="B219" s="113"/>
      <c r="D219" s="114" t="s">
        <v>75</v>
      </c>
      <c r="E219" s="123" t="s">
        <v>364</v>
      </c>
      <c r="F219" s="123" t="s">
        <v>365</v>
      </c>
      <c r="I219" s="116"/>
      <c r="J219" s="124">
        <f>BK219</f>
        <v>0</v>
      </c>
      <c r="L219" s="113"/>
      <c r="M219" s="118"/>
      <c r="P219" s="119">
        <f>P220</f>
        <v>0</v>
      </c>
      <c r="R219" s="119">
        <f>R220</f>
        <v>0</v>
      </c>
      <c r="T219" s="120">
        <f>T220</f>
        <v>0</v>
      </c>
      <c r="AR219" s="114" t="s">
        <v>155</v>
      </c>
      <c r="AT219" s="121" t="s">
        <v>75</v>
      </c>
      <c r="AU219" s="121" t="s">
        <v>81</v>
      </c>
      <c r="AY219" s="114" t="s">
        <v>128</v>
      </c>
      <c r="BK219" s="122">
        <f>BK220</f>
        <v>0</v>
      </c>
    </row>
    <row r="220" spans="2:65" s="1" customFormat="1" ht="16.5" customHeight="1">
      <c r="B220" s="125"/>
      <c r="C220" s="126" t="s">
        <v>366</v>
      </c>
      <c r="D220" s="126" t="s">
        <v>131</v>
      </c>
      <c r="E220" s="127" t="s">
        <v>367</v>
      </c>
      <c r="F220" s="128" t="s">
        <v>365</v>
      </c>
      <c r="G220" s="129" t="s">
        <v>250</v>
      </c>
      <c r="H220" s="164"/>
      <c r="I220" s="131"/>
      <c r="J220" s="132">
        <f>ROUND(I220*H220,2)</f>
        <v>0</v>
      </c>
      <c r="K220" s="128" t="s">
        <v>135</v>
      </c>
      <c r="L220" s="30"/>
      <c r="M220" s="133" t="s">
        <v>1</v>
      </c>
      <c r="N220" s="134" t="s">
        <v>41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356</v>
      </c>
      <c r="AT220" s="137" t="s">
        <v>131</v>
      </c>
      <c r="AU220" s="137" t="s">
        <v>83</v>
      </c>
      <c r="AY220" s="15" t="s">
        <v>128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5" t="s">
        <v>81</v>
      </c>
      <c r="BK220" s="138">
        <f>ROUND(I220*H220,2)</f>
        <v>0</v>
      </c>
      <c r="BL220" s="15" t="s">
        <v>356</v>
      </c>
      <c r="BM220" s="137" t="s">
        <v>368</v>
      </c>
    </row>
    <row r="221" spans="2:65" s="11" customFormat="1" ht="22.9" customHeight="1">
      <c r="B221" s="113"/>
      <c r="D221" s="114" t="s">
        <v>75</v>
      </c>
      <c r="E221" s="123" t="s">
        <v>369</v>
      </c>
      <c r="F221" s="123" t="s">
        <v>370</v>
      </c>
      <c r="I221" s="116"/>
      <c r="J221" s="124">
        <f>BK221</f>
        <v>0</v>
      </c>
      <c r="L221" s="113"/>
      <c r="M221" s="118"/>
      <c r="P221" s="119">
        <f>P222</f>
        <v>0</v>
      </c>
      <c r="R221" s="119">
        <f>R222</f>
        <v>0</v>
      </c>
      <c r="T221" s="120">
        <f>T222</f>
        <v>0</v>
      </c>
      <c r="AR221" s="114" t="s">
        <v>155</v>
      </c>
      <c r="AT221" s="121" t="s">
        <v>75</v>
      </c>
      <c r="AU221" s="121" t="s">
        <v>81</v>
      </c>
      <c r="AY221" s="114" t="s">
        <v>128</v>
      </c>
      <c r="BK221" s="122">
        <f>BK222</f>
        <v>0</v>
      </c>
    </row>
    <row r="222" spans="2:65" s="1" customFormat="1" ht="16.5" customHeight="1">
      <c r="B222" s="125"/>
      <c r="C222" s="126" t="s">
        <v>371</v>
      </c>
      <c r="D222" s="126" t="s">
        <v>131</v>
      </c>
      <c r="E222" s="127" t="s">
        <v>372</v>
      </c>
      <c r="F222" s="128" t="s">
        <v>370</v>
      </c>
      <c r="G222" s="129" t="s">
        <v>250</v>
      </c>
      <c r="H222" s="164"/>
      <c r="I222" s="131"/>
      <c r="J222" s="132">
        <f>ROUND(I222*H222,2)</f>
        <v>0</v>
      </c>
      <c r="K222" s="128" t="s">
        <v>135</v>
      </c>
      <c r="L222" s="30"/>
      <c r="M222" s="165" t="s">
        <v>1</v>
      </c>
      <c r="N222" s="166" t="s">
        <v>41</v>
      </c>
      <c r="O222" s="167"/>
      <c r="P222" s="168">
        <f>O222*H222</f>
        <v>0</v>
      </c>
      <c r="Q222" s="168">
        <v>0</v>
      </c>
      <c r="R222" s="168">
        <f>Q222*H222</f>
        <v>0</v>
      </c>
      <c r="S222" s="168">
        <v>0</v>
      </c>
      <c r="T222" s="169">
        <f>S222*H222</f>
        <v>0</v>
      </c>
      <c r="AR222" s="137" t="s">
        <v>356</v>
      </c>
      <c r="AT222" s="137" t="s">
        <v>131</v>
      </c>
      <c r="AU222" s="137" t="s">
        <v>83</v>
      </c>
      <c r="AY222" s="15" t="s">
        <v>128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5" t="s">
        <v>81</v>
      </c>
      <c r="BK222" s="138">
        <f>ROUND(I222*H222,2)</f>
        <v>0</v>
      </c>
      <c r="BL222" s="15" t="s">
        <v>356</v>
      </c>
      <c r="BM222" s="137" t="s">
        <v>373</v>
      </c>
    </row>
    <row r="223" spans="2:65" s="1" customFormat="1" ht="6.95" customHeight="1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30"/>
    </row>
  </sheetData>
  <autoFilter ref="C134:K222" xr:uid="{00000000-0009-0000-0000-000001000000}"/>
  <mergeCells count="6">
    <mergeCell ref="E127:H12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showGridLines="0" topLeftCell="A19" zoomScale="110" zoomScaleNormal="110" workbookViewId="0">
      <selection activeCell="H39" sqref="H39"/>
    </sheetView>
  </sheetViews>
  <sheetFormatPr defaultColWidth="10.6640625" defaultRowHeight="14.1" customHeight="1"/>
  <cols>
    <col min="1" max="1" width="8.83203125" style="244" customWidth="1"/>
    <col min="2" max="2" width="6.83203125" style="244" customWidth="1"/>
    <col min="3" max="3" width="100.83203125" style="177" customWidth="1"/>
    <col min="4" max="4" width="5.83203125" style="245" customWidth="1"/>
    <col min="5" max="5" width="8.83203125" style="245" customWidth="1"/>
    <col min="6" max="6" width="1" style="246" customWidth="1"/>
    <col min="7" max="8" width="17.83203125" style="177" customWidth="1"/>
    <col min="9" max="16384" width="10.6640625" style="177"/>
  </cols>
  <sheetData>
    <row r="1" spans="1:25" ht="6.95" customHeight="1">
      <c r="A1" s="170"/>
      <c r="B1" s="171"/>
      <c r="C1" s="172"/>
      <c r="D1" s="173"/>
      <c r="E1" s="174"/>
      <c r="F1" s="175"/>
      <c r="G1" s="173"/>
      <c r="H1" s="176"/>
    </row>
    <row r="2" spans="1:25" ht="14.1" customHeight="1">
      <c r="A2" s="178" t="s">
        <v>374</v>
      </c>
      <c r="B2" s="179" t="s">
        <v>375</v>
      </c>
      <c r="C2" s="180" t="s">
        <v>376</v>
      </c>
      <c r="D2" s="181" t="s">
        <v>377</v>
      </c>
      <c r="E2" s="359" t="s">
        <v>378</v>
      </c>
      <c r="F2" s="360"/>
      <c r="G2" s="181" t="s">
        <v>379</v>
      </c>
      <c r="H2" s="182" t="s">
        <v>380</v>
      </c>
    </row>
    <row r="3" spans="1:25" ht="6.95" customHeight="1">
      <c r="A3" s="183"/>
      <c r="B3" s="184"/>
      <c r="C3" s="185"/>
      <c r="D3" s="186"/>
      <c r="E3" s="187"/>
      <c r="F3" s="185"/>
      <c r="G3" s="186"/>
      <c r="H3" s="188"/>
    </row>
    <row r="4" spans="1:25" ht="14.1" customHeight="1">
      <c r="A4" s="189"/>
      <c r="B4" s="190"/>
      <c r="C4" s="191"/>
      <c r="D4" s="192"/>
      <c r="E4" s="193"/>
      <c r="F4" s="194"/>
      <c r="G4" s="195"/>
      <c r="H4" s="196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</row>
    <row r="5" spans="1:25" ht="18" customHeight="1">
      <c r="A5" s="189"/>
      <c r="B5" s="190"/>
      <c r="C5" s="198" t="s">
        <v>196</v>
      </c>
      <c r="D5" s="192"/>
      <c r="E5" s="193"/>
      <c r="F5" s="194"/>
      <c r="G5" s="199"/>
      <c r="H5" s="200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</row>
    <row r="6" spans="1:25" ht="14.1" customHeight="1">
      <c r="A6" s="201"/>
      <c r="B6" s="202"/>
      <c r="C6" s="203"/>
      <c r="D6" s="204"/>
      <c r="E6" s="205"/>
      <c r="F6" s="206"/>
      <c r="G6" s="207"/>
      <c r="H6" s="208"/>
    </row>
    <row r="7" spans="1:25" ht="14.1" customHeight="1">
      <c r="A7" s="209"/>
      <c r="B7" s="210"/>
      <c r="C7" s="211" t="s">
        <v>381</v>
      </c>
      <c r="D7" s="212"/>
      <c r="E7" s="213"/>
      <c r="F7" s="214"/>
      <c r="G7" s="215"/>
      <c r="H7" s="216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</row>
    <row r="8" spans="1:25" ht="14.1" customHeight="1">
      <c r="A8" s="189"/>
      <c r="B8" s="217"/>
      <c r="C8" s="218" t="s">
        <v>382</v>
      </c>
      <c r="D8" s="192"/>
      <c r="E8" s="193"/>
      <c r="F8" s="214"/>
      <c r="G8" s="195"/>
      <c r="H8" s="196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</row>
    <row r="9" spans="1:25" ht="14.1" customHeight="1">
      <c r="A9" s="219" t="s">
        <v>383</v>
      </c>
      <c r="B9" s="217"/>
      <c r="C9" s="220" t="s">
        <v>384</v>
      </c>
      <c r="D9" s="192" t="s">
        <v>308</v>
      </c>
      <c r="E9" s="193">
        <v>13</v>
      </c>
      <c r="F9" s="214"/>
      <c r="G9" s="195"/>
      <c r="H9" s="196">
        <f>E9*G9</f>
        <v>0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</row>
    <row r="10" spans="1:25" ht="14.1" customHeight="1">
      <c r="A10" s="219" t="s">
        <v>385</v>
      </c>
      <c r="B10" s="217"/>
      <c r="C10" s="220" t="s">
        <v>386</v>
      </c>
      <c r="D10" s="192" t="s">
        <v>308</v>
      </c>
      <c r="E10" s="193">
        <v>3</v>
      </c>
      <c r="F10" s="214"/>
      <c r="G10" s="195"/>
      <c r="H10" s="196">
        <f t="shared" ref="H10:H15" si="0">E10*G10</f>
        <v>0</v>
      </c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</row>
    <row r="11" spans="1:25" ht="14.1" customHeight="1">
      <c r="A11" s="219" t="s">
        <v>387</v>
      </c>
      <c r="B11" s="217"/>
      <c r="C11" s="221" t="s">
        <v>388</v>
      </c>
      <c r="D11" s="192" t="s">
        <v>389</v>
      </c>
      <c r="E11" s="193">
        <v>2</v>
      </c>
      <c r="F11" s="194"/>
      <c r="G11" s="195"/>
      <c r="H11" s="196">
        <f t="shared" si="0"/>
        <v>0</v>
      </c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</row>
    <row r="12" spans="1:25" ht="14.1" customHeight="1">
      <c r="A12" s="219" t="s">
        <v>390</v>
      </c>
      <c r="B12" s="217"/>
      <c r="C12" s="221" t="s">
        <v>391</v>
      </c>
      <c r="D12" s="192" t="s">
        <v>389</v>
      </c>
      <c r="E12" s="193">
        <v>1</v>
      </c>
      <c r="F12" s="194"/>
      <c r="G12" s="195"/>
      <c r="H12" s="196">
        <f t="shared" si="0"/>
        <v>0</v>
      </c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</row>
    <row r="13" spans="1:25" ht="14.1" customHeight="1">
      <c r="A13" s="219" t="s">
        <v>392</v>
      </c>
      <c r="B13" s="217"/>
      <c r="C13" s="221" t="s">
        <v>393</v>
      </c>
      <c r="D13" s="192" t="s">
        <v>389</v>
      </c>
      <c r="E13" s="193">
        <v>1</v>
      </c>
      <c r="F13" s="194"/>
      <c r="G13" s="195"/>
      <c r="H13" s="196">
        <f t="shared" si="0"/>
        <v>0</v>
      </c>
      <c r="J13" s="197"/>
      <c r="K13" s="197" t="s">
        <v>394</v>
      </c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</row>
    <row r="14" spans="1:25" ht="14.1" customHeight="1">
      <c r="A14" s="219" t="s">
        <v>395</v>
      </c>
      <c r="B14" s="217"/>
      <c r="C14" s="221" t="s">
        <v>396</v>
      </c>
      <c r="D14" s="192" t="s">
        <v>389</v>
      </c>
      <c r="E14" s="193">
        <v>1</v>
      </c>
      <c r="F14" s="194"/>
      <c r="G14" s="195"/>
      <c r="H14" s="196">
        <f t="shared" si="0"/>
        <v>0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</row>
    <row r="15" spans="1:25" ht="14.1" customHeight="1">
      <c r="A15" s="219" t="s">
        <v>397</v>
      </c>
      <c r="B15" s="217"/>
      <c r="C15" s="221" t="s">
        <v>398</v>
      </c>
      <c r="D15" s="192" t="s">
        <v>389</v>
      </c>
      <c r="E15" s="193">
        <v>1</v>
      </c>
      <c r="F15" s="194"/>
      <c r="G15" s="195"/>
      <c r="H15" s="196">
        <f t="shared" si="0"/>
        <v>0</v>
      </c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</row>
    <row r="16" spans="1:25" ht="14.1" customHeight="1">
      <c r="A16" s="189"/>
      <c r="B16" s="217"/>
      <c r="C16" s="222" t="s">
        <v>399</v>
      </c>
      <c r="D16" s="192"/>
      <c r="E16" s="193"/>
      <c r="F16" s="194"/>
      <c r="G16" s="195"/>
      <c r="H16" s="223">
        <f>SUM(H8:H15)</f>
        <v>0</v>
      </c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</row>
    <row r="17" spans="1:25" ht="14.1" customHeight="1">
      <c r="A17" s="189"/>
      <c r="B17" s="217"/>
      <c r="C17" s="221"/>
      <c r="D17" s="192"/>
      <c r="E17" s="193"/>
      <c r="F17" s="194"/>
      <c r="G17" s="195"/>
      <c r="H17" s="196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</row>
    <row r="18" spans="1:25" ht="14.1" customHeight="1">
      <c r="A18" s="189"/>
      <c r="B18" s="217"/>
      <c r="C18" s="222" t="s">
        <v>400</v>
      </c>
      <c r="D18" s="192"/>
      <c r="E18" s="193"/>
      <c r="F18" s="194"/>
      <c r="G18" s="195"/>
      <c r="H18" s="196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</row>
    <row r="19" spans="1:25" ht="14.1" customHeight="1">
      <c r="A19" s="219" t="s">
        <v>383</v>
      </c>
      <c r="B19" s="217"/>
      <c r="C19" s="221" t="s">
        <v>401</v>
      </c>
      <c r="D19" s="192" t="s">
        <v>402</v>
      </c>
      <c r="E19" s="193">
        <v>1</v>
      </c>
      <c r="F19" s="194"/>
      <c r="G19" s="195"/>
      <c r="H19" s="196">
        <f t="shared" ref="H19:H20" si="1">E19*G19</f>
        <v>0</v>
      </c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</row>
    <row r="20" spans="1:25" ht="14.1" customHeight="1">
      <c r="A20" s="219" t="s">
        <v>385</v>
      </c>
      <c r="B20" s="217"/>
      <c r="C20" s="221" t="s">
        <v>403</v>
      </c>
      <c r="D20" s="192" t="s">
        <v>402</v>
      </c>
      <c r="E20" s="193">
        <v>1</v>
      </c>
      <c r="F20" s="194"/>
      <c r="G20" s="195"/>
      <c r="H20" s="196">
        <f t="shared" si="1"/>
        <v>0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</row>
    <row r="21" spans="1:25" ht="14.1" customHeight="1">
      <c r="A21" s="189"/>
      <c r="B21" s="217"/>
      <c r="C21" s="222" t="s">
        <v>399</v>
      </c>
      <c r="D21" s="192"/>
      <c r="E21" s="193"/>
      <c r="F21" s="194"/>
      <c r="G21" s="195"/>
      <c r="H21" s="223">
        <f>SUM(H19:H20)</f>
        <v>0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</row>
    <row r="22" spans="1:25" ht="14.1" customHeight="1">
      <c r="A22" s="224"/>
      <c r="B22" s="225"/>
      <c r="C22" s="226"/>
      <c r="D22" s="227"/>
      <c r="E22" s="193"/>
      <c r="F22" s="194"/>
      <c r="G22" s="228"/>
      <c r="H22" s="196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</row>
    <row r="23" spans="1:25" ht="14.1" customHeight="1">
      <c r="A23" s="209"/>
      <c r="B23" s="229"/>
      <c r="C23" s="230" t="s">
        <v>404</v>
      </c>
      <c r="D23" s="227"/>
      <c r="E23" s="193"/>
      <c r="F23" s="194"/>
      <c r="G23" s="228"/>
      <c r="H23" s="196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</row>
    <row r="24" spans="1:25" ht="14.1" customHeight="1">
      <c r="A24" s="189"/>
      <c r="B24" s="231"/>
      <c r="C24" s="232" t="s">
        <v>405</v>
      </c>
      <c r="D24" s="192"/>
      <c r="E24" s="193"/>
      <c r="F24" s="194"/>
      <c r="G24" s="195"/>
      <c r="H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</row>
    <row r="25" spans="1:25" ht="14.1" customHeight="1">
      <c r="A25" s="219" t="s">
        <v>383</v>
      </c>
      <c r="B25" s="231"/>
      <c r="C25" s="233" t="s">
        <v>406</v>
      </c>
      <c r="D25" s="192" t="s">
        <v>308</v>
      </c>
      <c r="E25" s="193">
        <v>4</v>
      </c>
      <c r="F25" s="194"/>
      <c r="G25" s="195"/>
      <c r="H25" s="196">
        <f t="shared" ref="H25:H31" si="2">E25*G25</f>
        <v>0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</row>
    <row r="26" spans="1:25" ht="14.1" customHeight="1">
      <c r="A26" s="219" t="s">
        <v>385</v>
      </c>
      <c r="B26" s="231"/>
      <c r="C26" s="233" t="s">
        <v>407</v>
      </c>
      <c r="D26" s="192" t="s">
        <v>308</v>
      </c>
      <c r="E26" s="193">
        <v>4</v>
      </c>
      <c r="F26" s="194"/>
      <c r="G26" s="195"/>
      <c r="H26" s="196">
        <f t="shared" si="2"/>
        <v>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</row>
    <row r="27" spans="1:25" ht="14.1" customHeight="1">
      <c r="A27" s="219" t="s">
        <v>387</v>
      </c>
      <c r="B27" s="231"/>
      <c r="C27" s="233" t="s">
        <v>408</v>
      </c>
      <c r="D27" s="192" t="s">
        <v>308</v>
      </c>
      <c r="E27" s="193">
        <v>4</v>
      </c>
      <c r="F27" s="194"/>
      <c r="G27" s="195"/>
      <c r="H27" s="196">
        <f t="shared" si="2"/>
        <v>0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</row>
    <row r="28" spans="1:25" ht="14.1" customHeight="1">
      <c r="A28" s="219" t="s">
        <v>390</v>
      </c>
      <c r="B28" s="231"/>
      <c r="C28" s="233" t="s">
        <v>409</v>
      </c>
      <c r="D28" s="192" t="s">
        <v>308</v>
      </c>
      <c r="E28" s="193">
        <v>4</v>
      </c>
      <c r="F28" s="194"/>
      <c r="G28" s="195"/>
      <c r="H28" s="196">
        <f t="shared" si="2"/>
        <v>0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</row>
    <row r="29" spans="1:25" ht="14.1" customHeight="1">
      <c r="A29" s="219" t="s">
        <v>392</v>
      </c>
      <c r="B29" s="231"/>
      <c r="C29" s="233" t="s">
        <v>410</v>
      </c>
      <c r="D29" s="192" t="s">
        <v>389</v>
      </c>
      <c r="E29" s="193">
        <v>2</v>
      </c>
      <c r="F29" s="194"/>
      <c r="G29" s="195"/>
      <c r="H29" s="196">
        <f t="shared" si="2"/>
        <v>0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</row>
    <row r="30" spans="1:25" ht="14.1" customHeight="1">
      <c r="A30" s="219" t="s">
        <v>395</v>
      </c>
      <c r="B30" s="231"/>
      <c r="C30" s="233" t="s">
        <v>411</v>
      </c>
      <c r="D30" s="192" t="s">
        <v>389</v>
      </c>
      <c r="E30" s="193">
        <v>1</v>
      </c>
      <c r="F30" s="194"/>
      <c r="G30" s="195"/>
      <c r="H30" s="196">
        <f t="shared" si="2"/>
        <v>0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</row>
    <row r="31" spans="1:25" ht="14.1" customHeight="1">
      <c r="A31" s="219" t="s">
        <v>397</v>
      </c>
      <c r="B31" s="231"/>
      <c r="C31" s="233" t="s">
        <v>412</v>
      </c>
      <c r="D31" s="192" t="s">
        <v>389</v>
      </c>
      <c r="E31" s="193">
        <v>1</v>
      </c>
      <c r="F31" s="194"/>
      <c r="G31" s="195"/>
      <c r="H31" s="196">
        <f t="shared" si="2"/>
        <v>0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</row>
    <row r="32" spans="1:25" ht="14.1" customHeight="1">
      <c r="A32" s="189"/>
      <c r="B32" s="217"/>
      <c r="C32" s="222" t="s">
        <v>399</v>
      </c>
      <c r="D32" s="192"/>
      <c r="E32" s="193"/>
      <c r="F32" s="194"/>
      <c r="G32" s="195"/>
      <c r="H32" s="223">
        <f>SUM(H25:H31)</f>
        <v>0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</row>
    <row r="33" spans="1:25" ht="14.1" customHeight="1">
      <c r="A33" s="234"/>
      <c r="B33" s="190"/>
      <c r="C33" s="222"/>
      <c r="D33" s="227"/>
      <c r="E33" s="193"/>
      <c r="F33" s="194"/>
      <c r="G33" s="228"/>
      <c r="H33" s="196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</row>
    <row r="34" spans="1:25" ht="14.1" customHeight="1">
      <c r="A34" s="189"/>
      <c r="B34" s="190"/>
      <c r="C34" s="235" t="s">
        <v>413</v>
      </c>
      <c r="D34" s="192"/>
      <c r="E34" s="193"/>
      <c r="F34" s="194"/>
      <c r="G34" s="195"/>
      <c r="H34" s="196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</row>
    <row r="35" spans="1:25" ht="14.1" customHeight="1">
      <c r="A35" s="219" t="s">
        <v>383</v>
      </c>
      <c r="B35" s="190"/>
      <c r="C35" s="191" t="s">
        <v>414</v>
      </c>
      <c r="D35" s="192" t="s">
        <v>402</v>
      </c>
      <c r="E35" s="193">
        <v>2</v>
      </c>
      <c r="F35" s="194"/>
      <c r="G35" s="195"/>
      <c r="H35" s="196">
        <f t="shared" ref="H35:H36" si="3">E35*G35</f>
        <v>0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</row>
    <row r="36" spans="1:25" ht="14.1" customHeight="1">
      <c r="A36" s="219" t="s">
        <v>385</v>
      </c>
      <c r="B36" s="190"/>
      <c r="C36" s="191" t="s">
        <v>415</v>
      </c>
      <c r="D36" s="192" t="s">
        <v>402</v>
      </c>
      <c r="E36" s="193">
        <v>1</v>
      </c>
      <c r="F36" s="194"/>
      <c r="G36" s="195"/>
      <c r="H36" s="196">
        <f t="shared" si="3"/>
        <v>0</v>
      </c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</row>
    <row r="37" spans="1:25" ht="14.1" customHeight="1">
      <c r="A37" s="189"/>
      <c r="B37" s="217"/>
      <c r="C37" s="222" t="s">
        <v>399</v>
      </c>
      <c r="D37" s="192"/>
      <c r="E37" s="193"/>
      <c r="F37" s="194"/>
      <c r="G37" s="195"/>
      <c r="H37" s="223">
        <f>SUM(H35:H36)</f>
        <v>0</v>
      </c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</row>
    <row r="38" spans="1:25" ht="14.1" customHeight="1">
      <c r="A38" s="189"/>
      <c r="B38" s="190"/>
      <c r="C38" s="191"/>
      <c r="D38" s="192"/>
      <c r="E38" s="193"/>
      <c r="F38" s="194"/>
      <c r="G38" s="195"/>
      <c r="H38" s="196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</row>
    <row r="39" spans="1:25" s="242" customFormat="1" ht="14.1" customHeight="1">
      <c r="A39" s="236"/>
      <c r="B39" s="237"/>
      <c r="C39" s="235" t="s">
        <v>416</v>
      </c>
      <c r="D39" s="238"/>
      <c r="E39" s="239"/>
      <c r="F39" s="240"/>
      <c r="G39" s="241"/>
      <c r="H39" s="223">
        <f>H37+H32+H21+H16</f>
        <v>0</v>
      </c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</row>
    <row r="40" spans="1:25" ht="14.1" customHeight="1">
      <c r="A40" s="189"/>
      <c r="B40" s="190"/>
      <c r="C40" s="191" t="s">
        <v>394</v>
      </c>
      <c r="D40" s="192"/>
      <c r="E40" s="193"/>
      <c r="F40" s="194"/>
      <c r="G40" s="195"/>
      <c r="H40" s="196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</row>
  </sheetData>
  <mergeCells count="1">
    <mergeCell ref="E2:F2"/>
  </mergeCells>
  <printOptions horizontalCentered="1"/>
  <pageMargins left="0.39370078740157483" right="0.39370078740157483" top="0.94488188976377963" bottom="0.62992125984251968" header="0.59055118110236227" footer="0.39370078740157483"/>
  <pageSetup paperSize="9" orientation="landscape" useFirstPageNumber="1" horizontalDpi="4294967292" r:id="rId1"/>
  <headerFooter alignWithMargins="0">
    <oddHeader>&amp;L&amp;"Arial Narrow,Tučné"Úprava skladu F34 na laboratoř
FYZIKÁLNÍ ÚSTAV AV ČR, budova F, Cukrovarnická 112/10, Praha 6</oddHeader>
    <oddFooter>&amp;C&amp;"Arial Narrow,Obyčejné"&amp;P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4"/>
  <sheetViews>
    <sheetView topLeftCell="A100" workbookViewId="0">
      <selection activeCell="I38" sqref="I38"/>
    </sheetView>
  </sheetViews>
  <sheetFormatPr defaultRowHeight="14.25"/>
  <cols>
    <col min="1" max="1" width="9.33203125" style="250"/>
    <col min="2" max="2" width="86.5" style="250" customWidth="1"/>
    <col min="3" max="5" width="9.33203125" style="250"/>
    <col min="6" max="6" width="15.5" style="250" bestFit="1" customWidth="1"/>
    <col min="7" max="257" width="9.33203125" style="250"/>
    <col min="258" max="258" width="86.5" style="250" customWidth="1"/>
    <col min="259" max="261" width="9.33203125" style="250"/>
    <col min="262" max="262" width="15.5" style="250" bestFit="1" customWidth="1"/>
    <col min="263" max="513" width="9.33203125" style="250"/>
    <col min="514" max="514" width="86.5" style="250" customWidth="1"/>
    <col min="515" max="517" width="9.33203125" style="250"/>
    <col min="518" max="518" width="15.5" style="250" bestFit="1" customWidth="1"/>
    <col min="519" max="769" width="9.33203125" style="250"/>
    <col min="770" max="770" width="86.5" style="250" customWidth="1"/>
    <col min="771" max="773" width="9.33203125" style="250"/>
    <col min="774" max="774" width="15.5" style="250" bestFit="1" customWidth="1"/>
    <col min="775" max="1025" width="9.33203125" style="250"/>
    <col min="1026" max="1026" width="86.5" style="250" customWidth="1"/>
    <col min="1027" max="1029" width="9.33203125" style="250"/>
    <col min="1030" max="1030" width="15.5" style="250" bestFit="1" customWidth="1"/>
    <col min="1031" max="1281" width="9.33203125" style="250"/>
    <col min="1282" max="1282" width="86.5" style="250" customWidth="1"/>
    <col min="1283" max="1285" width="9.33203125" style="250"/>
    <col min="1286" max="1286" width="15.5" style="250" bestFit="1" customWidth="1"/>
    <col min="1287" max="1537" width="9.33203125" style="250"/>
    <col min="1538" max="1538" width="86.5" style="250" customWidth="1"/>
    <col min="1539" max="1541" width="9.33203125" style="250"/>
    <col min="1542" max="1542" width="15.5" style="250" bestFit="1" customWidth="1"/>
    <col min="1543" max="1793" width="9.33203125" style="250"/>
    <col min="1794" max="1794" width="86.5" style="250" customWidth="1"/>
    <col min="1795" max="1797" width="9.33203125" style="250"/>
    <col min="1798" max="1798" width="15.5" style="250" bestFit="1" customWidth="1"/>
    <col min="1799" max="2049" width="9.33203125" style="250"/>
    <col min="2050" max="2050" width="86.5" style="250" customWidth="1"/>
    <col min="2051" max="2053" width="9.33203125" style="250"/>
    <col min="2054" max="2054" width="15.5" style="250" bestFit="1" customWidth="1"/>
    <col min="2055" max="2305" width="9.33203125" style="250"/>
    <col min="2306" max="2306" width="86.5" style="250" customWidth="1"/>
    <col min="2307" max="2309" width="9.33203125" style="250"/>
    <col min="2310" max="2310" width="15.5" style="250" bestFit="1" customWidth="1"/>
    <col min="2311" max="2561" width="9.33203125" style="250"/>
    <col min="2562" max="2562" width="86.5" style="250" customWidth="1"/>
    <col min="2563" max="2565" width="9.33203125" style="250"/>
    <col min="2566" max="2566" width="15.5" style="250" bestFit="1" customWidth="1"/>
    <col min="2567" max="2817" width="9.33203125" style="250"/>
    <col min="2818" max="2818" width="86.5" style="250" customWidth="1"/>
    <col min="2819" max="2821" width="9.33203125" style="250"/>
    <col min="2822" max="2822" width="15.5" style="250" bestFit="1" customWidth="1"/>
    <col min="2823" max="3073" width="9.33203125" style="250"/>
    <col min="3074" max="3074" width="86.5" style="250" customWidth="1"/>
    <col min="3075" max="3077" width="9.33203125" style="250"/>
    <col min="3078" max="3078" width="15.5" style="250" bestFit="1" customWidth="1"/>
    <col min="3079" max="3329" width="9.33203125" style="250"/>
    <col min="3330" max="3330" width="86.5" style="250" customWidth="1"/>
    <col min="3331" max="3333" width="9.33203125" style="250"/>
    <col min="3334" max="3334" width="15.5" style="250" bestFit="1" customWidth="1"/>
    <col min="3335" max="3585" width="9.33203125" style="250"/>
    <col min="3586" max="3586" width="86.5" style="250" customWidth="1"/>
    <col min="3587" max="3589" width="9.33203125" style="250"/>
    <col min="3590" max="3590" width="15.5" style="250" bestFit="1" customWidth="1"/>
    <col min="3591" max="3841" width="9.33203125" style="250"/>
    <col min="3842" max="3842" width="86.5" style="250" customWidth="1"/>
    <col min="3843" max="3845" width="9.33203125" style="250"/>
    <col min="3846" max="3846" width="15.5" style="250" bestFit="1" customWidth="1"/>
    <col min="3847" max="4097" width="9.33203125" style="250"/>
    <col min="4098" max="4098" width="86.5" style="250" customWidth="1"/>
    <col min="4099" max="4101" width="9.33203125" style="250"/>
    <col min="4102" max="4102" width="15.5" style="250" bestFit="1" customWidth="1"/>
    <col min="4103" max="4353" width="9.33203125" style="250"/>
    <col min="4354" max="4354" width="86.5" style="250" customWidth="1"/>
    <col min="4355" max="4357" width="9.33203125" style="250"/>
    <col min="4358" max="4358" width="15.5" style="250" bestFit="1" customWidth="1"/>
    <col min="4359" max="4609" width="9.33203125" style="250"/>
    <col min="4610" max="4610" width="86.5" style="250" customWidth="1"/>
    <col min="4611" max="4613" width="9.33203125" style="250"/>
    <col min="4614" max="4614" width="15.5" style="250" bestFit="1" customWidth="1"/>
    <col min="4615" max="4865" width="9.33203125" style="250"/>
    <col min="4866" max="4866" width="86.5" style="250" customWidth="1"/>
    <col min="4867" max="4869" width="9.33203125" style="250"/>
    <col min="4870" max="4870" width="15.5" style="250" bestFit="1" customWidth="1"/>
    <col min="4871" max="5121" width="9.33203125" style="250"/>
    <col min="5122" max="5122" width="86.5" style="250" customWidth="1"/>
    <col min="5123" max="5125" width="9.33203125" style="250"/>
    <col min="5126" max="5126" width="15.5" style="250" bestFit="1" customWidth="1"/>
    <col min="5127" max="5377" width="9.33203125" style="250"/>
    <col min="5378" max="5378" width="86.5" style="250" customWidth="1"/>
    <col min="5379" max="5381" width="9.33203125" style="250"/>
    <col min="5382" max="5382" width="15.5" style="250" bestFit="1" customWidth="1"/>
    <col min="5383" max="5633" width="9.33203125" style="250"/>
    <col min="5634" max="5634" width="86.5" style="250" customWidth="1"/>
    <col min="5635" max="5637" width="9.33203125" style="250"/>
    <col min="5638" max="5638" width="15.5" style="250" bestFit="1" customWidth="1"/>
    <col min="5639" max="5889" width="9.33203125" style="250"/>
    <col min="5890" max="5890" width="86.5" style="250" customWidth="1"/>
    <col min="5891" max="5893" width="9.33203125" style="250"/>
    <col min="5894" max="5894" width="15.5" style="250" bestFit="1" customWidth="1"/>
    <col min="5895" max="6145" width="9.33203125" style="250"/>
    <col min="6146" max="6146" width="86.5" style="250" customWidth="1"/>
    <col min="6147" max="6149" width="9.33203125" style="250"/>
    <col min="6150" max="6150" width="15.5" style="250" bestFit="1" customWidth="1"/>
    <col min="6151" max="6401" width="9.33203125" style="250"/>
    <col min="6402" max="6402" width="86.5" style="250" customWidth="1"/>
    <col min="6403" max="6405" width="9.33203125" style="250"/>
    <col min="6406" max="6406" width="15.5" style="250" bestFit="1" customWidth="1"/>
    <col min="6407" max="6657" width="9.33203125" style="250"/>
    <col min="6658" max="6658" width="86.5" style="250" customWidth="1"/>
    <col min="6659" max="6661" width="9.33203125" style="250"/>
    <col min="6662" max="6662" width="15.5" style="250" bestFit="1" customWidth="1"/>
    <col min="6663" max="6913" width="9.33203125" style="250"/>
    <col min="6914" max="6914" width="86.5" style="250" customWidth="1"/>
    <col min="6915" max="6917" width="9.33203125" style="250"/>
    <col min="6918" max="6918" width="15.5" style="250" bestFit="1" customWidth="1"/>
    <col min="6919" max="7169" width="9.33203125" style="250"/>
    <col min="7170" max="7170" width="86.5" style="250" customWidth="1"/>
    <col min="7171" max="7173" width="9.33203125" style="250"/>
    <col min="7174" max="7174" width="15.5" style="250" bestFit="1" customWidth="1"/>
    <col min="7175" max="7425" width="9.33203125" style="250"/>
    <col min="7426" max="7426" width="86.5" style="250" customWidth="1"/>
    <col min="7427" max="7429" width="9.33203125" style="250"/>
    <col min="7430" max="7430" width="15.5" style="250" bestFit="1" customWidth="1"/>
    <col min="7431" max="7681" width="9.33203125" style="250"/>
    <col min="7682" max="7682" width="86.5" style="250" customWidth="1"/>
    <col min="7683" max="7685" width="9.33203125" style="250"/>
    <col min="7686" max="7686" width="15.5" style="250" bestFit="1" customWidth="1"/>
    <col min="7687" max="7937" width="9.33203125" style="250"/>
    <col min="7938" max="7938" width="86.5" style="250" customWidth="1"/>
    <col min="7939" max="7941" width="9.33203125" style="250"/>
    <col min="7942" max="7942" width="15.5" style="250" bestFit="1" customWidth="1"/>
    <col min="7943" max="8193" width="9.33203125" style="250"/>
    <col min="8194" max="8194" width="86.5" style="250" customWidth="1"/>
    <col min="8195" max="8197" width="9.33203125" style="250"/>
    <col min="8198" max="8198" width="15.5" style="250" bestFit="1" customWidth="1"/>
    <col min="8199" max="8449" width="9.33203125" style="250"/>
    <col min="8450" max="8450" width="86.5" style="250" customWidth="1"/>
    <col min="8451" max="8453" width="9.33203125" style="250"/>
    <col min="8454" max="8454" width="15.5" style="250" bestFit="1" customWidth="1"/>
    <col min="8455" max="8705" width="9.33203125" style="250"/>
    <col min="8706" max="8706" width="86.5" style="250" customWidth="1"/>
    <col min="8707" max="8709" width="9.33203125" style="250"/>
    <col min="8710" max="8710" width="15.5" style="250" bestFit="1" customWidth="1"/>
    <col min="8711" max="8961" width="9.33203125" style="250"/>
    <col min="8962" max="8962" width="86.5" style="250" customWidth="1"/>
    <col min="8963" max="8965" width="9.33203125" style="250"/>
    <col min="8966" max="8966" width="15.5" style="250" bestFit="1" customWidth="1"/>
    <col min="8967" max="9217" width="9.33203125" style="250"/>
    <col min="9218" max="9218" width="86.5" style="250" customWidth="1"/>
    <col min="9219" max="9221" width="9.33203125" style="250"/>
    <col min="9222" max="9222" width="15.5" style="250" bestFit="1" customWidth="1"/>
    <col min="9223" max="9473" width="9.33203125" style="250"/>
    <col min="9474" max="9474" width="86.5" style="250" customWidth="1"/>
    <col min="9475" max="9477" width="9.33203125" style="250"/>
    <col min="9478" max="9478" width="15.5" style="250" bestFit="1" customWidth="1"/>
    <col min="9479" max="9729" width="9.33203125" style="250"/>
    <col min="9730" max="9730" width="86.5" style="250" customWidth="1"/>
    <col min="9731" max="9733" width="9.33203125" style="250"/>
    <col min="9734" max="9734" width="15.5" style="250" bestFit="1" customWidth="1"/>
    <col min="9735" max="9985" width="9.33203125" style="250"/>
    <col min="9986" max="9986" width="86.5" style="250" customWidth="1"/>
    <col min="9987" max="9989" width="9.33203125" style="250"/>
    <col min="9990" max="9990" width="15.5" style="250" bestFit="1" customWidth="1"/>
    <col min="9991" max="10241" width="9.33203125" style="250"/>
    <col min="10242" max="10242" width="86.5" style="250" customWidth="1"/>
    <col min="10243" max="10245" width="9.33203125" style="250"/>
    <col min="10246" max="10246" width="15.5" style="250" bestFit="1" customWidth="1"/>
    <col min="10247" max="10497" width="9.33203125" style="250"/>
    <col min="10498" max="10498" width="86.5" style="250" customWidth="1"/>
    <col min="10499" max="10501" width="9.33203125" style="250"/>
    <col min="10502" max="10502" width="15.5" style="250" bestFit="1" customWidth="1"/>
    <col min="10503" max="10753" width="9.33203125" style="250"/>
    <col min="10754" max="10754" width="86.5" style="250" customWidth="1"/>
    <col min="10755" max="10757" width="9.33203125" style="250"/>
    <col min="10758" max="10758" width="15.5" style="250" bestFit="1" customWidth="1"/>
    <col min="10759" max="11009" width="9.33203125" style="250"/>
    <col min="11010" max="11010" width="86.5" style="250" customWidth="1"/>
    <col min="11011" max="11013" width="9.33203125" style="250"/>
    <col min="11014" max="11014" width="15.5" style="250" bestFit="1" customWidth="1"/>
    <col min="11015" max="11265" width="9.33203125" style="250"/>
    <col min="11266" max="11266" width="86.5" style="250" customWidth="1"/>
    <col min="11267" max="11269" width="9.33203125" style="250"/>
    <col min="11270" max="11270" width="15.5" style="250" bestFit="1" customWidth="1"/>
    <col min="11271" max="11521" width="9.33203125" style="250"/>
    <col min="11522" max="11522" width="86.5" style="250" customWidth="1"/>
    <col min="11523" max="11525" width="9.33203125" style="250"/>
    <col min="11526" max="11526" width="15.5" style="250" bestFit="1" customWidth="1"/>
    <col min="11527" max="11777" width="9.33203125" style="250"/>
    <col min="11778" max="11778" width="86.5" style="250" customWidth="1"/>
    <col min="11779" max="11781" width="9.33203125" style="250"/>
    <col min="11782" max="11782" width="15.5" style="250" bestFit="1" customWidth="1"/>
    <col min="11783" max="12033" width="9.33203125" style="250"/>
    <col min="12034" max="12034" width="86.5" style="250" customWidth="1"/>
    <col min="12035" max="12037" width="9.33203125" style="250"/>
    <col min="12038" max="12038" width="15.5" style="250" bestFit="1" customWidth="1"/>
    <col min="12039" max="12289" width="9.33203125" style="250"/>
    <col min="12290" max="12290" width="86.5" style="250" customWidth="1"/>
    <col min="12291" max="12293" width="9.33203125" style="250"/>
    <col min="12294" max="12294" width="15.5" style="250" bestFit="1" customWidth="1"/>
    <col min="12295" max="12545" width="9.33203125" style="250"/>
    <col min="12546" max="12546" width="86.5" style="250" customWidth="1"/>
    <col min="12547" max="12549" width="9.33203125" style="250"/>
    <col min="12550" max="12550" width="15.5" style="250" bestFit="1" customWidth="1"/>
    <col min="12551" max="12801" width="9.33203125" style="250"/>
    <col min="12802" max="12802" width="86.5" style="250" customWidth="1"/>
    <col min="12803" max="12805" width="9.33203125" style="250"/>
    <col min="12806" max="12806" width="15.5" style="250" bestFit="1" customWidth="1"/>
    <col min="12807" max="13057" width="9.33203125" style="250"/>
    <col min="13058" max="13058" width="86.5" style="250" customWidth="1"/>
    <col min="13059" max="13061" width="9.33203125" style="250"/>
    <col min="13062" max="13062" width="15.5" style="250" bestFit="1" customWidth="1"/>
    <col min="13063" max="13313" width="9.33203125" style="250"/>
    <col min="13314" max="13314" width="86.5" style="250" customWidth="1"/>
    <col min="13315" max="13317" width="9.33203125" style="250"/>
    <col min="13318" max="13318" width="15.5" style="250" bestFit="1" customWidth="1"/>
    <col min="13319" max="13569" width="9.33203125" style="250"/>
    <col min="13570" max="13570" width="86.5" style="250" customWidth="1"/>
    <col min="13571" max="13573" width="9.33203125" style="250"/>
    <col min="13574" max="13574" width="15.5" style="250" bestFit="1" customWidth="1"/>
    <col min="13575" max="13825" width="9.33203125" style="250"/>
    <col min="13826" max="13826" width="86.5" style="250" customWidth="1"/>
    <col min="13827" max="13829" width="9.33203125" style="250"/>
    <col min="13830" max="13830" width="15.5" style="250" bestFit="1" customWidth="1"/>
    <col min="13831" max="14081" width="9.33203125" style="250"/>
    <col min="14082" max="14082" width="86.5" style="250" customWidth="1"/>
    <col min="14083" max="14085" width="9.33203125" style="250"/>
    <col min="14086" max="14086" width="15.5" style="250" bestFit="1" customWidth="1"/>
    <col min="14087" max="14337" width="9.33203125" style="250"/>
    <col min="14338" max="14338" width="86.5" style="250" customWidth="1"/>
    <col min="14339" max="14341" width="9.33203125" style="250"/>
    <col min="14342" max="14342" width="15.5" style="250" bestFit="1" customWidth="1"/>
    <col min="14343" max="14593" width="9.33203125" style="250"/>
    <col min="14594" max="14594" width="86.5" style="250" customWidth="1"/>
    <col min="14595" max="14597" width="9.33203125" style="250"/>
    <col min="14598" max="14598" width="15.5" style="250" bestFit="1" customWidth="1"/>
    <col min="14599" max="14849" width="9.33203125" style="250"/>
    <col min="14850" max="14850" width="86.5" style="250" customWidth="1"/>
    <col min="14851" max="14853" width="9.33203125" style="250"/>
    <col min="14854" max="14854" width="15.5" style="250" bestFit="1" customWidth="1"/>
    <col min="14855" max="15105" width="9.33203125" style="250"/>
    <col min="15106" max="15106" width="86.5" style="250" customWidth="1"/>
    <col min="15107" max="15109" width="9.33203125" style="250"/>
    <col min="15110" max="15110" width="15.5" style="250" bestFit="1" customWidth="1"/>
    <col min="15111" max="15361" width="9.33203125" style="250"/>
    <col min="15362" max="15362" width="86.5" style="250" customWidth="1"/>
    <col min="15363" max="15365" width="9.33203125" style="250"/>
    <col min="15366" max="15366" width="15.5" style="250" bestFit="1" customWidth="1"/>
    <col min="15367" max="15617" width="9.33203125" style="250"/>
    <col min="15618" max="15618" width="86.5" style="250" customWidth="1"/>
    <col min="15619" max="15621" width="9.33203125" style="250"/>
    <col min="15622" max="15622" width="15.5" style="250" bestFit="1" customWidth="1"/>
    <col min="15623" max="15873" width="9.33203125" style="250"/>
    <col min="15874" max="15874" width="86.5" style="250" customWidth="1"/>
    <col min="15875" max="15877" width="9.33203125" style="250"/>
    <col min="15878" max="15878" width="15.5" style="250" bestFit="1" customWidth="1"/>
    <col min="15879" max="16129" width="9.33203125" style="250"/>
    <col min="16130" max="16130" width="86.5" style="250" customWidth="1"/>
    <col min="16131" max="16133" width="9.33203125" style="250"/>
    <col min="16134" max="16134" width="15.5" style="250" bestFit="1" customWidth="1"/>
    <col min="16135" max="16384" width="9.33203125" style="250"/>
  </cols>
  <sheetData>
    <row r="1" spans="1:12" ht="18" customHeight="1">
      <c r="A1" s="247" t="s">
        <v>417</v>
      </c>
      <c r="B1" s="248" t="s">
        <v>418</v>
      </c>
      <c r="C1" s="249"/>
      <c r="D1" s="249"/>
      <c r="E1" s="249"/>
      <c r="F1" s="249"/>
      <c r="G1" s="249"/>
      <c r="H1" s="249"/>
      <c r="I1" s="249"/>
    </row>
    <row r="2" spans="1:12" ht="14.25" customHeight="1">
      <c r="A2" s="249"/>
      <c r="B2" s="248" t="s">
        <v>419</v>
      </c>
      <c r="C2" s="249"/>
      <c r="D2" s="249"/>
      <c r="E2" s="249"/>
      <c r="F2" s="249"/>
      <c r="G2" s="249"/>
      <c r="H2" s="249"/>
      <c r="I2" s="249"/>
    </row>
    <row r="3" spans="1:12" ht="18" customHeight="1">
      <c r="A3" s="247" t="s">
        <v>420</v>
      </c>
      <c r="B3" s="248" t="s">
        <v>421</v>
      </c>
      <c r="C3" s="249"/>
      <c r="D3" s="249"/>
      <c r="E3" s="249"/>
      <c r="F3" s="249"/>
      <c r="G3" s="249"/>
      <c r="H3" s="249"/>
      <c r="I3" s="249"/>
    </row>
    <row r="4" spans="1:12" ht="14.25" customHeight="1">
      <c r="A4" s="249"/>
      <c r="B4" s="249"/>
      <c r="C4" s="249"/>
      <c r="D4" s="249"/>
      <c r="E4" s="249"/>
      <c r="F4" s="249"/>
      <c r="G4" s="249"/>
      <c r="H4" s="249"/>
      <c r="I4" s="249"/>
    </row>
    <row r="5" spans="1:12" ht="18" customHeight="1">
      <c r="A5" s="247" t="s">
        <v>422</v>
      </c>
      <c r="B5" s="248" t="s">
        <v>423</v>
      </c>
      <c r="C5" s="249"/>
      <c r="D5" s="249"/>
      <c r="E5" s="249"/>
      <c r="F5" s="249"/>
      <c r="G5" s="249"/>
      <c r="H5" s="249"/>
      <c r="I5" s="249"/>
    </row>
    <row r="6" spans="1:12" ht="14.25" customHeight="1">
      <c r="A6" s="249"/>
      <c r="B6" s="249"/>
      <c r="C6" s="249"/>
      <c r="D6" s="249"/>
      <c r="E6" s="249"/>
      <c r="F6" s="249"/>
      <c r="G6" s="249"/>
      <c r="H6" s="249"/>
      <c r="I6" s="249"/>
    </row>
    <row r="7" spans="1:12" ht="14.25" customHeight="1">
      <c r="A7" s="249"/>
      <c r="B7" s="251"/>
      <c r="C7" s="249"/>
      <c r="D7" s="249"/>
      <c r="E7" s="249"/>
      <c r="F7" s="249"/>
      <c r="G7" s="249"/>
      <c r="H7" s="249"/>
      <c r="I7" s="249"/>
    </row>
    <row r="8" spans="1:12" ht="14.25" customHeight="1">
      <c r="A8" s="249"/>
      <c r="B8" s="252"/>
      <c r="C8" s="249"/>
      <c r="D8" s="249"/>
      <c r="E8" s="249"/>
      <c r="F8" s="249"/>
      <c r="G8" s="249"/>
      <c r="H8" s="249"/>
      <c r="I8" s="249"/>
    </row>
    <row r="9" spans="1:12" ht="14.25" customHeight="1">
      <c r="A9" s="249"/>
      <c r="B9" s="253"/>
      <c r="C9" s="249"/>
      <c r="D9" s="249"/>
      <c r="E9" s="249"/>
      <c r="F9" s="249"/>
      <c r="G9" s="249"/>
      <c r="H9" s="249"/>
      <c r="I9" s="249"/>
    </row>
    <row r="10" spans="1:12" ht="14.25" customHeight="1">
      <c r="A10" s="249"/>
      <c r="B10" s="249"/>
      <c r="C10" s="249"/>
      <c r="D10" s="249"/>
      <c r="E10" s="249"/>
      <c r="F10" s="249"/>
      <c r="G10" s="249"/>
      <c r="H10" s="249"/>
      <c r="I10" s="249"/>
    </row>
    <row r="11" spans="1:12" ht="18">
      <c r="A11" s="250" t="s">
        <v>394</v>
      </c>
      <c r="B11" s="253" t="s">
        <v>424</v>
      </c>
    </row>
    <row r="13" spans="1:12" ht="30">
      <c r="A13" s="254" t="s">
        <v>425</v>
      </c>
      <c r="B13" s="255"/>
      <c r="C13" s="256"/>
      <c r="D13" s="256"/>
      <c r="E13" s="256"/>
      <c r="F13" s="256"/>
      <c r="G13" s="256"/>
      <c r="H13" s="256"/>
      <c r="I13" s="256"/>
      <c r="J13" s="257"/>
      <c r="K13" s="257"/>
      <c r="L13" s="257"/>
    </row>
    <row r="14" spans="1:12" ht="14.25" customHeight="1">
      <c r="A14" s="249"/>
      <c r="B14" s="249"/>
      <c r="C14" s="249"/>
      <c r="D14" s="249"/>
      <c r="E14" s="249"/>
      <c r="F14" s="249"/>
      <c r="G14" s="249"/>
      <c r="H14" s="249"/>
      <c r="I14" s="249"/>
    </row>
    <row r="15" spans="1:12" ht="18">
      <c r="A15" s="258" t="s">
        <v>426</v>
      </c>
      <c r="B15" s="259"/>
      <c r="C15" s="259"/>
      <c r="D15" s="260"/>
      <c r="E15" s="260"/>
      <c r="F15" s="260"/>
      <c r="G15" s="258"/>
      <c r="H15" s="259"/>
      <c r="I15" s="259"/>
    </row>
    <row r="16" spans="1:12" ht="14.25" customHeight="1">
      <c r="A16" s="249"/>
      <c r="B16" s="249"/>
      <c r="C16" s="249"/>
      <c r="D16" s="249"/>
      <c r="E16" s="249"/>
      <c r="F16" s="249"/>
      <c r="G16" s="249"/>
      <c r="H16" s="249"/>
      <c r="I16" s="249"/>
    </row>
    <row r="17" spans="1:10" ht="14.25" customHeight="1">
      <c r="A17" s="249"/>
      <c r="B17" s="249"/>
      <c r="C17" s="249"/>
      <c r="D17" s="249"/>
      <c r="E17" s="249"/>
      <c r="F17" s="249"/>
      <c r="G17" s="249"/>
      <c r="H17" s="249"/>
      <c r="I17" s="249"/>
    </row>
    <row r="18" spans="1:10" ht="14.25" customHeight="1">
      <c r="A18" s="249"/>
      <c r="B18" s="249"/>
      <c r="C18" s="249"/>
      <c r="D18" s="249"/>
      <c r="E18" s="249"/>
      <c r="F18" s="249"/>
      <c r="G18" s="249"/>
      <c r="H18" s="249"/>
      <c r="I18" s="249"/>
    </row>
    <row r="19" spans="1:10" ht="14.25" customHeight="1">
      <c r="A19" s="249"/>
      <c r="B19" s="249"/>
      <c r="C19" s="249"/>
      <c r="D19" s="249"/>
      <c r="E19" s="249"/>
      <c r="F19" s="249"/>
      <c r="G19" s="249"/>
      <c r="H19" s="249"/>
      <c r="I19" s="249"/>
    </row>
    <row r="20" spans="1:10" ht="14.25" customHeight="1">
      <c r="A20" s="249"/>
      <c r="B20" s="249"/>
      <c r="C20" s="249"/>
      <c r="D20" s="249"/>
      <c r="E20" s="249"/>
      <c r="F20" s="249"/>
      <c r="G20" s="249"/>
      <c r="H20" s="249"/>
      <c r="I20" s="249"/>
    </row>
    <row r="24" spans="1:10" ht="14.25" customHeight="1">
      <c r="A24" s="249"/>
      <c r="B24" s="249"/>
      <c r="C24" s="249"/>
      <c r="D24" s="249"/>
      <c r="E24" s="249"/>
      <c r="F24" s="249"/>
      <c r="G24" s="249"/>
      <c r="H24" s="249"/>
      <c r="I24" s="249"/>
    </row>
    <row r="26" spans="1:10" ht="14.25" customHeight="1">
      <c r="A26" s="249"/>
      <c r="B26" s="249"/>
      <c r="C26" s="249"/>
      <c r="D26" s="249"/>
      <c r="E26" s="249"/>
      <c r="F26" s="249"/>
      <c r="G26" s="249"/>
      <c r="H26" s="249"/>
      <c r="I26" s="249"/>
    </row>
    <row r="27" spans="1:10" ht="15.75" customHeight="1">
      <c r="A27" s="261" t="s">
        <v>427</v>
      </c>
      <c r="B27" s="261"/>
      <c r="C27" s="262" t="s">
        <v>428</v>
      </c>
      <c r="D27" s="262"/>
      <c r="E27" s="262"/>
      <c r="F27" s="262"/>
      <c r="G27" s="262"/>
      <c r="H27" s="262"/>
      <c r="I27" s="262"/>
      <c r="J27" s="262"/>
    </row>
    <row r="28" spans="1:10" ht="15.75" customHeight="1">
      <c r="A28" s="261"/>
      <c r="B28" s="261"/>
      <c r="C28" s="262"/>
      <c r="D28" s="262"/>
      <c r="E28" s="262"/>
      <c r="F28" s="262"/>
      <c r="G28" s="262"/>
      <c r="H28" s="262"/>
      <c r="I28" s="262"/>
      <c r="J28" s="262"/>
    </row>
    <row r="29" spans="1:10" ht="15.75" customHeight="1">
      <c r="A29" s="261"/>
      <c r="B29" s="261"/>
      <c r="C29" s="262"/>
      <c r="D29" s="262"/>
      <c r="E29" s="262"/>
      <c r="F29" s="262"/>
      <c r="G29" s="262"/>
      <c r="H29" s="262"/>
      <c r="I29" s="262"/>
      <c r="J29" s="262"/>
    </row>
    <row r="30" spans="1:10" ht="14.25" customHeight="1">
      <c r="A30" s="249"/>
      <c r="B30" s="249"/>
      <c r="C30" s="249"/>
      <c r="D30" s="249"/>
      <c r="E30" s="249"/>
      <c r="F30" s="249"/>
      <c r="G30" s="249"/>
      <c r="H30" s="249"/>
      <c r="I30" s="249"/>
    </row>
    <row r="31" spans="1:10" ht="14.25" customHeight="1">
      <c r="A31" s="263" t="s">
        <v>429</v>
      </c>
      <c r="B31" s="264" t="s">
        <v>430</v>
      </c>
      <c r="C31" s="265" t="s">
        <v>431</v>
      </c>
      <c r="D31" s="263" t="s">
        <v>432</v>
      </c>
      <c r="E31" s="263" t="s">
        <v>433</v>
      </c>
      <c r="F31" s="263" t="s">
        <v>434</v>
      </c>
    </row>
    <row r="32" spans="1:10" ht="14.25" customHeight="1">
      <c r="A32" s="266"/>
      <c r="B32" s="266"/>
      <c r="C32" s="249"/>
      <c r="D32" s="266"/>
      <c r="E32" s="266"/>
      <c r="F32" s="266"/>
    </row>
    <row r="33" spans="1:9" ht="14.25" customHeight="1">
      <c r="A33" s="266"/>
      <c r="B33" s="266"/>
      <c r="C33" s="249"/>
      <c r="D33" s="266"/>
      <c r="E33" s="266"/>
      <c r="F33" s="266"/>
    </row>
    <row r="34" spans="1:9" ht="14.25" customHeight="1">
      <c r="A34" s="266"/>
      <c r="B34" s="267" t="s">
        <v>435</v>
      </c>
      <c r="C34" s="249"/>
      <c r="D34" s="266"/>
      <c r="E34" s="266"/>
      <c r="F34" s="266"/>
      <c r="G34" s="249"/>
      <c r="H34" s="249"/>
      <c r="I34" s="249"/>
    </row>
    <row r="35" spans="1:9" ht="14.25" customHeight="1">
      <c r="A35" s="266"/>
      <c r="B35" s="266"/>
      <c r="C35" s="249"/>
      <c r="D35" s="266"/>
      <c r="E35" s="266"/>
      <c r="F35" s="266"/>
      <c r="G35" s="249"/>
      <c r="H35" s="249"/>
      <c r="I35" s="249"/>
    </row>
    <row r="36" spans="1:9">
      <c r="A36" s="251" t="s">
        <v>436</v>
      </c>
      <c r="B36" s="251" t="s">
        <v>437</v>
      </c>
      <c r="C36" s="249" t="s">
        <v>402</v>
      </c>
      <c r="D36" s="251">
        <v>1</v>
      </c>
      <c r="E36" s="251"/>
      <c r="F36" s="251">
        <f>D36*E36</f>
        <v>0</v>
      </c>
    </row>
    <row r="37" spans="1:9">
      <c r="A37" s="266"/>
      <c r="B37" s="251" t="s">
        <v>438</v>
      </c>
      <c r="C37" s="249"/>
      <c r="D37" s="266"/>
      <c r="E37" s="266"/>
      <c r="F37" s="251"/>
    </row>
    <row r="38" spans="1:9">
      <c r="A38" s="266"/>
      <c r="B38" s="251" t="s">
        <v>674</v>
      </c>
      <c r="C38" s="249"/>
      <c r="D38" s="266"/>
      <c r="E38" s="266"/>
      <c r="F38" s="251"/>
    </row>
    <row r="39" spans="1:9" customFormat="1">
      <c r="A39" s="268"/>
      <c r="B39" s="269" t="s">
        <v>439</v>
      </c>
      <c r="C39" s="270"/>
      <c r="D39" s="268"/>
      <c r="E39" s="268"/>
      <c r="F39" s="268"/>
    </row>
    <row r="40" spans="1:9">
      <c r="A40" s="266"/>
      <c r="B40" s="251" t="s">
        <v>440</v>
      </c>
      <c r="C40" s="249"/>
      <c r="D40" s="266"/>
      <c r="E40" s="266"/>
      <c r="F40" s="251"/>
    </row>
    <row r="41" spans="1:9">
      <c r="A41" s="266"/>
      <c r="B41" s="251" t="s">
        <v>441</v>
      </c>
      <c r="C41" s="249"/>
      <c r="D41" s="266"/>
      <c r="E41" s="266"/>
      <c r="F41" s="251"/>
    </row>
    <row r="42" spans="1:9">
      <c r="A42" s="266"/>
      <c r="B42" s="251" t="s">
        <v>442</v>
      </c>
      <c r="C42" s="249"/>
      <c r="D42" s="266"/>
      <c r="E42" s="266"/>
      <c r="F42" s="251"/>
    </row>
    <row r="43" spans="1:9">
      <c r="A43" s="266"/>
      <c r="B43" s="251" t="s">
        <v>443</v>
      </c>
      <c r="C43" s="249"/>
      <c r="D43" s="266"/>
      <c r="E43" s="266"/>
      <c r="F43" s="251"/>
    </row>
    <row r="44" spans="1:9">
      <c r="A44" s="266"/>
      <c r="B44" s="251" t="s">
        <v>444</v>
      </c>
      <c r="C44" s="249"/>
      <c r="D44" s="266"/>
      <c r="E44" s="266"/>
      <c r="F44" s="251"/>
    </row>
    <row r="45" spans="1:9">
      <c r="A45" s="266"/>
      <c r="B45" s="251" t="s">
        <v>445</v>
      </c>
      <c r="C45" s="249"/>
      <c r="D45" s="266"/>
      <c r="E45" s="266"/>
      <c r="F45" s="251"/>
    </row>
    <row r="46" spans="1:9">
      <c r="A46" s="251" t="s">
        <v>446</v>
      </c>
      <c r="B46" s="251" t="s">
        <v>447</v>
      </c>
      <c r="C46" s="249" t="s">
        <v>402</v>
      </c>
      <c r="D46" s="251">
        <v>1</v>
      </c>
      <c r="E46" s="251"/>
      <c r="F46" s="251">
        <f t="shared" ref="F46:F66" si="0">D46*E46</f>
        <v>0</v>
      </c>
    </row>
    <row r="47" spans="1:9">
      <c r="A47" s="251" t="s">
        <v>448</v>
      </c>
      <c r="B47" s="251" t="s">
        <v>449</v>
      </c>
      <c r="C47" s="249" t="s">
        <v>402</v>
      </c>
      <c r="D47" s="251">
        <v>1</v>
      </c>
      <c r="E47" s="251"/>
      <c r="F47" s="251">
        <f t="shared" si="0"/>
        <v>0</v>
      </c>
    </row>
    <row r="48" spans="1:9">
      <c r="A48" s="251" t="s">
        <v>450</v>
      </c>
      <c r="B48" s="251" t="s">
        <v>451</v>
      </c>
      <c r="C48" s="249" t="s">
        <v>402</v>
      </c>
      <c r="D48" s="251">
        <v>1</v>
      </c>
      <c r="E48" s="251"/>
      <c r="F48" s="251">
        <f t="shared" si="0"/>
        <v>0</v>
      </c>
    </row>
    <row r="49" spans="1:6">
      <c r="A49" s="251" t="s">
        <v>452</v>
      </c>
      <c r="B49" s="251" t="s">
        <v>453</v>
      </c>
      <c r="C49" s="249" t="s">
        <v>402</v>
      </c>
      <c r="D49" s="251">
        <v>1</v>
      </c>
      <c r="E49" s="266"/>
      <c r="F49" s="251">
        <f t="shared" si="0"/>
        <v>0</v>
      </c>
    </row>
    <row r="50" spans="1:6">
      <c r="A50" s="251" t="s">
        <v>454</v>
      </c>
      <c r="B50" s="251" t="s">
        <v>455</v>
      </c>
      <c r="C50" s="249" t="s">
        <v>402</v>
      </c>
      <c r="D50" s="251">
        <v>1</v>
      </c>
      <c r="E50" s="251"/>
      <c r="F50" s="251">
        <f t="shared" si="0"/>
        <v>0</v>
      </c>
    </row>
    <row r="51" spans="1:6">
      <c r="A51" s="251"/>
      <c r="B51" s="251" t="s">
        <v>456</v>
      </c>
      <c r="C51" s="249"/>
      <c r="D51" s="251"/>
      <c r="E51" s="251"/>
      <c r="F51" s="251"/>
    </row>
    <row r="52" spans="1:6">
      <c r="A52" s="251"/>
      <c r="B52" s="251" t="s">
        <v>457</v>
      </c>
      <c r="C52" s="249"/>
      <c r="D52" s="251"/>
      <c r="E52" s="251"/>
      <c r="F52" s="251"/>
    </row>
    <row r="53" spans="1:6">
      <c r="A53" s="251" t="s">
        <v>458</v>
      </c>
      <c r="B53" s="251" t="s">
        <v>459</v>
      </c>
      <c r="C53" s="249" t="s">
        <v>402</v>
      </c>
      <c r="D53" s="251">
        <v>3</v>
      </c>
      <c r="E53" s="251"/>
      <c r="F53" s="251">
        <f t="shared" si="0"/>
        <v>0</v>
      </c>
    </row>
    <row r="54" spans="1:6">
      <c r="A54" s="251" t="s">
        <v>460</v>
      </c>
      <c r="B54" s="251" t="s">
        <v>461</v>
      </c>
      <c r="C54" s="249" t="s">
        <v>402</v>
      </c>
      <c r="D54" s="251">
        <v>3</v>
      </c>
      <c r="E54" s="251"/>
      <c r="F54" s="251">
        <f t="shared" si="0"/>
        <v>0</v>
      </c>
    </row>
    <row r="55" spans="1:6">
      <c r="A55" s="251" t="s">
        <v>462</v>
      </c>
      <c r="B55" s="251" t="s">
        <v>463</v>
      </c>
      <c r="C55" s="249" t="s">
        <v>402</v>
      </c>
      <c r="D55" s="251">
        <v>1</v>
      </c>
      <c r="E55" s="251"/>
      <c r="F55" s="251">
        <f t="shared" si="0"/>
        <v>0</v>
      </c>
    </row>
    <row r="56" spans="1:6">
      <c r="A56" s="251" t="s">
        <v>464</v>
      </c>
      <c r="B56" s="251" t="s">
        <v>465</v>
      </c>
      <c r="C56" s="249" t="s">
        <v>402</v>
      </c>
      <c r="D56" s="251">
        <v>3</v>
      </c>
      <c r="E56" s="251"/>
      <c r="F56" s="251">
        <f t="shared" si="0"/>
        <v>0</v>
      </c>
    </row>
    <row r="57" spans="1:6">
      <c r="A57" s="251" t="s">
        <v>466</v>
      </c>
      <c r="B57" s="251" t="s">
        <v>467</v>
      </c>
      <c r="C57" s="249" t="s">
        <v>402</v>
      </c>
      <c r="D57" s="251">
        <v>1</v>
      </c>
      <c r="E57" s="251"/>
      <c r="F57" s="251">
        <f t="shared" si="0"/>
        <v>0</v>
      </c>
    </row>
    <row r="58" spans="1:6">
      <c r="A58" s="251" t="s">
        <v>468</v>
      </c>
      <c r="B58" s="251" t="s">
        <v>469</v>
      </c>
      <c r="C58" s="249" t="s">
        <v>402</v>
      </c>
      <c r="D58" s="251">
        <v>1</v>
      </c>
      <c r="E58" s="251"/>
      <c r="F58" s="251">
        <f t="shared" si="0"/>
        <v>0</v>
      </c>
    </row>
    <row r="59" spans="1:6">
      <c r="A59" s="251" t="s">
        <v>470</v>
      </c>
      <c r="B59" s="251" t="s">
        <v>471</v>
      </c>
      <c r="C59" s="249" t="s">
        <v>308</v>
      </c>
      <c r="D59" s="251">
        <v>2</v>
      </c>
      <c r="E59" s="251"/>
      <c r="F59" s="251">
        <f t="shared" si="0"/>
        <v>0</v>
      </c>
    </row>
    <row r="60" spans="1:6">
      <c r="A60" s="251" t="s">
        <v>472</v>
      </c>
      <c r="B60" s="251" t="s">
        <v>473</v>
      </c>
      <c r="C60" s="249" t="s">
        <v>308</v>
      </c>
      <c r="D60" s="251">
        <v>6</v>
      </c>
      <c r="E60" s="251"/>
      <c r="F60" s="251">
        <f t="shared" si="0"/>
        <v>0</v>
      </c>
    </row>
    <row r="61" spans="1:6">
      <c r="A61" s="251" t="s">
        <v>474</v>
      </c>
      <c r="B61" s="251" t="s">
        <v>475</v>
      </c>
      <c r="C61" s="249" t="s">
        <v>308</v>
      </c>
      <c r="D61" s="251">
        <v>1</v>
      </c>
      <c r="E61" s="251"/>
      <c r="F61" s="251">
        <f t="shared" si="0"/>
        <v>0</v>
      </c>
    </row>
    <row r="62" spans="1:6">
      <c r="A62" s="251"/>
      <c r="B62" s="251" t="s">
        <v>476</v>
      </c>
      <c r="C62" s="249" t="s">
        <v>308</v>
      </c>
      <c r="D62" s="251">
        <v>10</v>
      </c>
      <c r="E62" s="251"/>
      <c r="F62" s="251">
        <f t="shared" si="0"/>
        <v>0</v>
      </c>
    </row>
    <row r="63" spans="1:6">
      <c r="A63" s="251"/>
      <c r="B63" s="251" t="s">
        <v>477</v>
      </c>
      <c r="C63" s="249" t="s">
        <v>308</v>
      </c>
      <c r="D63" s="251">
        <v>16</v>
      </c>
      <c r="E63" s="251"/>
      <c r="F63" s="251">
        <f t="shared" si="0"/>
        <v>0</v>
      </c>
    </row>
    <row r="64" spans="1:6">
      <c r="A64" s="251"/>
      <c r="B64" s="251" t="s">
        <v>478</v>
      </c>
      <c r="C64" s="249" t="s">
        <v>308</v>
      </c>
      <c r="D64" s="251">
        <v>1</v>
      </c>
      <c r="E64" s="251"/>
      <c r="F64" s="251">
        <f t="shared" si="0"/>
        <v>0</v>
      </c>
    </row>
    <row r="65" spans="1:6">
      <c r="A65" s="251" t="s">
        <v>479</v>
      </c>
      <c r="B65" s="251" t="s">
        <v>480</v>
      </c>
      <c r="C65" s="249" t="s">
        <v>146</v>
      </c>
      <c r="D65" s="251">
        <v>1</v>
      </c>
      <c r="E65" s="251"/>
      <c r="F65" s="251">
        <f t="shared" si="0"/>
        <v>0</v>
      </c>
    </row>
    <row r="66" spans="1:6">
      <c r="A66" s="251" t="s">
        <v>468</v>
      </c>
      <c r="B66" s="251" t="s">
        <v>481</v>
      </c>
      <c r="C66" s="249" t="s">
        <v>482</v>
      </c>
      <c r="D66" s="251">
        <v>30</v>
      </c>
      <c r="E66" s="251"/>
      <c r="F66" s="251">
        <f t="shared" si="0"/>
        <v>0</v>
      </c>
    </row>
    <row r="67" spans="1:6">
      <c r="A67" s="251" t="s">
        <v>470</v>
      </c>
      <c r="B67" s="251" t="s">
        <v>483</v>
      </c>
      <c r="C67" s="271" t="s">
        <v>482</v>
      </c>
      <c r="D67" s="272">
        <v>60</v>
      </c>
      <c r="E67" s="272"/>
      <c r="F67" s="272">
        <f>D67*E67</f>
        <v>0</v>
      </c>
    </row>
    <row r="68" spans="1:6">
      <c r="A68" s="251"/>
      <c r="B68" s="273"/>
      <c r="C68" s="249" t="s">
        <v>484</v>
      </c>
      <c r="D68" s="266"/>
      <c r="E68" s="251"/>
      <c r="F68" s="251">
        <f>SUM(F36:F67)</f>
        <v>0</v>
      </c>
    </row>
    <row r="69" spans="1:6">
      <c r="A69" s="251"/>
      <c r="B69" s="251"/>
      <c r="C69" s="249" t="s">
        <v>485</v>
      </c>
      <c r="D69" s="266"/>
      <c r="E69" s="251"/>
      <c r="F69" s="251">
        <v>0</v>
      </c>
    </row>
    <row r="70" spans="1:6">
      <c r="A70" s="251"/>
      <c r="B70" s="251"/>
      <c r="C70" s="249"/>
      <c r="D70" s="266"/>
      <c r="E70" s="251"/>
      <c r="F70" s="251"/>
    </row>
    <row r="71" spans="1:6">
      <c r="A71" s="251"/>
      <c r="B71" s="251"/>
      <c r="C71" s="249"/>
      <c r="D71" s="266"/>
      <c r="E71" s="251"/>
      <c r="F71" s="251"/>
    </row>
    <row r="72" spans="1:6" ht="15">
      <c r="B72" s="267" t="s">
        <v>486</v>
      </c>
      <c r="C72" s="251"/>
      <c r="F72" s="274"/>
    </row>
    <row r="73" spans="1:6" ht="15">
      <c r="B73" s="267"/>
      <c r="C73" s="251"/>
      <c r="F73" s="274"/>
    </row>
    <row r="74" spans="1:6">
      <c r="A74" s="250" t="s">
        <v>487</v>
      </c>
      <c r="B74" s="251" t="s">
        <v>488</v>
      </c>
      <c r="C74" s="251" t="s">
        <v>402</v>
      </c>
      <c r="D74" s="250">
        <v>1</v>
      </c>
      <c r="F74" s="251">
        <f>D74*E74</f>
        <v>0</v>
      </c>
    </row>
    <row r="75" spans="1:6">
      <c r="B75" s="251" t="s">
        <v>489</v>
      </c>
      <c r="C75" s="251"/>
      <c r="F75" s="274"/>
    </row>
    <row r="76" spans="1:6">
      <c r="B76" s="251" t="s">
        <v>490</v>
      </c>
      <c r="C76" s="251"/>
      <c r="F76" s="274"/>
    </row>
    <row r="77" spans="1:6">
      <c r="A77" s="251"/>
      <c r="B77" s="251" t="s">
        <v>491</v>
      </c>
      <c r="C77" s="251"/>
      <c r="F77" s="275"/>
    </row>
    <row r="78" spans="1:6">
      <c r="A78" s="251"/>
      <c r="B78" s="251" t="s">
        <v>492</v>
      </c>
      <c r="C78" s="251"/>
      <c r="F78" s="275"/>
    </row>
    <row r="79" spans="1:6">
      <c r="A79" s="251"/>
      <c r="B79" s="251" t="s">
        <v>493</v>
      </c>
      <c r="C79" s="251"/>
      <c r="F79" s="275"/>
    </row>
    <row r="80" spans="1:6">
      <c r="A80" s="251"/>
      <c r="B80" s="251" t="s">
        <v>494</v>
      </c>
      <c r="C80" s="251"/>
      <c r="F80" s="275"/>
    </row>
    <row r="81" spans="1:7">
      <c r="A81" s="251"/>
      <c r="B81" s="251" t="s">
        <v>495</v>
      </c>
      <c r="C81" s="251"/>
      <c r="F81" s="275"/>
      <c r="G81" s="275"/>
    </row>
    <row r="82" spans="1:7">
      <c r="A82" s="251"/>
      <c r="B82" s="251" t="s">
        <v>496</v>
      </c>
      <c r="C82" s="251"/>
      <c r="F82" s="275"/>
      <c r="G82" s="275"/>
    </row>
    <row r="83" spans="1:7">
      <c r="A83" s="251" t="s">
        <v>497</v>
      </c>
      <c r="B83" s="251" t="s">
        <v>498</v>
      </c>
      <c r="C83" s="251" t="s">
        <v>482</v>
      </c>
      <c r="D83" s="250">
        <v>15</v>
      </c>
      <c r="F83" s="251">
        <f>D83*E83</f>
        <v>0</v>
      </c>
      <c r="G83" s="275"/>
    </row>
    <row r="84" spans="1:7">
      <c r="A84" s="251" t="s">
        <v>499</v>
      </c>
      <c r="B84" s="251" t="s">
        <v>500</v>
      </c>
      <c r="C84" s="272" t="s">
        <v>482</v>
      </c>
      <c r="D84" s="276">
        <v>60</v>
      </c>
      <c r="E84" s="276"/>
      <c r="F84" s="277">
        <f>D84*E84</f>
        <v>0</v>
      </c>
      <c r="G84" s="275"/>
    </row>
    <row r="85" spans="1:7">
      <c r="A85" s="251"/>
      <c r="B85" s="251"/>
      <c r="C85" s="251" t="s">
        <v>484</v>
      </c>
      <c r="F85" s="275">
        <f>SUM(F74:F84)</f>
        <v>0</v>
      </c>
      <c r="G85" s="275"/>
    </row>
    <row r="86" spans="1:7">
      <c r="A86" s="251"/>
      <c r="B86" s="251"/>
      <c r="C86" s="251" t="s">
        <v>485</v>
      </c>
      <c r="F86" s="275">
        <v>0</v>
      </c>
      <c r="G86" s="275"/>
    </row>
    <row r="87" spans="1:7">
      <c r="A87" s="251"/>
      <c r="B87" s="251"/>
      <c r="C87" s="251"/>
      <c r="F87" s="275"/>
    </row>
    <row r="88" spans="1:7" ht="15">
      <c r="A88" s="251"/>
      <c r="B88" s="267" t="s">
        <v>501</v>
      </c>
      <c r="C88" s="251"/>
      <c r="F88" s="275"/>
    </row>
    <row r="89" spans="1:7" ht="15">
      <c r="A89" s="251"/>
      <c r="B89" s="267"/>
      <c r="C89" s="251"/>
      <c r="F89" s="275"/>
    </row>
    <row r="90" spans="1:7">
      <c r="A90" s="251"/>
      <c r="B90" s="251" t="s">
        <v>502</v>
      </c>
      <c r="C90" s="251" t="s">
        <v>146</v>
      </c>
      <c r="D90" s="250">
        <v>10</v>
      </c>
      <c r="F90" s="251">
        <f>D90*E90</f>
        <v>0</v>
      </c>
    </row>
    <row r="91" spans="1:7">
      <c r="A91" s="251"/>
      <c r="B91" s="251" t="s">
        <v>503</v>
      </c>
      <c r="C91" s="251"/>
      <c r="F91" s="275"/>
    </row>
    <row r="92" spans="1:7">
      <c r="A92" s="251"/>
      <c r="B92" s="251" t="s">
        <v>504</v>
      </c>
      <c r="C92" s="251"/>
      <c r="F92" s="275"/>
    </row>
    <row r="93" spans="1:7">
      <c r="A93" s="251"/>
      <c r="B93" s="251"/>
      <c r="C93" s="251"/>
      <c r="F93" s="275"/>
    </row>
    <row r="94" spans="1:7">
      <c r="A94" s="251"/>
      <c r="B94" s="251"/>
      <c r="C94" s="251"/>
      <c r="F94" s="275"/>
    </row>
    <row r="95" spans="1:7" ht="15">
      <c r="A95" s="251"/>
      <c r="B95" s="267" t="s">
        <v>505</v>
      </c>
      <c r="C95" s="251"/>
      <c r="F95" s="275"/>
    </row>
    <row r="96" spans="1:7">
      <c r="A96" s="251"/>
      <c r="B96" s="251" t="s">
        <v>506</v>
      </c>
      <c r="C96" s="251" t="s">
        <v>146</v>
      </c>
      <c r="D96" s="250">
        <v>14</v>
      </c>
      <c r="F96" s="251">
        <f>D96*E96</f>
        <v>0</v>
      </c>
    </row>
    <row r="97" spans="1:6">
      <c r="A97" s="251"/>
      <c r="B97" s="251"/>
      <c r="C97" s="251"/>
      <c r="F97" s="275"/>
    </row>
    <row r="98" spans="1:6">
      <c r="A98" s="251"/>
      <c r="B98" s="251"/>
      <c r="C98" s="251"/>
      <c r="F98" s="275"/>
    </row>
    <row r="99" spans="1:6" ht="15">
      <c r="A99" s="251"/>
      <c r="B99" s="267" t="s">
        <v>507</v>
      </c>
      <c r="C99" s="251"/>
      <c r="F99" s="275"/>
    </row>
    <row r="100" spans="1:6">
      <c r="A100" s="251"/>
      <c r="B100" s="251" t="s">
        <v>508</v>
      </c>
      <c r="C100" s="251" t="s">
        <v>509</v>
      </c>
      <c r="D100" s="250">
        <v>40</v>
      </c>
      <c r="F100" s="251">
        <f>D100*E100</f>
        <v>0</v>
      </c>
    </row>
    <row r="101" spans="1:6">
      <c r="A101" s="251"/>
      <c r="B101" s="251" t="s">
        <v>510</v>
      </c>
      <c r="C101" s="251" t="s">
        <v>509</v>
      </c>
      <c r="D101" s="250">
        <v>20</v>
      </c>
      <c r="F101" s="251">
        <f>D101*E101</f>
        <v>0</v>
      </c>
    </row>
    <row r="102" spans="1:6">
      <c r="A102" s="251"/>
      <c r="B102" s="251" t="s">
        <v>511</v>
      </c>
      <c r="C102" s="251" t="s">
        <v>509</v>
      </c>
      <c r="D102" s="250">
        <v>20</v>
      </c>
      <c r="F102" s="251">
        <f>D102*E102</f>
        <v>0</v>
      </c>
    </row>
    <row r="103" spans="1:6">
      <c r="A103" s="251"/>
      <c r="B103" s="251" t="s">
        <v>512</v>
      </c>
      <c r="C103" s="272" t="s">
        <v>509</v>
      </c>
      <c r="D103" s="276">
        <v>4</v>
      </c>
      <c r="E103" s="276"/>
      <c r="F103" s="277">
        <f>D103*E103</f>
        <v>0</v>
      </c>
    </row>
    <row r="104" spans="1:6">
      <c r="A104" s="251"/>
      <c r="B104" s="251"/>
      <c r="C104" s="251" t="s">
        <v>513</v>
      </c>
      <c r="F104" s="275">
        <f>SUM(F100:F103)</f>
        <v>0</v>
      </c>
    </row>
    <row r="105" spans="1:6">
      <c r="A105" s="251"/>
      <c r="B105" s="251"/>
      <c r="C105" s="251"/>
      <c r="F105" s="275"/>
    </row>
    <row r="106" spans="1:6" ht="15">
      <c r="A106" s="251"/>
      <c r="B106" s="267" t="s">
        <v>514</v>
      </c>
      <c r="C106" s="251"/>
      <c r="F106" s="275"/>
    </row>
    <row r="107" spans="1:6">
      <c r="A107" s="251"/>
      <c r="B107" s="251"/>
      <c r="C107" s="251"/>
      <c r="F107" s="275"/>
    </row>
    <row r="108" spans="1:6">
      <c r="A108" s="251"/>
      <c r="B108" s="251" t="s">
        <v>515</v>
      </c>
      <c r="C108" s="251">
        <f>F85+F68</f>
        <v>0</v>
      </c>
      <c r="F108" s="275"/>
    </row>
    <row r="109" spans="1:6">
      <c r="A109" s="251"/>
      <c r="B109" s="251" t="s">
        <v>516</v>
      </c>
      <c r="C109" s="251">
        <f>F86+F69</f>
        <v>0</v>
      </c>
      <c r="F109" s="275"/>
    </row>
    <row r="110" spans="1:6">
      <c r="A110" s="251"/>
      <c r="B110" s="251" t="s">
        <v>517</v>
      </c>
      <c r="C110" s="251">
        <f>F90</f>
        <v>0</v>
      </c>
      <c r="F110" s="275"/>
    </row>
    <row r="111" spans="1:6">
      <c r="A111" s="251"/>
      <c r="B111" s="251" t="s">
        <v>518</v>
      </c>
      <c r="C111" s="251">
        <f>F96</f>
        <v>0</v>
      </c>
      <c r="F111" s="275"/>
    </row>
    <row r="112" spans="1:6">
      <c r="A112" s="251"/>
      <c r="B112" s="251" t="s">
        <v>519</v>
      </c>
      <c r="C112" s="250">
        <f>F104</f>
        <v>0</v>
      </c>
      <c r="F112" s="275"/>
    </row>
    <row r="113" spans="1:6">
      <c r="A113" s="251"/>
      <c r="B113" s="251"/>
      <c r="F113" s="275"/>
    </row>
    <row r="114" spans="1:6" ht="15">
      <c r="A114" s="251"/>
      <c r="B114" s="278" t="s">
        <v>520</v>
      </c>
      <c r="C114" s="278">
        <f>SUM(C108:C113)</f>
        <v>0</v>
      </c>
      <c r="F114" s="275"/>
    </row>
    <row r="115" spans="1:6">
      <c r="A115" s="251"/>
      <c r="F115" s="275"/>
    </row>
    <row r="116" spans="1:6">
      <c r="A116" s="251"/>
      <c r="F116" s="275"/>
    </row>
    <row r="117" spans="1:6">
      <c r="A117" s="251"/>
      <c r="F117" s="275"/>
    </row>
    <row r="121" spans="1:6">
      <c r="F121" s="279"/>
    </row>
    <row r="122" spans="1:6">
      <c r="F122" s="279"/>
    </row>
    <row r="123" spans="1:6">
      <c r="F123" s="280"/>
    </row>
    <row r="124" spans="1:6">
      <c r="F124" s="280"/>
    </row>
  </sheetData>
  <pageMargins left="1.1811023622047245" right="0.39370078740157483" top="0.98425196850393704" bottom="0.98425196850393704" header="0.51181102362204722" footer="0.51181102362204722"/>
  <pageSetup paperSize="9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8"/>
  <sheetViews>
    <sheetView showGridLines="0" topLeftCell="A28" zoomScale="110" zoomScaleNormal="110" workbookViewId="0">
      <selection activeCell="H85" sqref="H85"/>
    </sheetView>
  </sheetViews>
  <sheetFormatPr defaultColWidth="10.6640625" defaultRowHeight="14.1" customHeight="1"/>
  <cols>
    <col min="1" max="1" width="8.83203125" style="244" customWidth="1"/>
    <col min="2" max="2" width="6.83203125" style="244" customWidth="1"/>
    <col min="3" max="3" width="100.83203125" style="177" customWidth="1"/>
    <col min="4" max="4" width="5.83203125" style="245" customWidth="1"/>
    <col min="5" max="5" width="8.83203125" style="245" customWidth="1"/>
    <col min="6" max="6" width="1" style="246" customWidth="1"/>
    <col min="7" max="8" width="17.83203125" style="177" customWidth="1"/>
    <col min="9" max="16384" width="10.6640625" style="177"/>
  </cols>
  <sheetData>
    <row r="1" spans="1:24" ht="6.95" customHeight="1">
      <c r="A1" s="170"/>
      <c r="B1" s="171"/>
      <c r="C1" s="172"/>
      <c r="D1" s="173"/>
      <c r="E1" s="174"/>
      <c r="F1" s="175"/>
      <c r="G1" s="173"/>
      <c r="H1" s="176"/>
    </row>
    <row r="2" spans="1:24" ht="14.1" customHeight="1">
      <c r="A2" s="178" t="s">
        <v>374</v>
      </c>
      <c r="B2" s="179" t="s">
        <v>375</v>
      </c>
      <c r="C2" s="180" t="s">
        <v>376</v>
      </c>
      <c r="D2" s="181" t="s">
        <v>377</v>
      </c>
      <c r="E2" s="359" t="s">
        <v>378</v>
      </c>
      <c r="F2" s="360"/>
      <c r="G2" s="181" t="s">
        <v>379</v>
      </c>
      <c r="H2" s="182" t="s">
        <v>380</v>
      </c>
    </row>
    <row r="3" spans="1:24" ht="6.95" customHeight="1">
      <c r="A3" s="183"/>
      <c r="B3" s="184"/>
      <c r="C3" s="185"/>
      <c r="D3" s="186"/>
      <c r="E3" s="187"/>
      <c r="F3" s="185"/>
      <c r="G3" s="186"/>
      <c r="H3" s="188"/>
    </row>
    <row r="4" spans="1:24" ht="14.1" customHeight="1">
      <c r="A4" s="281"/>
      <c r="B4" s="282"/>
      <c r="C4" s="283"/>
      <c r="D4" s="284"/>
      <c r="E4" s="285"/>
      <c r="F4" s="286"/>
      <c r="G4" s="207"/>
      <c r="H4" s="208"/>
    </row>
    <row r="5" spans="1:24" ht="14.1" customHeight="1">
      <c r="A5" s="209" t="s">
        <v>521</v>
      </c>
      <c r="B5" s="210"/>
      <c r="C5" s="211" t="s">
        <v>522</v>
      </c>
      <c r="D5" s="212"/>
      <c r="E5" s="213"/>
      <c r="F5" s="214"/>
      <c r="G5" s="215"/>
      <c r="H5" s="216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</row>
    <row r="6" spans="1:24" ht="26.1" customHeight="1">
      <c r="A6" s="189" t="s">
        <v>523</v>
      </c>
      <c r="B6" s="217" t="s">
        <v>524</v>
      </c>
      <c r="C6" s="220" t="s">
        <v>525</v>
      </c>
      <c r="D6" s="192" t="s">
        <v>402</v>
      </c>
      <c r="E6" s="193">
        <v>14</v>
      </c>
      <c r="F6" s="214"/>
      <c r="G6" s="195"/>
      <c r="H6" s="196">
        <f>E6*G6</f>
        <v>0</v>
      </c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</row>
    <row r="7" spans="1:24" ht="26.1" customHeight="1">
      <c r="A7" s="189" t="s">
        <v>526</v>
      </c>
      <c r="B7" s="217" t="s">
        <v>527</v>
      </c>
      <c r="C7" s="220" t="s">
        <v>528</v>
      </c>
      <c r="D7" s="192" t="s">
        <v>402</v>
      </c>
      <c r="E7" s="193">
        <v>3</v>
      </c>
      <c r="F7" s="214"/>
      <c r="G7" s="195"/>
      <c r="H7" s="196">
        <f t="shared" ref="H7:H69" si="0">E7*G7</f>
        <v>0</v>
      </c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</row>
    <row r="8" spans="1:24" ht="48" customHeight="1">
      <c r="A8" s="189" t="s">
        <v>529</v>
      </c>
      <c r="B8" s="217"/>
      <c r="C8" s="220" t="s">
        <v>530</v>
      </c>
      <c r="D8" s="192" t="s">
        <v>402</v>
      </c>
      <c r="E8" s="193">
        <v>17</v>
      </c>
      <c r="F8" s="214"/>
      <c r="G8" s="195"/>
      <c r="H8" s="196">
        <f t="shared" si="0"/>
        <v>0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</row>
    <row r="9" spans="1:24" ht="26.1" customHeight="1">
      <c r="A9" s="189" t="s">
        <v>531</v>
      </c>
      <c r="B9" s="217" t="s">
        <v>532</v>
      </c>
      <c r="C9" s="221" t="s">
        <v>533</v>
      </c>
      <c r="D9" s="192" t="s">
        <v>402</v>
      </c>
      <c r="E9" s="193">
        <v>5</v>
      </c>
      <c r="F9" s="194"/>
      <c r="G9" s="195"/>
      <c r="H9" s="196">
        <f t="shared" si="0"/>
        <v>0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</row>
    <row r="10" spans="1:24" ht="14.1" customHeight="1">
      <c r="A10" s="224"/>
      <c r="B10" s="225"/>
      <c r="C10" s="226"/>
      <c r="D10" s="227"/>
      <c r="E10" s="193"/>
      <c r="F10" s="194"/>
      <c r="G10" s="228"/>
      <c r="H10" s="196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</row>
    <row r="11" spans="1:24" ht="14.1" customHeight="1">
      <c r="A11" s="209" t="s">
        <v>534</v>
      </c>
      <c r="B11" s="229"/>
      <c r="C11" s="230" t="s">
        <v>535</v>
      </c>
      <c r="D11" s="227"/>
      <c r="E11" s="193"/>
      <c r="F11" s="194"/>
      <c r="G11" s="228"/>
      <c r="H11" s="196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</row>
    <row r="12" spans="1:24" ht="14.1" customHeight="1">
      <c r="A12" s="189" t="s">
        <v>536</v>
      </c>
      <c r="B12" s="231"/>
      <c r="C12" s="233" t="s">
        <v>537</v>
      </c>
      <c r="D12" s="192" t="s">
        <v>402</v>
      </c>
      <c r="E12" s="193">
        <v>1</v>
      </c>
      <c r="F12" s="194"/>
      <c r="G12" s="195"/>
      <c r="H12" s="196">
        <f t="shared" si="0"/>
        <v>0</v>
      </c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</row>
    <row r="13" spans="1:24" ht="14.1" customHeight="1">
      <c r="A13" s="189" t="s">
        <v>538</v>
      </c>
      <c r="B13" s="231"/>
      <c r="C13" s="233" t="s">
        <v>539</v>
      </c>
      <c r="D13" s="192" t="s">
        <v>402</v>
      </c>
      <c r="E13" s="193">
        <v>2</v>
      </c>
      <c r="F13" s="194"/>
      <c r="G13" s="195"/>
      <c r="H13" s="196">
        <f t="shared" si="0"/>
        <v>0</v>
      </c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</row>
    <row r="14" spans="1:24" ht="14.1" customHeight="1">
      <c r="A14" s="189" t="s">
        <v>540</v>
      </c>
      <c r="B14" s="231"/>
      <c r="C14" s="233" t="s">
        <v>541</v>
      </c>
      <c r="D14" s="192" t="s">
        <v>402</v>
      </c>
      <c r="E14" s="193">
        <v>2</v>
      </c>
      <c r="F14" s="194"/>
      <c r="G14" s="195"/>
      <c r="H14" s="196">
        <f t="shared" si="0"/>
        <v>0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</row>
    <row r="15" spans="1:24" ht="14.1" customHeight="1">
      <c r="A15" s="189" t="s">
        <v>542</v>
      </c>
      <c r="B15" s="231"/>
      <c r="C15" s="233" t="s">
        <v>543</v>
      </c>
      <c r="D15" s="192" t="s">
        <v>402</v>
      </c>
      <c r="E15" s="193">
        <v>59</v>
      </c>
      <c r="F15" s="194"/>
      <c r="G15" s="195"/>
      <c r="H15" s="196">
        <f t="shared" si="0"/>
        <v>0</v>
      </c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</row>
    <row r="16" spans="1:24" ht="14.1" customHeight="1">
      <c r="A16" s="189" t="s">
        <v>544</v>
      </c>
      <c r="B16" s="231"/>
      <c r="C16" s="233" t="s">
        <v>545</v>
      </c>
      <c r="D16" s="192" t="s">
        <v>402</v>
      </c>
      <c r="E16" s="193">
        <v>13</v>
      </c>
      <c r="F16" s="194"/>
      <c r="G16" s="195"/>
      <c r="H16" s="196">
        <f t="shared" si="0"/>
        <v>0</v>
      </c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</row>
    <row r="17" spans="1:24" ht="14.1" customHeight="1">
      <c r="A17" s="189" t="s">
        <v>546</v>
      </c>
      <c r="B17" s="231"/>
      <c r="C17" s="233" t="s">
        <v>547</v>
      </c>
      <c r="D17" s="192" t="s">
        <v>402</v>
      </c>
      <c r="E17" s="193">
        <v>6</v>
      </c>
      <c r="F17" s="194"/>
      <c r="G17" s="195"/>
      <c r="H17" s="196">
        <f t="shared" si="0"/>
        <v>0</v>
      </c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</row>
    <row r="18" spans="1:24" ht="14.1" customHeight="1">
      <c r="A18" s="234"/>
      <c r="B18" s="190"/>
      <c r="C18" s="287"/>
      <c r="D18" s="227"/>
      <c r="E18" s="193"/>
      <c r="F18" s="194"/>
      <c r="G18" s="228"/>
      <c r="H18" s="196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</row>
    <row r="19" spans="1:24" ht="14.1" customHeight="1">
      <c r="A19" s="209" t="s">
        <v>548</v>
      </c>
      <c r="B19" s="190"/>
      <c r="C19" s="230" t="s">
        <v>549</v>
      </c>
      <c r="D19" s="227"/>
      <c r="E19" s="193"/>
      <c r="F19" s="194"/>
      <c r="G19" s="228"/>
      <c r="H19" s="196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</row>
    <row r="20" spans="1:24" ht="14.1" customHeight="1">
      <c r="A20" s="189" t="s">
        <v>550</v>
      </c>
      <c r="B20" s="190"/>
      <c r="C20" s="191" t="s">
        <v>551</v>
      </c>
      <c r="D20" s="192" t="s">
        <v>308</v>
      </c>
      <c r="E20" s="193">
        <v>24</v>
      </c>
      <c r="F20" s="194"/>
      <c r="G20" s="195"/>
      <c r="H20" s="196">
        <f t="shared" si="0"/>
        <v>0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</row>
    <row r="21" spans="1:24" ht="14.1" customHeight="1">
      <c r="A21" s="189" t="s">
        <v>552</v>
      </c>
      <c r="B21" s="190"/>
      <c r="C21" s="191" t="s">
        <v>553</v>
      </c>
      <c r="D21" s="192" t="s">
        <v>308</v>
      </c>
      <c r="E21" s="193">
        <v>5</v>
      </c>
      <c r="F21" s="194"/>
      <c r="G21" s="195"/>
      <c r="H21" s="196">
        <f t="shared" si="0"/>
        <v>0</v>
      </c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</row>
    <row r="22" spans="1:24" ht="14.1" customHeight="1">
      <c r="A22" s="189" t="s">
        <v>554</v>
      </c>
      <c r="B22" s="190"/>
      <c r="C22" s="191" t="s">
        <v>555</v>
      </c>
      <c r="D22" s="192" t="s">
        <v>308</v>
      </c>
      <c r="E22" s="193">
        <v>11</v>
      </c>
      <c r="F22" s="194"/>
      <c r="G22" s="195"/>
      <c r="H22" s="196">
        <f t="shared" si="0"/>
        <v>0</v>
      </c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</row>
    <row r="23" spans="1:24" ht="14.1" customHeight="1">
      <c r="A23" s="189" t="s">
        <v>556</v>
      </c>
      <c r="B23" s="190"/>
      <c r="C23" s="191" t="s">
        <v>557</v>
      </c>
      <c r="D23" s="192" t="s">
        <v>308</v>
      </c>
      <c r="E23" s="193">
        <v>11</v>
      </c>
      <c r="F23" s="194"/>
      <c r="G23" s="195"/>
      <c r="H23" s="196">
        <f t="shared" si="0"/>
        <v>0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</row>
    <row r="24" spans="1:24" ht="14.1" customHeight="1">
      <c r="A24" s="189" t="s">
        <v>558</v>
      </c>
      <c r="B24" s="190"/>
      <c r="C24" s="191" t="s">
        <v>559</v>
      </c>
      <c r="D24" s="192" t="s">
        <v>308</v>
      </c>
      <c r="E24" s="193">
        <v>5</v>
      </c>
      <c r="F24" s="194"/>
      <c r="G24" s="195"/>
      <c r="H24" s="196">
        <f t="shared" si="0"/>
        <v>0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</row>
    <row r="25" spans="1:24" ht="14.1" customHeight="1">
      <c r="A25" s="189" t="s">
        <v>560</v>
      </c>
      <c r="B25" s="190"/>
      <c r="C25" s="191" t="s">
        <v>561</v>
      </c>
      <c r="D25" s="192" t="s">
        <v>308</v>
      </c>
      <c r="E25" s="193">
        <v>5</v>
      </c>
      <c r="F25" s="194"/>
      <c r="G25" s="195"/>
      <c r="H25" s="196">
        <f t="shared" si="0"/>
        <v>0</v>
      </c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</row>
    <row r="26" spans="1:24" ht="14.1" customHeight="1">
      <c r="A26" s="189" t="s">
        <v>562</v>
      </c>
      <c r="B26" s="190"/>
      <c r="C26" s="191" t="s">
        <v>563</v>
      </c>
      <c r="D26" s="192" t="s">
        <v>308</v>
      </c>
      <c r="E26" s="193">
        <v>72</v>
      </c>
      <c r="F26" s="194"/>
      <c r="G26" s="195"/>
      <c r="H26" s="196">
        <f t="shared" si="0"/>
        <v>0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</row>
    <row r="27" spans="1:24" ht="14.1" customHeight="1">
      <c r="A27" s="189" t="s">
        <v>564</v>
      </c>
      <c r="B27" s="190"/>
      <c r="C27" s="191" t="s">
        <v>565</v>
      </c>
      <c r="D27" s="192" t="s">
        <v>308</v>
      </c>
      <c r="E27" s="193">
        <v>5</v>
      </c>
      <c r="F27" s="194"/>
      <c r="G27" s="195"/>
      <c r="H27" s="196">
        <f t="shared" si="0"/>
        <v>0</v>
      </c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</row>
    <row r="28" spans="1:24" ht="14.1" customHeight="1">
      <c r="A28" s="189" t="s">
        <v>566</v>
      </c>
      <c r="B28" s="288"/>
      <c r="C28" s="289" t="s">
        <v>567</v>
      </c>
      <c r="D28" s="192" t="s">
        <v>402</v>
      </c>
      <c r="E28" s="193">
        <v>74</v>
      </c>
      <c r="F28" s="194"/>
      <c r="G28" s="195"/>
      <c r="H28" s="196">
        <f t="shared" si="0"/>
        <v>0</v>
      </c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</row>
    <row r="29" spans="1:24" ht="14.1" customHeight="1">
      <c r="A29" s="189" t="s">
        <v>568</v>
      </c>
      <c r="B29" s="288"/>
      <c r="C29" s="289" t="s">
        <v>569</v>
      </c>
      <c r="D29" s="192" t="s">
        <v>402</v>
      </c>
      <c r="E29" s="193">
        <v>4</v>
      </c>
      <c r="F29" s="194"/>
      <c r="G29" s="195"/>
      <c r="H29" s="196">
        <f t="shared" si="0"/>
        <v>0</v>
      </c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</row>
    <row r="30" spans="1:24" ht="14.1" customHeight="1">
      <c r="A30" s="189" t="s">
        <v>570</v>
      </c>
      <c r="B30" s="288"/>
      <c r="C30" s="289" t="s">
        <v>571</v>
      </c>
      <c r="D30" s="192" t="s">
        <v>402</v>
      </c>
      <c r="E30" s="193">
        <v>22</v>
      </c>
      <c r="F30" s="194"/>
      <c r="G30" s="195"/>
      <c r="H30" s="196">
        <f t="shared" si="0"/>
        <v>0</v>
      </c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</row>
    <row r="31" spans="1:24" ht="14.1" customHeight="1">
      <c r="A31" s="189" t="s">
        <v>572</v>
      </c>
      <c r="B31" s="288"/>
      <c r="C31" s="289" t="s">
        <v>573</v>
      </c>
      <c r="D31" s="192" t="s">
        <v>402</v>
      </c>
      <c r="E31" s="193">
        <v>5</v>
      </c>
      <c r="F31" s="194"/>
      <c r="G31" s="195"/>
      <c r="H31" s="196">
        <f t="shared" si="0"/>
        <v>0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</row>
    <row r="32" spans="1:24" ht="14.1" customHeight="1">
      <c r="A32" s="189" t="s">
        <v>574</v>
      </c>
      <c r="B32" s="288"/>
      <c r="C32" s="289" t="s">
        <v>575</v>
      </c>
      <c r="D32" s="192" t="s">
        <v>402</v>
      </c>
      <c r="E32" s="193">
        <v>4</v>
      </c>
      <c r="F32" s="194"/>
      <c r="G32" s="195"/>
      <c r="H32" s="196">
        <f t="shared" si="0"/>
        <v>0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</row>
    <row r="33" spans="1:24" ht="14.1" customHeight="1">
      <c r="A33" s="189" t="s">
        <v>576</v>
      </c>
      <c r="B33" s="288"/>
      <c r="C33" s="191" t="s">
        <v>577</v>
      </c>
      <c r="D33" s="192" t="s">
        <v>402</v>
      </c>
      <c r="E33" s="193">
        <v>5</v>
      </c>
      <c r="F33" s="194"/>
      <c r="G33" s="195"/>
      <c r="H33" s="196">
        <f t="shared" si="0"/>
        <v>0</v>
      </c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</row>
    <row r="34" spans="1:24" ht="14.1" customHeight="1">
      <c r="A34" s="189" t="s">
        <v>578</v>
      </c>
      <c r="B34" s="288"/>
      <c r="C34" s="191" t="s">
        <v>579</v>
      </c>
      <c r="D34" s="192" t="s">
        <v>402</v>
      </c>
      <c r="E34" s="193">
        <v>4</v>
      </c>
      <c r="F34" s="194"/>
      <c r="G34" s="195"/>
      <c r="H34" s="196">
        <f t="shared" si="0"/>
        <v>0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</row>
    <row r="35" spans="1:24" ht="14.1" customHeight="1">
      <c r="A35" s="189" t="s">
        <v>580</v>
      </c>
      <c r="B35" s="288"/>
      <c r="C35" s="191" t="s">
        <v>581</v>
      </c>
      <c r="D35" s="192" t="s">
        <v>402</v>
      </c>
      <c r="E35" s="193">
        <v>1</v>
      </c>
      <c r="F35" s="194"/>
      <c r="G35" s="195"/>
      <c r="H35" s="196">
        <f t="shared" si="0"/>
        <v>0</v>
      </c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</row>
    <row r="36" spans="1:24" ht="14.1" customHeight="1">
      <c r="A36" s="189" t="s">
        <v>582</v>
      </c>
      <c r="B36" s="288"/>
      <c r="C36" s="191" t="s">
        <v>583</v>
      </c>
      <c r="D36" s="192" t="s">
        <v>402</v>
      </c>
      <c r="E36" s="193">
        <v>4</v>
      </c>
      <c r="F36" s="194"/>
      <c r="G36" s="195"/>
      <c r="H36" s="196">
        <f t="shared" si="0"/>
        <v>0</v>
      </c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</row>
    <row r="37" spans="1:24" ht="14.1" customHeight="1">
      <c r="A37" s="189" t="s">
        <v>584</v>
      </c>
      <c r="B37" s="288"/>
      <c r="C37" s="191" t="s">
        <v>585</v>
      </c>
      <c r="D37" s="192" t="s">
        <v>402</v>
      </c>
      <c r="E37" s="193">
        <v>13</v>
      </c>
      <c r="F37" s="194"/>
      <c r="G37" s="195"/>
      <c r="H37" s="196">
        <f t="shared" si="0"/>
        <v>0</v>
      </c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</row>
    <row r="38" spans="1:24" ht="14.1" customHeight="1">
      <c r="A38" s="189" t="s">
        <v>586</v>
      </c>
      <c r="B38" s="288"/>
      <c r="C38" s="191" t="s">
        <v>587</v>
      </c>
      <c r="D38" s="192" t="s">
        <v>402</v>
      </c>
      <c r="E38" s="193">
        <v>40</v>
      </c>
      <c r="F38" s="194"/>
      <c r="G38" s="195"/>
      <c r="H38" s="196">
        <f t="shared" si="0"/>
        <v>0</v>
      </c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</row>
    <row r="39" spans="1:24" ht="14.1" customHeight="1">
      <c r="A39" s="290"/>
      <c r="B39" s="210"/>
      <c r="C39" s="291"/>
      <c r="D39" s="227"/>
      <c r="E39" s="193"/>
      <c r="F39" s="194"/>
      <c r="G39" s="228"/>
      <c r="H39" s="196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</row>
    <row r="40" spans="1:24" ht="14.1" customHeight="1">
      <c r="A40" s="209" t="s">
        <v>588</v>
      </c>
      <c r="B40" s="190"/>
      <c r="C40" s="230" t="s">
        <v>589</v>
      </c>
      <c r="D40" s="227"/>
      <c r="E40" s="193"/>
      <c r="F40" s="194"/>
      <c r="G40" s="228"/>
      <c r="H40" s="196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</row>
    <row r="41" spans="1:24" ht="14.1" customHeight="1">
      <c r="A41" s="234" t="s">
        <v>590</v>
      </c>
      <c r="B41" s="190"/>
      <c r="C41" s="191" t="s">
        <v>591</v>
      </c>
      <c r="D41" s="227" t="s">
        <v>308</v>
      </c>
      <c r="E41" s="193">
        <v>49</v>
      </c>
      <c r="F41" s="194"/>
      <c r="G41" s="195"/>
      <c r="H41" s="196">
        <f t="shared" si="0"/>
        <v>0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</row>
    <row r="42" spans="1:24" ht="14.1" customHeight="1">
      <c r="A42" s="234" t="s">
        <v>592</v>
      </c>
      <c r="B42" s="190"/>
      <c r="C42" s="191" t="s">
        <v>593</v>
      </c>
      <c r="D42" s="227" t="s">
        <v>308</v>
      </c>
      <c r="E42" s="193">
        <v>157</v>
      </c>
      <c r="F42" s="194"/>
      <c r="G42" s="195"/>
      <c r="H42" s="196">
        <f t="shared" si="0"/>
        <v>0</v>
      </c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</row>
    <row r="43" spans="1:24" ht="14.1" customHeight="1">
      <c r="A43" s="234" t="s">
        <v>594</v>
      </c>
      <c r="B43" s="190"/>
      <c r="C43" s="191" t="s">
        <v>595</v>
      </c>
      <c r="D43" s="227" t="s">
        <v>308</v>
      </c>
      <c r="E43" s="193">
        <v>422</v>
      </c>
      <c r="F43" s="194"/>
      <c r="G43" s="195"/>
      <c r="H43" s="196">
        <f t="shared" si="0"/>
        <v>0</v>
      </c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</row>
    <row r="44" spans="1:24" ht="14.1" customHeight="1">
      <c r="A44" s="234" t="s">
        <v>596</v>
      </c>
      <c r="B44" s="190"/>
      <c r="C44" s="191" t="s">
        <v>597</v>
      </c>
      <c r="D44" s="227" t="s">
        <v>308</v>
      </c>
      <c r="E44" s="193">
        <v>38</v>
      </c>
      <c r="F44" s="194"/>
      <c r="G44" s="195"/>
      <c r="H44" s="196">
        <f t="shared" si="0"/>
        <v>0</v>
      </c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</row>
    <row r="45" spans="1:24" ht="14.1" customHeight="1">
      <c r="A45" s="234" t="s">
        <v>598</v>
      </c>
      <c r="B45" s="190"/>
      <c r="C45" s="233" t="s">
        <v>599</v>
      </c>
      <c r="D45" s="227" t="s">
        <v>308</v>
      </c>
      <c r="E45" s="193">
        <v>260</v>
      </c>
      <c r="F45" s="194"/>
      <c r="G45" s="195"/>
      <c r="H45" s="196">
        <f t="shared" si="0"/>
        <v>0</v>
      </c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</row>
    <row r="46" spans="1:24" ht="14.1" customHeight="1">
      <c r="A46" s="234" t="s">
        <v>600</v>
      </c>
      <c r="B46" s="190"/>
      <c r="C46" s="233" t="s">
        <v>601</v>
      </c>
      <c r="D46" s="227" t="s">
        <v>308</v>
      </c>
      <c r="E46" s="193">
        <v>2</v>
      </c>
      <c r="F46" s="194"/>
      <c r="G46" s="195"/>
      <c r="H46" s="196">
        <f t="shared" si="0"/>
        <v>0</v>
      </c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</row>
    <row r="47" spans="1:24" ht="14.1" customHeight="1">
      <c r="A47" s="234"/>
      <c r="B47" s="190"/>
      <c r="C47" s="292"/>
      <c r="D47" s="227"/>
      <c r="E47" s="193"/>
      <c r="F47" s="194"/>
      <c r="G47" s="228"/>
      <c r="H47" s="196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</row>
    <row r="48" spans="1:24" ht="14.1" customHeight="1">
      <c r="A48" s="209" t="s">
        <v>602</v>
      </c>
      <c r="B48" s="190"/>
      <c r="C48" s="230" t="s">
        <v>603</v>
      </c>
      <c r="D48" s="227"/>
      <c r="E48" s="193"/>
      <c r="F48" s="194"/>
      <c r="G48" s="228"/>
      <c r="H48" s="196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</row>
    <row r="49" spans="1:24" ht="14.1" customHeight="1">
      <c r="A49" s="189" t="s">
        <v>604</v>
      </c>
      <c r="B49" s="288"/>
      <c r="C49" s="233" t="s">
        <v>605</v>
      </c>
      <c r="D49" s="192" t="s">
        <v>402</v>
      </c>
      <c r="E49" s="193">
        <v>1</v>
      </c>
      <c r="F49" s="194"/>
      <c r="G49" s="195"/>
      <c r="H49" s="196">
        <f t="shared" si="0"/>
        <v>0</v>
      </c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</row>
    <row r="50" spans="1:24" ht="14.1" customHeight="1">
      <c r="A50" s="189" t="s">
        <v>606</v>
      </c>
      <c r="B50" s="288"/>
      <c r="C50" s="233" t="s">
        <v>607</v>
      </c>
      <c r="D50" s="192"/>
      <c r="E50" s="193"/>
      <c r="F50" s="194"/>
      <c r="G50" s="228"/>
      <c r="H50" s="196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</row>
    <row r="51" spans="1:24" ht="14.1" customHeight="1">
      <c r="A51" s="189" t="s">
        <v>608</v>
      </c>
      <c r="B51" s="288"/>
      <c r="C51" s="221" t="s">
        <v>609</v>
      </c>
      <c r="D51" s="192"/>
      <c r="E51" s="193"/>
      <c r="F51" s="194"/>
      <c r="G51" s="228"/>
      <c r="H51" s="196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</row>
    <row r="52" spans="1:24" ht="14.1" customHeight="1">
      <c r="A52" s="189" t="s">
        <v>610</v>
      </c>
      <c r="B52" s="288"/>
      <c r="C52" s="233" t="s">
        <v>611</v>
      </c>
      <c r="D52" s="192"/>
      <c r="E52" s="193"/>
      <c r="F52" s="194"/>
      <c r="G52" s="228"/>
      <c r="H52" s="196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</row>
    <row r="53" spans="1:24" ht="14.1" customHeight="1">
      <c r="A53" s="189" t="s">
        <v>612</v>
      </c>
      <c r="B53" s="288"/>
      <c r="C53" s="233" t="s">
        <v>613</v>
      </c>
      <c r="D53" s="192" t="s">
        <v>402</v>
      </c>
      <c r="E53" s="193">
        <v>1</v>
      </c>
      <c r="F53" s="194"/>
      <c r="G53" s="195"/>
      <c r="H53" s="196">
        <f t="shared" si="0"/>
        <v>0</v>
      </c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</row>
    <row r="54" spans="1:24" ht="14.1" customHeight="1">
      <c r="A54" s="189" t="s">
        <v>614</v>
      </c>
      <c r="B54" s="288"/>
      <c r="C54" s="293" t="s">
        <v>615</v>
      </c>
      <c r="D54" s="192" t="s">
        <v>402</v>
      </c>
      <c r="E54" s="193">
        <v>3</v>
      </c>
      <c r="F54" s="194"/>
      <c r="G54" s="195"/>
      <c r="H54" s="196">
        <f t="shared" si="0"/>
        <v>0</v>
      </c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  <row r="55" spans="1:24" ht="14.1" customHeight="1">
      <c r="A55" s="189" t="s">
        <v>616</v>
      </c>
      <c r="B55" s="288"/>
      <c r="C55" s="293" t="s">
        <v>617</v>
      </c>
      <c r="D55" s="192" t="s">
        <v>402</v>
      </c>
      <c r="E55" s="193">
        <v>3</v>
      </c>
      <c r="F55" s="194"/>
      <c r="G55" s="195"/>
      <c r="H55" s="196">
        <f t="shared" si="0"/>
        <v>0</v>
      </c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</row>
    <row r="56" spans="1:24" ht="14.1" customHeight="1">
      <c r="A56" s="189" t="s">
        <v>618</v>
      </c>
      <c r="B56" s="288"/>
      <c r="C56" s="293" t="s">
        <v>619</v>
      </c>
      <c r="D56" s="192" t="s">
        <v>402</v>
      </c>
      <c r="E56" s="193">
        <v>17</v>
      </c>
      <c r="F56" s="194"/>
      <c r="G56" s="195"/>
      <c r="H56" s="196">
        <f t="shared" si="0"/>
        <v>0</v>
      </c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</row>
    <row r="57" spans="1:24" ht="14.1" customHeight="1">
      <c r="A57" s="189" t="s">
        <v>620</v>
      </c>
      <c r="B57" s="288"/>
      <c r="C57" s="293" t="s">
        <v>621</v>
      </c>
      <c r="D57" s="192" t="s">
        <v>402</v>
      </c>
      <c r="E57" s="193">
        <v>7</v>
      </c>
      <c r="F57" s="194"/>
      <c r="G57" s="195"/>
      <c r="H57" s="196">
        <f t="shared" si="0"/>
        <v>0</v>
      </c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</row>
    <row r="58" spans="1:24" ht="14.1" customHeight="1">
      <c r="A58" s="189" t="s">
        <v>622</v>
      </c>
      <c r="B58" s="288"/>
      <c r="C58" s="293" t="s">
        <v>623</v>
      </c>
      <c r="D58" s="192" t="s">
        <v>402</v>
      </c>
      <c r="E58" s="193">
        <v>1</v>
      </c>
      <c r="F58" s="194"/>
      <c r="G58" s="195"/>
      <c r="H58" s="196">
        <f t="shared" si="0"/>
        <v>0</v>
      </c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</row>
    <row r="59" spans="1:24" ht="14.1" customHeight="1">
      <c r="A59" s="189" t="s">
        <v>624</v>
      </c>
      <c r="B59" s="288"/>
      <c r="C59" s="293" t="s">
        <v>625</v>
      </c>
      <c r="D59" s="192" t="s">
        <v>402</v>
      </c>
      <c r="E59" s="193">
        <v>1</v>
      </c>
      <c r="F59" s="194"/>
      <c r="G59" s="195"/>
      <c r="H59" s="196">
        <f t="shared" si="0"/>
        <v>0</v>
      </c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</row>
    <row r="60" spans="1:24" ht="14.1" customHeight="1">
      <c r="A60" s="189" t="s">
        <v>626</v>
      </c>
      <c r="B60" s="288"/>
      <c r="C60" s="293" t="s">
        <v>627</v>
      </c>
      <c r="D60" s="192" t="s">
        <v>402</v>
      </c>
      <c r="E60" s="193">
        <v>1</v>
      </c>
      <c r="F60" s="194"/>
      <c r="G60" s="195"/>
      <c r="H60" s="196">
        <f t="shared" si="0"/>
        <v>0</v>
      </c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</row>
    <row r="61" spans="1:24" ht="14.1" customHeight="1">
      <c r="A61" s="189" t="s">
        <v>628</v>
      </c>
      <c r="B61" s="288"/>
      <c r="C61" s="293" t="s">
        <v>629</v>
      </c>
      <c r="D61" s="192" t="s">
        <v>402</v>
      </c>
      <c r="E61" s="193">
        <v>2</v>
      </c>
      <c r="F61" s="194"/>
      <c r="G61" s="195"/>
      <c r="H61" s="196">
        <f t="shared" si="0"/>
        <v>0</v>
      </c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</row>
    <row r="62" spans="1:24" ht="14.1" customHeight="1">
      <c r="A62" s="189" t="s">
        <v>630</v>
      </c>
      <c r="B62" s="288"/>
      <c r="C62" s="233" t="s">
        <v>631</v>
      </c>
      <c r="D62" s="192" t="s">
        <v>402</v>
      </c>
      <c r="E62" s="193">
        <v>1</v>
      </c>
      <c r="F62" s="194"/>
      <c r="G62" s="195"/>
      <c r="H62" s="196">
        <f t="shared" si="0"/>
        <v>0</v>
      </c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</row>
    <row r="63" spans="1:24" ht="14.1" customHeight="1">
      <c r="A63" s="189" t="s">
        <v>632</v>
      </c>
      <c r="B63" s="288"/>
      <c r="C63" s="221" t="s">
        <v>633</v>
      </c>
      <c r="D63" s="192"/>
      <c r="E63" s="193"/>
      <c r="F63" s="194"/>
      <c r="G63" s="228"/>
      <c r="H63" s="196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</row>
    <row r="64" spans="1:24" ht="14.1" customHeight="1">
      <c r="A64" s="189" t="s">
        <v>634</v>
      </c>
      <c r="B64" s="288"/>
      <c r="C64" s="233" t="s">
        <v>635</v>
      </c>
      <c r="D64" s="192"/>
      <c r="E64" s="193"/>
      <c r="F64" s="194"/>
      <c r="G64" s="228"/>
      <c r="H64" s="196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</row>
    <row r="65" spans="1:24" ht="14.1" customHeight="1">
      <c r="A65" s="189" t="s">
        <v>636</v>
      </c>
      <c r="B65" s="288"/>
      <c r="C65" s="233" t="s">
        <v>637</v>
      </c>
      <c r="D65" s="192" t="s">
        <v>402</v>
      </c>
      <c r="E65" s="193">
        <v>1</v>
      </c>
      <c r="F65" s="194"/>
      <c r="G65" s="195"/>
      <c r="H65" s="196">
        <f t="shared" si="0"/>
        <v>0</v>
      </c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</row>
    <row r="66" spans="1:24" ht="14.1" customHeight="1">
      <c r="A66" s="189" t="s">
        <v>638</v>
      </c>
      <c r="B66" s="288"/>
      <c r="C66" s="293" t="s">
        <v>619</v>
      </c>
      <c r="D66" s="192" t="s">
        <v>402</v>
      </c>
      <c r="E66" s="193">
        <v>5</v>
      </c>
      <c r="F66" s="194"/>
      <c r="G66" s="195"/>
      <c r="H66" s="196">
        <f t="shared" si="0"/>
        <v>0</v>
      </c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</row>
    <row r="67" spans="1:24" ht="14.1" customHeight="1">
      <c r="A67" s="189" t="s">
        <v>639</v>
      </c>
      <c r="B67" s="288"/>
      <c r="C67" s="293" t="s">
        <v>623</v>
      </c>
      <c r="D67" s="192" t="s">
        <v>402</v>
      </c>
      <c r="E67" s="193">
        <v>1</v>
      </c>
      <c r="F67" s="194"/>
      <c r="G67" s="195"/>
      <c r="H67" s="196">
        <f t="shared" si="0"/>
        <v>0</v>
      </c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</row>
    <row r="68" spans="1:24" ht="14.1" customHeight="1">
      <c r="A68" s="189" t="s">
        <v>640</v>
      </c>
      <c r="B68" s="288"/>
      <c r="C68" s="293" t="s">
        <v>641</v>
      </c>
      <c r="D68" s="192" t="s">
        <v>402</v>
      </c>
      <c r="E68" s="193">
        <v>1</v>
      </c>
      <c r="F68" s="194"/>
      <c r="G68" s="195"/>
      <c r="H68" s="196">
        <f t="shared" si="0"/>
        <v>0</v>
      </c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</row>
    <row r="69" spans="1:24" ht="14.1" customHeight="1">
      <c r="A69" s="189" t="s">
        <v>642</v>
      </c>
      <c r="B69" s="288"/>
      <c r="C69" s="233" t="s">
        <v>631</v>
      </c>
      <c r="D69" s="192" t="s">
        <v>402</v>
      </c>
      <c r="E69" s="193">
        <v>1</v>
      </c>
      <c r="F69" s="194"/>
      <c r="G69" s="195"/>
      <c r="H69" s="196">
        <f t="shared" si="0"/>
        <v>0</v>
      </c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</row>
    <row r="70" spans="1:24" ht="14.1" customHeight="1">
      <c r="A70" s="189"/>
      <c r="B70" s="288"/>
      <c r="C70" s="191"/>
      <c r="D70" s="192"/>
      <c r="E70" s="193"/>
      <c r="F70" s="194"/>
      <c r="G70" s="195"/>
      <c r="H70" s="196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</row>
    <row r="71" spans="1:24" ht="14.1" customHeight="1">
      <c r="A71" s="209" t="s">
        <v>643</v>
      </c>
      <c r="B71" s="190"/>
      <c r="C71" s="230" t="s">
        <v>644</v>
      </c>
      <c r="D71" s="192"/>
      <c r="E71" s="193"/>
      <c r="F71" s="194"/>
      <c r="G71" s="195"/>
      <c r="H71" s="196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</row>
    <row r="72" spans="1:24" ht="14.1" customHeight="1">
      <c r="A72" s="189" t="s">
        <v>645</v>
      </c>
      <c r="B72" s="217" t="s">
        <v>646</v>
      </c>
      <c r="C72" s="287" t="s">
        <v>647</v>
      </c>
      <c r="D72" s="227" t="s">
        <v>402</v>
      </c>
      <c r="E72" s="193">
        <v>1</v>
      </c>
      <c r="F72" s="194"/>
      <c r="G72" s="195"/>
      <c r="H72" s="196">
        <f t="shared" ref="H72:H83" si="1">E72*G72</f>
        <v>0</v>
      </c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</row>
    <row r="73" spans="1:24" ht="14.1" customHeight="1">
      <c r="A73" s="189" t="s">
        <v>648</v>
      </c>
      <c r="B73" s="217" t="s">
        <v>649</v>
      </c>
      <c r="C73" s="287" t="s">
        <v>650</v>
      </c>
      <c r="D73" s="227" t="s">
        <v>402</v>
      </c>
      <c r="E73" s="193">
        <v>1</v>
      </c>
      <c r="F73" s="194"/>
      <c r="G73" s="228"/>
      <c r="H73" s="196">
        <f t="shared" si="1"/>
        <v>0</v>
      </c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</row>
    <row r="74" spans="1:24" ht="14.1" customHeight="1">
      <c r="A74" s="189" t="s">
        <v>651</v>
      </c>
      <c r="B74" s="217" t="s">
        <v>652</v>
      </c>
      <c r="C74" s="287" t="s">
        <v>653</v>
      </c>
      <c r="D74" s="227" t="s">
        <v>402</v>
      </c>
      <c r="E74" s="193">
        <v>1</v>
      </c>
      <c r="F74" s="194"/>
      <c r="G74" s="228"/>
      <c r="H74" s="196">
        <f t="shared" si="1"/>
        <v>0</v>
      </c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</row>
    <row r="75" spans="1:24" ht="14.1" customHeight="1">
      <c r="A75" s="189" t="s">
        <v>654</v>
      </c>
      <c r="B75" s="217" t="s">
        <v>655</v>
      </c>
      <c r="C75" s="287" t="s">
        <v>656</v>
      </c>
      <c r="D75" s="227" t="s">
        <v>402</v>
      </c>
      <c r="E75" s="193">
        <v>1</v>
      </c>
      <c r="F75" s="194"/>
      <c r="G75" s="228"/>
      <c r="H75" s="196">
        <f t="shared" si="1"/>
        <v>0</v>
      </c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</row>
    <row r="76" spans="1:24" ht="14.1" customHeight="1">
      <c r="A76" s="189" t="s">
        <v>657</v>
      </c>
      <c r="B76" s="217" t="s">
        <v>658</v>
      </c>
      <c r="C76" s="287" t="s">
        <v>656</v>
      </c>
      <c r="D76" s="227" t="s">
        <v>402</v>
      </c>
      <c r="E76" s="193">
        <v>1</v>
      </c>
      <c r="F76" s="194"/>
      <c r="G76" s="228"/>
      <c r="H76" s="196">
        <f t="shared" si="1"/>
        <v>0</v>
      </c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</row>
    <row r="77" spans="1:24" ht="14.1" customHeight="1">
      <c r="A77" s="189"/>
      <c r="B77" s="294"/>
      <c r="C77" s="293"/>
      <c r="D77" s="192"/>
      <c r="E77" s="193"/>
      <c r="F77" s="194"/>
      <c r="G77" s="228"/>
      <c r="H77" s="196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</row>
    <row r="78" spans="1:24" ht="14.1" customHeight="1">
      <c r="A78" s="209" t="s">
        <v>659</v>
      </c>
      <c r="B78" s="190"/>
      <c r="C78" s="230" t="s">
        <v>660</v>
      </c>
      <c r="D78" s="192"/>
      <c r="E78" s="193"/>
      <c r="F78" s="194"/>
      <c r="G78" s="228"/>
      <c r="H78" s="196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</row>
    <row r="79" spans="1:24" ht="14.1" customHeight="1">
      <c r="A79" s="189" t="s">
        <v>661</v>
      </c>
      <c r="B79" s="294"/>
      <c r="C79" s="295" t="s">
        <v>662</v>
      </c>
      <c r="D79" s="227" t="s">
        <v>663</v>
      </c>
      <c r="E79" s="193">
        <v>1</v>
      </c>
      <c r="F79" s="194"/>
      <c r="G79" s="228"/>
      <c r="H79" s="196">
        <f t="shared" si="1"/>
        <v>0</v>
      </c>
      <c r="J79" s="197"/>
      <c r="K79" s="197"/>
      <c r="M79" s="296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</row>
    <row r="80" spans="1:24" ht="14.1" customHeight="1">
      <c r="A80" s="189" t="s">
        <v>664</v>
      </c>
      <c r="B80" s="294"/>
      <c r="C80" s="295" t="s">
        <v>665</v>
      </c>
      <c r="D80" s="227" t="s">
        <v>663</v>
      </c>
      <c r="E80" s="193">
        <v>1</v>
      </c>
      <c r="F80" s="194"/>
      <c r="G80" s="228"/>
      <c r="H80" s="196">
        <f t="shared" si="1"/>
        <v>0</v>
      </c>
      <c r="J80" s="197"/>
      <c r="K80" s="197"/>
      <c r="M80" s="296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</row>
    <row r="81" spans="1:24" ht="14.1" customHeight="1">
      <c r="A81" s="189" t="s">
        <v>666</v>
      </c>
      <c r="B81" s="294"/>
      <c r="C81" s="295" t="s">
        <v>667</v>
      </c>
      <c r="D81" s="227" t="s">
        <v>663</v>
      </c>
      <c r="E81" s="193">
        <v>1</v>
      </c>
      <c r="F81" s="194"/>
      <c r="G81" s="228"/>
      <c r="H81" s="196">
        <f t="shared" si="1"/>
        <v>0</v>
      </c>
      <c r="J81" s="197"/>
      <c r="K81" s="197"/>
      <c r="M81" s="296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</row>
    <row r="82" spans="1:24" ht="14.1" customHeight="1">
      <c r="A82" s="189" t="s">
        <v>668</v>
      </c>
      <c r="B82" s="294"/>
      <c r="C82" s="295" t="s">
        <v>669</v>
      </c>
      <c r="D82" s="227" t="s">
        <v>663</v>
      </c>
      <c r="E82" s="193">
        <v>1</v>
      </c>
      <c r="F82" s="194"/>
      <c r="G82" s="228"/>
      <c r="H82" s="196">
        <f t="shared" si="1"/>
        <v>0</v>
      </c>
      <c r="J82" s="197"/>
      <c r="K82" s="197"/>
      <c r="M82" s="296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</row>
    <row r="83" spans="1:24" ht="14.1" customHeight="1">
      <c r="A83" s="189" t="s">
        <v>670</v>
      </c>
      <c r="B83" s="294"/>
      <c r="C83" s="295" t="s">
        <v>671</v>
      </c>
      <c r="D83" s="227" t="s">
        <v>663</v>
      </c>
      <c r="E83" s="193">
        <v>1</v>
      </c>
      <c r="F83" s="194"/>
      <c r="G83" s="228"/>
      <c r="H83" s="196">
        <f t="shared" si="1"/>
        <v>0</v>
      </c>
      <c r="J83" s="197"/>
      <c r="K83" s="197"/>
      <c r="M83" s="296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</row>
    <row r="84" spans="1:24" ht="14.1" customHeight="1">
      <c r="A84" s="234"/>
      <c r="B84" s="210"/>
      <c r="C84" s="295"/>
      <c r="D84" s="227"/>
      <c r="E84" s="297"/>
      <c r="F84" s="298"/>
      <c r="G84" s="299"/>
      <c r="H84" s="196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</row>
    <row r="85" spans="1:24" ht="14.1" customHeight="1">
      <c r="A85" s="301"/>
      <c r="B85" s="302"/>
      <c r="C85" s="303" t="s">
        <v>672</v>
      </c>
      <c r="D85" s="304"/>
      <c r="E85" s="305"/>
      <c r="F85" s="306"/>
      <c r="G85" s="307"/>
      <c r="H85" s="308">
        <f>SUM(H6:H84)</f>
        <v>0</v>
      </c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</row>
    <row r="86" spans="1:24" ht="14.1" customHeight="1">
      <c r="A86" s="234"/>
      <c r="B86" s="210"/>
      <c r="C86" s="295"/>
      <c r="D86" s="227"/>
      <c r="E86" s="297"/>
      <c r="F86" s="298"/>
      <c r="G86" s="299"/>
      <c r="H86" s="300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</row>
    <row r="87" spans="1:24" ht="14.1" customHeight="1">
      <c r="A87" s="301"/>
      <c r="B87" s="302"/>
      <c r="C87" s="303" t="s">
        <v>673</v>
      </c>
      <c r="D87" s="304"/>
      <c r="E87" s="305"/>
      <c r="F87" s="306"/>
      <c r="G87" s="307"/>
      <c r="H87" s="308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</row>
    <row r="88" spans="1:24" ht="14.1" customHeight="1" thickBot="1">
      <c r="A88" s="309"/>
      <c r="B88" s="310"/>
      <c r="C88" s="311"/>
      <c r="D88" s="312"/>
      <c r="E88" s="313"/>
      <c r="F88" s="314"/>
      <c r="G88" s="315"/>
      <c r="H88" s="316"/>
      <c r="I88" s="31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</row>
  </sheetData>
  <mergeCells count="1">
    <mergeCell ref="E2:F2"/>
  </mergeCells>
  <printOptions horizontalCentered="1"/>
  <pageMargins left="0.39370078740157483" right="0.39370078740157483" top="0.94488188976377963" bottom="0.62992125984251968" header="0.59055118110236227" footer="0.39370078740157483"/>
  <pageSetup paperSize="9" orientation="landscape" useFirstPageNumber="1" horizontalDpi="4294967292" r:id="rId1"/>
  <headerFooter alignWithMargins="0">
    <oddHeader>&amp;L&amp;"Arial Narrow,Tučné"Úprava skladu F34 na laboratoř
FYZIKÁLNÍ ÚSTAV AV ČR, budova F, Cukrovarnická 112/10, Praha 6&amp;R&amp;"Arial Narrow,Obyčejné"Dokumentace pro povolení stavby a zadání stavby</oddHeader>
    <oddFooter>&amp;C&amp;"Arial Narrow,Obyčejné"&amp;P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03025 -  Fyzikální ústav ...</vt:lpstr>
      <vt:lpstr>ZTI</vt:lpstr>
      <vt:lpstr>VZT</vt:lpstr>
      <vt:lpstr>elektro</vt:lpstr>
      <vt:lpstr>'03025 -  Fyzikální ústav ...'!Názvy_tisku</vt:lpstr>
      <vt:lpstr>elektro!Názvy_tisku</vt:lpstr>
      <vt:lpstr>'Rekapitulace stavby'!Názvy_tisku</vt:lpstr>
      <vt:lpstr>ZTI!Názvy_tisku</vt:lpstr>
      <vt:lpstr>'03025 -  Fyzikální ústav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Pejšová</dc:creator>
  <cp:lastModifiedBy>Vladimír Levandovský</cp:lastModifiedBy>
  <dcterms:created xsi:type="dcterms:W3CDTF">2025-06-12T15:44:56Z</dcterms:created>
  <dcterms:modified xsi:type="dcterms:W3CDTF">2025-08-05T11:49:49Z</dcterms:modified>
</cp:coreProperties>
</file>