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70" windowWidth="21735" windowHeight="10425"/>
  </bookViews>
  <sheets>
    <sheet name="Rekapitulace stavby" sheetId="1" r:id="rId1"/>
    <sheet name="2020-018 - Stavební úprav..." sheetId="2" r:id="rId2"/>
  </sheets>
  <definedNames>
    <definedName name="_xlnm._FilterDatabase" localSheetId="1" hidden="1">'2020-018 - Stavební úprav...'!$C$138:$K$283</definedName>
    <definedName name="_xlnm.Print_Titles" localSheetId="1">'2020-018 - Stavební úprav...'!$138:$138</definedName>
    <definedName name="_xlnm.Print_Titles" localSheetId="0">'Rekapitulace stavby'!$92:$92</definedName>
    <definedName name="_xlnm.Print_Area" localSheetId="1">'2020-018 - Stavební úprav...'!$C$4:$J$76,'2020-018 - Stavební úprav...'!$C$82:$J$122,'2020-018 - Stavební úprav...'!$C$128:$K$283</definedName>
    <definedName name="_xlnm.Print_Area" localSheetId="0">'Rekapitulace stavby'!$D$4:$AO$76,'Rekapitulace stavby'!$C$82:$AQ$103</definedName>
  </definedNames>
  <calcPr calcId="145621"/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283" i="2"/>
  <c r="BH283" i="2"/>
  <c r="BG283" i="2"/>
  <c r="BF283" i="2"/>
  <c r="T283" i="2"/>
  <c r="R283" i="2"/>
  <c r="P283" i="2"/>
  <c r="BI281" i="2"/>
  <c r="BH281" i="2"/>
  <c r="BG281" i="2"/>
  <c r="BF281" i="2"/>
  <c r="T281" i="2"/>
  <c r="R281" i="2"/>
  <c r="P281" i="2"/>
  <c r="BI277" i="2"/>
  <c r="BH277" i="2"/>
  <c r="BG277" i="2"/>
  <c r="BF277" i="2"/>
  <c r="T277" i="2"/>
  <c r="R277" i="2"/>
  <c r="P277" i="2"/>
  <c r="BI276" i="2"/>
  <c r="BH276" i="2"/>
  <c r="BG276" i="2"/>
  <c r="BF276" i="2"/>
  <c r="T276" i="2"/>
  <c r="R276" i="2"/>
  <c r="P276" i="2"/>
  <c r="BI274" i="2"/>
  <c r="BH274" i="2"/>
  <c r="BG274" i="2"/>
  <c r="BF274" i="2"/>
  <c r="T274" i="2"/>
  <c r="R274" i="2"/>
  <c r="P274" i="2"/>
  <c r="BI269" i="2"/>
  <c r="BH269" i="2"/>
  <c r="BG269" i="2"/>
  <c r="BF269" i="2"/>
  <c r="T269" i="2"/>
  <c r="R269" i="2"/>
  <c r="P269" i="2"/>
  <c r="BI267" i="2"/>
  <c r="BH267" i="2"/>
  <c r="BG267" i="2"/>
  <c r="BF267" i="2"/>
  <c r="T267" i="2"/>
  <c r="R267" i="2"/>
  <c r="P267" i="2"/>
  <c r="BI266" i="2"/>
  <c r="BH266" i="2"/>
  <c r="BG266" i="2"/>
  <c r="BF266" i="2"/>
  <c r="T266" i="2"/>
  <c r="R266" i="2"/>
  <c r="P266" i="2"/>
  <c r="BI265" i="2"/>
  <c r="BH265" i="2"/>
  <c r="BG265" i="2"/>
  <c r="BF265" i="2"/>
  <c r="T265" i="2"/>
  <c r="R265" i="2"/>
  <c r="P265" i="2"/>
  <c r="BI263" i="2"/>
  <c r="BH263" i="2"/>
  <c r="BG263" i="2"/>
  <c r="BF263" i="2"/>
  <c r="T263" i="2"/>
  <c r="R263" i="2"/>
  <c r="P263" i="2"/>
  <c r="BI262" i="2"/>
  <c r="BH262" i="2"/>
  <c r="BG262" i="2"/>
  <c r="BF262" i="2"/>
  <c r="T262" i="2"/>
  <c r="R262" i="2"/>
  <c r="P262" i="2"/>
  <c r="BI260" i="2"/>
  <c r="BH260" i="2"/>
  <c r="BG260" i="2"/>
  <c r="BF260" i="2"/>
  <c r="T260" i="2"/>
  <c r="R260" i="2"/>
  <c r="P260" i="2"/>
  <c r="BI258" i="2"/>
  <c r="BH258" i="2"/>
  <c r="BG258" i="2"/>
  <c r="BF258" i="2"/>
  <c r="T258" i="2"/>
  <c r="R258" i="2"/>
  <c r="P258" i="2"/>
  <c r="BI257" i="2"/>
  <c r="BH257" i="2"/>
  <c r="BG257" i="2"/>
  <c r="BF257" i="2"/>
  <c r="T257" i="2"/>
  <c r="R257" i="2"/>
  <c r="P257" i="2"/>
  <c r="BI255" i="2"/>
  <c r="BH255" i="2"/>
  <c r="BG255" i="2"/>
  <c r="BF255" i="2"/>
  <c r="T255" i="2"/>
  <c r="R255" i="2"/>
  <c r="P255" i="2"/>
  <c r="BI253" i="2"/>
  <c r="BH253" i="2"/>
  <c r="BG253" i="2"/>
  <c r="BF253" i="2"/>
  <c r="T253" i="2"/>
  <c r="R253" i="2"/>
  <c r="P253" i="2"/>
  <c r="BI252" i="2"/>
  <c r="BH252" i="2"/>
  <c r="BG252" i="2"/>
  <c r="BF252" i="2"/>
  <c r="T252" i="2"/>
  <c r="R252" i="2"/>
  <c r="P252" i="2"/>
  <c r="BI250" i="2"/>
  <c r="BH250" i="2"/>
  <c r="BG250" i="2"/>
  <c r="BF250" i="2"/>
  <c r="T250" i="2"/>
  <c r="R250" i="2"/>
  <c r="P250" i="2"/>
  <c r="BI248" i="2"/>
  <c r="BH248" i="2"/>
  <c r="BG248" i="2"/>
  <c r="BF248" i="2"/>
  <c r="T248" i="2"/>
  <c r="R248" i="2"/>
  <c r="P248" i="2"/>
  <c r="BI247" i="2"/>
  <c r="BH247" i="2"/>
  <c r="BG247" i="2"/>
  <c r="BF247" i="2"/>
  <c r="T247" i="2"/>
  <c r="R247" i="2"/>
  <c r="P247" i="2"/>
  <c r="BI245" i="2"/>
  <c r="BH245" i="2"/>
  <c r="BG245" i="2"/>
  <c r="BF245" i="2"/>
  <c r="T245" i="2"/>
  <c r="R245" i="2"/>
  <c r="P245" i="2"/>
  <c r="BI242" i="2"/>
  <c r="BH242" i="2"/>
  <c r="BG242" i="2"/>
  <c r="BF242" i="2"/>
  <c r="T242" i="2"/>
  <c r="R242" i="2"/>
  <c r="P242" i="2"/>
  <c r="BI240" i="2"/>
  <c r="BH240" i="2"/>
  <c r="BG240" i="2"/>
  <c r="BF240" i="2"/>
  <c r="T240" i="2"/>
  <c r="R240" i="2"/>
  <c r="P240" i="2"/>
  <c r="BI238" i="2"/>
  <c r="BH238" i="2"/>
  <c r="BG238" i="2"/>
  <c r="BF238" i="2"/>
  <c r="T238" i="2"/>
  <c r="R238" i="2"/>
  <c r="P238" i="2"/>
  <c r="BI237" i="2"/>
  <c r="BH237" i="2"/>
  <c r="BG237" i="2"/>
  <c r="BF237" i="2"/>
  <c r="T237" i="2"/>
  <c r="R237" i="2"/>
  <c r="P237" i="2"/>
  <c r="BI235" i="2"/>
  <c r="BH235" i="2"/>
  <c r="BG235" i="2"/>
  <c r="BF235" i="2"/>
  <c r="T235" i="2"/>
  <c r="R235" i="2"/>
  <c r="P235" i="2"/>
  <c r="BI234" i="2"/>
  <c r="BH234" i="2"/>
  <c r="BG234" i="2"/>
  <c r="BF234" i="2"/>
  <c r="T234" i="2"/>
  <c r="R234" i="2"/>
  <c r="P234" i="2"/>
  <c r="BI232" i="2"/>
  <c r="BH232" i="2"/>
  <c r="BG232" i="2"/>
  <c r="BF232" i="2"/>
  <c r="T232" i="2"/>
  <c r="R232" i="2"/>
  <c r="P232" i="2"/>
  <c r="BI231" i="2"/>
  <c r="BH231" i="2"/>
  <c r="BG231" i="2"/>
  <c r="BF231" i="2"/>
  <c r="T231" i="2"/>
  <c r="R231" i="2"/>
  <c r="P231" i="2"/>
  <c r="BI229" i="2"/>
  <c r="BH229" i="2"/>
  <c r="BG229" i="2"/>
  <c r="BF229" i="2"/>
  <c r="T229" i="2"/>
  <c r="R229" i="2"/>
  <c r="P229" i="2"/>
  <c r="BI224" i="2"/>
  <c r="BH224" i="2"/>
  <c r="BG224" i="2"/>
  <c r="BF224" i="2"/>
  <c r="T224" i="2"/>
  <c r="R224" i="2"/>
  <c r="P224" i="2"/>
  <c r="BI223" i="2"/>
  <c r="BH223" i="2"/>
  <c r="BG223" i="2"/>
  <c r="BF223" i="2"/>
  <c r="T223" i="2"/>
  <c r="R223" i="2"/>
  <c r="P223" i="2"/>
  <c r="BI222" i="2"/>
  <c r="BH222" i="2"/>
  <c r="BG222" i="2"/>
  <c r="BF222" i="2"/>
  <c r="T222" i="2"/>
  <c r="R222" i="2"/>
  <c r="P222" i="2"/>
  <c r="BI221" i="2"/>
  <c r="BH221" i="2"/>
  <c r="BG221" i="2"/>
  <c r="BF221" i="2"/>
  <c r="T221" i="2"/>
  <c r="R221" i="2"/>
  <c r="P221" i="2"/>
  <c r="BI220" i="2"/>
  <c r="BH220" i="2"/>
  <c r="BG220" i="2"/>
  <c r="BF220" i="2"/>
  <c r="T220" i="2"/>
  <c r="R220" i="2"/>
  <c r="P220" i="2"/>
  <c r="BI219" i="2"/>
  <c r="BH219" i="2"/>
  <c r="BG219" i="2"/>
  <c r="BF219" i="2"/>
  <c r="T219" i="2"/>
  <c r="R219" i="2"/>
  <c r="P219" i="2"/>
  <c r="BI218" i="2"/>
  <c r="BH218" i="2"/>
  <c r="BG218" i="2"/>
  <c r="BF218" i="2"/>
  <c r="T218" i="2"/>
  <c r="R218" i="2"/>
  <c r="P218" i="2"/>
  <c r="BI217" i="2"/>
  <c r="BH217" i="2"/>
  <c r="BG217" i="2"/>
  <c r="BF217" i="2"/>
  <c r="T217" i="2"/>
  <c r="R217" i="2"/>
  <c r="P217" i="2"/>
  <c r="BI215" i="2"/>
  <c r="BH215" i="2"/>
  <c r="BG215" i="2"/>
  <c r="BF215" i="2"/>
  <c r="T215" i="2"/>
  <c r="T214" i="2"/>
  <c r="R215" i="2"/>
  <c r="R214" i="2" s="1"/>
  <c r="P215" i="2"/>
  <c r="P214" i="2" s="1"/>
  <c r="BI213" i="2"/>
  <c r="BH213" i="2"/>
  <c r="BG213" i="2"/>
  <c r="BF213" i="2"/>
  <c r="T213" i="2"/>
  <c r="T212" i="2"/>
  <c r="R213" i="2"/>
  <c r="R212" i="2"/>
  <c r="P213" i="2"/>
  <c r="P212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9" i="2"/>
  <c r="BH209" i="2"/>
  <c r="BG209" i="2"/>
  <c r="BF209" i="2"/>
  <c r="T209" i="2"/>
  <c r="R209" i="2"/>
  <c r="P209" i="2"/>
  <c r="BI208" i="2"/>
  <c r="BH208" i="2"/>
  <c r="BG208" i="2"/>
  <c r="BF208" i="2"/>
  <c r="T208" i="2"/>
  <c r="R208" i="2"/>
  <c r="P208" i="2"/>
  <c r="BI207" i="2"/>
  <c r="BH207" i="2"/>
  <c r="BG207" i="2"/>
  <c r="BF207" i="2"/>
  <c r="T207" i="2"/>
  <c r="R207" i="2"/>
  <c r="P207" i="2"/>
  <c r="BI206" i="2"/>
  <c r="BH206" i="2"/>
  <c r="BG206" i="2"/>
  <c r="BF206" i="2"/>
  <c r="T206" i="2"/>
  <c r="R206" i="2"/>
  <c r="P206" i="2"/>
  <c r="BI205" i="2"/>
  <c r="BH205" i="2"/>
  <c r="BG205" i="2"/>
  <c r="BF205" i="2"/>
  <c r="T205" i="2"/>
  <c r="R205" i="2"/>
  <c r="P205" i="2"/>
  <c r="BI204" i="2"/>
  <c r="BH204" i="2"/>
  <c r="BG204" i="2"/>
  <c r="BF204" i="2"/>
  <c r="T204" i="2"/>
  <c r="R204" i="2"/>
  <c r="P204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8" i="2"/>
  <c r="BH198" i="2"/>
  <c r="BG198" i="2"/>
  <c r="BF198" i="2"/>
  <c r="T198" i="2"/>
  <c r="R198" i="2"/>
  <c r="P198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2" i="2"/>
  <c r="BH192" i="2"/>
  <c r="BG192" i="2"/>
  <c r="BF192" i="2"/>
  <c r="T192" i="2"/>
  <c r="T191" i="2"/>
  <c r="R192" i="2"/>
  <c r="R191" i="2"/>
  <c r="P192" i="2"/>
  <c r="P191" i="2"/>
  <c r="BI190" i="2"/>
  <c r="BH190" i="2"/>
  <c r="BG190" i="2"/>
  <c r="BF190" i="2"/>
  <c r="T190" i="2"/>
  <c r="T189" i="2" s="1"/>
  <c r="R190" i="2"/>
  <c r="R189" i="2"/>
  <c r="P190" i="2"/>
  <c r="P189" i="2" s="1"/>
  <c r="BI187" i="2"/>
  <c r="BH187" i="2"/>
  <c r="BG187" i="2"/>
  <c r="BF187" i="2"/>
  <c r="T187" i="2"/>
  <c r="T186" i="2"/>
  <c r="R187" i="2"/>
  <c r="R186" i="2" s="1"/>
  <c r="P187" i="2"/>
  <c r="P186" i="2"/>
  <c r="BI185" i="2"/>
  <c r="BH185" i="2"/>
  <c r="BG185" i="2"/>
  <c r="BF185" i="2"/>
  <c r="T185" i="2"/>
  <c r="R185" i="2"/>
  <c r="P185" i="2"/>
  <c r="BI182" i="2"/>
  <c r="BH182" i="2"/>
  <c r="BG182" i="2"/>
  <c r="BF182" i="2"/>
  <c r="T182" i="2"/>
  <c r="R182" i="2"/>
  <c r="P182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7" i="2"/>
  <c r="BH177" i="2"/>
  <c r="BG177" i="2"/>
  <c r="BF177" i="2"/>
  <c r="T177" i="2"/>
  <c r="R177" i="2"/>
  <c r="P177" i="2"/>
  <c r="BI174" i="2"/>
  <c r="BH174" i="2"/>
  <c r="BG174" i="2"/>
  <c r="BF174" i="2"/>
  <c r="T174" i="2"/>
  <c r="R174" i="2"/>
  <c r="P174" i="2"/>
  <c r="BI172" i="2"/>
  <c r="BH172" i="2"/>
  <c r="BG172" i="2"/>
  <c r="BF172" i="2"/>
  <c r="T172" i="2"/>
  <c r="R172" i="2"/>
  <c r="P172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2" i="2"/>
  <c r="BH152" i="2"/>
  <c r="BG152" i="2"/>
  <c r="BF152" i="2"/>
  <c r="T152" i="2"/>
  <c r="R152" i="2"/>
  <c r="P152" i="2"/>
  <c r="BI150" i="2"/>
  <c r="BH150" i="2"/>
  <c r="BG150" i="2"/>
  <c r="BF150" i="2"/>
  <c r="T150" i="2"/>
  <c r="R150" i="2"/>
  <c r="P150" i="2"/>
  <c r="BI147" i="2"/>
  <c r="BH147" i="2"/>
  <c r="BG147" i="2"/>
  <c r="BF147" i="2"/>
  <c r="T147" i="2"/>
  <c r="R147" i="2"/>
  <c r="P147" i="2"/>
  <c r="BI142" i="2"/>
  <c r="BH142" i="2"/>
  <c r="BG142" i="2"/>
  <c r="BF142" i="2"/>
  <c r="T142" i="2"/>
  <c r="T141" i="2"/>
  <c r="R142" i="2"/>
  <c r="R141" i="2"/>
  <c r="P142" i="2"/>
  <c r="P141" i="2"/>
  <c r="J136" i="2"/>
  <c r="J135" i="2"/>
  <c r="F135" i="2"/>
  <c r="F133" i="2"/>
  <c r="E131" i="2"/>
  <c r="BI120" i="2"/>
  <c r="BH120" i="2"/>
  <c r="BG120" i="2"/>
  <c r="BF120" i="2"/>
  <c r="BI119" i="2"/>
  <c r="BH119" i="2"/>
  <c r="BG119" i="2"/>
  <c r="BF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BH116" i="2"/>
  <c r="BG116" i="2"/>
  <c r="BF116" i="2"/>
  <c r="BE116" i="2"/>
  <c r="BI115" i="2"/>
  <c r="BH115" i="2"/>
  <c r="BG115" i="2"/>
  <c r="BF115" i="2"/>
  <c r="BE115" i="2"/>
  <c r="J90" i="2"/>
  <c r="J89" i="2"/>
  <c r="F89" i="2"/>
  <c r="F87" i="2"/>
  <c r="E85" i="2"/>
  <c r="J16" i="2"/>
  <c r="E16" i="2"/>
  <c r="F136" i="2" s="1"/>
  <c r="J15" i="2"/>
  <c r="J10" i="2"/>
  <c r="J87" i="2" s="1"/>
  <c r="CK101" i="1"/>
  <c r="CJ101" i="1"/>
  <c r="CI101" i="1"/>
  <c r="CH101" i="1"/>
  <c r="CG101" i="1"/>
  <c r="CF101" i="1"/>
  <c r="BZ101" i="1"/>
  <c r="CE101" i="1"/>
  <c r="CK100" i="1"/>
  <c r="CJ100" i="1"/>
  <c r="CI100" i="1"/>
  <c r="CH100" i="1"/>
  <c r="CG100" i="1"/>
  <c r="CF100" i="1"/>
  <c r="BZ100" i="1"/>
  <c r="CE100" i="1"/>
  <c r="CK99" i="1"/>
  <c r="CJ99" i="1"/>
  <c r="CI99" i="1"/>
  <c r="CH99" i="1"/>
  <c r="CG99" i="1"/>
  <c r="CF99" i="1"/>
  <c r="BZ99" i="1"/>
  <c r="CE99" i="1"/>
  <c r="CK98" i="1"/>
  <c r="CJ98" i="1"/>
  <c r="CI98" i="1"/>
  <c r="CH98" i="1"/>
  <c r="CG98" i="1"/>
  <c r="CF98" i="1"/>
  <c r="BZ98" i="1"/>
  <c r="CE98" i="1"/>
  <c r="L90" i="1"/>
  <c r="AM90" i="1"/>
  <c r="AM89" i="1"/>
  <c r="L89" i="1"/>
  <c r="AM87" i="1"/>
  <c r="L87" i="1"/>
  <c r="L85" i="1"/>
  <c r="L84" i="1"/>
  <c r="J283" i="2"/>
  <c r="J281" i="2"/>
  <c r="BK277" i="2"/>
  <c r="J266" i="2"/>
  <c r="J265" i="2"/>
  <c r="BK263" i="2"/>
  <c r="BK262" i="2"/>
  <c r="BK257" i="2"/>
  <c r="J255" i="2"/>
  <c r="BK253" i="2"/>
  <c r="BK250" i="2"/>
  <c r="J238" i="2"/>
  <c r="J235" i="2"/>
  <c r="BK232" i="2"/>
  <c r="J224" i="2"/>
  <c r="BK221" i="2"/>
  <c r="BK220" i="2"/>
  <c r="BK219" i="2"/>
  <c r="BK215" i="2"/>
  <c r="BK209" i="2"/>
  <c r="J205" i="2"/>
  <c r="J204" i="2"/>
  <c r="BK202" i="2"/>
  <c r="J201" i="2"/>
  <c r="J200" i="2"/>
  <c r="BK199" i="2"/>
  <c r="BK196" i="2"/>
  <c r="BK187" i="2"/>
  <c r="J185" i="2"/>
  <c r="BK182" i="2"/>
  <c r="J180" i="2"/>
  <c r="BK168" i="2"/>
  <c r="BK165" i="2"/>
  <c r="J164" i="2"/>
  <c r="BK163" i="2"/>
  <c r="BK158" i="2"/>
  <c r="J156" i="2"/>
  <c r="J147" i="2"/>
  <c r="BK283" i="2"/>
  <c r="BK281" i="2"/>
  <c r="J277" i="2"/>
  <c r="J276" i="2"/>
  <c r="J274" i="2"/>
  <c r="BK269" i="2"/>
  <c r="BK267" i="2"/>
  <c r="J263" i="2"/>
  <c r="BK260" i="2"/>
  <c r="BK258" i="2"/>
  <c r="J257" i="2"/>
  <c r="BK255" i="2"/>
  <c r="J252" i="2"/>
  <c r="J248" i="2"/>
  <c r="J247" i="2"/>
  <c r="BK245" i="2"/>
  <c r="BK242" i="2"/>
  <c r="J240" i="2"/>
  <c r="BK238" i="2"/>
  <c r="BK237" i="2"/>
  <c r="BK235" i="2"/>
  <c r="J234" i="2"/>
  <c r="J232" i="2"/>
  <c r="J231" i="2"/>
  <c r="BK229" i="2"/>
  <c r="J223" i="2"/>
  <c r="J222" i="2"/>
  <c r="J221" i="2"/>
  <c r="J220" i="2"/>
  <c r="BK218" i="2"/>
  <c r="J217" i="2"/>
  <c r="J215" i="2"/>
  <c r="BK211" i="2"/>
  <c r="BK208" i="2"/>
  <c r="BK207" i="2"/>
  <c r="BK206" i="2"/>
  <c r="BK203" i="2"/>
  <c r="J202" i="2"/>
  <c r="BK201" i="2"/>
  <c r="BK200" i="2"/>
  <c r="BK198" i="2"/>
  <c r="BK197" i="2"/>
  <c r="J196" i="2"/>
  <c r="BK195" i="2"/>
  <c r="BK194" i="2"/>
  <c r="BK180" i="2"/>
  <c r="BK177" i="2"/>
  <c r="BK172" i="2"/>
  <c r="BK162" i="2"/>
  <c r="BK152" i="2"/>
  <c r="J150" i="2"/>
  <c r="J142" i="2"/>
  <c r="AS94" i="1"/>
  <c r="BK276" i="2"/>
  <c r="BK274" i="2"/>
  <c r="J269" i="2"/>
  <c r="J267" i="2"/>
  <c r="BK266" i="2"/>
  <c r="BK265" i="2"/>
  <c r="J262" i="2"/>
  <c r="J260" i="2"/>
  <c r="J258" i="2"/>
  <c r="J253" i="2"/>
  <c r="BK252" i="2"/>
  <c r="J250" i="2"/>
  <c r="BK248" i="2"/>
  <c r="BK247" i="2"/>
  <c r="J245" i="2"/>
  <c r="J242" i="2"/>
  <c r="BK240" i="2"/>
  <c r="J237" i="2"/>
  <c r="BK234" i="2"/>
  <c r="BK231" i="2"/>
  <c r="J229" i="2"/>
  <c r="BK224" i="2"/>
  <c r="BK223" i="2"/>
  <c r="BK222" i="2"/>
  <c r="J218" i="2"/>
  <c r="BK213" i="2"/>
  <c r="BK210" i="2"/>
  <c r="J209" i="2"/>
  <c r="J208" i="2"/>
  <c r="J207" i="2"/>
  <c r="J206" i="2"/>
  <c r="BK205" i="2"/>
  <c r="BK204" i="2"/>
  <c r="J203" i="2"/>
  <c r="J199" i="2"/>
  <c r="J198" i="2"/>
  <c r="J197" i="2"/>
  <c r="J194" i="2"/>
  <c r="BK192" i="2"/>
  <c r="BK190" i="2"/>
  <c r="J187" i="2"/>
  <c r="BK185" i="2"/>
  <c r="J182" i="2"/>
  <c r="BK181" i="2"/>
  <c r="BK174" i="2"/>
  <c r="J172" i="2"/>
  <c r="BK167" i="2"/>
  <c r="J165" i="2"/>
  <c r="BK157" i="2"/>
  <c r="BK156" i="2"/>
  <c r="BK147" i="2"/>
  <c r="J219" i="2"/>
  <c r="BK217" i="2"/>
  <c r="J213" i="2"/>
  <c r="J211" i="2"/>
  <c r="J210" i="2"/>
  <c r="J195" i="2"/>
  <c r="J192" i="2"/>
  <c r="J190" i="2"/>
  <c r="J181" i="2"/>
  <c r="J177" i="2"/>
  <c r="J174" i="2"/>
  <c r="J168" i="2"/>
  <c r="J167" i="2"/>
  <c r="BK164" i="2"/>
  <c r="J163" i="2"/>
  <c r="J162" i="2"/>
  <c r="J158" i="2"/>
  <c r="J157" i="2"/>
  <c r="J152" i="2"/>
  <c r="BK150" i="2"/>
  <c r="BK142" i="2"/>
  <c r="T179" i="2" l="1"/>
  <c r="BK146" i="2"/>
  <c r="J146" i="2"/>
  <c r="J97" i="2" s="1"/>
  <c r="R146" i="2"/>
  <c r="BK166" i="2"/>
  <c r="J166" i="2" s="1"/>
  <c r="J98" i="2" s="1"/>
  <c r="P166" i="2"/>
  <c r="T166" i="2"/>
  <c r="R179" i="2"/>
  <c r="BK193" i="2"/>
  <c r="J193" i="2"/>
  <c r="J104" i="2"/>
  <c r="R193" i="2"/>
  <c r="R188" i="2" s="1"/>
  <c r="BK216" i="2"/>
  <c r="J216" i="2"/>
  <c r="J107" i="2"/>
  <c r="R216" i="2"/>
  <c r="BK228" i="2"/>
  <c r="J228" i="2"/>
  <c r="J108" i="2"/>
  <c r="R228" i="2"/>
  <c r="BK239" i="2"/>
  <c r="J239" i="2"/>
  <c r="J109" i="2"/>
  <c r="P239" i="2"/>
  <c r="BK244" i="2"/>
  <c r="J244" i="2"/>
  <c r="J110" i="2"/>
  <c r="P244" i="2"/>
  <c r="BK259" i="2"/>
  <c r="J259" i="2" s="1"/>
  <c r="J111" i="2" s="1"/>
  <c r="R259" i="2"/>
  <c r="P146" i="2"/>
  <c r="P140" i="2" s="1"/>
  <c r="T146" i="2"/>
  <c r="T140" i="2" s="1"/>
  <c r="R166" i="2"/>
  <c r="R140" i="2" s="1"/>
  <c r="BK179" i="2"/>
  <c r="J179" i="2" s="1"/>
  <c r="J99" i="2" s="1"/>
  <c r="P179" i="2"/>
  <c r="P193" i="2"/>
  <c r="P188" i="2" s="1"/>
  <c r="T193" i="2"/>
  <c r="P216" i="2"/>
  <c r="T216" i="2"/>
  <c r="P228" i="2"/>
  <c r="T228" i="2"/>
  <c r="T188" i="2" s="1"/>
  <c r="R239" i="2"/>
  <c r="T239" i="2"/>
  <c r="R244" i="2"/>
  <c r="T244" i="2"/>
  <c r="P259" i="2"/>
  <c r="T259" i="2"/>
  <c r="J133" i="2"/>
  <c r="BE142" i="2"/>
  <c r="BE152" i="2"/>
  <c r="BE156" i="2"/>
  <c r="BE162" i="2"/>
  <c r="BE208" i="2"/>
  <c r="BE211" i="2"/>
  <c r="BE213" i="2"/>
  <c r="BE218" i="2"/>
  <c r="BE220" i="2"/>
  <c r="BE158" i="2"/>
  <c r="BE177" i="2"/>
  <c r="BE194" i="2"/>
  <c r="BE195" i="2"/>
  <c r="BE196" i="2"/>
  <c r="BE198" i="2"/>
  <c r="BE204" i="2"/>
  <c r="BE205" i="2"/>
  <c r="BE207" i="2"/>
  <c r="BE215" i="2"/>
  <c r="BE219" i="2"/>
  <c r="BE222" i="2"/>
  <c r="BE223" i="2"/>
  <c r="BE238" i="2"/>
  <c r="BE242" i="2"/>
  <c r="BE247" i="2"/>
  <c r="BE267" i="2"/>
  <c r="BE269" i="2"/>
  <c r="BK191" i="2"/>
  <c r="J191" i="2"/>
  <c r="J103" i="2" s="1"/>
  <c r="F90" i="2"/>
  <c r="BE157" i="2"/>
  <c r="BE163" i="2"/>
  <c r="BE164" i="2"/>
  <c r="BE167" i="2"/>
  <c r="BE180" i="2"/>
  <c r="BE181" i="2"/>
  <c r="BE182" i="2"/>
  <c r="BE187" i="2"/>
  <c r="BE190" i="2"/>
  <c r="BE192" i="2"/>
  <c r="BE197" i="2"/>
  <c r="BE199" i="2"/>
  <c r="BE200" i="2"/>
  <c r="BE201" i="2"/>
  <c r="BE206" i="2"/>
  <c r="BE210" i="2"/>
  <c r="BE221" i="2"/>
  <c r="BE229" i="2"/>
  <c r="BE232" i="2"/>
  <c r="BE234" i="2"/>
  <c r="BE235" i="2"/>
  <c r="BE237" i="2"/>
  <c r="BE240" i="2"/>
  <c r="BE245" i="2"/>
  <c r="BE248" i="2"/>
  <c r="BE250" i="2"/>
  <c r="BE253" i="2"/>
  <c r="BE255" i="2"/>
  <c r="BE262" i="2"/>
  <c r="BE263" i="2"/>
  <c r="BE266" i="2"/>
  <c r="BE274" i="2"/>
  <c r="BE277" i="2"/>
  <c r="BE283" i="2"/>
  <c r="BK141" i="2"/>
  <c r="J141" i="2"/>
  <c r="J96" i="2" s="1"/>
  <c r="BK189" i="2"/>
  <c r="J189" i="2" s="1"/>
  <c r="J102" i="2" s="1"/>
  <c r="BK212" i="2"/>
  <c r="J212" i="2"/>
  <c r="J105" i="2" s="1"/>
  <c r="BE147" i="2"/>
  <c r="BE150" i="2"/>
  <c r="BE165" i="2"/>
  <c r="BE168" i="2"/>
  <c r="BE172" i="2"/>
  <c r="BE174" i="2"/>
  <c r="BE185" i="2"/>
  <c r="BE202" i="2"/>
  <c r="BE203" i="2"/>
  <c r="BE209" i="2"/>
  <c r="BE217" i="2"/>
  <c r="BE224" i="2"/>
  <c r="BE231" i="2"/>
  <c r="BE252" i="2"/>
  <c r="BE257" i="2"/>
  <c r="BE258" i="2"/>
  <c r="BE260" i="2"/>
  <c r="BE265" i="2"/>
  <c r="BE276" i="2"/>
  <c r="BE281" i="2"/>
  <c r="BK186" i="2"/>
  <c r="J186" i="2" s="1"/>
  <c r="J100" i="2" s="1"/>
  <c r="BK214" i="2"/>
  <c r="J214" i="2"/>
  <c r="J106" i="2" s="1"/>
  <c r="F37" i="2"/>
  <c r="BD95" i="1" s="1"/>
  <c r="BD94" i="1" s="1"/>
  <c r="W36" i="1" s="1"/>
  <c r="F35" i="2"/>
  <c r="BB95" i="1" s="1"/>
  <c r="BB94" i="1" s="1"/>
  <c r="AX94" i="1" s="1"/>
  <c r="F34" i="2"/>
  <c r="BA95" i="1" s="1"/>
  <c r="BA94" i="1" s="1"/>
  <c r="AW94" i="1" s="1"/>
  <c r="AK33" i="1" s="1"/>
  <c r="J34" i="2"/>
  <c r="AW95" i="1" s="1"/>
  <c r="F36" i="2"/>
  <c r="BC95" i="1"/>
  <c r="BC94" i="1"/>
  <c r="W35" i="1" s="1"/>
  <c r="P139" i="2" l="1"/>
  <c r="AU95" i="1"/>
  <c r="T139" i="2"/>
  <c r="R139" i="2"/>
  <c r="BK188" i="2"/>
  <c r="J188" i="2"/>
  <c r="J101" i="2"/>
  <c r="BK140" i="2"/>
  <c r="BK139" i="2" s="1"/>
  <c r="J139" i="2" s="1"/>
  <c r="J94" i="2" s="1"/>
  <c r="J28" i="2" s="1"/>
  <c r="AU94" i="1"/>
  <c r="AY94" i="1"/>
  <c r="W33" i="1"/>
  <c r="W34" i="1"/>
  <c r="J140" i="2" l="1"/>
  <c r="J95" i="2"/>
  <c r="J120" i="2"/>
  <c r="BE120" i="2"/>
  <c r="F33" i="2" s="1"/>
  <c r="AZ95" i="1" s="1"/>
  <c r="AZ94" i="1" s="1"/>
  <c r="J114" i="2" l="1"/>
  <c r="J29" i="2"/>
  <c r="J30" i="2"/>
  <c r="AG95" i="1"/>
  <c r="AG94" i="1" s="1"/>
  <c r="AV94" i="1"/>
  <c r="J33" i="2"/>
  <c r="AV95" i="1" s="1"/>
  <c r="AT95" i="1" s="1"/>
  <c r="J39" i="2" l="1"/>
  <c r="AN95" i="1"/>
  <c r="AG98" i="1"/>
  <c r="AV98" i="1"/>
  <c r="BY98" i="1" s="1"/>
  <c r="AK26" i="1"/>
  <c r="AG100" i="1"/>
  <c r="AT94" i="1"/>
  <c r="J122" i="2"/>
  <c r="AG99" i="1"/>
  <c r="AG101" i="1"/>
  <c r="AN94" i="1" l="1"/>
  <c r="CD99" i="1"/>
  <c r="CD100" i="1"/>
  <c r="CD98" i="1"/>
  <c r="W32" i="1" s="1"/>
  <c r="CD101" i="1"/>
  <c r="AN98" i="1"/>
  <c r="AV100" i="1"/>
  <c r="BY100" i="1" s="1"/>
  <c r="AV101" i="1"/>
  <c r="BY101" i="1"/>
  <c r="AV99" i="1"/>
  <c r="BY99" i="1" s="1"/>
  <c r="AG97" i="1"/>
  <c r="AK27" i="1"/>
  <c r="AG103" i="1" l="1"/>
  <c r="AK32" i="1"/>
  <c r="AK29" i="1"/>
  <c r="AN100" i="1"/>
  <c r="AN99" i="1"/>
  <c r="AN101" i="1"/>
  <c r="AK38" i="1" l="1"/>
  <c r="AN97" i="1"/>
  <c r="AN103" i="1"/>
</calcChain>
</file>

<file path=xl/sharedStrings.xml><?xml version="1.0" encoding="utf-8"?>
<sst xmlns="http://schemas.openxmlformats.org/spreadsheetml/2006/main" count="1963" uniqueCount="536">
  <si>
    <t>Export Komplet</t>
  </si>
  <si>
    <t/>
  </si>
  <si>
    <t>2.0</t>
  </si>
  <si>
    <t>ZAMOK</t>
  </si>
  <si>
    <t>False</t>
  </si>
  <si>
    <t>{1ce92ee5-9eda-4a29-9a64-2a292762d9be}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</si>
  <si>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</si>
  <si>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</si>
  <si>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</si>
  <si>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</si>
  <si>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</si>
  <si>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</si>
  <si>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</si>
  <si>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</si>
  <si>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2020/018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</si>
  <si>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</si>
  <si>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</si>
  <si>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Stavební úpravy objektu</t>
  </si>
  <si>
    <t>KSO:</t>
  </si>
  <si>
    <t>CC-CZ:</t>
  </si>
  <si>
    <t>Místo:</t>
  </si>
  <si>
    <t>č.p. 18, Malotice</t>
  </si>
  <si>
    <t>Datum:</t>
  </si>
  <si>
    <t>7. 2. 2020</t>
  </si>
  <si>
    <t>Zadavatel:</t>
  </si>
  <si>
    <t>IČ:</t>
  </si>
  <si>
    <t>Obec Malotice, č.p. 35, Malotice</t>
  </si>
  <si>
    <t>DIČ:</t>
  </si>
  <si>
    <t>Uchazeč:</t>
  </si>
  <si>
    <t>Vyplň údaj</t>
  </si>
  <si>
    <t>Projektant:</t>
  </si>
  <si>
    <t>KFJ, s.r.o.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</si>
  <si>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</si>
  <si>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</si>
  <si>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</si>
  <si>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</si>
  <si>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</si>
  <si>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</si>
  <si>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</si>
  <si>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</si>
  <si>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</si>
  <si>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</si>
  <si>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</si>
  <si>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</si>
  <si>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</si>
  <si>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</si>
  <si>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</si>
  <si>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</si>
  <si>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</si>
  <si>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</si>
  <si>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</si>
  <si>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</si>
  <si>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</si>
  <si>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</si>
  <si>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</si>
  <si>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</si>
  <si>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</si>
  <si>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</si>
  <si>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</si>
  <si>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</si>
  <si>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</si>
  <si>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</si>
  <si>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</si>
  <si>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</si>
  <si>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</si>
  <si>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</si>
  <si>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</si>
  <si>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</si>
  <si>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</si>
  <si>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</si>
  <si>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</si>
  <si>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</si>
  <si>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</si>
  <si>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</si>
  <si>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</si>
  <si>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</si>
  <si>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</si>
  <si>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</si>
  <si>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</si>
  <si>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</si>
  <si>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</si>
  <si>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</si>
  <si>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</si>
  <si>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</si>
  <si>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</si>
  <si>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</si>
  <si>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</si>
  <si>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</si>
  <si>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</si>
  <si>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</si>
  <si>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</si>
  <si>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</si>
  <si>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</si>
  <si>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2</t>
  </si>
  <si>
    <t>KRYCÍ LIST SOUPISU PRACÍ</t>
  </si>
  <si>
    <t>Náklady z rozpočtu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</si>
  <si>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</si>
  <si>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</si>
  <si>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</si>
  <si>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</si>
  <si>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</si>
  <si>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</si>
  <si>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</si>
  <si>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</si>
  <si>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</si>
  <si>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</si>
  <si>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</si>
  <si>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</si>
  <si>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</si>
  <si>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</si>
  <si>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</si>
  <si>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731 - Ústřední vytápění - kotelny</t>
  </si>
  <si>
    <t xml:space="preserve">    741 - Elektroinstalace - silnoproud</t>
  </si>
  <si>
    <t xml:space="preserve">    766 - Konstrukce truhlářské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</si>
  <si>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</si>
  <si>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</si>
  <si>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</si>
  <si>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784 - Dokončovací práce - malby a tapety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</si>
  <si>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</si>
  <si>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</si>
  <si>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</si>
  <si>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</si>
  <si>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</si>
  <si>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</si>
  <si>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</si>
  <si>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</si>
  <si>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</si>
  <si>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</si>
  <si>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</si>
  <si>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</si>
  <si>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</si>
  <si>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</si>
  <si>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</si>
  <si>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</si>
  <si>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</si>
  <si>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</si>
  <si>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</si>
  <si>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</si>
  <si>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</si>
  <si>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</si>
  <si>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</si>
  <si>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</si>
  <si>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</si>
  <si>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</si>
  <si>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</si>
  <si>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</si>
  <si>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342272225</t>
  </si>
  <si>
    <t>Příčka z pórobetonových hladkých tvárnic na tenkovrstvou maltu tl 100 mm</t>
  </si>
  <si>
    <t>m2</t>
  </si>
  <si>
    <t>4</t>
  </si>
  <si>
    <t>-373840729</t>
  </si>
  <si>
    <t>VV</t>
  </si>
  <si>
    <t>(2,94+4,38+1,5+1,34+1,2+1,13+2,48+0,9)*3,3+0,15*0,87</t>
  </si>
  <si>
    <t>-0,8*2,02*6-0,9*2,02</t>
  </si>
  <si>
    <t>Součet</t>
  </si>
  <si>
    <t>6</t>
  </si>
  <si>
    <t>Úpravy povrchů, podlahy a osazování výplní</t>
  </si>
  <si>
    <t>611315421</t>
  </si>
  <si>
    <t>Oprava vnitřní vápenné štukové omítky stropů v rozsahu plochy do 10%</t>
  </si>
  <si>
    <t>1248676075</t>
  </si>
  <si>
    <t>14,89*5,76+3,05*5,76+3,05*1,22+0,8*1,5+2,25*2,14+3,05*2,06+11,85*5,72+4,72*2,94+2,48*1</t>
  </si>
  <si>
    <t>203,492*1,3 'Přepočtené koeficientem množství</t>
  </si>
  <si>
    <t>612121112</t>
  </si>
  <si>
    <t>Zatření spár stěrkovou hmotou vnitřních stěn z pórobetonových tvárnic</t>
  </si>
  <si>
    <t>-1238675327</t>
  </si>
  <si>
    <t>((2,94+4,38+1,5+1,34+1,2+1,13+2,48+0,9)*3,3+0,15*0,87-0,8*2,02*6-0,9*2,02)*2</t>
  </si>
  <si>
    <t>612131121</t>
  </si>
  <si>
    <t>Penetrační disperzní nátěr vnitřních stěn nanášený ručně</t>
  </si>
  <si>
    <t>-1510235670</t>
  </si>
  <si>
    <t>"odp. obkl" ((4,8+6,58+4,88+4,02+4,8+3,56)*2-0,8*2,02*9)*-1+6,27*2</t>
  </si>
  <si>
    <t>5</t>
  </si>
  <si>
    <t>612142001</t>
  </si>
  <si>
    <t>Potažení vnitřních stěn sklovláknitým pletivem vtlačeným do tenkovrstvé hmoty</t>
  </si>
  <si>
    <t>2094428204</t>
  </si>
  <si>
    <t>612311131</t>
  </si>
  <si>
    <t>Potažení vnitřních stěn vápenným štukem tloušťky do 3 mm</t>
  </si>
  <si>
    <t>515099217</t>
  </si>
  <si>
    <t>7</t>
  </si>
  <si>
    <t>612315421</t>
  </si>
  <si>
    <t>Oprava vnitřní vápenné štukové omítky stěn v rozsahu plochy do 10%</t>
  </si>
  <si>
    <t>1004614622</t>
  </si>
  <si>
    <t>(43,34+17,62+43,9+8,54+10,36+10,22)*3,39</t>
  </si>
  <si>
    <t>"odp. výkladce" -2,65*3,05-2,82*2,22*3</t>
  </si>
  <si>
    <t>8</t>
  </si>
  <si>
    <t>631311114</t>
  </si>
  <si>
    <t>Mazanina tl do 80 mm z betonu prostého bez zvýšených nároků na prostředí tř. C 16/20</t>
  </si>
  <si>
    <t>m3</t>
  </si>
  <si>
    <t>477684008</t>
  </si>
  <si>
    <t>9</t>
  </si>
  <si>
    <t>642942611</t>
  </si>
  <si>
    <t>Osazování zárubní nebo rámů dveřních kovových do 2,5 m2 na montážní pěnu</t>
  </si>
  <si>
    <t>kus</t>
  </si>
  <si>
    <t>-1432683324</t>
  </si>
  <si>
    <t>10</t>
  </si>
  <si>
    <t>M</t>
  </si>
  <si>
    <t>55331348</t>
  </si>
  <si>
    <t>zárubeň ocelová pro běžné zdění a pórobeton 100 levá/pravá 700</t>
  </si>
  <si>
    <t>698570424</t>
  </si>
  <si>
    <t>11</t>
  </si>
  <si>
    <t>55331350</t>
  </si>
  <si>
    <t>zárubeň ocelová pro běžné zdění a pórobeton 100 levá/pravá 800</t>
  </si>
  <si>
    <t>451479090</t>
  </si>
  <si>
    <t>Ostatní konstrukce a práce, bourání</t>
  </si>
  <si>
    <t>12</t>
  </si>
  <si>
    <t>949101111</t>
  </si>
  <si>
    <t>Lešení pomocné pro objekty pozemních staveb s lešeňovou podlahou v do 1,9 m zatížení do 150 kg/m2</t>
  </si>
  <si>
    <t>730588301</t>
  </si>
  <si>
    <t>13</t>
  </si>
  <si>
    <t>952902041</t>
  </si>
  <si>
    <t>Čištění budov drhnutí hladkých podlah s chemickými prostředky</t>
  </si>
  <si>
    <t>-1480657654</t>
  </si>
  <si>
    <t>-6,73-1,35-1,47-2,51-0,99-1,35-0,79</t>
  </si>
  <si>
    <t>14</t>
  </si>
  <si>
    <t>962031132</t>
  </si>
  <si>
    <t>Bourání příček z cihel pálených na MVC tl do 100 mm</t>
  </si>
  <si>
    <t>1453955070</t>
  </si>
  <si>
    <t>4,38*3,3+2,94*3,3+1,55*3,3+0,45*3,3-0,7*2,02*2-0,9*2,02</t>
  </si>
  <si>
    <t>965042141</t>
  </si>
  <si>
    <t>Bourání podkladů mazanin betonových tl do 100 mm pl přes 4 m2</t>
  </si>
  <si>
    <t>130638582</t>
  </si>
  <si>
    <t>P</t>
  </si>
  <si>
    <t>Poznámka k položce:_x000D_
č.m. 1.03, 1.04, 1.05</t>
  </si>
  <si>
    <t>16,35*0,1</t>
  </si>
  <si>
    <t>16</t>
  </si>
  <si>
    <t>968072455</t>
  </si>
  <si>
    <t>Vybourání kovových dveřních zárubní pl do 2 m2</t>
  </si>
  <si>
    <t>549431845</t>
  </si>
  <si>
    <t>0,7*2,02*2+0,9*2,02</t>
  </si>
  <si>
    <t>997</t>
  </si>
  <si>
    <t>Přesun sutě</t>
  </si>
  <si>
    <t>17</t>
  </si>
  <si>
    <t>997013111</t>
  </si>
  <si>
    <t>Vnitrostaveništní doprava suti a vybouraných hmot pro budovy v do 6 m s použitím mechanizace</t>
  </si>
  <si>
    <t>t</t>
  </si>
  <si>
    <t>485559664</t>
  </si>
  <si>
    <t>18</t>
  </si>
  <si>
    <t>997013501</t>
  </si>
  <si>
    <t>Odvoz suti a vybouraných hmot na skládku nebo meziskládku do 1 km se složením</t>
  </si>
  <si>
    <t>-234607304</t>
  </si>
  <si>
    <t>19</t>
  </si>
  <si>
    <t>997013509</t>
  </si>
  <si>
    <t>Příplatek k odvozu suti a vybouraných hmot na skládku ZKD 1 km přes 1 km</t>
  </si>
  <si>
    <t>-1017642372</t>
  </si>
  <si>
    <t>Poznámka k položce:_x000D_
příplatek k odvozu suti do 30 km</t>
  </si>
  <si>
    <t>10,958*29 'Přepočtené koeficientem množství</t>
  </si>
  <si>
    <t>20</t>
  </si>
  <si>
    <t>997013609</t>
  </si>
  <si>
    <t>Poplatek za uložení na skládce (skládkovné) stavebního odpadu ze směsí nebo oddělených frakcí betonu, cihel a keramických výrobků kód odpadu 17 01 07</t>
  </si>
  <si>
    <t>-1436505277</t>
  </si>
  <si>
    <t>998</t>
  </si>
  <si>
    <t>Přesun hmot</t>
  </si>
  <si>
    <t>998011001</t>
  </si>
  <si>
    <t>Přesun hmot pro budovy zděné v do 6 m</t>
  </si>
  <si>
    <t>-659886593</t>
  </si>
  <si>
    <t>PSV</t>
  </si>
  <si>
    <t>Práce a dodávky PSV</t>
  </si>
  <si>
    <t>721</t>
  </si>
  <si>
    <t>Zdravotechnika - vnitřní kanalizace</t>
  </si>
  <si>
    <t>22</t>
  </si>
  <si>
    <t>721111102VL</t>
  </si>
  <si>
    <t>Vnitřní kanalizace - soubor dodávek</t>
  </si>
  <si>
    <t>soubor</t>
  </si>
  <si>
    <t>-519879309</t>
  </si>
  <si>
    <t>722</t>
  </si>
  <si>
    <t>Zdravotechnika - vnitřní vodovod</t>
  </si>
  <si>
    <t>23</t>
  </si>
  <si>
    <t>722110114VL</t>
  </si>
  <si>
    <t>Vnitřní vodovod - soubor dodávek</t>
  </si>
  <si>
    <t>2123737735</t>
  </si>
  <si>
    <t>725</t>
  </si>
  <si>
    <t>Zdravotechnika - zařizovací předměty</t>
  </si>
  <si>
    <t>24</t>
  </si>
  <si>
    <t>725110811</t>
  </si>
  <si>
    <t>Demontáž klozetů splachovací s nádrží</t>
  </si>
  <si>
    <t>-1315291309</t>
  </si>
  <si>
    <t>25</t>
  </si>
  <si>
    <t>725112171</t>
  </si>
  <si>
    <t>Kombi klozet s hlubokým splachováním odpad vodorovný</t>
  </si>
  <si>
    <t>-1167922366</t>
  </si>
  <si>
    <t>26</t>
  </si>
  <si>
    <t>725121502</t>
  </si>
  <si>
    <t>Pisoárový záchodek keramický bez splachovací nádrže bez odsávání a s otvorem pro ventil</t>
  </si>
  <si>
    <t>-2039625552</t>
  </si>
  <si>
    <t>27</t>
  </si>
  <si>
    <t>725210821</t>
  </si>
  <si>
    <t>Demontáž umyvadel bez výtokových armatur</t>
  </si>
  <si>
    <t>-2031985966</t>
  </si>
  <si>
    <t>28</t>
  </si>
  <si>
    <t>725211601</t>
  </si>
  <si>
    <t>Umyvadlo keramické bílé šířky 500 mm bez krytu na sifon připevněné na stěnu šrouby</t>
  </si>
  <si>
    <t>278928148</t>
  </si>
  <si>
    <t>29</t>
  </si>
  <si>
    <t>725331111</t>
  </si>
  <si>
    <t>Výlevka bez výtokových armatur keramická se sklopnou plastovou mřížkou 500 mm</t>
  </si>
  <si>
    <t>-400180917</t>
  </si>
  <si>
    <t>30</t>
  </si>
  <si>
    <t>725530823</t>
  </si>
  <si>
    <t>Demontáž ohřívač elektrický tlakový do 200 litrů</t>
  </si>
  <si>
    <t>-1352333005</t>
  </si>
  <si>
    <t>31</t>
  </si>
  <si>
    <t>725532101VL</t>
  </si>
  <si>
    <t>Elektrický tlakový průtokový ohřívač, příkon 3,5 kW</t>
  </si>
  <si>
    <t>1809251839</t>
  </si>
  <si>
    <t>32</t>
  </si>
  <si>
    <t>725590811</t>
  </si>
  <si>
    <t>Přemístění vnitrostaveništní demontovaných zařizovacích předmětů v objektech výšky do 6 m</t>
  </si>
  <si>
    <t>1659225943</t>
  </si>
  <si>
    <t>33</t>
  </si>
  <si>
    <t>725813111</t>
  </si>
  <si>
    <t>Ventil rohový bez připojovací trubičky nebo flexi hadičky G 1/2</t>
  </si>
  <si>
    <t>34096545</t>
  </si>
  <si>
    <t>34</t>
  </si>
  <si>
    <t>725819201</t>
  </si>
  <si>
    <t>Montáž ventilů nástěnných G 1/2</t>
  </si>
  <si>
    <t>-1218346564</t>
  </si>
  <si>
    <t>35</t>
  </si>
  <si>
    <t>55166002VL</t>
  </si>
  <si>
    <t>Pisoárová sada s tlačným ventilem 1/2" x 1/2"</t>
  </si>
  <si>
    <t>sada</t>
  </si>
  <si>
    <t>871734192</t>
  </si>
  <si>
    <t>36</t>
  </si>
  <si>
    <t>725820802</t>
  </si>
  <si>
    <t>Demontáž baterie stojánkové do jednoho otvoru</t>
  </si>
  <si>
    <t>109720287</t>
  </si>
  <si>
    <t>37</t>
  </si>
  <si>
    <t>725821316</t>
  </si>
  <si>
    <t>Baterie dřezová nástěnná páková s otáčivým plochým ústím a délkou ramínka 300 mm</t>
  </si>
  <si>
    <t>-6517147</t>
  </si>
  <si>
    <t>38</t>
  </si>
  <si>
    <t>725822611</t>
  </si>
  <si>
    <t>Baterie umyvadlová stojánková páková bez výpusti</t>
  </si>
  <si>
    <t>-1481777248</t>
  </si>
  <si>
    <t>39</t>
  </si>
  <si>
    <t>725860811</t>
  </si>
  <si>
    <t>Demontáž uzávěrů zápachu jednoduchých</t>
  </si>
  <si>
    <t>285074006</t>
  </si>
  <si>
    <t>40</t>
  </si>
  <si>
    <t>725861101</t>
  </si>
  <si>
    <t>Zápachová uzávěrka pro umyvadla DN 32</t>
  </si>
  <si>
    <t>-1809092865</t>
  </si>
  <si>
    <t>41</t>
  </si>
  <si>
    <t>998725101</t>
  </si>
  <si>
    <t>Přesun hmot tonážní pro zařizovací předměty v objektech v do 6 m</t>
  </si>
  <si>
    <t>1278401588</t>
  </si>
  <si>
    <t>731</t>
  </si>
  <si>
    <t>Ústřední vytápění - kotelny</t>
  </si>
  <si>
    <t>42</t>
  </si>
  <si>
    <t>731110101VL</t>
  </si>
  <si>
    <t>Vytápění - soubor dodávek</t>
  </si>
  <si>
    <t>754105002</t>
  </si>
  <si>
    <t>741</t>
  </si>
  <si>
    <t>Elektroinstalace - silnoproud</t>
  </si>
  <si>
    <t>43</t>
  </si>
  <si>
    <t>741110001VL</t>
  </si>
  <si>
    <t>Elektroinstalace - soubor dodávek</t>
  </si>
  <si>
    <t>1529472523</t>
  </si>
  <si>
    <t>766</t>
  </si>
  <si>
    <t>Konstrukce truhlářské</t>
  </si>
  <si>
    <t>44</t>
  </si>
  <si>
    <t>766660001</t>
  </si>
  <si>
    <t>Montáž dveřních křídel otvíravých jednokřídlových š do 0,8 m do ocelové zárubně</t>
  </si>
  <si>
    <t>767435734</t>
  </si>
  <si>
    <t>45</t>
  </si>
  <si>
    <t>61162073</t>
  </si>
  <si>
    <t>dveře jednokřídlé voštinové povrch laminátový plné 700x1970/2100mm</t>
  </si>
  <si>
    <t>2045967571</t>
  </si>
  <si>
    <t>46</t>
  </si>
  <si>
    <t>61162074</t>
  </si>
  <si>
    <t>dveře jednokřídlé voštinové povrch laminátový plné 800x1970/2100mm</t>
  </si>
  <si>
    <t>1682844924</t>
  </si>
  <si>
    <t>47</t>
  </si>
  <si>
    <t>766660728</t>
  </si>
  <si>
    <t>Montáž dveřního interiérového kování - zámku</t>
  </si>
  <si>
    <t>1920632592</t>
  </si>
  <si>
    <t>48</t>
  </si>
  <si>
    <t>54924002</t>
  </si>
  <si>
    <t>zámek zadlabací 190/140 /20 L s obyčejným klíčem</t>
  </si>
  <si>
    <t>1549605160</t>
  </si>
  <si>
    <t>49</t>
  </si>
  <si>
    <t>766660729</t>
  </si>
  <si>
    <t>Montáž dveřního interiérového kování - štítku s klikou</t>
  </si>
  <si>
    <t>615289881</t>
  </si>
  <si>
    <t>50</t>
  </si>
  <si>
    <t>54914610</t>
  </si>
  <si>
    <t>kování dveřní vrchní klika včetně rozet a montážního materiálu R BB nerez PK</t>
  </si>
  <si>
    <t>-1289651717</t>
  </si>
  <si>
    <t>51</t>
  </si>
  <si>
    <t>766691914</t>
  </si>
  <si>
    <t>Vyvěšení nebo zavěšení dřevěných křídel dveří pl do 2 m2</t>
  </si>
  <si>
    <t>673668042</t>
  </si>
  <si>
    <t>"vyvěšení" 3</t>
  </si>
  <si>
    <t>"zavěšení" 7</t>
  </si>
  <si>
    <t>771</t>
  </si>
  <si>
    <t>Podlahy z dlaždic</t>
  </si>
  <si>
    <t>52</t>
  </si>
  <si>
    <t>771111011</t>
  </si>
  <si>
    <t>Vysátí podkladu před pokládkou dlažby</t>
  </si>
  <si>
    <t>-1622035709</t>
  </si>
  <si>
    <t>6,73+1,35+1,47+2,51+0,99+1,35+0,79</t>
  </si>
  <si>
    <t>53</t>
  </si>
  <si>
    <t>771121011</t>
  </si>
  <si>
    <t>Nátěr penetrační na podlahu</t>
  </si>
  <si>
    <t>1436688637</t>
  </si>
  <si>
    <t>54</t>
  </si>
  <si>
    <t>771551810</t>
  </si>
  <si>
    <t>Demontáž podlah z dlaždic teracových kladených do malty</t>
  </si>
  <si>
    <t>-922984708</t>
  </si>
  <si>
    <t>9,32+1,32+5,22</t>
  </si>
  <si>
    <t>55</t>
  </si>
  <si>
    <t>771574112</t>
  </si>
  <si>
    <t>Montáž podlah keramických hladkých lepených flexibilním lepidlem do 12 ks/ m2</t>
  </si>
  <si>
    <t>-360035165</t>
  </si>
  <si>
    <t>56</t>
  </si>
  <si>
    <t>59761434</t>
  </si>
  <si>
    <t>dlažba keramická slinutá hladká do interiéru i exteriéru pro vysoké mechanické namáhání přes 9 do 12ks/m2</t>
  </si>
  <si>
    <t>-1578060023</t>
  </si>
  <si>
    <t>15,19*1,2 'Přepočtené koeficientem množství</t>
  </si>
  <si>
    <t>57</t>
  </si>
  <si>
    <t>771592011</t>
  </si>
  <si>
    <t>Čištění vnitřních ploch podlah nebo schodišť po položení dlažby chemickými prostředky</t>
  </si>
  <si>
    <t>-910623398</t>
  </si>
  <si>
    <t>58</t>
  </si>
  <si>
    <t>998771101</t>
  </si>
  <si>
    <t>Přesun hmot tonážní pro podlahy z dlaždic v objektech v do 6 m</t>
  </si>
  <si>
    <t>-1013800417</t>
  </si>
  <si>
    <t>776</t>
  </si>
  <si>
    <t>Podlahy povlakové</t>
  </si>
  <si>
    <t>59</t>
  </si>
  <si>
    <t>776201811</t>
  </si>
  <si>
    <t>Demontáž lepených povlakových podlah bez podložky ručně</t>
  </si>
  <si>
    <t>384214649</t>
  </si>
  <si>
    <t>5,22+1,32</t>
  </si>
  <si>
    <t>60</t>
  </si>
  <si>
    <t>776410811</t>
  </si>
  <si>
    <t>Odstranění soklíků a lišt pryžových nebo plastových</t>
  </si>
  <si>
    <t>m</t>
  </si>
  <si>
    <t>-586526225</t>
  </si>
  <si>
    <t>4,72+9,86-0,6*3</t>
  </si>
  <si>
    <t>781</t>
  </si>
  <si>
    <t>Dokončovací práce - obklady</t>
  </si>
  <si>
    <t>61</t>
  </si>
  <si>
    <t>781111011</t>
  </si>
  <si>
    <t>Ometení (oprášení) stěny při přípravě podkladu</t>
  </si>
  <si>
    <t>-64146807</t>
  </si>
  <si>
    <t>(4,8+6,58+4,88+4,02+4,8+3,56)*2-0,8*2,02*9</t>
  </si>
  <si>
    <t>62</t>
  </si>
  <si>
    <t>781121011</t>
  </si>
  <si>
    <t>Nátěr penetrační na stěnu</t>
  </si>
  <si>
    <t>943226871</t>
  </si>
  <si>
    <t>63</t>
  </si>
  <si>
    <t>781151031</t>
  </si>
  <si>
    <t>Celoplošné vyrovnání podkladu stěrkou tl 3 mm</t>
  </si>
  <si>
    <t>2089927252</t>
  </si>
  <si>
    <t>(0,9+1,33+0,46+0,9+1,5+0,88)*2</t>
  </si>
  <si>
    <t>64</t>
  </si>
  <si>
    <t>781473810</t>
  </si>
  <si>
    <t>Demontáž obkladů z obkladaček keramických lepených</t>
  </si>
  <si>
    <t>-918902065</t>
  </si>
  <si>
    <t>(4,72+9,86)*2-0,7*2,02*3</t>
  </si>
  <si>
    <t>65</t>
  </si>
  <si>
    <t>781474114</t>
  </si>
  <si>
    <t>Montáž obkladů vnitřních keramických hladkých do 22 ks/m2 lepených flexibilním lepidlem</t>
  </si>
  <si>
    <t>-1825178828</t>
  </si>
  <si>
    <t>66</t>
  </si>
  <si>
    <t>59761040</t>
  </si>
  <si>
    <t>obklad keramický hladký přes 19 do 22ks/m2</t>
  </si>
  <si>
    <t>706196188</t>
  </si>
  <si>
    <t>42,736*1,1 'Přepočtené koeficientem množství</t>
  </si>
  <si>
    <t>67</t>
  </si>
  <si>
    <t>781494511</t>
  </si>
  <si>
    <t>Plastové profily ukončovací lepené flexibilním lepidlem</t>
  </si>
  <si>
    <t>812272249</t>
  </si>
  <si>
    <t>4,8+6,58+4,88+4,02+4,8+3,56-0,7*9</t>
  </si>
  <si>
    <t>68</t>
  </si>
  <si>
    <t>781495211</t>
  </si>
  <si>
    <t>Čištění vnitřních ploch stěn po provedení obkladu chemickými prostředky</t>
  </si>
  <si>
    <t>1899706663</t>
  </si>
  <si>
    <t>69</t>
  </si>
  <si>
    <t>998781101</t>
  </si>
  <si>
    <t>Přesun hmot tonážní pro obklady keramické v objektech v do 6 m</t>
  </si>
  <si>
    <t>1567877504</t>
  </si>
  <si>
    <t>784</t>
  </si>
  <si>
    <t>Dokončovací práce - malby a tapety</t>
  </si>
  <si>
    <t>70</t>
  </si>
  <si>
    <t>784111001</t>
  </si>
  <si>
    <t>Oprášení (ometení ) podkladu v místnostech výšky do 3,80 m</t>
  </si>
  <si>
    <t>673475125</t>
  </si>
  <si>
    <t>264,54+51,779+427,328</t>
  </si>
  <si>
    <t>71</t>
  </si>
  <si>
    <t>784111011</t>
  </si>
  <si>
    <t>Obroušení podkladu omítnutého v místnostech výšky do 3,80 m</t>
  </si>
  <si>
    <t>-1089781225</t>
  </si>
  <si>
    <t>72</t>
  </si>
  <si>
    <t>784121001</t>
  </si>
  <si>
    <t>Oškrabání malby v mísnostech výšky do 3,80 m</t>
  </si>
  <si>
    <t>-1043594</t>
  </si>
  <si>
    <t>264,54+427,328</t>
  </si>
  <si>
    <t>73</t>
  </si>
  <si>
    <t>784121011</t>
  </si>
  <si>
    <t>Rozmývání podkladu po oškrabání malby v místnostech výšky do 3,80 m</t>
  </si>
  <si>
    <t>698146218</t>
  </si>
  <si>
    <t>74</t>
  </si>
  <si>
    <t>784171101</t>
  </si>
  <si>
    <t>Zakrytí vnitřních podlah včetně pozdějšího odkrytí</t>
  </si>
  <si>
    <t>-1843943727</t>
  </si>
  <si>
    <t>75</t>
  </si>
  <si>
    <t>58124844</t>
  </si>
  <si>
    <t>fólie pro malířské potřeby zakrývací tl 25µ 4x5m</t>
  </si>
  <si>
    <t>1973008942</t>
  </si>
  <si>
    <t>264,54*1,05 'Přepočtené koeficientem množství</t>
  </si>
  <si>
    <t>76</t>
  </si>
  <si>
    <t>784171111</t>
  </si>
  <si>
    <t>Zakrytí vnitřních ploch stěn v místnostech výšky do 3,80 m</t>
  </si>
  <si>
    <t>-830699355</t>
  </si>
  <si>
    <t>"výkladce" 2,65*3,05+2,82*2,22*3</t>
  </si>
  <si>
    <t>"okna" 0,89*0,87*10</t>
  </si>
  <si>
    <t>"dveře" (0,8*1,97*3+0,9*1,97*3)*2</t>
  </si>
  <si>
    <t>77</t>
  </si>
  <si>
    <t>-1608588861</t>
  </si>
  <si>
    <t>54,701*1,05 'Přepočtené koeficientem množství</t>
  </si>
  <si>
    <t>78</t>
  </si>
  <si>
    <t>784181101</t>
  </si>
  <si>
    <t>Základní akrylátová jednonásobná penetrace podkladu v místnostech výšky do 3,80m</t>
  </si>
  <si>
    <t>-1808766795</t>
  </si>
  <si>
    <t>79</t>
  </si>
  <si>
    <t>784191001</t>
  </si>
  <si>
    <t>Čištění vnitřních ploch oken nebo balkonových dveří jednoduchých po provedení malířských prací</t>
  </si>
  <si>
    <t>2066719312</t>
  </si>
  <si>
    <t>80</t>
  </si>
  <si>
    <t>784191005</t>
  </si>
  <si>
    <t>Čištění vnitřních ploch dveří nebo vrat po provedení malířských prací</t>
  </si>
  <si>
    <t>1026940672</t>
  </si>
  <si>
    <t>81</t>
  </si>
  <si>
    <t>784221101</t>
  </si>
  <si>
    <t>Dvojnásobné bílé malby ze směsí za sucha dobře otěruvzdorných v místnostech do 3,80 m</t>
  </si>
  <si>
    <t>571394595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</si>
</sst>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32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6" fillId="0" borderId="0" xfId="0" applyFont="1" applyAlignment="1" applyProtection="1">
      <alignment horizontal="lef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vertical="center"/>
    </xf>
    <xf numFmtId="0" fontId="24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4" fontId="24" fillId="4" borderId="0" xfId="0" applyNumberFormat="1" applyFont="1" applyFill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4" fontId="2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4" fontId="30" fillId="0" borderId="0" xfId="0" applyNumberFormat="1" applyFont="1" applyAlignment="1" applyProtection="1">
      <alignment vertical="center"/>
    </xf>
    <xf numFmtId="0" fontId="23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  <protection locked="0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3" xfId="0" applyFont="1" applyBorder="1" applyAlignment="1" applyProtection="1">
      <alignment horizontal="center" vertical="center"/>
    </xf>
    <xf numFmtId="49" fontId="34" fillId="0" borderId="23" xfId="0" applyNumberFormat="1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center" vertical="center" wrapText="1"/>
    </xf>
    <xf numFmtId="167" fontId="34" fillId="0" borderId="23" xfId="0" applyNumberFormat="1" applyFont="1" applyBorder="1" applyAlignment="1" applyProtection="1">
      <alignment vertical="center"/>
    </xf>
    <xf numFmtId="4" fontId="34" fillId="2" borderId="23" xfId="0" applyNumberFormat="1" applyFont="1" applyFill="1" applyBorder="1" applyAlignment="1" applyProtection="1">
      <alignment vertical="center"/>
      <protection locked="0"/>
    </xf>
    <xf numFmtId="4" fontId="34" fillId="0" borderId="23" xfId="0" applyNumberFormat="1" applyFont="1" applyBorder="1" applyAlignment="1" applyProtection="1">
      <alignment vertical="center"/>
    </xf>
    <xf numFmtId="0" fontId="35" fillId="0" borderId="23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36" fillId="0" borderId="0" xfId="0" applyFont="1" applyAlignment="1" applyProtection="1">
      <alignment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6" fillId="0" borderId="0" xfId="0" applyFont="1" applyAlignment="1" applyProtection="1">
      <alignment horizontal="left" vertical="center" wrapText="1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7" fillId="2" borderId="0" xfId="0" applyFont="1" applyFill="1" applyAlignment="1" applyProtection="1">
      <alignment horizontal="left" vertical="center"/>
      <protection locked="0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4" fontId="24" fillId="4" borderId="0" xfId="0" applyNumberFormat="1" applyFont="1" applyFill="1" applyAlignment="1" applyProtection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2" fillId="0" borderId="0" xfId="0" applyNumberFormat="1" applyFont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18" fillId="0" borderId="0" xfId="0" applyNumberFormat="1" applyFont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4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s="1" customFormat="1" ht="36.950000000000003" customHeight="1">
      <c r="AR2" s="321"/>
      <c r="AS2" s="321"/>
      <c r="AT2" s="321"/>
      <c r="AU2" s="321"/>
      <c r="AV2" s="321"/>
      <c r="AW2" s="321"/>
      <c r="AX2" s="321"/>
      <c r="AY2" s="321"/>
      <c r="AZ2" s="321"/>
      <c r="BA2" s="321"/>
      <c r="BB2" s="321"/>
      <c r="BC2" s="321"/>
      <c r="BD2" s="321"/>
      <c r="BE2" s="321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s="1" customFormat="1" ht="24.95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pans="1:74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304" t="s">
        <v>14</v>
      </c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21"/>
      <c r="AQ5" s="21"/>
      <c r="AR5" s="19"/>
      <c r="BE5" s="301" t="s">
        <v>15</v>
      </c>
      <c r="BS5" s="16" t="s">
        <v>6</v>
      </c>
    </row>
    <row r="6" spans="1:74" s="1" customFormat="1" ht="36.950000000000003" customHeight="1">
      <c r="B6" s="20"/>
      <c r="C6" s="21"/>
      <c r="D6" s="27" t="s">
        <v>16</v>
      </c>
      <c r="E6" s="21"/>
      <c r="F6" s="21"/>
      <c r="G6" s="21"/>
      <c r="H6" s="21"/>
      <c r="I6" s="21"/>
      <c r="J6" s="21"/>
      <c r="K6" s="306" t="s">
        <v>17</v>
      </c>
      <c r="L6" s="305"/>
      <c r="M6" s="305"/>
      <c r="N6" s="305"/>
      <c r="O6" s="305"/>
      <c r="P6" s="305"/>
      <c r="Q6" s="305"/>
      <c r="R6" s="305"/>
      <c r="S6" s="305"/>
      <c r="T6" s="305"/>
      <c r="U6" s="305"/>
      <c r="V6" s="305"/>
      <c r="W6" s="305"/>
      <c r="X6" s="305"/>
      <c r="Y6" s="305"/>
      <c r="Z6" s="305"/>
      <c r="AA6" s="305"/>
      <c r="AB6" s="305"/>
      <c r="AC6" s="305"/>
      <c r="AD6" s="305"/>
      <c r="AE6" s="305"/>
      <c r="AF6" s="305"/>
      <c r="AG6" s="305"/>
      <c r="AH6" s="305"/>
      <c r="AI6" s="305"/>
      <c r="AJ6" s="305"/>
      <c r="AK6" s="305"/>
      <c r="AL6" s="305"/>
      <c r="AM6" s="305"/>
      <c r="AN6" s="305"/>
      <c r="AO6" s="305"/>
      <c r="AP6" s="21"/>
      <c r="AQ6" s="21"/>
      <c r="AR6" s="19"/>
      <c r="BE6" s="302"/>
      <c r="BS6" s="16" t="s">
        <v>6</v>
      </c>
    </row>
    <row r="7" spans="1:74" s="1" customFormat="1" ht="12" customHeight="1">
      <c r="B7" s="20"/>
      <c r="C7" s="21"/>
      <c r="D7" s="28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8" t="s">
        <v>19</v>
      </c>
      <c r="AL7" s="21"/>
      <c r="AM7" s="21"/>
      <c r="AN7" s="26" t="s">
        <v>1</v>
      </c>
      <c r="AO7" s="21"/>
      <c r="AP7" s="21"/>
      <c r="AQ7" s="21"/>
      <c r="AR7" s="19"/>
      <c r="BE7" s="302"/>
      <c r="BS7" s="16" t="s">
        <v>6</v>
      </c>
    </row>
    <row r="8" spans="1:74" s="1" customFormat="1" ht="12" customHeight="1">
      <c r="B8" s="20"/>
      <c r="C8" s="21"/>
      <c r="D8" s="28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8" t="s">
        <v>22</v>
      </c>
      <c r="AL8" s="21"/>
      <c r="AM8" s="21"/>
      <c r="AN8" s="29" t="s">
        <v>23</v>
      </c>
      <c r="AO8" s="21"/>
      <c r="AP8" s="21"/>
      <c r="AQ8" s="21"/>
      <c r="AR8" s="19"/>
      <c r="BE8" s="302"/>
      <c r="BS8" s="16" t="s">
        <v>6</v>
      </c>
    </row>
    <row r="9" spans="1:74" s="1" customFormat="1" ht="14.45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2"/>
      <c r="BS9" s="16" t="s">
        <v>6</v>
      </c>
    </row>
    <row r="10" spans="1:74" s="1" customFormat="1" ht="12" customHeight="1">
      <c r="B10" s="20"/>
      <c r="C10" s="21"/>
      <c r="D10" s="28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8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2"/>
      <c r="BS10" s="16" t="s">
        <v>6</v>
      </c>
    </row>
    <row r="11" spans="1:74" s="1" customFormat="1" ht="18.399999999999999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8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2"/>
      <c r="BS11" s="16" t="s">
        <v>6</v>
      </c>
    </row>
    <row r="12" spans="1:74" s="1" customFormat="1" ht="6.95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2"/>
      <c r="BS12" s="16" t="s">
        <v>6</v>
      </c>
    </row>
    <row r="13" spans="1:74" s="1" customFormat="1" ht="12" customHeight="1">
      <c r="B13" s="20"/>
      <c r="C13" s="21"/>
      <c r="D13" s="28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8" t="s">
        <v>25</v>
      </c>
      <c r="AL13" s="21"/>
      <c r="AM13" s="21"/>
      <c r="AN13" s="30" t="s">
        <v>29</v>
      </c>
      <c r="AO13" s="21"/>
      <c r="AP13" s="21"/>
      <c r="AQ13" s="21"/>
      <c r="AR13" s="19"/>
      <c r="BE13" s="302"/>
      <c r="BS13" s="16" t="s">
        <v>6</v>
      </c>
    </row>
    <row r="14" spans="1:74" ht="12.75">
      <c r="B14" s="20"/>
      <c r="C14" s="21"/>
      <c r="D14" s="21"/>
      <c r="E14" s="307" t="s">
        <v>29</v>
      </c>
      <c r="F14" s="308"/>
      <c r="G14" s="308"/>
      <c r="H14" s="308"/>
      <c r="I14" s="308"/>
      <c r="J14" s="308"/>
      <c r="K14" s="308"/>
      <c r="L14" s="308"/>
      <c r="M14" s="308"/>
      <c r="N14" s="308"/>
      <c r="O14" s="308"/>
      <c r="P14" s="308"/>
      <c r="Q14" s="308"/>
      <c r="R14" s="308"/>
      <c r="S14" s="308"/>
      <c r="T14" s="308"/>
      <c r="U14" s="308"/>
      <c r="V14" s="308"/>
      <c r="W14" s="308"/>
      <c r="X14" s="308"/>
      <c r="Y14" s="308"/>
      <c r="Z14" s="308"/>
      <c r="AA14" s="308"/>
      <c r="AB14" s="308"/>
      <c r="AC14" s="308"/>
      <c r="AD14" s="308"/>
      <c r="AE14" s="308"/>
      <c r="AF14" s="308"/>
      <c r="AG14" s="308"/>
      <c r="AH14" s="308"/>
      <c r="AI14" s="308"/>
      <c r="AJ14" s="308"/>
      <c r="AK14" s="28" t="s">
        <v>27</v>
      </c>
      <c r="AL14" s="21"/>
      <c r="AM14" s="21"/>
      <c r="AN14" s="30" t="s">
        <v>29</v>
      </c>
      <c r="AO14" s="21"/>
      <c r="AP14" s="21"/>
      <c r="AQ14" s="21"/>
      <c r="AR14" s="19"/>
      <c r="BE14" s="302"/>
      <c r="BS14" s="16" t="s">
        <v>6</v>
      </c>
    </row>
    <row r="15" spans="1:74" s="1" customFormat="1" ht="6.95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2"/>
      <c r="BS15" s="16" t="s">
        <v>4</v>
      </c>
    </row>
    <row r="16" spans="1:74" s="1" customFormat="1" ht="12" customHeight="1">
      <c r="B16" s="20"/>
      <c r="C16" s="21"/>
      <c r="D16" s="28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8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2"/>
      <c r="BS16" s="16" t="s">
        <v>4</v>
      </c>
    </row>
    <row r="17" spans="1:71" s="1" customFormat="1" ht="18.399999999999999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8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2"/>
      <c r="BS17" s="16" t="s">
        <v>32</v>
      </c>
    </row>
    <row r="18" spans="1:71" s="1" customFormat="1" ht="6.95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2"/>
      <c r="BS18" s="16" t="s">
        <v>6</v>
      </c>
    </row>
    <row r="19" spans="1:71" s="1" customFormat="1" ht="12" customHeight="1">
      <c r="B19" s="20"/>
      <c r="C19" s="21"/>
      <c r="D19" s="28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8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2"/>
      <c r="BS19" s="16" t="s">
        <v>6</v>
      </c>
    </row>
    <row r="20" spans="1:71" s="1" customFormat="1" ht="18.399999999999999" customHeight="1">
      <c r="B20" s="20"/>
      <c r="C20" s="21"/>
      <c r="D20" s="21"/>
      <c r="E20" s="26" t="s">
        <v>31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8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2"/>
      <c r="BS20" s="16" t="s">
        <v>32</v>
      </c>
    </row>
    <row r="21" spans="1:71" s="1" customFormat="1" ht="6.95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2"/>
    </row>
    <row r="22" spans="1:71" s="1" customFormat="1" ht="12" customHeight="1">
      <c r="B22" s="20"/>
      <c r="C22" s="21"/>
      <c r="D22" s="28" t="s">
        <v>34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2"/>
    </row>
    <row r="23" spans="1:71" s="1" customFormat="1" ht="16.5" customHeight="1">
      <c r="B23" s="20"/>
      <c r="C23" s="21"/>
      <c r="D23" s="21"/>
      <c r="E23" s="309" t="s">
        <v>1</v>
      </c>
      <c r="F23" s="309"/>
      <c r="G23" s="309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  <c r="T23" s="309"/>
      <c r="U23" s="309"/>
      <c r="V23" s="309"/>
      <c r="W23" s="309"/>
      <c r="X23" s="309"/>
      <c r="Y23" s="309"/>
      <c r="Z23" s="309"/>
      <c r="AA23" s="309"/>
      <c r="AB23" s="309"/>
      <c r="AC23" s="309"/>
      <c r="AD23" s="309"/>
      <c r="AE23" s="309"/>
      <c r="AF23" s="309"/>
      <c r="AG23" s="309"/>
      <c r="AH23" s="309"/>
      <c r="AI23" s="309"/>
      <c r="AJ23" s="309"/>
      <c r="AK23" s="309"/>
      <c r="AL23" s="309"/>
      <c r="AM23" s="309"/>
      <c r="AN23" s="309"/>
      <c r="AO23" s="21"/>
      <c r="AP23" s="21"/>
      <c r="AQ23" s="21"/>
      <c r="AR23" s="19"/>
      <c r="BE23" s="302"/>
    </row>
    <row r="24" spans="1:71" s="1" customFormat="1" ht="6.95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2"/>
    </row>
    <row r="25" spans="1:71" s="1" customFormat="1" ht="6.95" customHeight="1">
      <c r="B25" s="20"/>
      <c r="C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1"/>
      <c r="AQ25" s="21"/>
      <c r="AR25" s="19"/>
      <c r="BE25" s="302"/>
    </row>
    <row r="26" spans="1:71" s="1" customFormat="1" ht="14.45" customHeight="1">
      <c r="B26" s="20"/>
      <c r="C26" s="21"/>
      <c r="D26" s="33" t="s">
        <v>35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310">
        <f>ROUND(AG94,2)</f>
        <v>0</v>
      </c>
      <c r="AL26" s="305"/>
      <c r="AM26" s="305"/>
      <c r="AN26" s="305"/>
      <c r="AO26" s="305"/>
      <c r="AP26" s="21"/>
      <c r="AQ26" s="21"/>
      <c r="AR26" s="19"/>
      <c r="BE26" s="302"/>
    </row>
    <row r="27" spans="1:71" s="1" customFormat="1" ht="14.45" customHeight="1">
      <c r="B27" s="20"/>
      <c r="C27" s="21"/>
      <c r="D27" s="33" t="s">
        <v>36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310">
        <f>ROUND(AG97, 2)</f>
        <v>0</v>
      </c>
      <c r="AL27" s="310"/>
      <c r="AM27" s="310"/>
      <c r="AN27" s="310"/>
      <c r="AO27" s="310"/>
      <c r="AP27" s="21"/>
      <c r="AQ27" s="21"/>
      <c r="AR27" s="19"/>
      <c r="BE27" s="302"/>
    </row>
    <row r="28" spans="1:71" s="2" customFormat="1" ht="6.95" customHeight="1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7"/>
      <c r="BE28" s="302"/>
    </row>
    <row r="29" spans="1:71" s="2" customFormat="1" ht="25.9" customHeight="1">
      <c r="A29" s="34"/>
      <c r="B29" s="35"/>
      <c r="C29" s="36"/>
      <c r="D29" s="38" t="s">
        <v>37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11">
        <f>ROUND(AK26 + AK27, 2)</f>
        <v>0</v>
      </c>
      <c r="AL29" s="312"/>
      <c r="AM29" s="312"/>
      <c r="AN29" s="312"/>
      <c r="AO29" s="312"/>
      <c r="AP29" s="36"/>
      <c r="AQ29" s="36"/>
      <c r="AR29" s="37"/>
      <c r="BE29" s="302"/>
    </row>
    <row r="30" spans="1:71" s="2" customFormat="1" ht="6.95" customHeight="1">
      <c r="A30" s="34"/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7"/>
      <c r="BE30" s="302"/>
    </row>
    <row r="31" spans="1:71" s="2" customFormat="1" ht="12.75">
      <c r="A31" s="34"/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13" t="s">
        <v>38</v>
      </c>
      <c r="M31" s="313"/>
      <c r="N31" s="313"/>
      <c r="O31" s="313"/>
      <c r="P31" s="313"/>
      <c r="Q31" s="36"/>
      <c r="R31" s="36"/>
      <c r="S31" s="36"/>
      <c r="T31" s="36"/>
      <c r="U31" s="36"/>
      <c r="V31" s="36"/>
      <c r="W31" s="313" t="s">
        <v>39</v>
      </c>
      <c r="X31" s="313"/>
      <c r="Y31" s="313"/>
      <c r="Z31" s="313"/>
      <c r="AA31" s="313"/>
      <c r="AB31" s="313"/>
      <c r="AC31" s="313"/>
      <c r="AD31" s="313"/>
      <c r="AE31" s="313"/>
      <c r="AF31" s="36"/>
      <c r="AG31" s="36"/>
      <c r="AH31" s="36"/>
      <c r="AI31" s="36"/>
      <c r="AJ31" s="36"/>
      <c r="AK31" s="313" t="s">
        <v>40</v>
      </c>
      <c r="AL31" s="313"/>
      <c r="AM31" s="313"/>
      <c r="AN31" s="313"/>
      <c r="AO31" s="313"/>
      <c r="AP31" s="36"/>
      <c r="AQ31" s="36"/>
      <c r="AR31" s="37"/>
      <c r="BE31" s="302"/>
    </row>
    <row r="32" spans="1:71" s="3" customFormat="1" ht="14.45" customHeight="1">
      <c r="B32" s="40"/>
      <c r="C32" s="41"/>
      <c r="D32" s="28" t="s">
        <v>41</v>
      </c>
      <c r="E32" s="41"/>
      <c r="F32" s="28" t="s">
        <v>42</v>
      </c>
      <c r="G32" s="41"/>
      <c r="H32" s="41"/>
      <c r="I32" s="41"/>
      <c r="J32" s="41"/>
      <c r="K32" s="41"/>
      <c r="L32" s="314">
        <v>0.21</v>
      </c>
      <c r="M32" s="315"/>
      <c r="N32" s="315"/>
      <c r="O32" s="315"/>
      <c r="P32" s="315"/>
      <c r="Q32" s="41"/>
      <c r="R32" s="41"/>
      <c r="S32" s="41"/>
      <c r="T32" s="41"/>
      <c r="U32" s="41"/>
      <c r="V32" s="41"/>
      <c r="W32" s="316">
        <f>ROUND(AZ94 + SUM(CD97:CD101), 2)</f>
        <v>0</v>
      </c>
      <c r="X32" s="315"/>
      <c r="Y32" s="315"/>
      <c r="Z32" s="315"/>
      <c r="AA32" s="315"/>
      <c r="AB32" s="315"/>
      <c r="AC32" s="315"/>
      <c r="AD32" s="315"/>
      <c r="AE32" s="315"/>
      <c r="AF32" s="41"/>
      <c r="AG32" s="41"/>
      <c r="AH32" s="41"/>
      <c r="AI32" s="41"/>
      <c r="AJ32" s="41"/>
      <c r="AK32" s="316">
        <f>ROUND(AV94 + SUM(BY97:BY101), 2)</f>
        <v>0</v>
      </c>
      <c r="AL32" s="315"/>
      <c r="AM32" s="315"/>
      <c r="AN32" s="315"/>
      <c r="AO32" s="315"/>
      <c r="AP32" s="41"/>
      <c r="AQ32" s="41"/>
      <c r="AR32" s="42"/>
      <c r="BE32" s="303"/>
    </row>
    <row r="33" spans="1:57" s="3" customFormat="1" ht="14.45" customHeight="1">
      <c r="B33" s="40"/>
      <c r="C33" s="41"/>
      <c r="D33" s="41"/>
      <c r="E33" s="41"/>
      <c r="F33" s="28" t="s">
        <v>43</v>
      </c>
      <c r="G33" s="41"/>
      <c r="H33" s="41"/>
      <c r="I33" s="41"/>
      <c r="J33" s="41"/>
      <c r="K33" s="41"/>
      <c r="L33" s="314">
        <v>0.15</v>
      </c>
      <c r="M33" s="315"/>
      <c r="N33" s="315"/>
      <c r="O33" s="315"/>
      <c r="P33" s="315"/>
      <c r="Q33" s="41"/>
      <c r="R33" s="41"/>
      <c r="S33" s="41"/>
      <c r="T33" s="41"/>
      <c r="U33" s="41"/>
      <c r="V33" s="41"/>
      <c r="W33" s="316">
        <f>ROUND(BA94 + SUM(CE97:CE101), 2)</f>
        <v>0</v>
      </c>
      <c r="X33" s="315"/>
      <c r="Y33" s="315"/>
      <c r="Z33" s="315"/>
      <c r="AA33" s="315"/>
      <c r="AB33" s="315"/>
      <c r="AC33" s="315"/>
      <c r="AD33" s="315"/>
      <c r="AE33" s="315"/>
      <c r="AF33" s="41"/>
      <c r="AG33" s="41"/>
      <c r="AH33" s="41"/>
      <c r="AI33" s="41"/>
      <c r="AJ33" s="41"/>
      <c r="AK33" s="316">
        <f>ROUND(AW94 + SUM(BZ97:BZ101), 2)</f>
        <v>0</v>
      </c>
      <c r="AL33" s="315"/>
      <c r="AM33" s="315"/>
      <c r="AN33" s="315"/>
      <c r="AO33" s="315"/>
      <c r="AP33" s="41"/>
      <c r="AQ33" s="41"/>
      <c r="AR33" s="42"/>
      <c r="BE33" s="303"/>
    </row>
    <row r="34" spans="1:57" s="3" customFormat="1" ht="14.45" hidden="1" customHeight="1">
      <c r="B34" s="40"/>
      <c r="C34" s="41"/>
      <c r="D34" s="41"/>
      <c r="E34" s="41"/>
      <c r="F34" s="28" t="s">
        <v>44</v>
      </c>
      <c r="G34" s="41"/>
      <c r="H34" s="41"/>
      <c r="I34" s="41"/>
      <c r="J34" s="41"/>
      <c r="K34" s="41"/>
      <c r="L34" s="314">
        <v>0.21</v>
      </c>
      <c r="M34" s="315"/>
      <c r="N34" s="315"/>
      <c r="O34" s="315"/>
      <c r="P34" s="315"/>
      <c r="Q34" s="41"/>
      <c r="R34" s="41"/>
      <c r="S34" s="41"/>
      <c r="T34" s="41"/>
      <c r="U34" s="41"/>
      <c r="V34" s="41"/>
      <c r="W34" s="316">
        <f>ROUND(BB94 + SUM(CF97:CF101), 2)</f>
        <v>0</v>
      </c>
      <c r="X34" s="315"/>
      <c r="Y34" s="315"/>
      <c r="Z34" s="315"/>
      <c r="AA34" s="315"/>
      <c r="AB34" s="315"/>
      <c r="AC34" s="315"/>
      <c r="AD34" s="315"/>
      <c r="AE34" s="315"/>
      <c r="AF34" s="41"/>
      <c r="AG34" s="41"/>
      <c r="AH34" s="41"/>
      <c r="AI34" s="41"/>
      <c r="AJ34" s="41"/>
      <c r="AK34" s="316">
        <v>0</v>
      </c>
      <c r="AL34" s="315"/>
      <c r="AM34" s="315"/>
      <c r="AN34" s="315"/>
      <c r="AO34" s="315"/>
      <c r="AP34" s="41"/>
      <c r="AQ34" s="41"/>
      <c r="AR34" s="42"/>
      <c r="BE34" s="303"/>
    </row>
    <row r="35" spans="1:57" s="3" customFormat="1" ht="14.45" hidden="1" customHeight="1">
      <c r="B35" s="40"/>
      <c r="C35" s="41"/>
      <c r="D35" s="41"/>
      <c r="E35" s="41"/>
      <c r="F35" s="28" t="s">
        <v>45</v>
      </c>
      <c r="G35" s="41"/>
      <c r="H35" s="41"/>
      <c r="I35" s="41"/>
      <c r="J35" s="41"/>
      <c r="K35" s="41"/>
      <c r="L35" s="314">
        <v>0.15</v>
      </c>
      <c r="M35" s="315"/>
      <c r="N35" s="315"/>
      <c r="O35" s="315"/>
      <c r="P35" s="315"/>
      <c r="Q35" s="41"/>
      <c r="R35" s="41"/>
      <c r="S35" s="41"/>
      <c r="T35" s="41"/>
      <c r="U35" s="41"/>
      <c r="V35" s="41"/>
      <c r="W35" s="316">
        <f>ROUND(BC94 + SUM(CG97:CG101), 2)</f>
        <v>0</v>
      </c>
      <c r="X35" s="315"/>
      <c r="Y35" s="315"/>
      <c r="Z35" s="315"/>
      <c r="AA35" s="315"/>
      <c r="AB35" s="315"/>
      <c r="AC35" s="315"/>
      <c r="AD35" s="315"/>
      <c r="AE35" s="315"/>
      <c r="AF35" s="41"/>
      <c r="AG35" s="41"/>
      <c r="AH35" s="41"/>
      <c r="AI35" s="41"/>
      <c r="AJ35" s="41"/>
      <c r="AK35" s="316">
        <v>0</v>
      </c>
      <c r="AL35" s="315"/>
      <c r="AM35" s="315"/>
      <c r="AN35" s="315"/>
      <c r="AO35" s="315"/>
      <c r="AP35" s="41"/>
      <c r="AQ35" s="41"/>
      <c r="AR35" s="42"/>
    </row>
    <row r="36" spans="1:57" s="3" customFormat="1" ht="14.45" hidden="1" customHeight="1">
      <c r="B36" s="40"/>
      <c r="C36" s="41"/>
      <c r="D36" s="41"/>
      <c r="E36" s="41"/>
      <c r="F36" s="28" t="s">
        <v>46</v>
      </c>
      <c r="G36" s="41"/>
      <c r="H36" s="41"/>
      <c r="I36" s="41"/>
      <c r="J36" s="41"/>
      <c r="K36" s="41"/>
      <c r="L36" s="314">
        <v>0</v>
      </c>
      <c r="M36" s="315"/>
      <c r="N36" s="315"/>
      <c r="O36" s="315"/>
      <c r="P36" s="315"/>
      <c r="Q36" s="41"/>
      <c r="R36" s="41"/>
      <c r="S36" s="41"/>
      <c r="T36" s="41"/>
      <c r="U36" s="41"/>
      <c r="V36" s="41"/>
      <c r="W36" s="316">
        <f>ROUND(BD94 + SUM(CH97:CH101), 2)</f>
        <v>0</v>
      </c>
      <c r="X36" s="315"/>
      <c r="Y36" s="315"/>
      <c r="Z36" s="315"/>
      <c r="AA36" s="315"/>
      <c r="AB36" s="315"/>
      <c r="AC36" s="315"/>
      <c r="AD36" s="315"/>
      <c r="AE36" s="315"/>
      <c r="AF36" s="41"/>
      <c r="AG36" s="41"/>
      <c r="AH36" s="41"/>
      <c r="AI36" s="41"/>
      <c r="AJ36" s="41"/>
      <c r="AK36" s="316">
        <v>0</v>
      </c>
      <c r="AL36" s="315"/>
      <c r="AM36" s="315"/>
      <c r="AN36" s="315"/>
      <c r="AO36" s="315"/>
      <c r="AP36" s="41"/>
      <c r="AQ36" s="41"/>
      <c r="AR36" s="42"/>
    </row>
    <row r="37" spans="1:57" s="2" customFormat="1" ht="6.95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7"/>
      <c r="BE37" s="34"/>
    </row>
    <row r="38" spans="1:57" s="2" customFormat="1" ht="25.9" customHeight="1">
      <c r="A38" s="34"/>
      <c r="B38" s="35"/>
      <c r="C38" s="43"/>
      <c r="D38" s="44" t="s">
        <v>47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6" t="s">
        <v>48</v>
      </c>
      <c r="U38" s="45"/>
      <c r="V38" s="45"/>
      <c r="W38" s="45"/>
      <c r="X38" s="317" t="s">
        <v>49</v>
      </c>
      <c r="Y38" s="318"/>
      <c r="Z38" s="318"/>
      <c r="AA38" s="318"/>
      <c r="AB38" s="318"/>
      <c r="AC38" s="45"/>
      <c r="AD38" s="45"/>
      <c r="AE38" s="45"/>
      <c r="AF38" s="45"/>
      <c r="AG38" s="45"/>
      <c r="AH38" s="45"/>
      <c r="AI38" s="45"/>
      <c r="AJ38" s="45"/>
      <c r="AK38" s="319">
        <f>SUM(AK29:AK36)</f>
        <v>0</v>
      </c>
      <c r="AL38" s="318"/>
      <c r="AM38" s="318"/>
      <c r="AN38" s="318"/>
      <c r="AO38" s="320"/>
      <c r="AP38" s="43"/>
      <c r="AQ38" s="43"/>
      <c r="AR38" s="37"/>
      <c r="BE38" s="34"/>
    </row>
    <row r="39" spans="1:57" s="2" customFormat="1" ht="6.95" customHeight="1">
      <c r="A39" s="34"/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7"/>
      <c r="BE39" s="34"/>
    </row>
    <row r="40" spans="1:57" s="2" customFormat="1" ht="14.45" customHeight="1">
      <c r="A40" s="34"/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7"/>
      <c r="BE40" s="34"/>
    </row>
    <row r="41" spans="1:57" s="1" customFormat="1" ht="14.45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pans="1:57" s="1" customFormat="1" ht="14.45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pans="1:57" s="1" customFormat="1" ht="14.45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pans="1:57" s="1" customFormat="1" ht="14.45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pans="1:57" s="1" customFormat="1" ht="14.45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pans="1:57" s="1" customFormat="1" ht="14.45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pans="1:57" s="1" customFormat="1" ht="14.45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pans="1:57" s="1" customFormat="1" ht="14.45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pans="1:57" s="2" customFormat="1" ht="14.45" customHeight="1">
      <c r="B49" s="47"/>
      <c r="C49" s="48"/>
      <c r="D49" s="49" t="s">
        <v>50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51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7" ht="11.25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 spans="1:57" ht="11.25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 spans="1:57" ht="11.25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 spans="1:57" ht="11.25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 spans="1:57" ht="11.25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 spans="1:57" ht="11.2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 spans="1:57" ht="11.25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 spans="1:57" ht="11.25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 spans="1:57" ht="11.25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 spans="1:57" ht="11.25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pans="1:57" s="2" customFormat="1" ht="12.75">
      <c r="A60" s="34"/>
      <c r="B60" s="35"/>
      <c r="C60" s="36"/>
      <c r="D60" s="52" t="s">
        <v>52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2" t="s">
        <v>53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2" t="s">
        <v>52</v>
      </c>
      <c r="AI60" s="39"/>
      <c r="AJ60" s="39"/>
      <c r="AK60" s="39"/>
      <c r="AL60" s="39"/>
      <c r="AM60" s="52" t="s">
        <v>53</v>
      </c>
      <c r="AN60" s="39"/>
      <c r="AO60" s="39"/>
      <c r="AP60" s="36"/>
      <c r="AQ60" s="36"/>
      <c r="AR60" s="37"/>
      <c r="BE60" s="34"/>
    </row>
    <row r="61" spans="1:57" ht="11.25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 spans="1:57" ht="11.25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 spans="1:57" ht="11.25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pans="1:57" s="2" customFormat="1" ht="12.75">
      <c r="A64" s="34"/>
      <c r="B64" s="35"/>
      <c r="C64" s="36"/>
      <c r="D64" s="49" t="s">
        <v>54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55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7"/>
      <c r="BE64" s="34"/>
    </row>
    <row r="65" spans="1:57" ht="11.2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 spans="1:57" ht="11.25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 spans="1:57" ht="11.25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 spans="1:57" ht="11.25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 spans="1:57" ht="11.25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 spans="1:57" ht="11.25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 spans="1:57" ht="11.25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 spans="1:57" ht="11.25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 spans="1:57" ht="11.25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 spans="1:57" ht="11.25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pans="1:57" s="2" customFormat="1" ht="12.75">
      <c r="A75" s="34"/>
      <c r="B75" s="35"/>
      <c r="C75" s="36"/>
      <c r="D75" s="52" t="s">
        <v>52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2" t="s">
        <v>53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2" t="s">
        <v>52</v>
      </c>
      <c r="AI75" s="39"/>
      <c r="AJ75" s="39"/>
      <c r="AK75" s="39"/>
      <c r="AL75" s="39"/>
      <c r="AM75" s="52" t="s">
        <v>53</v>
      </c>
      <c r="AN75" s="39"/>
      <c r="AO75" s="39"/>
      <c r="AP75" s="36"/>
      <c r="AQ75" s="36"/>
      <c r="AR75" s="37"/>
      <c r="BE75" s="34"/>
    </row>
    <row r="76" spans="1:57" s="2" customFormat="1" ht="11.25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7"/>
      <c r="BE76" s="34"/>
    </row>
    <row r="77" spans="1:57" s="2" customFormat="1" ht="6.95" customHeight="1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7"/>
      <c r="BE77" s="34"/>
    </row>
    <row r="81" spans="1:90" s="2" customFormat="1" ht="6.95" customHeight="1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7"/>
      <c r="BE81" s="34"/>
    </row>
    <row r="82" spans="1:90" s="2" customFormat="1" ht="24.95" customHeight="1">
      <c r="A82" s="34"/>
      <c r="B82" s="35"/>
      <c r="C82" s="22" t="s">
        <v>56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7"/>
      <c r="BE82" s="34"/>
    </row>
    <row r="83" spans="1:90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7"/>
      <c r="BE83" s="34"/>
    </row>
    <row r="84" spans="1:90" s="4" customFormat="1" ht="12" customHeight="1">
      <c r="B84" s="58"/>
      <c r="C84" s="28" t="s">
        <v>13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2020/018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0" s="5" customFormat="1" ht="36.950000000000003" customHeight="1">
      <c r="B85" s="61"/>
      <c r="C85" s="62" t="s">
        <v>16</v>
      </c>
      <c r="D85" s="63"/>
      <c r="E85" s="63"/>
      <c r="F85" s="63"/>
      <c r="G85" s="63"/>
      <c r="H85" s="63"/>
      <c r="I85" s="63"/>
      <c r="J85" s="63"/>
      <c r="K85" s="63"/>
      <c r="L85" s="275" t="str">
        <f>K6</f>
        <v>Stavební úpravy objektu</v>
      </c>
      <c r="M85" s="276"/>
      <c r="N85" s="276"/>
      <c r="O85" s="276"/>
      <c r="P85" s="276"/>
      <c r="Q85" s="276"/>
      <c r="R85" s="276"/>
      <c r="S85" s="276"/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63"/>
      <c r="AQ85" s="63"/>
      <c r="AR85" s="64"/>
    </row>
    <row r="86" spans="1:90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7"/>
      <c r="BE86" s="34"/>
    </row>
    <row r="87" spans="1:90" s="2" customFormat="1" ht="12" customHeight="1">
      <c r="A87" s="34"/>
      <c r="B87" s="35"/>
      <c r="C87" s="28" t="s">
        <v>20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>č.p. 18, Malotice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8" t="s">
        <v>22</v>
      </c>
      <c r="AJ87" s="36"/>
      <c r="AK87" s="36"/>
      <c r="AL87" s="36"/>
      <c r="AM87" s="277" t="str">
        <f>IF(AN8= "","",AN8)</f>
        <v>7. 2. 2020</v>
      </c>
      <c r="AN87" s="277"/>
      <c r="AO87" s="36"/>
      <c r="AP87" s="36"/>
      <c r="AQ87" s="36"/>
      <c r="AR87" s="37"/>
      <c r="BE87" s="34"/>
    </row>
    <row r="88" spans="1:90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7"/>
      <c r="BE88" s="34"/>
    </row>
    <row r="89" spans="1:90" s="2" customFormat="1" ht="15.2" customHeight="1">
      <c r="A89" s="34"/>
      <c r="B89" s="35"/>
      <c r="C89" s="28" t="s">
        <v>24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>Obec Malotice, č.p. 35, Malotice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8" t="s">
        <v>30</v>
      </c>
      <c r="AJ89" s="36"/>
      <c r="AK89" s="36"/>
      <c r="AL89" s="36"/>
      <c r="AM89" s="284" t="str">
        <f>IF(E17="","",E17)</f>
        <v>KFJ, s.r.o.</v>
      </c>
      <c r="AN89" s="285"/>
      <c r="AO89" s="285"/>
      <c r="AP89" s="285"/>
      <c r="AQ89" s="36"/>
      <c r="AR89" s="37"/>
      <c r="AS89" s="278" t="s">
        <v>57</v>
      </c>
      <c r="AT89" s="279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34"/>
    </row>
    <row r="90" spans="1:90" s="2" customFormat="1" ht="15.2" customHeight="1">
      <c r="A90" s="34"/>
      <c r="B90" s="35"/>
      <c r="C90" s="28" t="s">
        <v>28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8" t="s">
        <v>33</v>
      </c>
      <c r="AJ90" s="36"/>
      <c r="AK90" s="36"/>
      <c r="AL90" s="36"/>
      <c r="AM90" s="284" t="str">
        <f>IF(E20="","",E20)</f>
        <v>KFJ, s.r.o.</v>
      </c>
      <c r="AN90" s="285"/>
      <c r="AO90" s="285"/>
      <c r="AP90" s="285"/>
      <c r="AQ90" s="36"/>
      <c r="AR90" s="37"/>
      <c r="AS90" s="280"/>
      <c r="AT90" s="281"/>
      <c r="AU90" s="69"/>
      <c r="AV90" s="69"/>
      <c r="AW90" s="69"/>
      <c r="AX90" s="69"/>
      <c r="AY90" s="69"/>
      <c r="AZ90" s="69"/>
      <c r="BA90" s="69"/>
      <c r="BB90" s="69"/>
      <c r="BC90" s="69"/>
      <c r="BD90" s="70"/>
      <c r="BE90" s="34"/>
    </row>
    <row r="91" spans="1:90" s="2" customFormat="1" ht="10.9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7"/>
      <c r="AS91" s="282"/>
      <c r="AT91" s="283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34"/>
    </row>
    <row r="92" spans="1:90" s="2" customFormat="1" ht="29.25" customHeight="1">
      <c r="A92" s="34"/>
      <c r="B92" s="35"/>
      <c r="C92" s="289" t="s">
        <v>58</v>
      </c>
      <c r="D92" s="287"/>
      <c r="E92" s="287"/>
      <c r="F92" s="287"/>
      <c r="G92" s="287"/>
      <c r="H92" s="73"/>
      <c r="I92" s="286" t="s">
        <v>59</v>
      </c>
      <c r="J92" s="287"/>
      <c r="K92" s="287"/>
      <c r="L92" s="287"/>
      <c r="M92" s="287"/>
      <c r="N92" s="287"/>
      <c r="O92" s="287"/>
      <c r="P92" s="287"/>
      <c r="Q92" s="287"/>
      <c r="R92" s="287"/>
      <c r="S92" s="287"/>
      <c r="T92" s="287"/>
      <c r="U92" s="287"/>
      <c r="V92" s="287"/>
      <c r="W92" s="287"/>
      <c r="X92" s="287"/>
      <c r="Y92" s="287"/>
      <c r="Z92" s="287"/>
      <c r="AA92" s="287"/>
      <c r="AB92" s="287"/>
      <c r="AC92" s="287"/>
      <c r="AD92" s="287"/>
      <c r="AE92" s="287"/>
      <c r="AF92" s="287"/>
      <c r="AG92" s="290" t="s">
        <v>60</v>
      </c>
      <c r="AH92" s="287"/>
      <c r="AI92" s="287"/>
      <c r="AJ92" s="287"/>
      <c r="AK92" s="287"/>
      <c r="AL92" s="287"/>
      <c r="AM92" s="287"/>
      <c r="AN92" s="286" t="s">
        <v>61</v>
      </c>
      <c r="AO92" s="287"/>
      <c r="AP92" s="288"/>
      <c r="AQ92" s="74" t="s">
        <v>62</v>
      </c>
      <c r="AR92" s="37"/>
      <c r="AS92" s="75" t="s">
        <v>63</v>
      </c>
      <c r="AT92" s="76" t="s">
        <v>64</v>
      </c>
      <c r="AU92" s="76" t="s">
        <v>65</v>
      </c>
      <c r="AV92" s="76" t="s">
        <v>66</v>
      </c>
      <c r="AW92" s="76" t="s">
        <v>67</v>
      </c>
      <c r="AX92" s="76" t="s">
        <v>68</v>
      </c>
      <c r="AY92" s="76" t="s">
        <v>69</v>
      </c>
      <c r="AZ92" s="76" t="s">
        <v>70</v>
      </c>
      <c r="BA92" s="76" t="s">
        <v>71</v>
      </c>
      <c r="BB92" s="76" t="s">
        <v>72</v>
      </c>
      <c r="BC92" s="76" t="s">
        <v>73</v>
      </c>
      <c r="BD92" s="77" t="s">
        <v>74</v>
      </c>
      <c r="BE92" s="34"/>
    </row>
    <row r="93" spans="1:90" s="2" customFormat="1" ht="10.9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7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80"/>
      <c r="BE93" s="34"/>
    </row>
    <row r="94" spans="1:90" s="6" customFormat="1" ht="32.450000000000003" customHeight="1">
      <c r="B94" s="81"/>
      <c r="C94" s="82" t="s">
        <v>75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98">
        <f>ROUND(AG95,2)</f>
        <v>0</v>
      </c>
      <c r="AH94" s="298"/>
      <c r="AI94" s="298"/>
      <c r="AJ94" s="298"/>
      <c r="AK94" s="298"/>
      <c r="AL94" s="298"/>
      <c r="AM94" s="298"/>
      <c r="AN94" s="299">
        <f>SUM(AG94,AT94)</f>
        <v>0</v>
      </c>
      <c r="AO94" s="299"/>
      <c r="AP94" s="299"/>
      <c r="AQ94" s="85" t="s">
        <v>1</v>
      </c>
      <c r="AR94" s="86"/>
      <c r="AS94" s="87">
        <f>ROUND(AS95,2)</f>
        <v>0</v>
      </c>
      <c r="AT94" s="88">
        <f>ROUND(SUM(AV94:AW94),2)</f>
        <v>0</v>
      </c>
      <c r="AU94" s="89">
        <f>ROUND(AU95,5)</f>
        <v>0</v>
      </c>
      <c r="AV94" s="88">
        <f>ROUND(AZ94*L32,2)</f>
        <v>0</v>
      </c>
      <c r="AW94" s="88">
        <f>ROUND(BA94*L33,2)</f>
        <v>0</v>
      </c>
      <c r="AX94" s="88">
        <f>ROUND(BB94*L32,2)</f>
        <v>0</v>
      </c>
      <c r="AY94" s="88">
        <f>ROUND(BC94*L33,2)</f>
        <v>0</v>
      </c>
      <c r="AZ94" s="88">
        <f>ROUND(AZ95,2)</f>
        <v>0</v>
      </c>
      <c r="BA94" s="88">
        <f>ROUND(BA95,2)</f>
        <v>0</v>
      </c>
      <c r="BB94" s="88">
        <f>ROUND(BB95,2)</f>
        <v>0</v>
      </c>
      <c r="BC94" s="88">
        <f>ROUND(BC95,2)</f>
        <v>0</v>
      </c>
      <c r="BD94" s="90">
        <f>ROUND(BD95,2)</f>
        <v>0</v>
      </c>
      <c r="BS94" s="91" t="s">
        <v>76</v>
      </c>
      <c r="BT94" s="91" t="s">
        <v>77</v>
      </c>
      <c r="BV94" s="91" t="s">
        <v>78</v>
      </c>
      <c r="BW94" s="91" t="s">
        <v>5</v>
      </c>
      <c r="BX94" s="91" t="s">
        <v>79</v>
      </c>
      <c r="CL94" s="91" t="s">
        <v>1</v>
      </c>
    </row>
    <row r="95" spans="1:90" s="7" customFormat="1" ht="24.75" customHeight="1">
      <c r="A95" s="92" t="s">
        <v>80</v>
      </c>
      <c r="B95" s="93"/>
      <c r="C95" s="94"/>
      <c r="D95" s="291" t="s">
        <v>14</v>
      </c>
      <c r="E95" s="291"/>
      <c r="F95" s="291"/>
      <c r="G95" s="291"/>
      <c r="H95" s="291"/>
      <c r="I95" s="95"/>
      <c r="J95" s="291" t="s">
        <v>17</v>
      </c>
      <c r="K95" s="291"/>
      <c r="L95" s="291"/>
      <c r="M95" s="291"/>
      <c r="N95" s="291"/>
      <c r="O95" s="291"/>
      <c r="P95" s="291"/>
      <c r="Q95" s="291"/>
      <c r="R95" s="291"/>
      <c r="S95" s="291"/>
      <c r="T95" s="291"/>
      <c r="U95" s="291"/>
      <c r="V95" s="291"/>
      <c r="W95" s="291"/>
      <c r="X95" s="291"/>
      <c r="Y95" s="291"/>
      <c r="Z95" s="291"/>
      <c r="AA95" s="291"/>
      <c r="AB95" s="291"/>
      <c r="AC95" s="291"/>
      <c r="AD95" s="291"/>
      <c r="AE95" s="291"/>
      <c r="AF95" s="291"/>
      <c r="AG95" s="292">
        <f>'2020-018 - Stavební úprav...'!J30</f>
        <v>0</v>
      </c>
      <c r="AH95" s="293"/>
      <c r="AI95" s="293"/>
      <c r="AJ95" s="293"/>
      <c r="AK95" s="293"/>
      <c r="AL95" s="293"/>
      <c r="AM95" s="293"/>
      <c r="AN95" s="292">
        <f>SUM(AG95,AT95)</f>
        <v>0</v>
      </c>
      <c r="AO95" s="293"/>
      <c r="AP95" s="293"/>
      <c r="AQ95" s="96" t="s">
        <v>81</v>
      </c>
      <c r="AR95" s="97"/>
      <c r="AS95" s="98">
        <v>0</v>
      </c>
      <c r="AT95" s="99">
        <f>ROUND(SUM(AV95:AW95),2)</f>
        <v>0</v>
      </c>
      <c r="AU95" s="100">
        <f>'2020-018 - Stavební úprav...'!P139</f>
        <v>0</v>
      </c>
      <c r="AV95" s="99">
        <f>'2020-018 - Stavební úprav...'!J33</f>
        <v>0</v>
      </c>
      <c r="AW95" s="99">
        <f>'2020-018 - Stavební úprav...'!J34</f>
        <v>0</v>
      </c>
      <c r="AX95" s="99">
        <f>'2020-018 - Stavební úprav...'!J35</f>
        <v>0</v>
      </c>
      <c r="AY95" s="99">
        <f>'2020-018 - Stavební úprav...'!J36</f>
        <v>0</v>
      </c>
      <c r="AZ95" s="99">
        <f>'2020-018 - Stavební úprav...'!F33</f>
        <v>0</v>
      </c>
      <c r="BA95" s="99">
        <f>'2020-018 - Stavební úprav...'!F34</f>
        <v>0</v>
      </c>
      <c r="BB95" s="99">
        <f>'2020-018 - Stavební úprav...'!F35</f>
        <v>0</v>
      </c>
      <c r="BC95" s="99">
        <f>'2020-018 - Stavební úprav...'!F36</f>
        <v>0</v>
      </c>
      <c r="BD95" s="101">
        <f>'2020-018 - Stavební úprav...'!F37</f>
        <v>0</v>
      </c>
      <c r="BT95" s="102" t="s">
        <v>82</v>
      </c>
      <c r="BU95" s="102" t="s">
        <v>83</v>
      </c>
      <c r="BV95" s="102" t="s">
        <v>78</v>
      </c>
      <c r="BW95" s="102" t="s">
        <v>5</v>
      </c>
      <c r="BX95" s="102" t="s">
        <v>79</v>
      </c>
      <c r="CL95" s="102" t="s">
        <v>1</v>
      </c>
    </row>
    <row r="96" spans="1:90" ht="11.25">
      <c r="B96" s="20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19"/>
    </row>
    <row r="97" spans="1:89" s="2" customFormat="1" ht="30" customHeight="1">
      <c r="A97" s="34"/>
      <c r="B97" s="35"/>
      <c r="C97" s="82" t="s">
        <v>84</v>
      </c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299">
        <f>ROUND(SUM(AG98:AG101), 2)</f>
        <v>0</v>
      </c>
      <c r="AH97" s="299"/>
      <c r="AI97" s="299"/>
      <c r="AJ97" s="299"/>
      <c r="AK97" s="299"/>
      <c r="AL97" s="299"/>
      <c r="AM97" s="299"/>
      <c r="AN97" s="299">
        <f>ROUND(SUM(AN98:AN101), 2)</f>
        <v>0</v>
      </c>
      <c r="AO97" s="299"/>
      <c r="AP97" s="299"/>
      <c r="AQ97" s="103"/>
      <c r="AR97" s="37"/>
      <c r="AS97" s="75" t="s">
        <v>85</v>
      </c>
      <c r="AT97" s="76" t="s">
        <v>86</v>
      </c>
      <c r="AU97" s="76" t="s">
        <v>41</v>
      </c>
      <c r="AV97" s="77" t="s">
        <v>64</v>
      </c>
      <c r="AW97" s="34"/>
      <c r="AX97" s="34"/>
      <c r="AY97" s="34"/>
      <c r="AZ97" s="34"/>
      <c r="BA97" s="34"/>
      <c r="BB97" s="34"/>
      <c r="BC97" s="34"/>
      <c r="BD97" s="34"/>
      <c r="BE97" s="34"/>
    </row>
    <row r="98" spans="1:89" s="2" customFormat="1" ht="19.899999999999999" customHeight="1">
      <c r="A98" s="34"/>
      <c r="B98" s="35"/>
      <c r="C98" s="36"/>
      <c r="D98" s="296" t="s">
        <v>87</v>
      </c>
      <c r="E98" s="296"/>
      <c r="F98" s="296"/>
      <c r="G98" s="296"/>
      <c r="H98" s="296"/>
      <c r="I98" s="296"/>
      <c r="J98" s="296"/>
      <c r="K98" s="296"/>
      <c r="L98" s="296"/>
      <c r="M98" s="296"/>
      <c r="N98" s="296"/>
      <c r="O98" s="296"/>
      <c r="P98" s="296"/>
      <c r="Q98" s="296"/>
      <c r="R98" s="296"/>
      <c r="S98" s="296"/>
      <c r="T98" s="296"/>
      <c r="U98" s="296"/>
      <c r="V98" s="296"/>
      <c r="W98" s="296"/>
      <c r="X98" s="296"/>
      <c r="Y98" s="296"/>
      <c r="Z98" s="296"/>
      <c r="AA98" s="296"/>
      <c r="AB98" s="296"/>
      <c r="AC98" s="36"/>
      <c r="AD98" s="36"/>
      <c r="AE98" s="36"/>
      <c r="AF98" s="36"/>
      <c r="AG98" s="294">
        <f>ROUND(AG94 * AS98, 2)</f>
        <v>0</v>
      </c>
      <c r="AH98" s="295"/>
      <c r="AI98" s="295"/>
      <c r="AJ98" s="295"/>
      <c r="AK98" s="295"/>
      <c r="AL98" s="295"/>
      <c r="AM98" s="295"/>
      <c r="AN98" s="295">
        <f>ROUND(AG98 + AV98, 2)</f>
        <v>0</v>
      </c>
      <c r="AO98" s="295"/>
      <c r="AP98" s="295"/>
      <c r="AQ98" s="36"/>
      <c r="AR98" s="37"/>
      <c r="AS98" s="106">
        <v>0</v>
      </c>
      <c r="AT98" s="107" t="s">
        <v>88</v>
      </c>
      <c r="AU98" s="107" t="s">
        <v>42</v>
      </c>
      <c r="AV98" s="108">
        <f>ROUND(IF(AU98="základní",AG98*L32,IF(AU98="snížená",AG98*L33,0)), 2)</f>
        <v>0</v>
      </c>
      <c r="AW98" s="34"/>
      <c r="AX98" s="34"/>
      <c r="AY98" s="34"/>
      <c r="AZ98" s="34"/>
      <c r="BA98" s="34"/>
      <c r="BB98" s="34"/>
      <c r="BC98" s="34"/>
      <c r="BD98" s="34"/>
      <c r="BE98" s="34"/>
      <c r="BV98" s="16" t="s">
        <v>89</v>
      </c>
      <c r="BY98" s="109">
        <f>IF(AU98="základní",AV98,0)</f>
        <v>0</v>
      </c>
      <c r="BZ98" s="109">
        <f>IF(AU98="snížená",AV98,0)</f>
        <v>0</v>
      </c>
      <c r="CA98" s="109">
        <v>0</v>
      </c>
      <c r="CB98" s="109">
        <v>0</v>
      </c>
      <c r="CC98" s="109">
        <v>0</v>
      </c>
      <c r="CD98" s="109">
        <f>IF(AU98="základní",AG98,0)</f>
        <v>0</v>
      </c>
      <c r="CE98" s="109">
        <f>IF(AU98="snížená",AG98,0)</f>
        <v>0</v>
      </c>
      <c r="CF98" s="109">
        <f>IF(AU98="zákl. přenesená",AG98,0)</f>
        <v>0</v>
      </c>
      <c r="CG98" s="109">
        <f>IF(AU98="sníž. přenesená",AG98,0)</f>
        <v>0</v>
      </c>
      <c r="CH98" s="109">
        <f>IF(AU98="nulová",AG98,0)</f>
        <v>0</v>
      </c>
      <c r="CI98" s="16">
        <f>IF(AU98="základní",1,IF(AU98="snížená",2,IF(AU98="zákl. přenesená",4,IF(AU98="sníž. přenesená",5,3))))</f>
        <v>1</v>
      </c>
      <c r="CJ98" s="16">
        <f>IF(AT98="stavební čast",1,IF(AT98="investiční čast",2,3))</f>
        <v>1</v>
      </c>
      <c r="CK98" s="16" t="str">
        <f>IF(D98="Vyplň vlastní","","x")</f>
        <v>x</v>
      </c>
    </row>
    <row r="99" spans="1:89" s="2" customFormat="1" ht="19.899999999999999" customHeight="1">
      <c r="A99" s="34"/>
      <c r="B99" s="35"/>
      <c r="C99" s="36"/>
      <c r="D99" s="297" t="s">
        <v>90</v>
      </c>
      <c r="E99" s="296"/>
      <c r="F99" s="296"/>
      <c r="G99" s="296"/>
      <c r="H99" s="296"/>
      <c r="I99" s="296"/>
      <c r="J99" s="296"/>
      <c r="K99" s="296"/>
      <c r="L99" s="296"/>
      <c r="M99" s="296"/>
      <c r="N99" s="296"/>
      <c r="O99" s="296"/>
      <c r="P99" s="296"/>
      <c r="Q99" s="296"/>
      <c r="R99" s="296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36"/>
      <c r="AD99" s="36"/>
      <c r="AE99" s="36"/>
      <c r="AF99" s="36"/>
      <c r="AG99" s="294">
        <f>ROUND(AG94 * AS99, 2)</f>
        <v>0</v>
      </c>
      <c r="AH99" s="295"/>
      <c r="AI99" s="295"/>
      <c r="AJ99" s="295"/>
      <c r="AK99" s="295"/>
      <c r="AL99" s="295"/>
      <c r="AM99" s="295"/>
      <c r="AN99" s="295">
        <f>ROUND(AG99 + AV99, 2)</f>
        <v>0</v>
      </c>
      <c r="AO99" s="295"/>
      <c r="AP99" s="295"/>
      <c r="AQ99" s="36"/>
      <c r="AR99" s="37"/>
      <c r="AS99" s="106">
        <v>0</v>
      </c>
      <c r="AT99" s="107" t="s">
        <v>88</v>
      </c>
      <c r="AU99" s="107" t="s">
        <v>42</v>
      </c>
      <c r="AV99" s="108">
        <f>ROUND(IF(AU99="základní",AG99*L32,IF(AU99="snížená",AG99*L33,0)), 2)</f>
        <v>0</v>
      </c>
      <c r="AW99" s="34"/>
      <c r="AX99" s="34"/>
      <c r="AY99" s="34"/>
      <c r="AZ99" s="34"/>
      <c r="BA99" s="34"/>
      <c r="BB99" s="34"/>
      <c r="BC99" s="34"/>
      <c r="BD99" s="34"/>
      <c r="BE99" s="34"/>
      <c r="BV99" s="16" t="s">
        <v>91</v>
      </c>
      <c r="BY99" s="109">
        <f>IF(AU99="základní",AV99,0)</f>
        <v>0</v>
      </c>
      <c r="BZ99" s="109">
        <f>IF(AU99="snížená",AV99,0)</f>
        <v>0</v>
      </c>
      <c r="CA99" s="109">
        <v>0</v>
      </c>
      <c r="CB99" s="109">
        <v>0</v>
      </c>
      <c r="CC99" s="109">
        <v>0</v>
      </c>
      <c r="CD99" s="109">
        <f>IF(AU99="základní",AG99,0)</f>
        <v>0</v>
      </c>
      <c r="CE99" s="109">
        <f>IF(AU99="snížená",AG99,0)</f>
        <v>0</v>
      </c>
      <c r="CF99" s="109">
        <f>IF(AU99="zákl. přenesená",AG99,0)</f>
        <v>0</v>
      </c>
      <c r="CG99" s="109">
        <f>IF(AU99="sníž. přenesená",AG99,0)</f>
        <v>0</v>
      </c>
      <c r="CH99" s="109">
        <f>IF(AU99="nulová",AG99,0)</f>
        <v>0</v>
      </c>
      <c r="CI99" s="16">
        <f>IF(AU99="základní",1,IF(AU99="snížená",2,IF(AU99="zákl. přenesená",4,IF(AU99="sníž. přenesená",5,3))))</f>
        <v>1</v>
      </c>
      <c r="CJ99" s="16">
        <f>IF(AT99="stavební čast",1,IF(AT99="investiční čast",2,3))</f>
        <v>1</v>
      </c>
      <c r="CK99" s="16" t="str">
        <f>IF(D99="Vyplň vlastní","","x")</f>
        <v/>
      </c>
    </row>
    <row r="100" spans="1:89" s="2" customFormat="1" ht="19.899999999999999" customHeight="1">
      <c r="A100" s="34"/>
      <c r="B100" s="35"/>
      <c r="C100" s="36"/>
      <c r="D100" s="297" t="s">
        <v>90</v>
      </c>
      <c r="E100" s="296"/>
      <c r="F100" s="296"/>
      <c r="G100" s="296"/>
      <c r="H100" s="296"/>
      <c r="I100" s="296"/>
      <c r="J100" s="296"/>
      <c r="K100" s="296"/>
      <c r="L100" s="296"/>
      <c r="M100" s="296"/>
      <c r="N100" s="296"/>
      <c r="O100" s="296"/>
      <c r="P100" s="296"/>
      <c r="Q100" s="296"/>
      <c r="R100" s="296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36"/>
      <c r="AD100" s="36"/>
      <c r="AE100" s="36"/>
      <c r="AF100" s="36"/>
      <c r="AG100" s="294">
        <f>ROUND(AG94 * AS100, 2)</f>
        <v>0</v>
      </c>
      <c r="AH100" s="295"/>
      <c r="AI100" s="295"/>
      <c r="AJ100" s="295"/>
      <c r="AK100" s="295"/>
      <c r="AL100" s="295"/>
      <c r="AM100" s="295"/>
      <c r="AN100" s="295">
        <f>ROUND(AG100 + AV100, 2)</f>
        <v>0</v>
      </c>
      <c r="AO100" s="295"/>
      <c r="AP100" s="295"/>
      <c r="AQ100" s="36"/>
      <c r="AR100" s="37"/>
      <c r="AS100" s="106">
        <v>0</v>
      </c>
      <c r="AT100" s="107" t="s">
        <v>88</v>
      </c>
      <c r="AU100" s="107" t="s">
        <v>42</v>
      </c>
      <c r="AV100" s="108">
        <f>ROUND(IF(AU100="základní",AG100*L32,IF(AU100="snížená",AG100*L33,0)), 2)</f>
        <v>0</v>
      </c>
      <c r="AW100" s="34"/>
      <c r="AX100" s="34"/>
      <c r="AY100" s="34"/>
      <c r="AZ100" s="34"/>
      <c r="BA100" s="34"/>
      <c r="BB100" s="34"/>
      <c r="BC100" s="34"/>
      <c r="BD100" s="34"/>
      <c r="BE100" s="34"/>
      <c r="BV100" s="16" t="s">
        <v>91</v>
      </c>
      <c r="BY100" s="109">
        <f>IF(AU100="základní",AV100,0)</f>
        <v>0</v>
      </c>
      <c r="BZ100" s="109">
        <f>IF(AU100="snížená",AV100,0)</f>
        <v>0</v>
      </c>
      <c r="CA100" s="109">
        <v>0</v>
      </c>
      <c r="CB100" s="109">
        <v>0</v>
      </c>
      <c r="CC100" s="109">
        <v>0</v>
      </c>
      <c r="CD100" s="109">
        <f>IF(AU100="základní",AG100,0)</f>
        <v>0</v>
      </c>
      <c r="CE100" s="109">
        <f>IF(AU100="snížená",AG100,0)</f>
        <v>0</v>
      </c>
      <c r="CF100" s="109">
        <f>IF(AU100="zákl. přenesená",AG100,0)</f>
        <v>0</v>
      </c>
      <c r="CG100" s="109">
        <f>IF(AU100="sníž. přenesená",AG100,0)</f>
        <v>0</v>
      </c>
      <c r="CH100" s="109">
        <f>IF(AU100="nulová",AG100,0)</f>
        <v>0</v>
      </c>
      <c r="CI100" s="16">
        <f>IF(AU100="základní",1,IF(AU100="snížená",2,IF(AU100="zákl. přenesená",4,IF(AU100="sníž. přenesená",5,3))))</f>
        <v>1</v>
      </c>
      <c r="CJ100" s="16">
        <f>IF(AT100="stavební čast",1,IF(AT100="investiční čast",2,3))</f>
        <v>1</v>
      </c>
      <c r="CK100" s="16" t="str">
        <f>IF(D100="Vyplň vlastní","","x")</f>
        <v/>
      </c>
    </row>
    <row r="101" spans="1:89" s="2" customFormat="1" ht="19.899999999999999" customHeight="1">
      <c r="A101" s="34"/>
      <c r="B101" s="35"/>
      <c r="C101" s="36"/>
      <c r="D101" s="297" t="s">
        <v>90</v>
      </c>
      <c r="E101" s="296"/>
      <c r="F101" s="296"/>
      <c r="G101" s="296"/>
      <c r="H101" s="296"/>
      <c r="I101" s="296"/>
      <c r="J101" s="296"/>
      <c r="K101" s="296"/>
      <c r="L101" s="296"/>
      <c r="M101" s="296"/>
      <c r="N101" s="296"/>
      <c r="O101" s="296"/>
      <c r="P101" s="296"/>
      <c r="Q101" s="296"/>
      <c r="R101" s="296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36"/>
      <c r="AD101" s="36"/>
      <c r="AE101" s="36"/>
      <c r="AF101" s="36"/>
      <c r="AG101" s="294">
        <f>ROUND(AG94 * AS101, 2)</f>
        <v>0</v>
      </c>
      <c r="AH101" s="295"/>
      <c r="AI101" s="295"/>
      <c r="AJ101" s="295"/>
      <c r="AK101" s="295"/>
      <c r="AL101" s="295"/>
      <c r="AM101" s="295"/>
      <c r="AN101" s="295">
        <f>ROUND(AG101 + AV101, 2)</f>
        <v>0</v>
      </c>
      <c r="AO101" s="295"/>
      <c r="AP101" s="295"/>
      <c r="AQ101" s="36"/>
      <c r="AR101" s="37"/>
      <c r="AS101" s="110">
        <v>0</v>
      </c>
      <c r="AT101" s="111" t="s">
        <v>88</v>
      </c>
      <c r="AU101" s="111" t="s">
        <v>42</v>
      </c>
      <c r="AV101" s="112">
        <f>ROUND(IF(AU101="základní",AG101*L32,IF(AU101="snížená",AG101*L33,0)), 2)</f>
        <v>0</v>
      </c>
      <c r="AW101" s="34"/>
      <c r="AX101" s="34"/>
      <c r="AY101" s="34"/>
      <c r="AZ101" s="34"/>
      <c r="BA101" s="34"/>
      <c r="BB101" s="34"/>
      <c r="BC101" s="34"/>
      <c r="BD101" s="34"/>
      <c r="BE101" s="34"/>
      <c r="BV101" s="16" t="s">
        <v>91</v>
      </c>
      <c r="BY101" s="109">
        <f>IF(AU101="základní",AV101,0)</f>
        <v>0</v>
      </c>
      <c r="BZ101" s="109">
        <f>IF(AU101="snížená",AV101,0)</f>
        <v>0</v>
      </c>
      <c r="CA101" s="109">
        <v>0</v>
      </c>
      <c r="CB101" s="109">
        <v>0</v>
      </c>
      <c r="CC101" s="109">
        <v>0</v>
      </c>
      <c r="CD101" s="109">
        <f>IF(AU101="základní",AG101,0)</f>
        <v>0</v>
      </c>
      <c r="CE101" s="109">
        <f>IF(AU101="snížená",AG101,0)</f>
        <v>0</v>
      </c>
      <c r="CF101" s="109">
        <f>IF(AU101="zákl. přenesená",AG101,0)</f>
        <v>0</v>
      </c>
      <c r="CG101" s="109">
        <f>IF(AU101="sníž. přenesená",AG101,0)</f>
        <v>0</v>
      </c>
      <c r="CH101" s="109">
        <f>IF(AU101="nulová",AG101,0)</f>
        <v>0</v>
      </c>
      <c r="CI101" s="16">
        <f>IF(AU101="základní",1,IF(AU101="snížená",2,IF(AU101="zákl. přenesená",4,IF(AU101="sníž. přenesená",5,3))))</f>
        <v>1</v>
      </c>
      <c r="CJ101" s="16">
        <f>IF(AT101="stavební čast",1,IF(AT101="investiční čast",2,3))</f>
        <v>1</v>
      </c>
      <c r="CK101" s="16" t="str">
        <f>IF(D101="Vyplň vlastní","","x")</f>
        <v/>
      </c>
    </row>
    <row r="102" spans="1:89" s="2" customFormat="1" ht="10.9" customHeight="1">
      <c r="A102" s="34"/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7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</row>
    <row r="103" spans="1:89" s="2" customFormat="1" ht="30" customHeight="1">
      <c r="A103" s="34"/>
      <c r="B103" s="35"/>
      <c r="C103" s="113" t="s">
        <v>92</v>
      </c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300">
        <f>ROUND(AG94 + AG97, 2)</f>
        <v>0</v>
      </c>
      <c r="AH103" s="300"/>
      <c r="AI103" s="300"/>
      <c r="AJ103" s="300"/>
      <c r="AK103" s="300"/>
      <c r="AL103" s="300"/>
      <c r="AM103" s="300"/>
      <c r="AN103" s="300">
        <f>ROUND(AN94 + AN97, 2)</f>
        <v>0</v>
      </c>
      <c r="AO103" s="300"/>
      <c r="AP103" s="300"/>
      <c r="AQ103" s="114"/>
      <c r="AR103" s="37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</row>
    <row r="104" spans="1:89" s="2" customFormat="1" ht="6.95" customHeight="1">
      <c r="A104" s="3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37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</row>
  </sheetData>
  <sheetProtection algorithmName="SHA-512" hashValue="0+GbUUZiK2411snSTB0nQlNOO7eG0jC9jVcDnV0a326bWc7yDxfPebkyt4NOMRC3B/+zC370AdG6/yek1Nrksg==" saltValue="YMfg41XhVlMB77aVc4Co2N1xE7FnhdTIOWtk0lGeIYneFuTZmcxA/GXMBUX8vWd1wb8CvYBtP0x3ZG5zFtsflQ==" spinCount="100000" sheet="1" objects="1" scenarios="1" formatColumns="0" formatRows="0"/>
  <mergeCells count="60">
    <mergeCell ref="AR2:BE2"/>
    <mergeCell ref="AK36:AO36"/>
    <mergeCell ref="L36:P36"/>
    <mergeCell ref="W36:AE36"/>
    <mergeCell ref="X38:AB38"/>
    <mergeCell ref="AK38:AO38"/>
    <mergeCell ref="L34:P34"/>
    <mergeCell ref="AK34:AO34"/>
    <mergeCell ref="W34:AE34"/>
    <mergeCell ref="W35:AE35"/>
    <mergeCell ref="L35:P35"/>
    <mergeCell ref="AK35:AO35"/>
    <mergeCell ref="W32:AE32"/>
    <mergeCell ref="AK32:AO32"/>
    <mergeCell ref="L33:P33"/>
    <mergeCell ref="AK33:AO33"/>
    <mergeCell ref="W33:AE33"/>
    <mergeCell ref="AG97:AM97"/>
    <mergeCell ref="AN97:AP97"/>
    <mergeCell ref="AG103:AM103"/>
    <mergeCell ref="AN103:AP103"/>
    <mergeCell ref="BE5:BE34"/>
    <mergeCell ref="K5:AO5"/>
    <mergeCell ref="K6:AO6"/>
    <mergeCell ref="E14:AJ14"/>
    <mergeCell ref="E23:AN23"/>
    <mergeCell ref="AK26:AO26"/>
    <mergeCell ref="AK27:AO27"/>
    <mergeCell ref="AK29:AO29"/>
    <mergeCell ref="W31:AE31"/>
    <mergeCell ref="L31:P31"/>
    <mergeCell ref="AK31:AO31"/>
    <mergeCell ref="L32:P32"/>
    <mergeCell ref="D100:AB100"/>
    <mergeCell ref="AG100:AM100"/>
    <mergeCell ref="AN100:AP100"/>
    <mergeCell ref="D101:AB101"/>
    <mergeCell ref="AG101:AM101"/>
    <mergeCell ref="AN101:AP101"/>
    <mergeCell ref="AG98:AM98"/>
    <mergeCell ref="D98:AB98"/>
    <mergeCell ref="AN98:AP98"/>
    <mergeCell ref="AG99:AM99"/>
    <mergeCell ref="D99:AB99"/>
    <mergeCell ref="AN99:AP99"/>
    <mergeCell ref="AN92:AP92"/>
    <mergeCell ref="C92:G92"/>
    <mergeCell ref="AG92:AM92"/>
    <mergeCell ref="I92:AF92"/>
    <mergeCell ref="J95:AF95"/>
    <mergeCell ref="D95:H95"/>
    <mergeCell ref="AN95:AP95"/>
    <mergeCell ref="AG95:AM95"/>
    <mergeCell ref="AG94:AM94"/>
    <mergeCell ref="AN94:AP94"/>
    <mergeCell ref="L85:AO85"/>
    <mergeCell ref="AM87:AN87"/>
    <mergeCell ref="AS89:AT91"/>
    <mergeCell ref="AM89:AP89"/>
    <mergeCell ref="AM90:AP90"/>
  </mergeCells>
  <dataValidations count="2">
    <dataValidation type="list" allowBlank="1" showInputMessage="1" showErrorMessage="1" error="Povoleny jsou hodnoty základní, snížená, zákl. přenesená, sníž. přenesená, nulová." sqref="AU97:AU101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7:AT101">
      <formula1>"stavební čast, technologická čast, investiční čast"</formula1>
    </dataValidation>
  </dataValidations>
  <hyperlinks>
    <hyperlink ref="A95" location="'2020-018 - Stavební úprav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84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6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AT2" s="16" t="s">
        <v>5</v>
      </c>
    </row>
    <row r="3" spans="1:46" s="1" customFormat="1" ht="6.95" customHeight="1">
      <c r="B3" s="117"/>
      <c r="C3" s="118"/>
      <c r="D3" s="118"/>
      <c r="E3" s="118"/>
      <c r="F3" s="118"/>
      <c r="G3" s="118"/>
      <c r="H3" s="118"/>
      <c r="I3" s="119"/>
      <c r="J3" s="118"/>
      <c r="K3" s="118"/>
      <c r="L3" s="19"/>
      <c r="AT3" s="16" t="s">
        <v>93</v>
      </c>
    </row>
    <row r="4" spans="1:46" s="1" customFormat="1" ht="24.95" customHeight="1">
      <c r="B4" s="19"/>
      <c r="D4" s="120" t="s">
        <v>94</v>
      </c>
      <c r="I4" s="116"/>
      <c r="L4" s="19"/>
      <c r="M4" s="121" t="s">
        <v>10</v>
      </c>
      <c r="AT4" s="16" t="s">
        <v>4</v>
      </c>
    </row>
    <row r="5" spans="1:46" s="1" customFormat="1" ht="6.95" customHeight="1">
      <c r="B5" s="19"/>
      <c r="I5" s="116"/>
      <c r="L5" s="19"/>
    </row>
    <row r="6" spans="1:46" s="2" customFormat="1" ht="12" customHeight="1">
      <c r="A6" s="34"/>
      <c r="B6" s="37"/>
      <c r="C6" s="34"/>
      <c r="D6" s="122" t="s">
        <v>16</v>
      </c>
      <c r="E6" s="34"/>
      <c r="F6" s="34"/>
      <c r="G6" s="34"/>
      <c r="H6" s="34"/>
      <c r="I6" s="123"/>
      <c r="J6" s="34"/>
      <c r="K6" s="34"/>
      <c r="L6" s="51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</row>
    <row r="7" spans="1:46" s="2" customFormat="1" ht="16.5" customHeight="1">
      <c r="A7" s="34"/>
      <c r="B7" s="37"/>
      <c r="C7" s="34"/>
      <c r="D7" s="34"/>
      <c r="E7" s="322" t="s">
        <v>17</v>
      </c>
      <c r="F7" s="323"/>
      <c r="G7" s="323"/>
      <c r="H7" s="323"/>
      <c r="I7" s="123"/>
      <c r="J7" s="34"/>
      <c r="K7" s="34"/>
      <c r="L7" s="51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</row>
    <row r="8" spans="1:46" s="2" customFormat="1" ht="11.25">
      <c r="A8" s="34"/>
      <c r="B8" s="37"/>
      <c r="C8" s="34"/>
      <c r="D8" s="34"/>
      <c r="E8" s="34"/>
      <c r="F8" s="34"/>
      <c r="G8" s="34"/>
      <c r="H8" s="34"/>
      <c r="I8" s="123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2" customHeight="1">
      <c r="A9" s="34"/>
      <c r="B9" s="37"/>
      <c r="C9" s="34"/>
      <c r="D9" s="122" t="s">
        <v>18</v>
      </c>
      <c r="E9" s="34"/>
      <c r="F9" s="124" t="s">
        <v>1</v>
      </c>
      <c r="G9" s="34"/>
      <c r="H9" s="34"/>
      <c r="I9" s="125" t="s">
        <v>19</v>
      </c>
      <c r="J9" s="124" t="s">
        <v>1</v>
      </c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7"/>
      <c r="C10" s="34"/>
      <c r="D10" s="122" t="s">
        <v>20</v>
      </c>
      <c r="E10" s="34"/>
      <c r="F10" s="124" t="s">
        <v>21</v>
      </c>
      <c r="G10" s="34"/>
      <c r="H10" s="34"/>
      <c r="I10" s="125" t="s">
        <v>22</v>
      </c>
      <c r="J10" s="126" t="str">
        <f>'Rekapitulace stavby'!AN8</f>
        <v>7. 2. 2020</v>
      </c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0.9" customHeight="1">
      <c r="A11" s="34"/>
      <c r="B11" s="37"/>
      <c r="C11" s="34"/>
      <c r="D11" s="34"/>
      <c r="E11" s="34"/>
      <c r="F11" s="34"/>
      <c r="G11" s="34"/>
      <c r="H11" s="34"/>
      <c r="I11" s="123"/>
      <c r="J11" s="34"/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7"/>
      <c r="C12" s="34"/>
      <c r="D12" s="122" t="s">
        <v>24</v>
      </c>
      <c r="E12" s="34"/>
      <c r="F12" s="34"/>
      <c r="G12" s="34"/>
      <c r="H12" s="34"/>
      <c r="I12" s="125" t="s">
        <v>25</v>
      </c>
      <c r="J12" s="124" t="s">
        <v>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8" customHeight="1">
      <c r="A13" s="34"/>
      <c r="B13" s="37"/>
      <c r="C13" s="34"/>
      <c r="D13" s="34"/>
      <c r="E13" s="124" t="s">
        <v>26</v>
      </c>
      <c r="F13" s="34"/>
      <c r="G13" s="34"/>
      <c r="H13" s="34"/>
      <c r="I13" s="125" t="s">
        <v>27</v>
      </c>
      <c r="J13" s="124" t="s">
        <v>1</v>
      </c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6.95" customHeight="1">
      <c r="A14" s="34"/>
      <c r="B14" s="37"/>
      <c r="C14" s="34"/>
      <c r="D14" s="34"/>
      <c r="E14" s="34"/>
      <c r="F14" s="34"/>
      <c r="G14" s="34"/>
      <c r="H14" s="34"/>
      <c r="I14" s="123"/>
      <c r="J14" s="34"/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2" customHeight="1">
      <c r="A15" s="34"/>
      <c r="B15" s="37"/>
      <c r="C15" s="34"/>
      <c r="D15" s="122" t="s">
        <v>28</v>
      </c>
      <c r="E15" s="34"/>
      <c r="F15" s="34"/>
      <c r="G15" s="34"/>
      <c r="H15" s="34"/>
      <c r="I15" s="125" t="s">
        <v>25</v>
      </c>
      <c r="J15" s="29" t="str">
        <f>'Rekapitulace stavby'!AN13</f>
        <v>Vyplň údaj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8" customHeight="1">
      <c r="A16" s="34"/>
      <c r="B16" s="37"/>
      <c r="C16" s="34"/>
      <c r="D16" s="34"/>
      <c r="E16" s="324" t="str">
        <f>'Rekapitulace stavby'!E14</f>
        <v>Vyplň údaj</v>
      </c>
      <c r="F16" s="325"/>
      <c r="G16" s="325"/>
      <c r="H16" s="325"/>
      <c r="I16" s="125" t="s">
        <v>27</v>
      </c>
      <c r="J16" s="29" t="str">
        <f>'Rekapitulace stavby'!AN14</f>
        <v>Vyplň údaj</v>
      </c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6.95" customHeight="1">
      <c r="A17" s="34"/>
      <c r="B17" s="37"/>
      <c r="C17" s="34"/>
      <c r="D17" s="34"/>
      <c r="E17" s="34"/>
      <c r="F17" s="34"/>
      <c r="G17" s="34"/>
      <c r="H17" s="34"/>
      <c r="I17" s="123"/>
      <c r="J17" s="34"/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2" customHeight="1">
      <c r="A18" s="34"/>
      <c r="B18" s="37"/>
      <c r="C18" s="34"/>
      <c r="D18" s="122" t="s">
        <v>30</v>
      </c>
      <c r="E18" s="34"/>
      <c r="F18" s="34"/>
      <c r="G18" s="34"/>
      <c r="H18" s="34"/>
      <c r="I18" s="125" t="s">
        <v>25</v>
      </c>
      <c r="J18" s="124" t="s">
        <v>1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8" customHeight="1">
      <c r="A19" s="34"/>
      <c r="B19" s="37"/>
      <c r="C19" s="34"/>
      <c r="D19" s="34"/>
      <c r="E19" s="124" t="s">
        <v>31</v>
      </c>
      <c r="F19" s="34"/>
      <c r="G19" s="34"/>
      <c r="H19" s="34"/>
      <c r="I19" s="125" t="s">
        <v>27</v>
      </c>
      <c r="J19" s="124" t="s">
        <v>1</v>
      </c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6.95" customHeight="1">
      <c r="A20" s="34"/>
      <c r="B20" s="37"/>
      <c r="C20" s="34"/>
      <c r="D20" s="34"/>
      <c r="E20" s="34"/>
      <c r="F20" s="34"/>
      <c r="G20" s="34"/>
      <c r="H20" s="34"/>
      <c r="I20" s="123"/>
      <c r="J20" s="34"/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2" customHeight="1">
      <c r="A21" s="34"/>
      <c r="B21" s="37"/>
      <c r="C21" s="34"/>
      <c r="D21" s="122" t="s">
        <v>33</v>
      </c>
      <c r="E21" s="34"/>
      <c r="F21" s="34"/>
      <c r="G21" s="34"/>
      <c r="H21" s="34"/>
      <c r="I21" s="125" t="s">
        <v>25</v>
      </c>
      <c r="J21" s="124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8" customHeight="1">
      <c r="A22" s="34"/>
      <c r="B22" s="37"/>
      <c r="C22" s="34"/>
      <c r="D22" s="34"/>
      <c r="E22" s="124" t="s">
        <v>31</v>
      </c>
      <c r="F22" s="34"/>
      <c r="G22" s="34"/>
      <c r="H22" s="34"/>
      <c r="I22" s="125" t="s">
        <v>27</v>
      </c>
      <c r="J22" s="124" t="s">
        <v>1</v>
      </c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6.95" customHeight="1">
      <c r="A23" s="34"/>
      <c r="B23" s="37"/>
      <c r="C23" s="34"/>
      <c r="D23" s="34"/>
      <c r="E23" s="34"/>
      <c r="F23" s="34"/>
      <c r="G23" s="34"/>
      <c r="H23" s="34"/>
      <c r="I23" s="123"/>
      <c r="J23" s="34"/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2" customHeight="1">
      <c r="A24" s="34"/>
      <c r="B24" s="37"/>
      <c r="C24" s="34"/>
      <c r="D24" s="122" t="s">
        <v>34</v>
      </c>
      <c r="E24" s="34"/>
      <c r="F24" s="34"/>
      <c r="G24" s="34"/>
      <c r="H24" s="34"/>
      <c r="I24" s="123"/>
      <c r="J24" s="34"/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8" customFormat="1" ht="16.5" customHeight="1">
      <c r="A25" s="127"/>
      <c r="B25" s="128"/>
      <c r="C25" s="127"/>
      <c r="D25" s="127"/>
      <c r="E25" s="326" t="s">
        <v>1</v>
      </c>
      <c r="F25" s="326"/>
      <c r="G25" s="326"/>
      <c r="H25" s="326"/>
      <c r="I25" s="129"/>
      <c r="J25" s="127"/>
      <c r="K25" s="127"/>
      <c r="L25" s="130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</row>
    <row r="26" spans="1:31" s="2" customFormat="1" ht="6.95" customHeight="1">
      <c r="A26" s="34"/>
      <c r="B26" s="37"/>
      <c r="C26" s="34"/>
      <c r="D26" s="34"/>
      <c r="E26" s="34"/>
      <c r="F26" s="34"/>
      <c r="G26" s="34"/>
      <c r="H26" s="34"/>
      <c r="I26" s="123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5" customHeight="1">
      <c r="A27" s="34"/>
      <c r="B27" s="37"/>
      <c r="C27" s="34"/>
      <c r="D27" s="131"/>
      <c r="E27" s="131"/>
      <c r="F27" s="131"/>
      <c r="G27" s="131"/>
      <c r="H27" s="131"/>
      <c r="I27" s="132"/>
      <c r="J27" s="131"/>
      <c r="K27" s="131"/>
      <c r="L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4.45" customHeight="1">
      <c r="A28" s="34"/>
      <c r="B28" s="37"/>
      <c r="C28" s="34"/>
      <c r="D28" s="124" t="s">
        <v>95</v>
      </c>
      <c r="E28" s="34"/>
      <c r="F28" s="34"/>
      <c r="G28" s="34"/>
      <c r="H28" s="34"/>
      <c r="I28" s="123"/>
      <c r="J28" s="133">
        <f>J94</f>
        <v>0</v>
      </c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14.45" customHeight="1">
      <c r="A29" s="34"/>
      <c r="B29" s="37"/>
      <c r="C29" s="34"/>
      <c r="D29" s="134" t="s">
        <v>87</v>
      </c>
      <c r="E29" s="34"/>
      <c r="F29" s="34"/>
      <c r="G29" s="34"/>
      <c r="H29" s="34"/>
      <c r="I29" s="123"/>
      <c r="J29" s="133">
        <f>J114</f>
        <v>0</v>
      </c>
      <c r="K29" s="34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7"/>
      <c r="C30" s="34"/>
      <c r="D30" s="135" t="s">
        <v>37</v>
      </c>
      <c r="E30" s="34"/>
      <c r="F30" s="34"/>
      <c r="G30" s="34"/>
      <c r="H30" s="34"/>
      <c r="I30" s="123"/>
      <c r="J30" s="136">
        <f>ROUND(J28 + J29,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7"/>
      <c r="C31" s="34"/>
      <c r="D31" s="131"/>
      <c r="E31" s="131"/>
      <c r="F31" s="131"/>
      <c r="G31" s="131"/>
      <c r="H31" s="131"/>
      <c r="I31" s="132"/>
      <c r="J31" s="131"/>
      <c r="K31" s="131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7"/>
      <c r="C32" s="34"/>
      <c r="D32" s="34"/>
      <c r="E32" s="34"/>
      <c r="F32" s="137" t="s">
        <v>39</v>
      </c>
      <c r="G32" s="34"/>
      <c r="H32" s="34"/>
      <c r="I32" s="138" t="s">
        <v>38</v>
      </c>
      <c r="J32" s="137" t="s">
        <v>40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7"/>
      <c r="C33" s="34"/>
      <c r="D33" s="139" t="s">
        <v>41</v>
      </c>
      <c r="E33" s="122" t="s">
        <v>42</v>
      </c>
      <c r="F33" s="140">
        <f>ROUND((SUM(BE114:BE121) + SUM(BE139:BE283)),  2)</f>
        <v>0</v>
      </c>
      <c r="G33" s="34"/>
      <c r="H33" s="34"/>
      <c r="I33" s="141">
        <v>0.21</v>
      </c>
      <c r="J33" s="140">
        <f>ROUND(((SUM(BE114:BE121) + SUM(BE139:BE283))*I33),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7"/>
      <c r="C34" s="34"/>
      <c r="D34" s="34"/>
      <c r="E34" s="122" t="s">
        <v>43</v>
      </c>
      <c r="F34" s="140">
        <f>ROUND((SUM(BF114:BF121) + SUM(BF139:BF283)),  2)</f>
        <v>0</v>
      </c>
      <c r="G34" s="34"/>
      <c r="H34" s="34"/>
      <c r="I34" s="141">
        <v>0.15</v>
      </c>
      <c r="J34" s="140">
        <f>ROUND(((SUM(BF114:BF121) + SUM(BF139:BF283))*I34),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7"/>
      <c r="C35" s="34"/>
      <c r="D35" s="34"/>
      <c r="E35" s="122" t="s">
        <v>44</v>
      </c>
      <c r="F35" s="140">
        <f>ROUND((SUM(BG114:BG121) + SUM(BG139:BG283)),  2)</f>
        <v>0</v>
      </c>
      <c r="G35" s="34"/>
      <c r="H35" s="34"/>
      <c r="I35" s="141">
        <v>0.21</v>
      </c>
      <c r="J35" s="140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7"/>
      <c r="C36" s="34"/>
      <c r="D36" s="34"/>
      <c r="E36" s="122" t="s">
        <v>45</v>
      </c>
      <c r="F36" s="140">
        <f>ROUND((SUM(BH114:BH121) + SUM(BH139:BH283)),  2)</f>
        <v>0</v>
      </c>
      <c r="G36" s="34"/>
      <c r="H36" s="34"/>
      <c r="I36" s="141">
        <v>0.15</v>
      </c>
      <c r="J36" s="140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7"/>
      <c r="C37" s="34"/>
      <c r="D37" s="34"/>
      <c r="E37" s="122" t="s">
        <v>46</v>
      </c>
      <c r="F37" s="140">
        <f>ROUND((SUM(BI114:BI121) + SUM(BI139:BI283)),  2)</f>
        <v>0</v>
      </c>
      <c r="G37" s="34"/>
      <c r="H37" s="34"/>
      <c r="I37" s="141">
        <v>0</v>
      </c>
      <c r="J37" s="140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7"/>
      <c r="C38" s="34"/>
      <c r="D38" s="34"/>
      <c r="E38" s="34"/>
      <c r="F38" s="34"/>
      <c r="G38" s="34"/>
      <c r="H38" s="34"/>
      <c r="I38" s="123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7"/>
      <c r="C39" s="142"/>
      <c r="D39" s="143" t="s">
        <v>47</v>
      </c>
      <c r="E39" s="144"/>
      <c r="F39" s="144"/>
      <c r="G39" s="145" t="s">
        <v>48</v>
      </c>
      <c r="H39" s="146" t="s">
        <v>49</v>
      </c>
      <c r="I39" s="147"/>
      <c r="J39" s="148">
        <f>SUM(J30:J37)</f>
        <v>0</v>
      </c>
      <c r="K39" s="149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7"/>
      <c r="C40" s="34"/>
      <c r="D40" s="34"/>
      <c r="E40" s="34"/>
      <c r="F40" s="34"/>
      <c r="G40" s="34"/>
      <c r="H40" s="34"/>
      <c r="I40" s="123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19"/>
      <c r="I41" s="116"/>
      <c r="L41" s="19"/>
    </row>
    <row r="42" spans="1:31" s="1" customFormat="1" ht="14.45" customHeight="1">
      <c r="B42" s="19"/>
      <c r="I42" s="116"/>
      <c r="L42" s="19"/>
    </row>
    <row r="43" spans="1:31" s="1" customFormat="1" ht="14.45" customHeight="1">
      <c r="B43" s="19"/>
      <c r="I43" s="116"/>
      <c r="L43" s="19"/>
    </row>
    <row r="44" spans="1:31" s="1" customFormat="1" ht="14.45" customHeight="1">
      <c r="B44" s="19"/>
      <c r="I44" s="116"/>
      <c r="L44" s="19"/>
    </row>
    <row r="45" spans="1:31" s="1" customFormat="1" ht="14.45" customHeight="1">
      <c r="B45" s="19"/>
      <c r="I45" s="116"/>
      <c r="L45" s="19"/>
    </row>
    <row r="46" spans="1:31" s="1" customFormat="1" ht="14.45" customHeight="1">
      <c r="B46" s="19"/>
      <c r="I46" s="116"/>
      <c r="L46" s="19"/>
    </row>
    <row r="47" spans="1:31" s="1" customFormat="1" ht="14.45" customHeight="1">
      <c r="B47" s="19"/>
      <c r="I47" s="116"/>
      <c r="L47" s="19"/>
    </row>
    <row r="48" spans="1:31" s="1" customFormat="1" ht="14.45" customHeight="1">
      <c r="B48" s="19"/>
      <c r="I48" s="116"/>
      <c r="L48" s="19"/>
    </row>
    <row r="49" spans="1:31" s="1" customFormat="1" ht="14.45" customHeight="1">
      <c r="B49" s="19"/>
      <c r="I49" s="116"/>
      <c r="L49" s="19"/>
    </row>
    <row r="50" spans="1:31" s="2" customFormat="1" ht="14.45" customHeight="1">
      <c r="B50" s="51"/>
      <c r="D50" s="150" t="s">
        <v>50</v>
      </c>
      <c r="E50" s="151"/>
      <c r="F50" s="151"/>
      <c r="G50" s="150" t="s">
        <v>51</v>
      </c>
      <c r="H50" s="151"/>
      <c r="I50" s="152"/>
      <c r="J50" s="151"/>
      <c r="K50" s="151"/>
      <c r="L50" s="51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4"/>
      <c r="B61" s="37"/>
      <c r="C61" s="34"/>
      <c r="D61" s="153" t="s">
        <v>52</v>
      </c>
      <c r="E61" s="154"/>
      <c r="F61" s="155" t="s">
        <v>53</v>
      </c>
      <c r="G61" s="153" t="s">
        <v>52</v>
      </c>
      <c r="H61" s="154"/>
      <c r="I61" s="156"/>
      <c r="J61" s="157" t="s">
        <v>53</v>
      </c>
      <c r="K61" s="154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4"/>
      <c r="B65" s="37"/>
      <c r="C65" s="34"/>
      <c r="D65" s="150" t="s">
        <v>54</v>
      </c>
      <c r="E65" s="158"/>
      <c r="F65" s="158"/>
      <c r="G65" s="150" t="s">
        <v>55</v>
      </c>
      <c r="H65" s="158"/>
      <c r="I65" s="159"/>
      <c r="J65" s="158"/>
      <c r="K65" s="15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4"/>
      <c r="B76" s="37"/>
      <c r="C76" s="34"/>
      <c r="D76" s="153" t="s">
        <v>52</v>
      </c>
      <c r="E76" s="154"/>
      <c r="F76" s="155" t="s">
        <v>53</v>
      </c>
      <c r="G76" s="153" t="s">
        <v>52</v>
      </c>
      <c r="H76" s="154"/>
      <c r="I76" s="156"/>
      <c r="J76" s="157" t="s">
        <v>53</v>
      </c>
      <c r="K76" s="154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60"/>
      <c r="C77" s="161"/>
      <c r="D77" s="161"/>
      <c r="E77" s="161"/>
      <c r="F77" s="161"/>
      <c r="G77" s="161"/>
      <c r="H77" s="161"/>
      <c r="I77" s="162"/>
      <c r="J77" s="161"/>
      <c r="K77" s="161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63"/>
      <c r="C81" s="164"/>
      <c r="D81" s="164"/>
      <c r="E81" s="164"/>
      <c r="F81" s="164"/>
      <c r="G81" s="164"/>
      <c r="H81" s="164"/>
      <c r="I81" s="165"/>
      <c r="J81" s="164"/>
      <c r="K81" s="164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2" t="s">
        <v>96</v>
      </c>
      <c r="D82" s="36"/>
      <c r="E82" s="36"/>
      <c r="F82" s="36"/>
      <c r="G82" s="36"/>
      <c r="H82" s="36"/>
      <c r="I82" s="123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123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8" t="s">
        <v>16</v>
      </c>
      <c r="D84" s="36"/>
      <c r="E84" s="36"/>
      <c r="F84" s="36"/>
      <c r="G84" s="36"/>
      <c r="H84" s="36"/>
      <c r="I84" s="123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75" t="str">
        <f>E7</f>
        <v>Stavební úpravy objektu</v>
      </c>
      <c r="F85" s="327"/>
      <c r="G85" s="327"/>
      <c r="H85" s="327"/>
      <c r="I85" s="123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123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2" customHeight="1">
      <c r="A87" s="34"/>
      <c r="B87" s="35"/>
      <c r="C87" s="28" t="s">
        <v>20</v>
      </c>
      <c r="D87" s="36"/>
      <c r="E87" s="36"/>
      <c r="F87" s="26" t="str">
        <f>F10</f>
        <v>č.p. 18, Malotice</v>
      </c>
      <c r="G87" s="36"/>
      <c r="H87" s="36"/>
      <c r="I87" s="125" t="s">
        <v>22</v>
      </c>
      <c r="J87" s="66" t="str">
        <f>IF(J10="","",J10)</f>
        <v>7. 2. 2020</v>
      </c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123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5.2" customHeight="1">
      <c r="A89" s="34"/>
      <c r="B89" s="35"/>
      <c r="C89" s="28" t="s">
        <v>24</v>
      </c>
      <c r="D89" s="36"/>
      <c r="E89" s="36"/>
      <c r="F89" s="26" t="str">
        <f>E13</f>
        <v>Obec Malotice, č.p. 35, Malotice</v>
      </c>
      <c r="G89" s="36"/>
      <c r="H89" s="36"/>
      <c r="I89" s="125" t="s">
        <v>30</v>
      </c>
      <c r="J89" s="31" t="str">
        <f>E19</f>
        <v>KFJ, s.r.o.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15.2" customHeight="1">
      <c r="A90" s="34"/>
      <c r="B90" s="35"/>
      <c r="C90" s="28" t="s">
        <v>28</v>
      </c>
      <c r="D90" s="36"/>
      <c r="E90" s="36"/>
      <c r="F90" s="26" t="str">
        <f>IF(E16="","",E16)</f>
        <v>Vyplň údaj</v>
      </c>
      <c r="G90" s="36"/>
      <c r="H90" s="36"/>
      <c r="I90" s="125" t="s">
        <v>33</v>
      </c>
      <c r="J90" s="31" t="str">
        <f>E22</f>
        <v>KFJ, s.r.o.</v>
      </c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0.35" customHeight="1">
      <c r="A91" s="34"/>
      <c r="B91" s="35"/>
      <c r="C91" s="36"/>
      <c r="D91" s="36"/>
      <c r="E91" s="36"/>
      <c r="F91" s="36"/>
      <c r="G91" s="36"/>
      <c r="H91" s="36"/>
      <c r="I91" s="123"/>
      <c r="J91" s="36"/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29.25" customHeight="1">
      <c r="A92" s="34"/>
      <c r="B92" s="35"/>
      <c r="C92" s="166" t="s">
        <v>97</v>
      </c>
      <c r="D92" s="114"/>
      <c r="E92" s="114"/>
      <c r="F92" s="114"/>
      <c r="G92" s="114"/>
      <c r="H92" s="114"/>
      <c r="I92" s="167"/>
      <c r="J92" s="168" t="s">
        <v>98</v>
      </c>
      <c r="K92" s="114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123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2.9" customHeight="1">
      <c r="A94" s="34"/>
      <c r="B94" s="35"/>
      <c r="C94" s="169" t="s">
        <v>99</v>
      </c>
      <c r="D94" s="36"/>
      <c r="E94" s="36"/>
      <c r="F94" s="36"/>
      <c r="G94" s="36"/>
      <c r="H94" s="36"/>
      <c r="I94" s="123"/>
      <c r="J94" s="84">
        <f>J139</f>
        <v>0</v>
      </c>
      <c r="K94" s="36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U94" s="16" t="s">
        <v>100</v>
      </c>
    </row>
    <row r="95" spans="1:47" s="9" customFormat="1" ht="24.95" customHeight="1">
      <c r="B95" s="170"/>
      <c r="C95" s="171"/>
      <c r="D95" s="172" t="s">
        <v>101</v>
      </c>
      <c r="E95" s="173"/>
      <c r="F95" s="173"/>
      <c r="G95" s="173"/>
      <c r="H95" s="173"/>
      <c r="I95" s="174"/>
      <c r="J95" s="175">
        <f>J140</f>
        <v>0</v>
      </c>
      <c r="K95" s="171"/>
      <c r="L95" s="176"/>
    </row>
    <row r="96" spans="1:47" s="10" customFormat="1" ht="19.899999999999999" customHeight="1">
      <c r="B96" s="177"/>
      <c r="C96" s="178"/>
      <c r="D96" s="179" t="s">
        <v>102</v>
      </c>
      <c r="E96" s="180"/>
      <c r="F96" s="180"/>
      <c r="G96" s="180"/>
      <c r="H96" s="180"/>
      <c r="I96" s="181"/>
      <c r="J96" s="182">
        <f>J141</f>
        <v>0</v>
      </c>
      <c r="K96" s="178"/>
      <c r="L96" s="183"/>
    </row>
    <row r="97" spans="1:31" s="10" customFormat="1" ht="19.899999999999999" customHeight="1">
      <c r="B97" s="177"/>
      <c r="C97" s="178"/>
      <c r="D97" s="179" t="s">
        <v>103</v>
      </c>
      <c r="E97" s="180"/>
      <c r="F97" s="180"/>
      <c r="G97" s="180"/>
      <c r="H97" s="180"/>
      <c r="I97" s="181"/>
      <c r="J97" s="182">
        <f>J146</f>
        <v>0</v>
      </c>
      <c r="K97" s="178"/>
      <c r="L97" s="183"/>
    </row>
    <row r="98" spans="1:31" s="10" customFormat="1" ht="19.899999999999999" customHeight="1">
      <c r="B98" s="177"/>
      <c r="C98" s="178"/>
      <c r="D98" s="179" t="s">
        <v>104</v>
      </c>
      <c r="E98" s="180"/>
      <c r="F98" s="180"/>
      <c r="G98" s="180"/>
      <c r="H98" s="180"/>
      <c r="I98" s="181"/>
      <c r="J98" s="182">
        <f>J166</f>
        <v>0</v>
      </c>
      <c r="K98" s="178"/>
      <c r="L98" s="183"/>
    </row>
    <row r="99" spans="1:31" s="10" customFormat="1" ht="19.899999999999999" customHeight="1">
      <c r="B99" s="177"/>
      <c r="C99" s="178"/>
      <c r="D99" s="179" t="s">
        <v>105</v>
      </c>
      <c r="E99" s="180"/>
      <c r="F99" s="180"/>
      <c r="G99" s="180"/>
      <c r="H99" s="180"/>
      <c r="I99" s="181"/>
      <c r="J99" s="182">
        <f>J179</f>
        <v>0</v>
      </c>
      <c r="K99" s="178"/>
      <c r="L99" s="183"/>
    </row>
    <row r="100" spans="1:31" s="10" customFormat="1" ht="19.899999999999999" customHeight="1">
      <c r="B100" s="177"/>
      <c r="C100" s="178"/>
      <c r="D100" s="179" t="s">
        <v>106</v>
      </c>
      <c r="E100" s="180"/>
      <c r="F100" s="180"/>
      <c r="G100" s="180"/>
      <c r="H100" s="180"/>
      <c r="I100" s="181"/>
      <c r="J100" s="182">
        <f>J186</f>
        <v>0</v>
      </c>
      <c r="K100" s="178"/>
      <c r="L100" s="183"/>
    </row>
    <row r="101" spans="1:31" s="9" customFormat="1" ht="24.95" customHeight="1">
      <c r="B101" s="170"/>
      <c r="C101" s="171"/>
      <c r="D101" s="172" t="s">
        <v>107</v>
      </c>
      <c r="E101" s="173"/>
      <c r="F101" s="173"/>
      <c r="G101" s="173"/>
      <c r="H101" s="173"/>
      <c r="I101" s="174"/>
      <c r="J101" s="175">
        <f>J188</f>
        <v>0</v>
      </c>
      <c r="K101" s="171"/>
      <c r="L101" s="176"/>
    </row>
    <row r="102" spans="1:31" s="10" customFormat="1" ht="19.899999999999999" customHeight="1">
      <c r="B102" s="177"/>
      <c r="C102" s="178"/>
      <c r="D102" s="179" t="s">
        <v>108</v>
      </c>
      <c r="E102" s="180"/>
      <c r="F102" s="180"/>
      <c r="G102" s="180"/>
      <c r="H102" s="180"/>
      <c r="I102" s="181"/>
      <c r="J102" s="182">
        <f>J189</f>
        <v>0</v>
      </c>
      <c r="K102" s="178"/>
      <c r="L102" s="183"/>
    </row>
    <row r="103" spans="1:31" s="10" customFormat="1" ht="19.899999999999999" customHeight="1">
      <c r="B103" s="177"/>
      <c r="C103" s="178"/>
      <c r="D103" s="179" t="s">
        <v>109</v>
      </c>
      <c r="E103" s="180"/>
      <c r="F103" s="180"/>
      <c r="G103" s="180"/>
      <c r="H103" s="180"/>
      <c r="I103" s="181"/>
      <c r="J103" s="182">
        <f>J191</f>
        <v>0</v>
      </c>
      <c r="K103" s="178"/>
      <c r="L103" s="183"/>
    </row>
    <row r="104" spans="1:31" s="10" customFormat="1" ht="19.899999999999999" customHeight="1">
      <c r="B104" s="177"/>
      <c r="C104" s="178"/>
      <c r="D104" s="179" t="s">
        <v>110</v>
      </c>
      <c r="E104" s="180"/>
      <c r="F104" s="180"/>
      <c r="G104" s="180"/>
      <c r="H104" s="180"/>
      <c r="I104" s="181"/>
      <c r="J104" s="182">
        <f>J193</f>
        <v>0</v>
      </c>
      <c r="K104" s="178"/>
      <c r="L104" s="183"/>
    </row>
    <row r="105" spans="1:31" s="10" customFormat="1" ht="19.899999999999999" customHeight="1">
      <c r="B105" s="177"/>
      <c r="C105" s="178"/>
      <c r="D105" s="179" t="s">
        <v>111</v>
      </c>
      <c r="E105" s="180"/>
      <c r="F105" s="180"/>
      <c r="G105" s="180"/>
      <c r="H105" s="180"/>
      <c r="I105" s="181"/>
      <c r="J105" s="182">
        <f>J212</f>
        <v>0</v>
      </c>
      <c r="K105" s="178"/>
      <c r="L105" s="183"/>
    </row>
    <row r="106" spans="1:31" s="10" customFormat="1" ht="19.899999999999999" customHeight="1">
      <c r="B106" s="177"/>
      <c r="C106" s="178"/>
      <c r="D106" s="179" t="s">
        <v>112</v>
      </c>
      <c r="E106" s="180"/>
      <c r="F106" s="180"/>
      <c r="G106" s="180"/>
      <c r="H106" s="180"/>
      <c r="I106" s="181"/>
      <c r="J106" s="182">
        <f>J214</f>
        <v>0</v>
      </c>
      <c r="K106" s="178"/>
      <c r="L106" s="183"/>
    </row>
    <row r="107" spans="1:31" s="10" customFormat="1" ht="19.899999999999999" customHeight="1">
      <c r="B107" s="177"/>
      <c r="C107" s="178"/>
      <c r="D107" s="179" t="s">
        <v>113</v>
      </c>
      <c r="E107" s="180"/>
      <c r="F107" s="180"/>
      <c r="G107" s="180"/>
      <c r="H107" s="180"/>
      <c r="I107" s="181"/>
      <c r="J107" s="182">
        <f>J216</f>
        <v>0</v>
      </c>
      <c r="K107" s="178"/>
      <c r="L107" s="183"/>
    </row>
    <row r="108" spans="1:31" s="10" customFormat="1" ht="19.899999999999999" customHeight="1">
      <c r="B108" s="177"/>
      <c r="C108" s="178"/>
      <c r="D108" s="179" t="s">
        <v>114</v>
      </c>
      <c r="E108" s="180"/>
      <c r="F108" s="180"/>
      <c r="G108" s="180"/>
      <c r="H108" s="180"/>
      <c r="I108" s="181"/>
      <c r="J108" s="182">
        <f>J228</f>
        <v>0</v>
      </c>
      <c r="K108" s="178"/>
      <c r="L108" s="183"/>
    </row>
    <row r="109" spans="1:31" s="10" customFormat="1" ht="19.899999999999999" customHeight="1">
      <c r="B109" s="177"/>
      <c r="C109" s="178"/>
      <c r="D109" s="179" t="s">
        <v>115</v>
      </c>
      <c r="E109" s="180"/>
      <c r="F109" s="180"/>
      <c r="G109" s="180"/>
      <c r="H109" s="180"/>
      <c r="I109" s="181"/>
      <c r="J109" s="182">
        <f>J239</f>
        <v>0</v>
      </c>
      <c r="K109" s="178"/>
      <c r="L109" s="183"/>
    </row>
    <row r="110" spans="1:31" s="10" customFormat="1" ht="19.899999999999999" customHeight="1">
      <c r="B110" s="177"/>
      <c r="C110" s="178"/>
      <c r="D110" s="179" t="s">
        <v>116</v>
      </c>
      <c r="E110" s="180"/>
      <c r="F110" s="180"/>
      <c r="G110" s="180"/>
      <c r="H110" s="180"/>
      <c r="I110" s="181"/>
      <c r="J110" s="182">
        <f>J244</f>
        <v>0</v>
      </c>
      <c r="K110" s="178"/>
      <c r="L110" s="183"/>
    </row>
    <row r="111" spans="1:31" s="10" customFormat="1" ht="19.899999999999999" customHeight="1">
      <c r="B111" s="177"/>
      <c r="C111" s="178"/>
      <c r="D111" s="179" t="s">
        <v>117</v>
      </c>
      <c r="E111" s="180"/>
      <c r="F111" s="180"/>
      <c r="G111" s="180"/>
      <c r="H111" s="180"/>
      <c r="I111" s="181"/>
      <c r="J111" s="182">
        <f>J259</f>
        <v>0</v>
      </c>
      <c r="K111" s="178"/>
      <c r="L111" s="183"/>
    </row>
    <row r="112" spans="1:31" s="2" customFormat="1" ht="21.75" customHeight="1">
      <c r="A112" s="34"/>
      <c r="B112" s="35"/>
      <c r="C112" s="36"/>
      <c r="D112" s="36"/>
      <c r="E112" s="36"/>
      <c r="F112" s="36"/>
      <c r="G112" s="36"/>
      <c r="H112" s="36"/>
      <c r="I112" s="123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123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29.25" customHeight="1">
      <c r="A114" s="34"/>
      <c r="B114" s="35"/>
      <c r="C114" s="169" t="s">
        <v>118</v>
      </c>
      <c r="D114" s="36"/>
      <c r="E114" s="36"/>
      <c r="F114" s="36"/>
      <c r="G114" s="36"/>
      <c r="H114" s="36"/>
      <c r="I114" s="123"/>
      <c r="J114" s="184">
        <f>ROUND(J115 + J116 + J117 + J118 + J119 + J120,2)</f>
        <v>0</v>
      </c>
      <c r="K114" s="36"/>
      <c r="L114" s="51"/>
      <c r="N114" s="185" t="s">
        <v>41</v>
      </c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8" customHeight="1">
      <c r="A115" s="34"/>
      <c r="B115" s="35"/>
      <c r="C115" s="36"/>
      <c r="D115" s="297" t="s">
        <v>119</v>
      </c>
      <c r="E115" s="296"/>
      <c r="F115" s="296"/>
      <c r="G115" s="36"/>
      <c r="H115" s="36"/>
      <c r="I115" s="123"/>
      <c r="J115" s="105">
        <v>0</v>
      </c>
      <c r="K115" s="36"/>
      <c r="L115" s="186"/>
      <c r="M115" s="187"/>
      <c r="N115" s="188" t="s">
        <v>42</v>
      </c>
      <c r="O115" s="187"/>
      <c r="P115" s="187"/>
      <c r="Q115" s="187"/>
      <c r="R115" s="187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87"/>
      <c r="AT115" s="187"/>
      <c r="AU115" s="187"/>
      <c r="AV115" s="187"/>
      <c r="AW115" s="187"/>
      <c r="AX115" s="187"/>
      <c r="AY115" s="189" t="s">
        <v>120</v>
      </c>
      <c r="AZ115" s="187"/>
      <c r="BA115" s="187"/>
      <c r="BB115" s="187"/>
      <c r="BC115" s="187"/>
      <c r="BD115" s="187"/>
      <c r="BE115" s="190">
        <f t="shared" ref="BE115:BE120" si="0">IF(N115="základní",J115,0)</f>
        <v>0</v>
      </c>
      <c r="BF115" s="190">
        <f t="shared" ref="BF115:BF120" si="1">IF(N115="snížená",J115,0)</f>
        <v>0</v>
      </c>
      <c r="BG115" s="190">
        <f t="shared" ref="BG115:BG120" si="2">IF(N115="zákl. přenesená",J115,0)</f>
        <v>0</v>
      </c>
      <c r="BH115" s="190">
        <f t="shared" ref="BH115:BH120" si="3">IF(N115="sníž. přenesená",J115,0)</f>
        <v>0</v>
      </c>
      <c r="BI115" s="190">
        <f t="shared" ref="BI115:BI120" si="4">IF(N115="nulová",J115,0)</f>
        <v>0</v>
      </c>
      <c r="BJ115" s="189" t="s">
        <v>82</v>
      </c>
      <c r="BK115" s="187"/>
      <c r="BL115" s="187"/>
      <c r="BM115" s="187"/>
    </row>
    <row r="116" spans="1:65" s="2" customFormat="1" ht="18" customHeight="1">
      <c r="A116" s="34"/>
      <c r="B116" s="35"/>
      <c r="C116" s="36"/>
      <c r="D116" s="297" t="s">
        <v>121</v>
      </c>
      <c r="E116" s="296"/>
      <c r="F116" s="296"/>
      <c r="G116" s="36"/>
      <c r="H116" s="36"/>
      <c r="I116" s="123"/>
      <c r="J116" s="105">
        <v>0</v>
      </c>
      <c r="K116" s="36"/>
      <c r="L116" s="186"/>
      <c r="M116" s="187"/>
      <c r="N116" s="188" t="s">
        <v>42</v>
      </c>
      <c r="O116" s="187"/>
      <c r="P116" s="187"/>
      <c r="Q116" s="187"/>
      <c r="R116" s="187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7"/>
      <c r="AQ116" s="187"/>
      <c r="AR116" s="187"/>
      <c r="AS116" s="187"/>
      <c r="AT116" s="187"/>
      <c r="AU116" s="187"/>
      <c r="AV116" s="187"/>
      <c r="AW116" s="187"/>
      <c r="AX116" s="187"/>
      <c r="AY116" s="189" t="s">
        <v>120</v>
      </c>
      <c r="AZ116" s="187"/>
      <c r="BA116" s="187"/>
      <c r="BB116" s="187"/>
      <c r="BC116" s="187"/>
      <c r="BD116" s="187"/>
      <c r="BE116" s="190">
        <f t="shared" si="0"/>
        <v>0</v>
      </c>
      <c r="BF116" s="190">
        <f t="shared" si="1"/>
        <v>0</v>
      </c>
      <c r="BG116" s="190">
        <f t="shared" si="2"/>
        <v>0</v>
      </c>
      <c r="BH116" s="190">
        <f t="shared" si="3"/>
        <v>0</v>
      </c>
      <c r="BI116" s="190">
        <f t="shared" si="4"/>
        <v>0</v>
      </c>
      <c r="BJ116" s="189" t="s">
        <v>82</v>
      </c>
      <c r="BK116" s="187"/>
      <c r="BL116" s="187"/>
      <c r="BM116" s="187"/>
    </row>
    <row r="117" spans="1:65" s="2" customFormat="1" ht="18" customHeight="1">
      <c r="A117" s="34"/>
      <c r="B117" s="35"/>
      <c r="C117" s="36"/>
      <c r="D117" s="297" t="s">
        <v>122</v>
      </c>
      <c r="E117" s="296"/>
      <c r="F117" s="296"/>
      <c r="G117" s="36"/>
      <c r="H117" s="36"/>
      <c r="I117" s="123"/>
      <c r="J117" s="105">
        <v>0</v>
      </c>
      <c r="K117" s="36"/>
      <c r="L117" s="186"/>
      <c r="M117" s="187"/>
      <c r="N117" s="188" t="s">
        <v>42</v>
      </c>
      <c r="O117" s="187"/>
      <c r="P117" s="187"/>
      <c r="Q117" s="187"/>
      <c r="R117" s="187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  <c r="AX117" s="187"/>
      <c r="AY117" s="189" t="s">
        <v>120</v>
      </c>
      <c r="AZ117" s="187"/>
      <c r="BA117" s="187"/>
      <c r="BB117" s="187"/>
      <c r="BC117" s="187"/>
      <c r="BD117" s="187"/>
      <c r="BE117" s="190">
        <f t="shared" si="0"/>
        <v>0</v>
      </c>
      <c r="BF117" s="190">
        <f t="shared" si="1"/>
        <v>0</v>
      </c>
      <c r="BG117" s="190">
        <f t="shared" si="2"/>
        <v>0</v>
      </c>
      <c r="BH117" s="190">
        <f t="shared" si="3"/>
        <v>0</v>
      </c>
      <c r="BI117" s="190">
        <f t="shared" si="4"/>
        <v>0</v>
      </c>
      <c r="BJ117" s="189" t="s">
        <v>82</v>
      </c>
      <c r="BK117" s="187"/>
      <c r="BL117" s="187"/>
      <c r="BM117" s="187"/>
    </row>
    <row r="118" spans="1:65" s="2" customFormat="1" ht="18" customHeight="1">
      <c r="A118" s="34"/>
      <c r="B118" s="35"/>
      <c r="C118" s="36"/>
      <c r="D118" s="297" t="s">
        <v>123</v>
      </c>
      <c r="E118" s="296"/>
      <c r="F118" s="296"/>
      <c r="G118" s="36"/>
      <c r="H118" s="36"/>
      <c r="I118" s="123"/>
      <c r="J118" s="105">
        <v>0</v>
      </c>
      <c r="K118" s="36"/>
      <c r="L118" s="186"/>
      <c r="M118" s="187"/>
      <c r="N118" s="188" t="s">
        <v>42</v>
      </c>
      <c r="O118" s="187"/>
      <c r="P118" s="187"/>
      <c r="Q118" s="187"/>
      <c r="R118" s="187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7"/>
      <c r="AT118" s="187"/>
      <c r="AU118" s="187"/>
      <c r="AV118" s="187"/>
      <c r="AW118" s="187"/>
      <c r="AX118" s="187"/>
      <c r="AY118" s="189" t="s">
        <v>120</v>
      </c>
      <c r="AZ118" s="187"/>
      <c r="BA118" s="187"/>
      <c r="BB118" s="187"/>
      <c r="BC118" s="187"/>
      <c r="BD118" s="187"/>
      <c r="BE118" s="190">
        <f t="shared" si="0"/>
        <v>0</v>
      </c>
      <c r="BF118" s="190">
        <f t="shared" si="1"/>
        <v>0</v>
      </c>
      <c r="BG118" s="190">
        <f t="shared" si="2"/>
        <v>0</v>
      </c>
      <c r="BH118" s="190">
        <f t="shared" si="3"/>
        <v>0</v>
      </c>
      <c r="BI118" s="190">
        <f t="shared" si="4"/>
        <v>0</v>
      </c>
      <c r="BJ118" s="189" t="s">
        <v>82</v>
      </c>
      <c r="BK118" s="187"/>
      <c r="BL118" s="187"/>
      <c r="BM118" s="187"/>
    </row>
    <row r="119" spans="1:65" s="2" customFormat="1" ht="18" customHeight="1">
      <c r="A119" s="34"/>
      <c r="B119" s="35"/>
      <c r="C119" s="36"/>
      <c r="D119" s="297" t="s">
        <v>124</v>
      </c>
      <c r="E119" s="296"/>
      <c r="F119" s="296"/>
      <c r="G119" s="36"/>
      <c r="H119" s="36"/>
      <c r="I119" s="123"/>
      <c r="J119" s="105">
        <v>0</v>
      </c>
      <c r="K119" s="36"/>
      <c r="L119" s="186"/>
      <c r="M119" s="187"/>
      <c r="N119" s="188" t="s">
        <v>42</v>
      </c>
      <c r="O119" s="187"/>
      <c r="P119" s="187"/>
      <c r="Q119" s="187"/>
      <c r="R119" s="187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7"/>
      <c r="AT119" s="187"/>
      <c r="AU119" s="187"/>
      <c r="AV119" s="187"/>
      <c r="AW119" s="187"/>
      <c r="AX119" s="187"/>
      <c r="AY119" s="189" t="s">
        <v>120</v>
      </c>
      <c r="AZ119" s="187"/>
      <c r="BA119" s="187"/>
      <c r="BB119" s="187"/>
      <c r="BC119" s="187"/>
      <c r="BD119" s="187"/>
      <c r="BE119" s="190">
        <f t="shared" si="0"/>
        <v>0</v>
      </c>
      <c r="BF119" s="190">
        <f t="shared" si="1"/>
        <v>0</v>
      </c>
      <c r="BG119" s="190">
        <f t="shared" si="2"/>
        <v>0</v>
      </c>
      <c r="BH119" s="190">
        <f t="shared" si="3"/>
        <v>0</v>
      </c>
      <c r="BI119" s="190">
        <f t="shared" si="4"/>
        <v>0</v>
      </c>
      <c r="BJ119" s="189" t="s">
        <v>82</v>
      </c>
      <c r="BK119" s="187"/>
      <c r="BL119" s="187"/>
      <c r="BM119" s="187"/>
    </row>
    <row r="120" spans="1:65" s="2" customFormat="1" ht="18" customHeight="1">
      <c r="A120" s="34"/>
      <c r="B120" s="35"/>
      <c r="C120" s="36"/>
      <c r="D120" s="104" t="s">
        <v>125</v>
      </c>
      <c r="E120" s="36"/>
      <c r="F120" s="36"/>
      <c r="G120" s="36"/>
      <c r="H120" s="36"/>
      <c r="I120" s="123"/>
      <c r="J120" s="105">
        <f>ROUND(J28*T120,2)</f>
        <v>0</v>
      </c>
      <c r="K120" s="36"/>
      <c r="L120" s="186"/>
      <c r="M120" s="187"/>
      <c r="N120" s="188" t="s">
        <v>42</v>
      </c>
      <c r="O120" s="187"/>
      <c r="P120" s="187"/>
      <c r="Q120" s="187"/>
      <c r="R120" s="187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87"/>
      <c r="AT120" s="187"/>
      <c r="AU120" s="187"/>
      <c r="AV120" s="187"/>
      <c r="AW120" s="187"/>
      <c r="AX120" s="187"/>
      <c r="AY120" s="189" t="s">
        <v>126</v>
      </c>
      <c r="AZ120" s="187"/>
      <c r="BA120" s="187"/>
      <c r="BB120" s="187"/>
      <c r="BC120" s="187"/>
      <c r="BD120" s="187"/>
      <c r="BE120" s="190">
        <f t="shared" si="0"/>
        <v>0</v>
      </c>
      <c r="BF120" s="190">
        <f t="shared" si="1"/>
        <v>0</v>
      </c>
      <c r="BG120" s="190">
        <f t="shared" si="2"/>
        <v>0</v>
      </c>
      <c r="BH120" s="190">
        <f t="shared" si="3"/>
        <v>0</v>
      </c>
      <c r="BI120" s="190">
        <f t="shared" si="4"/>
        <v>0</v>
      </c>
      <c r="BJ120" s="189" t="s">
        <v>82</v>
      </c>
      <c r="BK120" s="187"/>
      <c r="BL120" s="187"/>
      <c r="BM120" s="187"/>
    </row>
    <row r="121" spans="1:65" s="2" customFormat="1" ht="11.25">
      <c r="A121" s="34"/>
      <c r="B121" s="35"/>
      <c r="C121" s="36"/>
      <c r="D121" s="36"/>
      <c r="E121" s="36"/>
      <c r="F121" s="36"/>
      <c r="G121" s="36"/>
      <c r="H121" s="36"/>
      <c r="I121" s="123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29.25" customHeight="1">
      <c r="A122" s="34"/>
      <c r="B122" s="35"/>
      <c r="C122" s="113" t="s">
        <v>92</v>
      </c>
      <c r="D122" s="114"/>
      <c r="E122" s="114"/>
      <c r="F122" s="114"/>
      <c r="G122" s="114"/>
      <c r="H122" s="114"/>
      <c r="I122" s="167"/>
      <c r="J122" s="115">
        <f>ROUND(J94+J114,2)</f>
        <v>0</v>
      </c>
      <c r="K122" s="114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2" customFormat="1" ht="6.95" customHeight="1">
      <c r="A123" s="34"/>
      <c r="B123" s="54"/>
      <c r="C123" s="55"/>
      <c r="D123" s="55"/>
      <c r="E123" s="55"/>
      <c r="F123" s="55"/>
      <c r="G123" s="55"/>
      <c r="H123" s="55"/>
      <c r="I123" s="162"/>
      <c r="J123" s="55"/>
      <c r="K123" s="55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7" spans="1:65" s="2" customFormat="1" ht="6.95" customHeight="1">
      <c r="A127" s="34"/>
      <c r="B127" s="56"/>
      <c r="C127" s="57"/>
      <c r="D127" s="57"/>
      <c r="E127" s="57"/>
      <c r="F127" s="57"/>
      <c r="G127" s="57"/>
      <c r="H127" s="57"/>
      <c r="I127" s="165"/>
      <c r="J127" s="57"/>
      <c r="K127" s="57"/>
      <c r="L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65" s="2" customFormat="1" ht="24.95" customHeight="1">
      <c r="A128" s="34"/>
      <c r="B128" s="35"/>
      <c r="C128" s="22" t="s">
        <v>127</v>
      </c>
      <c r="D128" s="36"/>
      <c r="E128" s="36"/>
      <c r="F128" s="36"/>
      <c r="G128" s="36"/>
      <c r="H128" s="36"/>
      <c r="I128" s="123"/>
      <c r="J128" s="36"/>
      <c r="K128" s="36"/>
      <c r="L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6.95" customHeight="1">
      <c r="A129" s="34"/>
      <c r="B129" s="35"/>
      <c r="C129" s="36"/>
      <c r="D129" s="36"/>
      <c r="E129" s="36"/>
      <c r="F129" s="36"/>
      <c r="G129" s="36"/>
      <c r="H129" s="36"/>
      <c r="I129" s="123"/>
      <c r="J129" s="36"/>
      <c r="K129" s="36"/>
      <c r="L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2" customFormat="1" ht="12" customHeight="1">
      <c r="A130" s="34"/>
      <c r="B130" s="35"/>
      <c r="C130" s="28" t="s">
        <v>16</v>
      </c>
      <c r="D130" s="36"/>
      <c r="E130" s="36"/>
      <c r="F130" s="36"/>
      <c r="G130" s="36"/>
      <c r="H130" s="36"/>
      <c r="I130" s="123"/>
      <c r="J130" s="36"/>
      <c r="K130" s="36"/>
      <c r="L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5" s="2" customFormat="1" ht="16.5" customHeight="1">
      <c r="A131" s="34"/>
      <c r="B131" s="35"/>
      <c r="C131" s="36"/>
      <c r="D131" s="36"/>
      <c r="E131" s="275" t="str">
        <f>E7</f>
        <v>Stavební úpravy objektu</v>
      </c>
      <c r="F131" s="327"/>
      <c r="G131" s="327"/>
      <c r="H131" s="327"/>
      <c r="I131" s="123"/>
      <c r="J131" s="36"/>
      <c r="K131" s="36"/>
      <c r="L131" s="51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5" s="2" customFormat="1" ht="6.95" customHeight="1">
      <c r="A132" s="34"/>
      <c r="B132" s="35"/>
      <c r="C132" s="36"/>
      <c r="D132" s="36"/>
      <c r="E132" s="36"/>
      <c r="F132" s="36"/>
      <c r="G132" s="36"/>
      <c r="H132" s="36"/>
      <c r="I132" s="123"/>
      <c r="J132" s="36"/>
      <c r="K132" s="36"/>
      <c r="L132" s="51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5" s="2" customFormat="1" ht="12" customHeight="1">
      <c r="A133" s="34"/>
      <c r="B133" s="35"/>
      <c r="C133" s="28" t="s">
        <v>20</v>
      </c>
      <c r="D133" s="36"/>
      <c r="E133" s="36"/>
      <c r="F133" s="26" t="str">
        <f>F10</f>
        <v>č.p. 18, Malotice</v>
      </c>
      <c r="G133" s="36"/>
      <c r="H133" s="36"/>
      <c r="I133" s="125" t="s">
        <v>22</v>
      </c>
      <c r="J133" s="66" t="str">
        <f>IF(J10="","",J10)</f>
        <v>7. 2. 2020</v>
      </c>
      <c r="K133" s="36"/>
      <c r="L133" s="51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5" s="2" customFormat="1" ht="6.95" customHeight="1">
      <c r="A134" s="34"/>
      <c r="B134" s="35"/>
      <c r="C134" s="36"/>
      <c r="D134" s="36"/>
      <c r="E134" s="36"/>
      <c r="F134" s="36"/>
      <c r="G134" s="36"/>
      <c r="H134" s="36"/>
      <c r="I134" s="123"/>
      <c r="J134" s="36"/>
      <c r="K134" s="36"/>
      <c r="L134" s="51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5" s="2" customFormat="1" ht="15.2" customHeight="1">
      <c r="A135" s="34"/>
      <c r="B135" s="35"/>
      <c r="C135" s="28" t="s">
        <v>24</v>
      </c>
      <c r="D135" s="36"/>
      <c r="E135" s="36"/>
      <c r="F135" s="26" t="str">
        <f>E13</f>
        <v>Obec Malotice, č.p. 35, Malotice</v>
      </c>
      <c r="G135" s="36"/>
      <c r="H135" s="36"/>
      <c r="I135" s="125" t="s">
        <v>30</v>
      </c>
      <c r="J135" s="31" t="str">
        <f>E19</f>
        <v>KFJ, s.r.o.</v>
      </c>
      <c r="K135" s="36"/>
      <c r="L135" s="51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65" s="2" customFormat="1" ht="15.2" customHeight="1">
      <c r="A136" s="34"/>
      <c r="B136" s="35"/>
      <c r="C136" s="28" t="s">
        <v>28</v>
      </c>
      <c r="D136" s="36"/>
      <c r="E136" s="36"/>
      <c r="F136" s="26" t="str">
        <f>IF(E16="","",E16)</f>
        <v>Vyplň údaj</v>
      </c>
      <c r="G136" s="36"/>
      <c r="H136" s="36"/>
      <c r="I136" s="125" t="s">
        <v>33</v>
      </c>
      <c r="J136" s="31" t="str">
        <f>E22</f>
        <v>KFJ, s.r.o.</v>
      </c>
      <c r="K136" s="36"/>
      <c r="L136" s="51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pans="1:65" s="2" customFormat="1" ht="10.35" customHeight="1">
      <c r="A137" s="34"/>
      <c r="B137" s="35"/>
      <c r="C137" s="36"/>
      <c r="D137" s="36"/>
      <c r="E137" s="36"/>
      <c r="F137" s="36"/>
      <c r="G137" s="36"/>
      <c r="H137" s="36"/>
      <c r="I137" s="123"/>
      <c r="J137" s="36"/>
      <c r="K137" s="36"/>
      <c r="L137" s="51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pans="1:65" s="11" customFormat="1" ht="29.25" customHeight="1">
      <c r="A138" s="191"/>
      <c r="B138" s="192"/>
      <c r="C138" s="193" t="s">
        <v>128</v>
      </c>
      <c r="D138" s="194" t="s">
        <v>62</v>
      </c>
      <c r="E138" s="194" t="s">
        <v>58</v>
      </c>
      <c r="F138" s="194" t="s">
        <v>59</v>
      </c>
      <c r="G138" s="194" t="s">
        <v>129</v>
      </c>
      <c r="H138" s="194" t="s">
        <v>130</v>
      </c>
      <c r="I138" s="195" t="s">
        <v>131</v>
      </c>
      <c r="J138" s="196" t="s">
        <v>98</v>
      </c>
      <c r="K138" s="197" t="s">
        <v>132</v>
      </c>
      <c r="L138" s="198"/>
      <c r="M138" s="75" t="s">
        <v>1</v>
      </c>
      <c r="N138" s="76" t="s">
        <v>41</v>
      </c>
      <c r="O138" s="76" t="s">
        <v>133</v>
      </c>
      <c r="P138" s="76" t="s">
        <v>134</v>
      </c>
      <c r="Q138" s="76" t="s">
        <v>135</v>
      </c>
      <c r="R138" s="76" t="s">
        <v>136</v>
      </c>
      <c r="S138" s="76" t="s">
        <v>137</v>
      </c>
      <c r="T138" s="77" t="s">
        <v>138</v>
      </c>
      <c r="U138" s="191"/>
      <c r="V138" s="191"/>
      <c r="W138" s="191"/>
      <c r="X138" s="191"/>
      <c r="Y138" s="191"/>
      <c r="Z138" s="191"/>
      <c r="AA138" s="191"/>
      <c r="AB138" s="191"/>
      <c r="AC138" s="191"/>
      <c r="AD138" s="191"/>
      <c r="AE138" s="191"/>
    </row>
    <row r="139" spans="1:65" s="2" customFormat="1" ht="22.9" customHeight="1">
      <c r="A139" s="34"/>
      <c r="B139" s="35"/>
      <c r="C139" s="82" t="s">
        <v>139</v>
      </c>
      <c r="D139" s="36"/>
      <c r="E139" s="36"/>
      <c r="F139" s="36"/>
      <c r="G139" s="36"/>
      <c r="H139" s="36"/>
      <c r="I139" s="123"/>
      <c r="J139" s="199">
        <f>BK139</f>
        <v>0</v>
      </c>
      <c r="K139" s="36"/>
      <c r="L139" s="37"/>
      <c r="M139" s="78"/>
      <c r="N139" s="200"/>
      <c r="O139" s="79"/>
      <c r="P139" s="201">
        <f>P140+P188</f>
        <v>0</v>
      </c>
      <c r="Q139" s="79"/>
      <c r="R139" s="201">
        <f>R140+R188</f>
        <v>13.541292240000001</v>
      </c>
      <c r="S139" s="79"/>
      <c r="T139" s="202">
        <f>T140+T188</f>
        <v>10.958005529999999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6" t="s">
        <v>76</v>
      </c>
      <c r="AU139" s="16" t="s">
        <v>100</v>
      </c>
      <c r="BK139" s="203">
        <f>BK140+BK188</f>
        <v>0</v>
      </c>
    </row>
    <row r="140" spans="1:65" s="12" customFormat="1" ht="25.9" customHeight="1">
      <c r="B140" s="204"/>
      <c r="C140" s="205"/>
      <c r="D140" s="206" t="s">
        <v>76</v>
      </c>
      <c r="E140" s="207" t="s">
        <v>140</v>
      </c>
      <c r="F140" s="207" t="s">
        <v>141</v>
      </c>
      <c r="G140" s="205"/>
      <c r="H140" s="205"/>
      <c r="I140" s="208"/>
      <c r="J140" s="209">
        <f>BK140</f>
        <v>0</v>
      </c>
      <c r="K140" s="205"/>
      <c r="L140" s="210"/>
      <c r="M140" s="211"/>
      <c r="N140" s="212"/>
      <c r="O140" s="212"/>
      <c r="P140" s="213">
        <f>P141+P146+P166+P179+P186</f>
        <v>0</v>
      </c>
      <c r="Q140" s="212"/>
      <c r="R140" s="213">
        <f>R141+R146+R166+R179+R186</f>
        <v>10.5930847</v>
      </c>
      <c r="S140" s="212"/>
      <c r="T140" s="214">
        <f>T141+T146+T166+T179+T186</f>
        <v>7.3705059999999998</v>
      </c>
      <c r="AR140" s="215" t="s">
        <v>82</v>
      </c>
      <c r="AT140" s="216" t="s">
        <v>76</v>
      </c>
      <c r="AU140" s="216" t="s">
        <v>77</v>
      </c>
      <c r="AY140" s="215" t="s">
        <v>142</v>
      </c>
      <c r="BK140" s="217">
        <f>BK141+BK146+BK166+BK179+BK186</f>
        <v>0</v>
      </c>
    </row>
    <row r="141" spans="1:65" s="12" customFormat="1" ht="22.9" customHeight="1">
      <c r="B141" s="204"/>
      <c r="C141" s="205"/>
      <c r="D141" s="206" t="s">
        <v>76</v>
      </c>
      <c r="E141" s="218" t="s">
        <v>143</v>
      </c>
      <c r="F141" s="218" t="s">
        <v>144</v>
      </c>
      <c r="G141" s="205"/>
      <c r="H141" s="205"/>
      <c r="I141" s="208"/>
      <c r="J141" s="219">
        <f>BK141</f>
        <v>0</v>
      </c>
      <c r="K141" s="205"/>
      <c r="L141" s="210"/>
      <c r="M141" s="211"/>
      <c r="N141" s="212"/>
      <c r="O141" s="212"/>
      <c r="P141" s="213">
        <f>SUM(P142:P145)</f>
        <v>0</v>
      </c>
      <c r="Q141" s="212"/>
      <c r="R141" s="213">
        <f>SUM(R142:R145)</f>
        <v>2.4170623600000001</v>
      </c>
      <c r="S141" s="212"/>
      <c r="T141" s="214">
        <f>SUM(T142:T145)</f>
        <v>0</v>
      </c>
      <c r="AR141" s="215" t="s">
        <v>82</v>
      </c>
      <c r="AT141" s="216" t="s">
        <v>76</v>
      </c>
      <c r="AU141" s="216" t="s">
        <v>82</v>
      </c>
      <c r="AY141" s="215" t="s">
        <v>142</v>
      </c>
      <c r="BK141" s="217">
        <f>SUM(BK142:BK145)</f>
        <v>0</v>
      </c>
    </row>
    <row r="142" spans="1:65" s="2" customFormat="1" ht="21.75" customHeight="1">
      <c r="A142" s="34"/>
      <c r="B142" s="35"/>
      <c r="C142" s="220" t="s">
        <v>82</v>
      </c>
      <c r="D142" s="220" t="s">
        <v>145</v>
      </c>
      <c r="E142" s="221" t="s">
        <v>146</v>
      </c>
      <c r="F142" s="222" t="s">
        <v>147</v>
      </c>
      <c r="G142" s="223" t="s">
        <v>148</v>
      </c>
      <c r="H142" s="224">
        <v>40.988</v>
      </c>
      <c r="I142" s="225"/>
      <c r="J142" s="226">
        <f>ROUND(I142*H142,2)</f>
        <v>0</v>
      </c>
      <c r="K142" s="227"/>
      <c r="L142" s="37"/>
      <c r="M142" s="228" t="s">
        <v>1</v>
      </c>
      <c r="N142" s="229" t="s">
        <v>42</v>
      </c>
      <c r="O142" s="71"/>
      <c r="P142" s="230">
        <f>O142*H142</f>
        <v>0</v>
      </c>
      <c r="Q142" s="230">
        <v>5.8970000000000002E-2</v>
      </c>
      <c r="R142" s="230">
        <f>Q142*H142</f>
        <v>2.4170623600000001</v>
      </c>
      <c r="S142" s="230">
        <v>0</v>
      </c>
      <c r="T142" s="231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32" t="s">
        <v>149</v>
      </c>
      <c r="AT142" s="232" t="s">
        <v>145</v>
      </c>
      <c r="AU142" s="232" t="s">
        <v>93</v>
      </c>
      <c r="AY142" s="16" t="s">
        <v>142</v>
      </c>
      <c r="BE142" s="109">
        <f>IF(N142="základní",J142,0)</f>
        <v>0</v>
      </c>
      <c r="BF142" s="109">
        <f>IF(N142="snížená",J142,0)</f>
        <v>0</v>
      </c>
      <c r="BG142" s="109">
        <f>IF(N142="zákl. přenesená",J142,0)</f>
        <v>0</v>
      </c>
      <c r="BH142" s="109">
        <f>IF(N142="sníž. přenesená",J142,0)</f>
        <v>0</v>
      </c>
      <c r="BI142" s="109">
        <f>IF(N142="nulová",J142,0)</f>
        <v>0</v>
      </c>
      <c r="BJ142" s="16" t="s">
        <v>82</v>
      </c>
      <c r="BK142" s="109">
        <f>ROUND(I142*H142,2)</f>
        <v>0</v>
      </c>
      <c r="BL142" s="16" t="s">
        <v>149</v>
      </c>
      <c r="BM142" s="232" t="s">
        <v>150</v>
      </c>
    </row>
    <row r="143" spans="1:65" s="13" customFormat="1" ht="11.25">
      <c r="B143" s="233"/>
      <c r="C143" s="234"/>
      <c r="D143" s="235" t="s">
        <v>151</v>
      </c>
      <c r="E143" s="236" t="s">
        <v>1</v>
      </c>
      <c r="F143" s="237" t="s">
        <v>152</v>
      </c>
      <c r="G143" s="234"/>
      <c r="H143" s="238">
        <v>52.502000000000002</v>
      </c>
      <c r="I143" s="239"/>
      <c r="J143" s="234"/>
      <c r="K143" s="234"/>
      <c r="L143" s="240"/>
      <c r="M143" s="241"/>
      <c r="N143" s="242"/>
      <c r="O143" s="242"/>
      <c r="P143" s="242"/>
      <c r="Q143" s="242"/>
      <c r="R143" s="242"/>
      <c r="S143" s="242"/>
      <c r="T143" s="243"/>
      <c r="AT143" s="244" t="s">
        <v>151</v>
      </c>
      <c r="AU143" s="244" t="s">
        <v>93</v>
      </c>
      <c r="AV143" s="13" t="s">
        <v>93</v>
      </c>
      <c r="AW143" s="13" t="s">
        <v>32</v>
      </c>
      <c r="AX143" s="13" t="s">
        <v>77</v>
      </c>
      <c r="AY143" s="244" t="s">
        <v>142</v>
      </c>
    </row>
    <row r="144" spans="1:65" s="13" customFormat="1" ht="11.25">
      <c r="B144" s="233"/>
      <c r="C144" s="234"/>
      <c r="D144" s="235" t="s">
        <v>151</v>
      </c>
      <c r="E144" s="236" t="s">
        <v>1</v>
      </c>
      <c r="F144" s="237" t="s">
        <v>153</v>
      </c>
      <c r="G144" s="234"/>
      <c r="H144" s="238">
        <v>-11.513999999999999</v>
      </c>
      <c r="I144" s="239"/>
      <c r="J144" s="234"/>
      <c r="K144" s="234"/>
      <c r="L144" s="240"/>
      <c r="M144" s="241"/>
      <c r="N144" s="242"/>
      <c r="O144" s="242"/>
      <c r="P144" s="242"/>
      <c r="Q144" s="242"/>
      <c r="R144" s="242"/>
      <c r="S144" s="242"/>
      <c r="T144" s="243"/>
      <c r="AT144" s="244" t="s">
        <v>151</v>
      </c>
      <c r="AU144" s="244" t="s">
        <v>93</v>
      </c>
      <c r="AV144" s="13" t="s">
        <v>93</v>
      </c>
      <c r="AW144" s="13" t="s">
        <v>32</v>
      </c>
      <c r="AX144" s="13" t="s">
        <v>77</v>
      </c>
      <c r="AY144" s="244" t="s">
        <v>142</v>
      </c>
    </row>
    <row r="145" spans="1:65" s="14" customFormat="1" ht="11.25">
      <c r="B145" s="245"/>
      <c r="C145" s="246"/>
      <c r="D145" s="235" t="s">
        <v>151</v>
      </c>
      <c r="E145" s="247" t="s">
        <v>1</v>
      </c>
      <c r="F145" s="248" t="s">
        <v>154</v>
      </c>
      <c r="G145" s="246"/>
      <c r="H145" s="249">
        <v>40.988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AT145" s="255" t="s">
        <v>151</v>
      </c>
      <c r="AU145" s="255" t="s">
        <v>93</v>
      </c>
      <c r="AV145" s="14" t="s">
        <v>149</v>
      </c>
      <c r="AW145" s="14" t="s">
        <v>32</v>
      </c>
      <c r="AX145" s="14" t="s">
        <v>82</v>
      </c>
      <c r="AY145" s="255" t="s">
        <v>142</v>
      </c>
    </row>
    <row r="146" spans="1:65" s="12" customFormat="1" ht="22.9" customHeight="1">
      <c r="B146" s="204"/>
      <c r="C146" s="205"/>
      <c r="D146" s="206" t="s">
        <v>76</v>
      </c>
      <c r="E146" s="218" t="s">
        <v>155</v>
      </c>
      <c r="F146" s="218" t="s">
        <v>156</v>
      </c>
      <c r="G146" s="205"/>
      <c r="H146" s="205"/>
      <c r="I146" s="208"/>
      <c r="J146" s="219">
        <f>BK146</f>
        <v>0</v>
      </c>
      <c r="K146" s="205"/>
      <c r="L146" s="210"/>
      <c r="M146" s="211"/>
      <c r="N146" s="212"/>
      <c r="O146" s="212"/>
      <c r="P146" s="213">
        <f>SUM(P147:P165)</f>
        <v>0</v>
      </c>
      <c r="Q146" s="212"/>
      <c r="R146" s="213">
        <f>SUM(R147:R165)</f>
        <v>8.1341000599999997</v>
      </c>
      <c r="S146" s="212"/>
      <c r="T146" s="214">
        <f>SUM(T147:T165)</f>
        <v>0</v>
      </c>
      <c r="AR146" s="215" t="s">
        <v>82</v>
      </c>
      <c r="AT146" s="216" t="s">
        <v>76</v>
      </c>
      <c r="AU146" s="216" t="s">
        <v>82</v>
      </c>
      <c r="AY146" s="215" t="s">
        <v>142</v>
      </c>
      <c r="BK146" s="217">
        <f>SUM(BK147:BK165)</f>
        <v>0</v>
      </c>
    </row>
    <row r="147" spans="1:65" s="2" customFormat="1" ht="21.75" customHeight="1">
      <c r="A147" s="34"/>
      <c r="B147" s="35"/>
      <c r="C147" s="220" t="s">
        <v>93</v>
      </c>
      <c r="D147" s="220" t="s">
        <v>145</v>
      </c>
      <c r="E147" s="221" t="s">
        <v>157</v>
      </c>
      <c r="F147" s="222" t="s">
        <v>158</v>
      </c>
      <c r="G147" s="223" t="s">
        <v>148</v>
      </c>
      <c r="H147" s="224">
        <v>264.54000000000002</v>
      </c>
      <c r="I147" s="225"/>
      <c r="J147" s="226">
        <f>ROUND(I147*H147,2)</f>
        <v>0</v>
      </c>
      <c r="K147" s="227"/>
      <c r="L147" s="37"/>
      <c r="M147" s="228" t="s">
        <v>1</v>
      </c>
      <c r="N147" s="229" t="s">
        <v>42</v>
      </c>
      <c r="O147" s="71"/>
      <c r="P147" s="230">
        <f>O147*H147</f>
        <v>0</v>
      </c>
      <c r="Q147" s="230">
        <v>5.7000000000000002E-3</v>
      </c>
      <c r="R147" s="230">
        <f>Q147*H147</f>
        <v>1.5078780000000003</v>
      </c>
      <c r="S147" s="230">
        <v>0</v>
      </c>
      <c r="T147" s="231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32" t="s">
        <v>149</v>
      </c>
      <c r="AT147" s="232" t="s">
        <v>145</v>
      </c>
      <c r="AU147" s="232" t="s">
        <v>93</v>
      </c>
      <c r="AY147" s="16" t="s">
        <v>142</v>
      </c>
      <c r="BE147" s="109">
        <f>IF(N147="základní",J147,0)</f>
        <v>0</v>
      </c>
      <c r="BF147" s="109">
        <f>IF(N147="snížená",J147,0)</f>
        <v>0</v>
      </c>
      <c r="BG147" s="109">
        <f>IF(N147="zákl. přenesená",J147,0)</f>
        <v>0</v>
      </c>
      <c r="BH147" s="109">
        <f>IF(N147="sníž. přenesená",J147,0)</f>
        <v>0</v>
      </c>
      <c r="BI147" s="109">
        <f>IF(N147="nulová",J147,0)</f>
        <v>0</v>
      </c>
      <c r="BJ147" s="16" t="s">
        <v>82</v>
      </c>
      <c r="BK147" s="109">
        <f>ROUND(I147*H147,2)</f>
        <v>0</v>
      </c>
      <c r="BL147" s="16" t="s">
        <v>149</v>
      </c>
      <c r="BM147" s="232" t="s">
        <v>159</v>
      </c>
    </row>
    <row r="148" spans="1:65" s="13" customFormat="1" ht="22.5">
      <c r="B148" s="233"/>
      <c r="C148" s="234"/>
      <c r="D148" s="235" t="s">
        <v>151</v>
      </c>
      <c r="E148" s="236" t="s">
        <v>1</v>
      </c>
      <c r="F148" s="237" t="s">
        <v>160</v>
      </c>
      <c r="G148" s="234"/>
      <c r="H148" s="238">
        <v>203.49199999999999</v>
      </c>
      <c r="I148" s="239"/>
      <c r="J148" s="234"/>
      <c r="K148" s="234"/>
      <c r="L148" s="240"/>
      <c r="M148" s="241"/>
      <c r="N148" s="242"/>
      <c r="O148" s="242"/>
      <c r="P148" s="242"/>
      <c r="Q148" s="242"/>
      <c r="R148" s="242"/>
      <c r="S148" s="242"/>
      <c r="T148" s="243"/>
      <c r="AT148" s="244" t="s">
        <v>151</v>
      </c>
      <c r="AU148" s="244" t="s">
        <v>93</v>
      </c>
      <c r="AV148" s="13" t="s">
        <v>93</v>
      </c>
      <c r="AW148" s="13" t="s">
        <v>32</v>
      </c>
      <c r="AX148" s="13" t="s">
        <v>82</v>
      </c>
      <c r="AY148" s="244" t="s">
        <v>142</v>
      </c>
    </row>
    <row r="149" spans="1:65" s="13" customFormat="1" ht="11.25">
      <c r="B149" s="233"/>
      <c r="C149" s="234"/>
      <c r="D149" s="235" t="s">
        <v>151</v>
      </c>
      <c r="E149" s="234"/>
      <c r="F149" s="237" t="s">
        <v>161</v>
      </c>
      <c r="G149" s="234"/>
      <c r="H149" s="238">
        <v>264.54000000000002</v>
      </c>
      <c r="I149" s="239"/>
      <c r="J149" s="234"/>
      <c r="K149" s="234"/>
      <c r="L149" s="240"/>
      <c r="M149" s="241"/>
      <c r="N149" s="242"/>
      <c r="O149" s="242"/>
      <c r="P149" s="242"/>
      <c r="Q149" s="242"/>
      <c r="R149" s="242"/>
      <c r="S149" s="242"/>
      <c r="T149" s="243"/>
      <c r="AT149" s="244" t="s">
        <v>151</v>
      </c>
      <c r="AU149" s="244" t="s">
        <v>93</v>
      </c>
      <c r="AV149" s="13" t="s">
        <v>93</v>
      </c>
      <c r="AW149" s="13" t="s">
        <v>4</v>
      </c>
      <c r="AX149" s="13" t="s">
        <v>82</v>
      </c>
      <c r="AY149" s="244" t="s">
        <v>142</v>
      </c>
    </row>
    <row r="150" spans="1:65" s="2" customFormat="1" ht="21.75" customHeight="1">
      <c r="A150" s="34"/>
      <c r="B150" s="35"/>
      <c r="C150" s="220" t="s">
        <v>143</v>
      </c>
      <c r="D150" s="220" t="s">
        <v>145</v>
      </c>
      <c r="E150" s="221" t="s">
        <v>162</v>
      </c>
      <c r="F150" s="222" t="s">
        <v>163</v>
      </c>
      <c r="G150" s="223" t="s">
        <v>148</v>
      </c>
      <c r="H150" s="224">
        <v>81.974999999999994</v>
      </c>
      <c r="I150" s="225"/>
      <c r="J150" s="226">
        <f>ROUND(I150*H150,2)</f>
        <v>0</v>
      </c>
      <c r="K150" s="227"/>
      <c r="L150" s="37"/>
      <c r="M150" s="228" t="s">
        <v>1</v>
      </c>
      <c r="N150" s="229" t="s">
        <v>42</v>
      </c>
      <c r="O150" s="71"/>
      <c r="P150" s="230">
        <f>O150*H150</f>
        <v>0</v>
      </c>
      <c r="Q150" s="230">
        <v>2.0000000000000001E-4</v>
      </c>
      <c r="R150" s="230">
        <f>Q150*H150</f>
        <v>1.6395E-2</v>
      </c>
      <c r="S150" s="230">
        <v>0</v>
      </c>
      <c r="T150" s="231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32" t="s">
        <v>149</v>
      </c>
      <c r="AT150" s="232" t="s">
        <v>145</v>
      </c>
      <c r="AU150" s="232" t="s">
        <v>93</v>
      </c>
      <c r="AY150" s="16" t="s">
        <v>142</v>
      </c>
      <c r="BE150" s="109">
        <f>IF(N150="základní",J150,0)</f>
        <v>0</v>
      </c>
      <c r="BF150" s="109">
        <f>IF(N150="snížená",J150,0)</f>
        <v>0</v>
      </c>
      <c r="BG150" s="109">
        <f>IF(N150="zákl. přenesená",J150,0)</f>
        <v>0</v>
      </c>
      <c r="BH150" s="109">
        <f>IF(N150="sníž. přenesená",J150,0)</f>
        <v>0</v>
      </c>
      <c r="BI150" s="109">
        <f>IF(N150="nulová",J150,0)</f>
        <v>0</v>
      </c>
      <c r="BJ150" s="16" t="s">
        <v>82</v>
      </c>
      <c r="BK150" s="109">
        <f>ROUND(I150*H150,2)</f>
        <v>0</v>
      </c>
      <c r="BL150" s="16" t="s">
        <v>149</v>
      </c>
      <c r="BM150" s="232" t="s">
        <v>164</v>
      </c>
    </row>
    <row r="151" spans="1:65" s="13" customFormat="1" ht="22.5">
      <c r="B151" s="233"/>
      <c r="C151" s="234"/>
      <c r="D151" s="235" t="s">
        <v>151</v>
      </c>
      <c r="E151" s="236" t="s">
        <v>1</v>
      </c>
      <c r="F151" s="237" t="s">
        <v>165</v>
      </c>
      <c r="G151" s="234"/>
      <c r="H151" s="238">
        <v>81.974999999999994</v>
      </c>
      <c r="I151" s="239"/>
      <c r="J151" s="234"/>
      <c r="K151" s="234"/>
      <c r="L151" s="240"/>
      <c r="M151" s="241"/>
      <c r="N151" s="242"/>
      <c r="O151" s="242"/>
      <c r="P151" s="242"/>
      <c r="Q151" s="242"/>
      <c r="R151" s="242"/>
      <c r="S151" s="242"/>
      <c r="T151" s="243"/>
      <c r="AT151" s="244" t="s">
        <v>151</v>
      </c>
      <c r="AU151" s="244" t="s">
        <v>93</v>
      </c>
      <c r="AV151" s="13" t="s">
        <v>93</v>
      </c>
      <c r="AW151" s="13" t="s">
        <v>32</v>
      </c>
      <c r="AX151" s="13" t="s">
        <v>82</v>
      </c>
      <c r="AY151" s="244" t="s">
        <v>142</v>
      </c>
    </row>
    <row r="152" spans="1:65" s="2" customFormat="1" ht="21.75" customHeight="1">
      <c r="A152" s="34"/>
      <c r="B152" s="35"/>
      <c r="C152" s="220" t="s">
        <v>149</v>
      </c>
      <c r="D152" s="220" t="s">
        <v>145</v>
      </c>
      <c r="E152" s="221" t="s">
        <v>166</v>
      </c>
      <c r="F152" s="222" t="s">
        <v>167</v>
      </c>
      <c r="G152" s="223" t="s">
        <v>148</v>
      </c>
      <c r="H152" s="224">
        <v>51.779000000000003</v>
      </c>
      <c r="I152" s="225"/>
      <c r="J152" s="226">
        <f>ROUND(I152*H152,2)</f>
        <v>0</v>
      </c>
      <c r="K152" s="227"/>
      <c r="L152" s="37"/>
      <c r="M152" s="228" t="s">
        <v>1</v>
      </c>
      <c r="N152" s="229" t="s">
        <v>42</v>
      </c>
      <c r="O152" s="71"/>
      <c r="P152" s="230">
        <f>O152*H152</f>
        <v>0</v>
      </c>
      <c r="Q152" s="230">
        <v>2.5999999999999998E-4</v>
      </c>
      <c r="R152" s="230">
        <f>Q152*H152</f>
        <v>1.346254E-2</v>
      </c>
      <c r="S152" s="230">
        <v>0</v>
      </c>
      <c r="T152" s="231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32" t="s">
        <v>149</v>
      </c>
      <c r="AT152" s="232" t="s">
        <v>145</v>
      </c>
      <c r="AU152" s="232" t="s">
        <v>93</v>
      </c>
      <c r="AY152" s="16" t="s">
        <v>142</v>
      </c>
      <c r="BE152" s="109">
        <f>IF(N152="základní",J152,0)</f>
        <v>0</v>
      </c>
      <c r="BF152" s="109">
        <f>IF(N152="snížená",J152,0)</f>
        <v>0</v>
      </c>
      <c r="BG152" s="109">
        <f>IF(N152="zákl. přenesená",J152,0)</f>
        <v>0</v>
      </c>
      <c r="BH152" s="109">
        <f>IF(N152="sníž. přenesená",J152,0)</f>
        <v>0</v>
      </c>
      <c r="BI152" s="109">
        <f>IF(N152="nulová",J152,0)</f>
        <v>0</v>
      </c>
      <c r="BJ152" s="16" t="s">
        <v>82</v>
      </c>
      <c r="BK152" s="109">
        <f>ROUND(I152*H152,2)</f>
        <v>0</v>
      </c>
      <c r="BL152" s="16" t="s">
        <v>149</v>
      </c>
      <c r="BM152" s="232" t="s">
        <v>168</v>
      </c>
    </row>
    <row r="153" spans="1:65" s="13" customFormat="1" ht="22.5">
      <c r="B153" s="233"/>
      <c r="C153" s="234"/>
      <c r="D153" s="235" t="s">
        <v>151</v>
      </c>
      <c r="E153" s="236" t="s">
        <v>1</v>
      </c>
      <c r="F153" s="237" t="s">
        <v>165</v>
      </c>
      <c r="G153" s="234"/>
      <c r="H153" s="238">
        <v>81.974999999999994</v>
      </c>
      <c r="I153" s="239"/>
      <c r="J153" s="234"/>
      <c r="K153" s="234"/>
      <c r="L153" s="240"/>
      <c r="M153" s="241"/>
      <c r="N153" s="242"/>
      <c r="O153" s="242"/>
      <c r="P153" s="242"/>
      <c r="Q153" s="242"/>
      <c r="R153" s="242"/>
      <c r="S153" s="242"/>
      <c r="T153" s="243"/>
      <c r="AT153" s="244" t="s">
        <v>151</v>
      </c>
      <c r="AU153" s="244" t="s">
        <v>93</v>
      </c>
      <c r="AV153" s="13" t="s">
        <v>93</v>
      </c>
      <c r="AW153" s="13" t="s">
        <v>32</v>
      </c>
      <c r="AX153" s="13" t="s">
        <v>77</v>
      </c>
      <c r="AY153" s="244" t="s">
        <v>142</v>
      </c>
    </row>
    <row r="154" spans="1:65" s="13" customFormat="1" ht="22.5">
      <c r="B154" s="233"/>
      <c r="C154" s="234"/>
      <c r="D154" s="235" t="s">
        <v>151</v>
      </c>
      <c r="E154" s="236" t="s">
        <v>1</v>
      </c>
      <c r="F154" s="237" t="s">
        <v>169</v>
      </c>
      <c r="G154" s="234"/>
      <c r="H154" s="238">
        <v>-30.196000000000002</v>
      </c>
      <c r="I154" s="239"/>
      <c r="J154" s="234"/>
      <c r="K154" s="234"/>
      <c r="L154" s="240"/>
      <c r="M154" s="241"/>
      <c r="N154" s="242"/>
      <c r="O154" s="242"/>
      <c r="P154" s="242"/>
      <c r="Q154" s="242"/>
      <c r="R154" s="242"/>
      <c r="S154" s="242"/>
      <c r="T154" s="243"/>
      <c r="AT154" s="244" t="s">
        <v>151</v>
      </c>
      <c r="AU154" s="244" t="s">
        <v>93</v>
      </c>
      <c r="AV154" s="13" t="s">
        <v>93</v>
      </c>
      <c r="AW154" s="13" t="s">
        <v>32</v>
      </c>
      <c r="AX154" s="13" t="s">
        <v>77</v>
      </c>
      <c r="AY154" s="244" t="s">
        <v>142</v>
      </c>
    </row>
    <row r="155" spans="1:65" s="14" customFormat="1" ht="11.25">
      <c r="B155" s="245"/>
      <c r="C155" s="246"/>
      <c r="D155" s="235" t="s">
        <v>151</v>
      </c>
      <c r="E155" s="247" t="s">
        <v>1</v>
      </c>
      <c r="F155" s="248" t="s">
        <v>154</v>
      </c>
      <c r="G155" s="246"/>
      <c r="H155" s="249">
        <v>51.779000000000003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AT155" s="255" t="s">
        <v>151</v>
      </c>
      <c r="AU155" s="255" t="s">
        <v>93</v>
      </c>
      <c r="AV155" s="14" t="s">
        <v>149</v>
      </c>
      <c r="AW155" s="14" t="s">
        <v>32</v>
      </c>
      <c r="AX155" s="14" t="s">
        <v>82</v>
      </c>
      <c r="AY155" s="255" t="s">
        <v>142</v>
      </c>
    </row>
    <row r="156" spans="1:65" s="2" customFormat="1" ht="21.75" customHeight="1">
      <c r="A156" s="34"/>
      <c r="B156" s="35"/>
      <c r="C156" s="220" t="s">
        <v>170</v>
      </c>
      <c r="D156" s="220" t="s">
        <v>145</v>
      </c>
      <c r="E156" s="221" t="s">
        <v>171</v>
      </c>
      <c r="F156" s="222" t="s">
        <v>172</v>
      </c>
      <c r="G156" s="223" t="s">
        <v>148</v>
      </c>
      <c r="H156" s="224">
        <v>51.779000000000003</v>
      </c>
      <c r="I156" s="225"/>
      <c r="J156" s="226">
        <f>ROUND(I156*H156,2)</f>
        <v>0</v>
      </c>
      <c r="K156" s="227"/>
      <c r="L156" s="37"/>
      <c r="M156" s="228" t="s">
        <v>1</v>
      </c>
      <c r="N156" s="229" t="s">
        <v>42</v>
      </c>
      <c r="O156" s="71"/>
      <c r="P156" s="230">
        <f>O156*H156</f>
        <v>0</v>
      </c>
      <c r="Q156" s="230">
        <v>4.3800000000000002E-3</v>
      </c>
      <c r="R156" s="230">
        <f>Q156*H156</f>
        <v>0.22679202000000004</v>
      </c>
      <c r="S156" s="230">
        <v>0</v>
      </c>
      <c r="T156" s="231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32" t="s">
        <v>149</v>
      </c>
      <c r="AT156" s="232" t="s">
        <v>145</v>
      </c>
      <c r="AU156" s="232" t="s">
        <v>93</v>
      </c>
      <c r="AY156" s="16" t="s">
        <v>142</v>
      </c>
      <c r="BE156" s="109">
        <f>IF(N156="základní",J156,0)</f>
        <v>0</v>
      </c>
      <c r="BF156" s="109">
        <f>IF(N156="snížená",J156,0)</f>
        <v>0</v>
      </c>
      <c r="BG156" s="109">
        <f>IF(N156="zákl. přenesená",J156,0)</f>
        <v>0</v>
      </c>
      <c r="BH156" s="109">
        <f>IF(N156="sníž. přenesená",J156,0)</f>
        <v>0</v>
      </c>
      <c r="BI156" s="109">
        <f>IF(N156="nulová",J156,0)</f>
        <v>0</v>
      </c>
      <c r="BJ156" s="16" t="s">
        <v>82</v>
      </c>
      <c r="BK156" s="109">
        <f>ROUND(I156*H156,2)</f>
        <v>0</v>
      </c>
      <c r="BL156" s="16" t="s">
        <v>149</v>
      </c>
      <c r="BM156" s="232" t="s">
        <v>173</v>
      </c>
    </row>
    <row r="157" spans="1:65" s="2" customFormat="1" ht="21.75" customHeight="1">
      <c r="A157" s="34"/>
      <c r="B157" s="35"/>
      <c r="C157" s="220" t="s">
        <v>155</v>
      </c>
      <c r="D157" s="220" t="s">
        <v>145</v>
      </c>
      <c r="E157" s="221" t="s">
        <v>174</v>
      </c>
      <c r="F157" s="222" t="s">
        <v>175</v>
      </c>
      <c r="G157" s="223" t="s">
        <v>148</v>
      </c>
      <c r="H157" s="224">
        <v>51.779000000000003</v>
      </c>
      <c r="I157" s="225"/>
      <c r="J157" s="226">
        <f>ROUND(I157*H157,2)</f>
        <v>0</v>
      </c>
      <c r="K157" s="227"/>
      <c r="L157" s="37"/>
      <c r="M157" s="228" t="s">
        <v>1</v>
      </c>
      <c r="N157" s="229" t="s">
        <v>42</v>
      </c>
      <c r="O157" s="71"/>
      <c r="P157" s="230">
        <f>O157*H157</f>
        <v>0</v>
      </c>
      <c r="Q157" s="230">
        <v>3.0000000000000001E-3</v>
      </c>
      <c r="R157" s="230">
        <f>Q157*H157</f>
        <v>0.155337</v>
      </c>
      <c r="S157" s="230">
        <v>0</v>
      </c>
      <c r="T157" s="231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32" t="s">
        <v>149</v>
      </c>
      <c r="AT157" s="232" t="s">
        <v>145</v>
      </c>
      <c r="AU157" s="232" t="s">
        <v>93</v>
      </c>
      <c r="AY157" s="16" t="s">
        <v>142</v>
      </c>
      <c r="BE157" s="109">
        <f>IF(N157="základní",J157,0)</f>
        <v>0</v>
      </c>
      <c r="BF157" s="109">
        <f>IF(N157="snížená",J157,0)</f>
        <v>0</v>
      </c>
      <c r="BG157" s="109">
        <f>IF(N157="zákl. přenesená",J157,0)</f>
        <v>0</v>
      </c>
      <c r="BH157" s="109">
        <f>IF(N157="sníž. přenesená",J157,0)</f>
        <v>0</v>
      </c>
      <c r="BI157" s="109">
        <f>IF(N157="nulová",J157,0)</f>
        <v>0</v>
      </c>
      <c r="BJ157" s="16" t="s">
        <v>82</v>
      </c>
      <c r="BK157" s="109">
        <f>ROUND(I157*H157,2)</f>
        <v>0</v>
      </c>
      <c r="BL157" s="16" t="s">
        <v>149</v>
      </c>
      <c r="BM157" s="232" t="s">
        <v>176</v>
      </c>
    </row>
    <row r="158" spans="1:65" s="2" customFormat="1" ht="21.75" customHeight="1">
      <c r="A158" s="34"/>
      <c r="B158" s="35"/>
      <c r="C158" s="220" t="s">
        <v>177</v>
      </c>
      <c r="D158" s="220" t="s">
        <v>145</v>
      </c>
      <c r="E158" s="221" t="s">
        <v>178</v>
      </c>
      <c r="F158" s="222" t="s">
        <v>179</v>
      </c>
      <c r="G158" s="223" t="s">
        <v>148</v>
      </c>
      <c r="H158" s="224">
        <v>427.32799999999997</v>
      </c>
      <c r="I158" s="225"/>
      <c r="J158" s="226">
        <f>ROUND(I158*H158,2)</f>
        <v>0</v>
      </c>
      <c r="K158" s="227"/>
      <c r="L158" s="37"/>
      <c r="M158" s="228" t="s">
        <v>1</v>
      </c>
      <c r="N158" s="229" t="s">
        <v>42</v>
      </c>
      <c r="O158" s="71"/>
      <c r="P158" s="230">
        <f>O158*H158</f>
        <v>0</v>
      </c>
      <c r="Q158" s="230">
        <v>5.7000000000000002E-3</v>
      </c>
      <c r="R158" s="230">
        <f>Q158*H158</f>
        <v>2.4357696</v>
      </c>
      <c r="S158" s="230">
        <v>0</v>
      </c>
      <c r="T158" s="231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32" t="s">
        <v>149</v>
      </c>
      <c r="AT158" s="232" t="s">
        <v>145</v>
      </c>
      <c r="AU158" s="232" t="s">
        <v>93</v>
      </c>
      <c r="AY158" s="16" t="s">
        <v>142</v>
      </c>
      <c r="BE158" s="109">
        <f>IF(N158="základní",J158,0)</f>
        <v>0</v>
      </c>
      <c r="BF158" s="109">
        <f>IF(N158="snížená",J158,0)</f>
        <v>0</v>
      </c>
      <c r="BG158" s="109">
        <f>IF(N158="zákl. přenesená",J158,0)</f>
        <v>0</v>
      </c>
      <c r="BH158" s="109">
        <f>IF(N158="sníž. přenesená",J158,0)</f>
        <v>0</v>
      </c>
      <c r="BI158" s="109">
        <f>IF(N158="nulová",J158,0)</f>
        <v>0</v>
      </c>
      <c r="BJ158" s="16" t="s">
        <v>82</v>
      </c>
      <c r="BK158" s="109">
        <f>ROUND(I158*H158,2)</f>
        <v>0</v>
      </c>
      <c r="BL158" s="16" t="s">
        <v>149</v>
      </c>
      <c r="BM158" s="232" t="s">
        <v>180</v>
      </c>
    </row>
    <row r="159" spans="1:65" s="13" customFormat="1" ht="11.25">
      <c r="B159" s="233"/>
      <c r="C159" s="234"/>
      <c r="D159" s="235" t="s">
        <v>151</v>
      </c>
      <c r="E159" s="236" t="s">
        <v>1</v>
      </c>
      <c r="F159" s="237" t="s">
        <v>181</v>
      </c>
      <c r="G159" s="234"/>
      <c r="H159" s="238">
        <v>454.19200000000001</v>
      </c>
      <c r="I159" s="239"/>
      <c r="J159" s="234"/>
      <c r="K159" s="234"/>
      <c r="L159" s="240"/>
      <c r="M159" s="241"/>
      <c r="N159" s="242"/>
      <c r="O159" s="242"/>
      <c r="P159" s="242"/>
      <c r="Q159" s="242"/>
      <c r="R159" s="242"/>
      <c r="S159" s="242"/>
      <c r="T159" s="243"/>
      <c r="AT159" s="244" t="s">
        <v>151</v>
      </c>
      <c r="AU159" s="244" t="s">
        <v>93</v>
      </c>
      <c r="AV159" s="13" t="s">
        <v>93</v>
      </c>
      <c r="AW159" s="13" t="s">
        <v>32</v>
      </c>
      <c r="AX159" s="13" t="s">
        <v>77</v>
      </c>
      <c r="AY159" s="244" t="s">
        <v>142</v>
      </c>
    </row>
    <row r="160" spans="1:65" s="13" customFormat="1" ht="11.25">
      <c r="B160" s="233"/>
      <c r="C160" s="234"/>
      <c r="D160" s="235" t="s">
        <v>151</v>
      </c>
      <c r="E160" s="236" t="s">
        <v>1</v>
      </c>
      <c r="F160" s="237" t="s">
        <v>182</v>
      </c>
      <c r="G160" s="234"/>
      <c r="H160" s="238">
        <v>-26.864000000000001</v>
      </c>
      <c r="I160" s="239"/>
      <c r="J160" s="234"/>
      <c r="K160" s="234"/>
      <c r="L160" s="240"/>
      <c r="M160" s="241"/>
      <c r="N160" s="242"/>
      <c r="O160" s="242"/>
      <c r="P160" s="242"/>
      <c r="Q160" s="242"/>
      <c r="R160" s="242"/>
      <c r="S160" s="242"/>
      <c r="T160" s="243"/>
      <c r="AT160" s="244" t="s">
        <v>151</v>
      </c>
      <c r="AU160" s="244" t="s">
        <v>93</v>
      </c>
      <c r="AV160" s="13" t="s">
        <v>93</v>
      </c>
      <c r="AW160" s="13" t="s">
        <v>32</v>
      </c>
      <c r="AX160" s="13" t="s">
        <v>77</v>
      </c>
      <c r="AY160" s="244" t="s">
        <v>142</v>
      </c>
    </row>
    <row r="161" spans="1:65" s="14" customFormat="1" ht="11.25">
      <c r="B161" s="245"/>
      <c r="C161" s="246"/>
      <c r="D161" s="235" t="s">
        <v>151</v>
      </c>
      <c r="E161" s="247" t="s">
        <v>1</v>
      </c>
      <c r="F161" s="248" t="s">
        <v>154</v>
      </c>
      <c r="G161" s="246"/>
      <c r="H161" s="249">
        <v>427.32799999999997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AT161" s="255" t="s">
        <v>151</v>
      </c>
      <c r="AU161" s="255" t="s">
        <v>93</v>
      </c>
      <c r="AV161" s="14" t="s">
        <v>149</v>
      </c>
      <c r="AW161" s="14" t="s">
        <v>32</v>
      </c>
      <c r="AX161" s="14" t="s">
        <v>82</v>
      </c>
      <c r="AY161" s="255" t="s">
        <v>142</v>
      </c>
    </row>
    <row r="162" spans="1:65" s="2" customFormat="1" ht="21.75" customHeight="1">
      <c r="A162" s="34"/>
      <c r="B162" s="35"/>
      <c r="C162" s="220" t="s">
        <v>183</v>
      </c>
      <c r="D162" s="220" t="s">
        <v>145</v>
      </c>
      <c r="E162" s="221" t="s">
        <v>184</v>
      </c>
      <c r="F162" s="222" t="s">
        <v>185</v>
      </c>
      <c r="G162" s="223" t="s">
        <v>186</v>
      </c>
      <c r="H162" s="224">
        <v>1.635</v>
      </c>
      <c r="I162" s="225"/>
      <c r="J162" s="226">
        <f>ROUND(I162*H162,2)</f>
        <v>0</v>
      </c>
      <c r="K162" s="227"/>
      <c r="L162" s="37"/>
      <c r="M162" s="228" t="s">
        <v>1</v>
      </c>
      <c r="N162" s="229" t="s">
        <v>42</v>
      </c>
      <c r="O162" s="71"/>
      <c r="P162" s="230">
        <f>O162*H162</f>
        <v>0</v>
      </c>
      <c r="Q162" s="230">
        <v>2.2563399999999998</v>
      </c>
      <c r="R162" s="230">
        <f>Q162*H162</f>
        <v>3.6891158999999996</v>
      </c>
      <c r="S162" s="230">
        <v>0</v>
      </c>
      <c r="T162" s="231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32" t="s">
        <v>149</v>
      </c>
      <c r="AT162" s="232" t="s">
        <v>145</v>
      </c>
      <c r="AU162" s="232" t="s">
        <v>93</v>
      </c>
      <c r="AY162" s="16" t="s">
        <v>142</v>
      </c>
      <c r="BE162" s="109">
        <f>IF(N162="základní",J162,0)</f>
        <v>0</v>
      </c>
      <c r="BF162" s="109">
        <f>IF(N162="snížená",J162,0)</f>
        <v>0</v>
      </c>
      <c r="BG162" s="109">
        <f>IF(N162="zákl. přenesená",J162,0)</f>
        <v>0</v>
      </c>
      <c r="BH162" s="109">
        <f>IF(N162="sníž. přenesená",J162,0)</f>
        <v>0</v>
      </c>
      <c r="BI162" s="109">
        <f>IF(N162="nulová",J162,0)</f>
        <v>0</v>
      </c>
      <c r="BJ162" s="16" t="s">
        <v>82</v>
      </c>
      <c r="BK162" s="109">
        <f>ROUND(I162*H162,2)</f>
        <v>0</v>
      </c>
      <c r="BL162" s="16" t="s">
        <v>149</v>
      </c>
      <c r="BM162" s="232" t="s">
        <v>187</v>
      </c>
    </row>
    <row r="163" spans="1:65" s="2" customFormat="1" ht="21.75" customHeight="1">
      <c r="A163" s="34"/>
      <c r="B163" s="35"/>
      <c r="C163" s="220" t="s">
        <v>188</v>
      </c>
      <c r="D163" s="220" t="s">
        <v>145</v>
      </c>
      <c r="E163" s="221" t="s">
        <v>189</v>
      </c>
      <c r="F163" s="222" t="s">
        <v>190</v>
      </c>
      <c r="G163" s="223" t="s">
        <v>191</v>
      </c>
      <c r="H163" s="224">
        <v>7</v>
      </c>
      <c r="I163" s="225"/>
      <c r="J163" s="226">
        <f>ROUND(I163*H163,2)</f>
        <v>0</v>
      </c>
      <c r="K163" s="227"/>
      <c r="L163" s="37"/>
      <c r="M163" s="228" t="s">
        <v>1</v>
      </c>
      <c r="N163" s="229" t="s">
        <v>42</v>
      </c>
      <c r="O163" s="71"/>
      <c r="P163" s="230">
        <f>O163*H163</f>
        <v>0</v>
      </c>
      <c r="Q163" s="230">
        <v>4.8000000000000001E-4</v>
      </c>
      <c r="R163" s="230">
        <f>Q163*H163</f>
        <v>3.3600000000000001E-3</v>
      </c>
      <c r="S163" s="230">
        <v>0</v>
      </c>
      <c r="T163" s="231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32" t="s">
        <v>149</v>
      </c>
      <c r="AT163" s="232" t="s">
        <v>145</v>
      </c>
      <c r="AU163" s="232" t="s">
        <v>93</v>
      </c>
      <c r="AY163" s="16" t="s">
        <v>142</v>
      </c>
      <c r="BE163" s="109">
        <f>IF(N163="základní",J163,0)</f>
        <v>0</v>
      </c>
      <c r="BF163" s="109">
        <f>IF(N163="snížená",J163,0)</f>
        <v>0</v>
      </c>
      <c r="BG163" s="109">
        <f>IF(N163="zákl. přenesená",J163,0)</f>
        <v>0</v>
      </c>
      <c r="BH163" s="109">
        <f>IF(N163="sníž. přenesená",J163,0)</f>
        <v>0</v>
      </c>
      <c r="BI163" s="109">
        <f>IF(N163="nulová",J163,0)</f>
        <v>0</v>
      </c>
      <c r="BJ163" s="16" t="s">
        <v>82</v>
      </c>
      <c r="BK163" s="109">
        <f>ROUND(I163*H163,2)</f>
        <v>0</v>
      </c>
      <c r="BL163" s="16" t="s">
        <v>149</v>
      </c>
      <c r="BM163" s="232" t="s">
        <v>192</v>
      </c>
    </row>
    <row r="164" spans="1:65" s="2" customFormat="1" ht="21.75" customHeight="1">
      <c r="A164" s="34"/>
      <c r="B164" s="35"/>
      <c r="C164" s="256" t="s">
        <v>193</v>
      </c>
      <c r="D164" s="256" t="s">
        <v>194</v>
      </c>
      <c r="E164" s="257" t="s">
        <v>195</v>
      </c>
      <c r="F164" s="258" t="s">
        <v>196</v>
      </c>
      <c r="G164" s="259" t="s">
        <v>191</v>
      </c>
      <c r="H164" s="260">
        <v>6</v>
      </c>
      <c r="I164" s="261"/>
      <c r="J164" s="262">
        <f>ROUND(I164*H164,2)</f>
        <v>0</v>
      </c>
      <c r="K164" s="263"/>
      <c r="L164" s="264"/>
      <c r="M164" s="265" t="s">
        <v>1</v>
      </c>
      <c r="N164" s="266" t="s">
        <v>42</v>
      </c>
      <c r="O164" s="71"/>
      <c r="P164" s="230">
        <f>O164*H164</f>
        <v>0</v>
      </c>
      <c r="Q164" s="230">
        <v>1.225E-2</v>
      </c>
      <c r="R164" s="230">
        <f>Q164*H164</f>
        <v>7.350000000000001E-2</v>
      </c>
      <c r="S164" s="230">
        <v>0</v>
      </c>
      <c r="T164" s="231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32" t="s">
        <v>183</v>
      </c>
      <c r="AT164" s="232" t="s">
        <v>194</v>
      </c>
      <c r="AU164" s="232" t="s">
        <v>93</v>
      </c>
      <c r="AY164" s="16" t="s">
        <v>142</v>
      </c>
      <c r="BE164" s="109">
        <f>IF(N164="základní",J164,0)</f>
        <v>0</v>
      </c>
      <c r="BF164" s="109">
        <f>IF(N164="snížená",J164,0)</f>
        <v>0</v>
      </c>
      <c r="BG164" s="109">
        <f>IF(N164="zákl. přenesená",J164,0)</f>
        <v>0</v>
      </c>
      <c r="BH164" s="109">
        <f>IF(N164="sníž. přenesená",J164,0)</f>
        <v>0</v>
      </c>
      <c r="BI164" s="109">
        <f>IF(N164="nulová",J164,0)</f>
        <v>0</v>
      </c>
      <c r="BJ164" s="16" t="s">
        <v>82</v>
      </c>
      <c r="BK164" s="109">
        <f>ROUND(I164*H164,2)</f>
        <v>0</v>
      </c>
      <c r="BL164" s="16" t="s">
        <v>149</v>
      </c>
      <c r="BM164" s="232" t="s">
        <v>197</v>
      </c>
    </row>
    <row r="165" spans="1:65" s="2" customFormat="1" ht="21.75" customHeight="1">
      <c r="A165" s="34"/>
      <c r="B165" s="35"/>
      <c r="C165" s="256" t="s">
        <v>198</v>
      </c>
      <c r="D165" s="256" t="s">
        <v>194</v>
      </c>
      <c r="E165" s="257" t="s">
        <v>199</v>
      </c>
      <c r="F165" s="258" t="s">
        <v>200</v>
      </c>
      <c r="G165" s="259" t="s">
        <v>191</v>
      </c>
      <c r="H165" s="260">
        <v>1</v>
      </c>
      <c r="I165" s="261"/>
      <c r="J165" s="262">
        <f>ROUND(I165*H165,2)</f>
        <v>0</v>
      </c>
      <c r="K165" s="263"/>
      <c r="L165" s="264"/>
      <c r="M165" s="265" t="s">
        <v>1</v>
      </c>
      <c r="N165" s="266" t="s">
        <v>42</v>
      </c>
      <c r="O165" s="71"/>
      <c r="P165" s="230">
        <f>O165*H165</f>
        <v>0</v>
      </c>
      <c r="Q165" s="230">
        <v>1.2489999999999999E-2</v>
      </c>
      <c r="R165" s="230">
        <f>Q165*H165</f>
        <v>1.2489999999999999E-2</v>
      </c>
      <c r="S165" s="230">
        <v>0</v>
      </c>
      <c r="T165" s="231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32" t="s">
        <v>183</v>
      </c>
      <c r="AT165" s="232" t="s">
        <v>194</v>
      </c>
      <c r="AU165" s="232" t="s">
        <v>93</v>
      </c>
      <c r="AY165" s="16" t="s">
        <v>142</v>
      </c>
      <c r="BE165" s="109">
        <f>IF(N165="základní",J165,0)</f>
        <v>0</v>
      </c>
      <c r="BF165" s="109">
        <f>IF(N165="snížená",J165,0)</f>
        <v>0</v>
      </c>
      <c r="BG165" s="109">
        <f>IF(N165="zákl. přenesená",J165,0)</f>
        <v>0</v>
      </c>
      <c r="BH165" s="109">
        <f>IF(N165="sníž. přenesená",J165,0)</f>
        <v>0</v>
      </c>
      <c r="BI165" s="109">
        <f>IF(N165="nulová",J165,0)</f>
        <v>0</v>
      </c>
      <c r="BJ165" s="16" t="s">
        <v>82</v>
      </c>
      <c r="BK165" s="109">
        <f>ROUND(I165*H165,2)</f>
        <v>0</v>
      </c>
      <c r="BL165" s="16" t="s">
        <v>149</v>
      </c>
      <c r="BM165" s="232" t="s">
        <v>201</v>
      </c>
    </row>
    <row r="166" spans="1:65" s="12" customFormat="1" ht="22.9" customHeight="1">
      <c r="B166" s="204"/>
      <c r="C166" s="205"/>
      <c r="D166" s="206" t="s">
        <v>76</v>
      </c>
      <c r="E166" s="218" t="s">
        <v>188</v>
      </c>
      <c r="F166" s="218" t="s">
        <v>202</v>
      </c>
      <c r="G166" s="205"/>
      <c r="H166" s="205"/>
      <c r="I166" s="208"/>
      <c r="J166" s="219">
        <f>BK166</f>
        <v>0</v>
      </c>
      <c r="K166" s="205"/>
      <c r="L166" s="210"/>
      <c r="M166" s="211"/>
      <c r="N166" s="212"/>
      <c r="O166" s="212"/>
      <c r="P166" s="213">
        <f>SUM(P167:P178)</f>
        <v>0</v>
      </c>
      <c r="Q166" s="212"/>
      <c r="R166" s="213">
        <f>SUM(R167:R178)</f>
        <v>4.1922280000000006E-2</v>
      </c>
      <c r="S166" s="212"/>
      <c r="T166" s="214">
        <f>SUM(T167:T178)</f>
        <v>7.3705059999999998</v>
      </c>
      <c r="AR166" s="215" t="s">
        <v>82</v>
      </c>
      <c r="AT166" s="216" t="s">
        <v>76</v>
      </c>
      <c r="AU166" s="216" t="s">
        <v>82</v>
      </c>
      <c r="AY166" s="215" t="s">
        <v>142</v>
      </c>
      <c r="BK166" s="217">
        <f>SUM(BK167:BK178)</f>
        <v>0</v>
      </c>
    </row>
    <row r="167" spans="1:65" s="2" customFormat="1" ht="21.75" customHeight="1">
      <c r="A167" s="34"/>
      <c r="B167" s="35"/>
      <c r="C167" s="220" t="s">
        <v>203</v>
      </c>
      <c r="D167" s="220" t="s">
        <v>145</v>
      </c>
      <c r="E167" s="221" t="s">
        <v>204</v>
      </c>
      <c r="F167" s="222" t="s">
        <v>205</v>
      </c>
      <c r="G167" s="223" t="s">
        <v>148</v>
      </c>
      <c r="H167" s="224">
        <v>264.54000000000002</v>
      </c>
      <c r="I167" s="225"/>
      <c r="J167" s="226">
        <f>ROUND(I167*H167,2)</f>
        <v>0</v>
      </c>
      <c r="K167" s="227"/>
      <c r="L167" s="37"/>
      <c r="M167" s="228" t="s">
        <v>1</v>
      </c>
      <c r="N167" s="229" t="s">
        <v>42</v>
      </c>
      <c r="O167" s="71"/>
      <c r="P167" s="230">
        <f>O167*H167</f>
        <v>0</v>
      </c>
      <c r="Q167" s="230">
        <v>1.2999999999999999E-4</v>
      </c>
      <c r="R167" s="230">
        <f>Q167*H167</f>
        <v>3.4390200000000003E-2</v>
      </c>
      <c r="S167" s="230">
        <v>0</v>
      </c>
      <c r="T167" s="231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32" t="s">
        <v>149</v>
      </c>
      <c r="AT167" s="232" t="s">
        <v>145</v>
      </c>
      <c r="AU167" s="232" t="s">
        <v>93</v>
      </c>
      <c r="AY167" s="16" t="s">
        <v>142</v>
      </c>
      <c r="BE167" s="109">
        <f>IF(N167="základní",J167,0)</f>
        <v>0</v>
      </c>
      <c r="BF167" s="109">
        <f>IF(N167="snížená",J167,0)</f>
        <v>0</v>
      </c>
      <c r="BG167" s="109">
        <f>IF(N167="zákl. přenesená",J167,0)</f>
        <v>0</v>
      </c>
      <c r="BH167" s="109">
        <f>IF(N167="sníž. přenesená",J167,0)</f>
        <v>0</v>
      </c>
      <c r="BI167" s="109">
        <f>IF(N167="nulová",J167,0)</f>
        <v>0</v>
      </c>
      <c r="BJ167" s="16" t="s">
        <v>82</v>
      </c>
      <c r="BK167" s="109">
        <f>ROUND(I167*H167,2)</f>
        <v>0</v>
      </c>
      <c r="BL167" s="16" t="s">
        <v>149</v>
      </c>
      <c r="BM167" s="232" t="s">
        <v>206</v>
      </c>
    </row>
    <row r="168" spans="1:65" s="2" customFormat="1" ht="21.75" customHeight="1">
      <c r="A168" s="34"/>
      <c r="B168" s="35"/>
      <c r="C168" s="220" t="s">
        <v>207</v>
      </c>
      <c r="D168" s="220" t="s">
        <v>145</v>
      </c>
      <c r="E168" s="221" t="s">
        <v>208</v>
      </c>
      <c r="F168" s="222" t="s">
        <v>209</v>
      </c>
      <c r="G168" s="223" t="s">
        <v>148</v>
      </c>
      <c r="H168" s="224">
        <v>188.30199999999999</v>
      </c>
      <c r="I168" s="225"/>
      <c r="J168" s="226">
        <f>ROUND(I168*H168,2)</f>
        <v>0</v>
      </c>
      <c r="K168" s="227"/>
      <c r="L168" s="37"/>
      <c r="M168" s="228" t="s">
        <v>1</v>
      </c>
      <c r="N168" s="229" t="s">
        <v>42</v>
      </c>
      <c r="O168" s="71"/>
      <c r="P168" s="230">
        <f>O168*H168</f>
        <v>0</v>
      </c>
      <c r="Q168" s="230">
        <v>4.0000000000000003E-5</v>
      </c>
      <c r="R168" s="230">
        <f>Q168*H168</f>
        <v>7.53208E-3</v>
      </c>
      <c r="S168" s="230">
        <v>0</v>
      </c>
      <c r="T168" s="231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32" t="s">
        <v>149</v>
      </c>
      <c r="AT168" s="232" t="s">
        <v>145</v>
      </c>
      <c r="AU168" s="232" t="s">
        <v>93</v>
      </c>
      <c r="AY168" s="16" t="s">
        <v>142</v>
      </c>
      <c r="BE168" s="109">
        <f>IF(N168="základní",J168,0)</f>
        <v>0</v>
      </c>
      <c r="BF168" s="109">
        <f>IF(N168="snížená",J168,0)</f>
        <v>0</v>
      </c>
      <c r="BG168" s="109">
        <f>IF(N168="zákl. přenesená",J168,0)</f>
        <v>0</v>
      </c>
      <c r="BH168" s="109">
        <f>IF(N168="sníž. přenesená",J168,0)</f>
        <v>0</v>
      </c>
      <c r="BI168" s="109">
        <f>IF(N168="nulová",J168,0)</f>
        <v>0</v>
      </c>
      <c r="BJ168" s="16" t="s">
        <v>82</v>
      </c>
      <c r="BK168" s="109">
        <f>ROUND(I168*H168,2)</f>
        <v>0</v>
      </c>
      <c r="BL168" s="16" t="s">
        <v>149</v>
      </c>
      <c r="BM168" s="232" t="s">
        <v>210</v>
      </c>
    </row>
    <row r="169" spans="1:65" s="13" customFormat="1" ht="22.5">
      <c r="B169" s="233"/>
      <c r="C169" s="234"/>
      <c r="D169" s="235" t="s">
        <v>151</v>
      </c>
      <c r="E169" s="236" t="s">
        <v>1</v>
      </c>
      <c r="F169" s="237" t="s">
        <v>160</v>
      </c>
      <c r="G169" s="234"/>
      <c r="H169" s="238">
        <v>203.49199999999999</v>
      </c>
      <c r="I169" s="239"/>
      <c r="J169" s="234"/>
      <c r="K169" s="234"/>
      <c r="L169" s="240"/>
      <c r="M169" s="241"/>
      <c r="N169" s="242"/>
      <c r="O169" s="242"/>
      <c r="P169" s="242"/>
      <c r="Q169" s="242"/>
      <c r="R169" s="242"/>
      <c r="S169" s="242"/>
      <c r="T169" s="243"/>
      <c r="AT169" s="244" t="s">
        <v>151</v>
      </c>
      <c r="AU169" s="244" t="s">
        <v>93</v>
      </c>
      <c r="AV169" s="13" t="s">
        <v>93</v>
      </c>
      <c r="AW169" s="13" t="s">
        <v>32</v>
      </c>
      <c r="AX169" s="13" t="s">
        <v>77</v>
      </c>
      <c r="AY169" s="244" t="s">
        <v>142</v>
      </c>
    </row>
    <row r="170" spans="1:65" s="13" customFormat="1" ht="11.25">
      <c r="B170" s="233"/>
      <c r="C170" s="234"/>
      <c r="D170" s="235" t="s">
        <v>151</v>
      </c>
      <c r="E170" s="236" t="s">
        <v>1</v>
      </c>
      <c r="F170" s="237" t="s">
        <v>211</v>
      </c>
      <c r="G170" s="234"/>
      <c r="H170" s="238">
        <v>-15.19</v>
      </c>
      <c r="I170" s="239"/>
      <c r="J170" s="234"/>
      <c r="K170" s="234"/>
      <c r="L170" s="240"/>
      <c r="M170" s="241"/>
      <c r="N170" s="242"/>
      <c r="O170" s="242"/>
      <c r="P170" s="242"/>
      <c r="Q170" s="242"/>
      <c r="R170" s="242"/>
      <c r="S170" s="242"/>
      <c r="T170" s="243"/>
      <c r="AT170" s="244" t="s">
        <v>151</v>
      </c>
      <c r="AU170" s="244" t="s">
        <v>93</v>
      </c>
      <c r="AV170" s="13" t="s">
        <v>93</v>
      </c>
      <c r="AW170" s="13" t="s">
        <v>32</v>
      </c>
      <c r="AX170" s="13" t="s">
        <v>77</v>
      </c>
      <c r="AY170" s="244" t="s">
        <v>142</v>
      </c>
    </row>
    <row r="171" spans="1:65" s="14" customFormat="1" ht="11.25">
      <c r="B171" s="245"/>
      <c r="C171" s="246"/>
      <c r="D171" s="235" t="s">
        <v>151</v>
      </c>
      <c r="E171" s="247" t="s">
        <v>1</v>
      </c>
      <c r="F171" s="248" t="s">
        <v>154</v>
      </c>
      <c r="G171" s="246"/>
      <c r="H171" s="249">
        <v>188.30199999999999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AT171" s="255" t="s">
        <v>151</v>
      </c>
      <c r="AU171" s="255" t="s">
        <v>93</v>
      </c>
      <c r="AV171" s="14" t="s">
        <v>149</v>
      </c>
      <c r="AW171" s="14" t="s">
        <v>32</v>
      </c>
      <c r="AX171" s="14" t="s">
        <v>82</v>
      </c>
      <c r="AY171" s="255" t="s">
        <v>142</v>
      </c>
    </row>
    <row r="172" spans="1:65" s="2" customFormat="1" ht="16.5" customHeight="1">
      <c r="A172" s="34"/>
      <c r="B172" s="35"/>
      <c r="C172" s="220" t="s">
        <v>212</v>
      </c>
      <c r="D172" s="220" t="s">
        <v>145</v>
      </c>
      <c r="E172" s="221" t="s">
        <v>213</v>
      </c>
      <c r="F172" s="222" t="s">
        <v>214</v>
      </c>
      <c r="G172" s="223" t="s">
        <v>148</v>
      </c>
      <c r="H172" s="224">
        <v>26.11</v>
      </c>
      <c r="I172" s="225"/>
      <c r="J172" s="226">
        <f>ROUND(I172*H172,2)</f>
        <v>0</v>
      </c>
      <c r="K172" s="227"/>
      <c r="L172" s="37"/>
      <c r="M172" s="228" t="s">
        <v>1</v>
      </c>
      <c r="N172" s="229" t="s">
        <v>42</v>
      </c>
      <c r="O172" s="71"/>
      <c r="P172" s="230">
        <f>O172*H172</f>
        <v>0</v>
      </c>
      <c r="Q172" s="230">
        <v>0</v>
      </c>
      <c r="R172" s="230">
        <f>Q172*H172</f>
        <v>0</v>
      </c>
      <c r="S172" s="230">
        <v>0.13100000000000001</v>
      </c>
      <c r="T172" s="231">
        <f>S172*H172</f>
        <v>3.42041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32" t="s">
        <v>149</v>
      </c>
      <c r="AT172" s="232" t="s">
        <v>145</v>
      </c>
      <c r="AU172" s="232" t="s">
        <v>93</v>
      </c>
      <c r="AY172" s="16" t="s">
        <v>142</v>
      </c>
      <c r="BE172" s="109">
        <f>IF(N172="základní",J172,0)</f>
        <v>0</v>
      </c>
      <c r="BF172" s="109">
        <f>IF(N172="snížená",J172,0)</f>
        <v>0</v>
      </c>
      <c r="BG172" s="109">
        <f>IF(N172="zákl. přenesená",J172,0)</f>
        <v>0</v>
      </c>
      <c r="BH172" s="109">
        <f>IF(N172="sníž. přenesená",J172,0)</f>
        <v>0</v>
      </c>
      <c r="BI172" s="109">
        <f>IF(N172="nulová",J172,0)</f>
        <v>0</v>
      </c>
      <c r="BJ172" s="16" t="s">
        <v>82</v>
      </c>
      <c r="BK172" s="109">
        <f>ROUND(I172*H172,2)</f>
        <v>0</v>
      </c>
      <c r="BL172" s="16" t="s">
        <v>149</v>
      </c>
      <c r="BM172" s="232" t="s">
        <v>215</v>
      </c>
    </row>
    <row r="173" spans="1:65" s="13" customFormat="1" ht="11.25">
      <c r="B173" s="233"/>
      <c r="C173" s="234"/>
      <c r="D173" s="235" t="s">
        <v>151</v>
      </c>
      <c r="E173" s="236" t="s">
        <v>1</v>
      </c>
      <c r="F173" s="237" t="s">
        <v>216</v>
      </c>
      <c r="G173" s="234"/>
      <c r="H173" s="238">
        <v>26.11</v>
      </c>
      <c r="I173" s="239"/>
      <c r="J173" s="234"/>
      <c r="K173" s="234"/>
      <c r="L173" s="240"/>
      <c r="M173" s="241"/>
      <c r="N173" s="242"/>
      <c r="O173" s="242"/>
      <c r="P173" s="242"/>
      <c r="Q173" s="242"/>
      <c r="R173" s="242"/>
      <c r="S173" s="242"/>
      <c r="T173" s="243"/>
      <c r="AT173" s="244" t="s">
        <v>151</v>
      </c>
      <c r="AU173" s="244" t="s">
        <v>93</v>
      </c>
      <c r="AV173" s="13" t="s">
        <v>93</v>
      </c>
      <c r="AW173" s="13" t="s">
        <v>32</v>
      </c>
      <c r="AX173" s="13" t="s">
        <v>82</v>
      </c>
      <c r="AY173" s="244" t="s">
        <v>142</v>
      </c>
    </row>
    <row r="174" spans="1:65" s="2" customFormat="1" ht="21.75" customHeight="1">
      <c r="A174" s="34"/>
      <c r="B174" s="35"/>
      <c r="C174" s="220" t="s">
        <v>8</v>
      </c>
      <c r="D174" s="220" t="s">
        <v>145</v>
      </c>
      <c r="E174" s="221" t="s">
        <v>217</v>
      </c>
      <c r="F174" s="222" t="s">
        <v>218</v>
      </c>
      <c r="G174" s="223" t="s">
        <v>186</v>
      </c>
      <c r="H174" s="224">
        <v>1.635</v>
      </c>
      <c r="I174" s="225"/>
      <c r="J174" s="226">
        <f>ROUND(I174*H174,2)</f>
        <v>0</v>
      </c>
      <c r="K174" s="227"/>
      <c r="L174" s="37"/>
      <c r="M174" s="228" t="s">
        <v>1</v>
      </c>
      <c r="N174" s="229" t="s">
        <v>42</v>
      </c>
      <c r="O174" s="71"/>
      <c r="P174" s="230">
        <f>O174*H174</f>
        <v>0</v>
      </c>
      <c r="Q174" s="230">
        <v>0</v>
      </c>
      <c r="R174" s="230">
        <f>Q174*H174</f>
        <v>0</v>
      </c>
      <c r="S174" s="230">
        <v>2.2000000000000002</v>
      </c>
      <c r="T174" s="231">
        <f>S174*H174</f>
        <v>3.5970000000000004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32" t="s">
        <v>149</v>
      </c>
      <c r="AT174" s="232" t="s">
        <v>145</v>
      </c>
      <c r="AU174" s="232" t="s">
        <v>93</v>
      </c>
      <c r="AY174" s="16" t="s">
        <v>142</v>
      </c>
      <c r="BE174" s="109">
        <f>IF(N174="základní",J174,0)</f>
        <v>0</v>
      </c>
      <c r="BF174" s="109">
        <f>IF(N174="snížená",J174,0)</f>
        <v>0</v>
      </c>
      <c r="BG174" s="109">
        <f>IF(N174="zákl. přenesená",J174,0)</f>
        <v>0</v>
      </c>
      <c r="BH174" s="109">
        <f>IF(N174="sníž. přenesená",J174,0)</f>
        <v>0</v>
      </c>
      <c r="BI174" s="109">
        <f>IF(N174="nulová",J174,0)</f>
        <v>0</v>
      </c>
      <c r="BJ174" s="16" t="s">
        <v>82</v>
      </c>
      <c r="BK174" s="109">
        <f>ROUND(I174*H174,2)</f>
        <v>0</v>
      </c>
      <c r="BL174" s="16" t="s">
        <v>149</v>
      </c>
      <c r="BM174" s="232" t="s">
        <v>219</v>
      </c>
    </row>
    <row r="175" spans="1:65" s="2" customFormat="1" ht="19.5">
      <c r="A175" s="34"/>
      <c r="B175" s="35"/>
      <c r="C175" s="36"/>
      <c r="D175" s="235" t="s">
        <v>220</v>
      </c>
      <c r="E175" s="36"/>
      <c r="F175" s="267" t="s">
        <v>221</v>
      </c>
      <c r="G175" s="36"/>
      <c r="H175" s="36"/>
      <c r="I175" s="123"/>
      <c r="J175" s="36"/>
      <c r="K175" s="36"/>
      <c r="L175" s="37"/>
      <c r="M175" s="268"/>
      <c r="N175" s="269"/>
      <c r="O175" s="71"/>
      <c r="P175" s="71"/>
      <c r="Q175" s="71"/>
      <c r="R175" s="71"/>
      <c r="S175" s="71"/>
      <c r="T175" s="72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T175" s="16" t="s">
        <v>220</v>
      </c>
      <c r="AU175" s="16" t="s">
        <v>93</v>
      </c>
    </row>
    <row r="176" spans="1:65" s="13" customFormat="1" ht="11.25">
      <c r="B176" s="233"/>
      <c r="C176" s="234"/>
      <c r="D176" s="235" t="s">
        <v>151</v>
      </c>
      <c r="E176" s="236" t="s">
        <v>1</v>
      </c>
      <c r="F176" s="237" t="s">
        <v>222</v>
      </c>
      <c r="G176" s="234"/>
      <c r="H176" s="238">
        <v>1.635</v>
      </c>
      <c r="I176" s="239"/>
      <c r="J176" s="234"/>
      <c r="K176" s="234"/>
      <c r="L176" s="240"/>
      <c r="M176" s="241"/>
      <c r="N176" s="242"/>
      <c r="O176" s="242"/>
      <c r="P176" s="242"/>
      <c r="Q176" s="242"/>
      <c r="R176" s="242"/>
      <c r="S176" s="242"/>
      <c r="T176" s="243"/>
      <c r="AT176" s="244" t="s">
        <v>151</v>
      </c>
      <c r="AU176" s="244" t="s">
        <v>93</v>
      </c>
      <c r="AV176" s="13" t="s">
        <v>93</v>
      </c>
      <c r="AW176" s="13" t="s">
        <v>32</v>
      </c>
      <c r="AX176" s="13" t="s">
        <v>82</v>
      </c>
      <c r="AY176" s="244" t="s">
        <v>142</v>
      </c>
    </row>
    <row r="177" spans="1:65" s="2" customFormat="1" ht="16.5" customHeight="1">
      <c r="A177" s="34"/>
      <c r="B177" s="35"/>
      <c r="C177" s="220" t="s">
        <v>223</v>
      </c>
      <c r="D177" s="220" t="s">
        <v>145</v>
      </c>
      <c r="E177" s="221" t="s">
        <v>224</v>
      </c>
      <c r="F177" s="222" t="s">
        <v>225</v>
      </c>
      <c r="G177" s="223" t="s">
        <v>148</v>
      </c>
      <c r="H177" s="224">
        <v>4.6459999999999999</v>
      </c>
      <c r="I177" s="225"/>
      <c r="J177" s="226">
        <f>ROUND(I177*H177,2)</f>
        <v>0</v>
      </c>
      <c r="K177" s="227"/>
      <c r="L177" s="37"/>
      <c r="M177" s="228" t="s">
        <v>1</v>
      </c>
      <c r="N177" s="229" t="s">
        <v>42</v>
      </c>
      <c r="O177" s="71"/>
      <c r="P177" s="230">
        <f>O177*H177</f>
        <v>0</v>
      </c>
      <c r="Q177" s="230">
        <v>0</v>
      </c>
      <c r="R177" s="230">
        <f>Q177*H177</f>
        <v>0</v>
      </c>
      <c r="S177" s="230">
        <v>7.5999999999999998E-2</v>
      </c>
      <c r="T177" s="231">
        <f>S177*H177</f>
        <v>0.35309599999999997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32" t="s">
        <v>149</v>
      </c>
      <c r="AT177" s="232" t="s">
        <v>145</v>
      </c>
      <c r="AU177" s="232" t="s">
        <v>93</v>
      </c>
      <c r="AY177" s="16" t="s">
        <v>142</v>
      </c>
      <c r="BE177" s="109">
        <f>IF(N177="základní",J177,0)</f>
        <v>0</v>
      </c>
      <c r="BF177" s="109">
        <f>IF(N177="snížená",J177,0)</f>
        <v>0</v>
      </c>
      <c r="BG177" s="109">
        <f>IF(N177="zákl. přenesená",J177,0)</f>
        <v>0</v>
      </c>
      <c r="BH177" s="109">
        <f>IF(N177="sníž. přenesená",J177,0)</f>
        <v>0</v>
      </c>
      <c r="BI177" s="109">
        <f>IF(N177="nulová",J177,0)</f>
        <v>0</v>
      </c>
      <c r="BJ177" s="16" t="s">
        <v>82</v>
      </c>
      <c r="BK177" s="109">
        <f>ROUND(I177*H177,2)</f>
        <v>0</v>
      </c>
      <c r="BL177" s="16" t="s">
        <v>149</v>
      </c>
      <c r="BM177" s="232" t="s">
        <v>226</v>
      </c>
    </row>
    <row r="178" spans="1:65" s="13" customFormat="1" ht="11.25">
      <c r="B178" s="233"/>
      <c r="C178" s="234"/>
      <c r="D178" s="235" t="s">
        <v>151</v>
      </c>
      <c r="E178" s="236" t="s">
        <v>1</v>
      </c>
      <c r="F178" s="237" t="s">
        <v>227</v>
      </c>
      <c r="G178" s="234"/>
      <c r="H178" s="238">
        <v>4.6459999999999999</v>
      </c>
      <c r="I178" s="239"/>
      <c r="J178" s="234"/>
      <c r="K178" s="234"/>
      <c r="L178" s="240"/>
      <c r="M178" s="241"/>
      <c r="N178" s="242"/>
      <c r="O178" s="242"/>
      <c r="P178" s="242"/>
      <c r="Q178" s="242"/>
      <c r="R178" s="242"/>
      <c r="S178" s="242"/>
      <c r="T178" s="243"/>
      <c r="AT178" s="244" t="s">
        <v>151</v>
      </c>
      <c r="AU178" s="244" t="s">
        <v>93</v>
      </c>
      <c r="AV178" s="13" t="s">
        <v>93</v>
      </c>
      <c r="AW178" s="13" t="s">
        <v>32</v>
      </c>
      <c r="AX178" s="13" t="s">
        <v>82</v>
      </c>
      <c r="AY178" s="244" t="s">
        <v>142</v>
      </c>
    </row>
    <row r="179" spans="1:65" s="12" customFormat="1" ht="22.9" customHeight="1">
      <c r="B179" s="204"/>
      <c r="C179" s="205"/>
      <c r="D179" s="206" t="s">
        <v>76</v>
      </c>
      <c r="E179" s="218" t="s">
        <v>228</v>
      </c>
      <c r="F179" s="218" t="s">
        <v>229</v>
      </c>
      <c r="G179" s="205"/>
      <c r="H179" s="205"/>
      <c r="I179" s="208"/>
      <c r="J179" s="219">
        <f>BK179</f>
        <v>0</v>
      </c>
      <c r="K179" s="205"/>
      <c r="L179" s="210"/>
      <c r="M179" s="211"/>
      <c r="N179" s="212"/>
      <c r="O179" s="212"/>
      <c r="P179" s="213">
        <f>SUM(P180:P185)</f>
        <v>0</v>
      </c>
      <c r="Q179" s="212"/>
      <c r="R179" s="213">
        <f>SUM(R180:R185)</f>
        <v>0</v>
      </c>
      <c r="S179" s="212"/>
      <c r="T179" s="214">
        <f>SUM(T180:T185)</f>
        <v>0</v>
      </c>
      <c r="AR179" s="215" t="s">
        <v>82</v>
      </c>
      <c r="AT179" s="216" t="s">
        <v>76</v>
      </c>
      <c r="AU179" s="216" t="s">
        <v>82</v>
      </c>
      <c r="AY179" s="215" t="s">
        <v>142</v>
      </c>
      <c r="BK179" s="217">
        <f>SUM(BK180:BK185)</f>
        <v>0</v>
      </c>
    </row>
    <row r="180" spans="1:65" s="2" customFormat="1" ht="21.75" customHeight="1">
      <c r="A180" s="34"/>
      <c r="B180" s="35"/>
      <c r="C180" s="220" t="s">
        <v>230</v>
      </c>
      <c r="D180" s="220" t="s">
        <v>145</v>
      </c>
      <c r="E180" s="221" t="s">
        <v>231</v>
      </c>
      <c r="F180" s="222" t="s">
        <v>232</v>
      </c>
      <c r="G180" s="223" t="s">
        <v>233</v>
      </c>
      <c r="H180" s="224">
        <v>10.958</v>
      </c>
      <c r="I180" s="225"/>
      <c r="J180" s="226">
        <f>ROUND(I180*H180,2)</f>
        <v>0</v>
      </c>
      <c r="K180" s="227"/>
      <c r="L180" s="37"/>
      <c r="M180" s="228" t="s">
        <v>1</v>
      </c>
      <c r="N180" s="229" t="s">
        <v>42</v>
      </c>
      <c r="O180" s="71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32" t="s">
        <v>149</v>
      </c>
      <c r="AT180" s="232" t="s">
        <v>145</v>
      </c>
      <c r="AU180" s="232" t="s">
        <v>93</v>
      </c>
      <c r="AY180" s="16" t="s">
        <v>142</v>
      </c>
      <c r="BE180" s="109">
        <f>IF(N180="základní",J180,0)</f>
        <v>0</v>
      </c>
      <c r="BF180" s="109">
        <f>IF(N180="snížená",J180,0)</f>
        <v>0</v>
      </c>
      <c r="BG180" s="109">
        <f>IF(N180="zákl. přenesená",J180,0)</f>
        <v>0</v>
      </c>
      <c r="BH180" s="109">
        <f>IF(N180="sníž. přenesená",J180,0)</f>
        <v>0</v>
      </c>
      <c r="BI180" s="109">
        <f>IF(N180="nulová",J180,0)</f>
        <v>0</v>
      </c>
      <c r="BJ180" s="16" t="s">
        <v>82</v>
      </c>
      <c r="BK180" s="109">
        <f>ROUND(I180*H180,2)</f>
        <v>0</v>
      </c>
      <c r="BL180" s="16" t="s">
        <v>149</v>
      </c>
      <c r="BM180" s="232" t="s">
        <v>234</v>
      </c>
    </row>
    <row r="181" spans="1:65" s="2" customFormat="1" ht="21.75" customHeight="1">
      <c r="A181" s="34"/>
      <c r="B181" s="35"/>
      <c r="C181" s="220" t="s">
        <v>235</v>
      </c>
      <c r="D181" s="220" t="s">
        <v>145</v>
      </c>
      <c r="E181" s="221" t="s">
        <v>236</v>
      </c>
      <c r="F181" s="222" t="s">
        <v>237</v>
      </c>
      <c r="G181" s="223" t="s">
        <v>233</v>
      </c>
      <c r="H181" s="224">
        <v>10.958</v>
      </c>
      <c r="I181" s="225"/>
      <c r="J181" s="226">
        <f>ROUND(I181*H181,2)</f>
        <v>0</v>
      </c>
      <c r="K181" s="227"/>
      <c r="L181" s="37"/>
      <c r="M181" s="228" t="s">
        <v>1</v>
      </c>
      <c r="N181" s="229" t="s">
        <v>42</v>
      </c>
      <c r="O181" s="71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32" t="s">
        <v>149</v>
      </c>
      <c r="AT181" s="232" t="s">
        <v>145</v>
      </c>
      <c r="AU181" s="232" t="s">
        <v>93</v>
      </c>
      <c r="AY181" s="16" t="s">
        <v>142</v>
      </c>
      <c r="BE181" s="109">
        <f>IF(N181="základní",J181,0)</f>
        <v>0</v>
      </c>
      <c r="BF181" s="109">
        <f>IF(N181="snížená",J181,0)</f>
        <v>0</v>
      </c>
      <c r="BG181" s="109">
        <f>IF(N181="zákl. přenesená",J181,0)</f>
        <v>0</v>
      </c>
      <c r="BH181" s="109">
        <f>IF(N181="sníž. přenesená",J181,0)</f>
        <v>0</v>
      </c>
      <c r="BI181" s="109">
        <f>IF(N181="nulová",J181,0)</f>
        <v>0</v>
      </c>
      <c r="BJ181" s="16" t="s">
        <v>82</v>
      </c>
      <c r="BK181" s="109">
        <f>ROUND(I181*H181,2)</f>
        <v>0</v>
      </c>
      <c r="BL181" s="16" t="s">
        <v>149</v>
      </c>
      <c r="BM181" s="232" t="s">
        <v>238</v>
      </c>
    </row>
    <row r="182" spans="1:65" s="2" customFormat="1" ht="21.75" customHeight="1">
      <c r="A182" s="34"/>
      <c r="B182" s="35"/>
      <c r="C182" s="220" t="s">
        <v>239</v>
      </c>
      <c r="D182" s="220" t="s">
        <v>145</v>
      </c>
      <c r="E182" s="221" t="s">
        <v>240</v>
      </c>
      <c r="F182" s="222" t="s">
        <v>241</v>
      </c>
      <c r="G182" s="223" t="s">
        <v>233</v>
      </c>
      <c r="H182" s="224">
        <v>317.78199999999998</v>
      </c>
      <c r="I182" s="225"/>
      <c r="J182" s="226">
        <f>ROUND(I182*H182,2)</f>
        <v>0</v>
      </c>
      <c r="K182" s="227"/>
      <c r="L182" s="37"/>
      <c r="M182" s="228" t="s">
        <v>1</v>
      </c>
      <c r="N182" s="229" t="s">
        <v>42</v>
      </c>
      <c r="O182" s="71"/>
      <c r="P182" s="230">
        <f>O182*H182</f>
        <v>0</v>
      </c>
      <c r="Q182" s="230">
        <v>0</v>
      </c>
      <c r="R182" s="230">
        <f>Q182*H182</f>
        <v>0</v>
      </c>
      <c r="S182" s="230">
        <v>0</v>
      </c>
      <c r="T182" s="231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32" t="s">
        <v>149</v>
      </c>
      <c r="AT182" s="232" t="s">
        <v>145</v>
      </c>
      <c r="AU182" s="232" t="s">
        <v>93</v>
      </c>
      <c r="AY182" s="16" t="s">
        <v>142</v>
      </c>
      <c r="BE182" s="109">
        <f>IF(N182="základní",J182,0)</f>
        <v>0</v>
      </c>
      <c r="BF182" s="109">
        <f>IF(N182="snížená",J182,0)</f>
        <v>0</v>
      </c>
      <c r="BG182" s="109">
        <f>IF(N182="zákl. přenesená",J182,0)</f>
        <v>0</v>
      </c>
      <c r="BH182" s="109">
        <f>IF(N182="sníž. přenesená",J182,0)</f>
        <v>0</v>
      </c>
      <c r="BI182" s="109">
        <f>IF(N182="nulová",J182,0)</f>
        <v>0</v>
      </c>
      <c r="BJ182" s="16" t="s">
        <v>82</v>
      </c>
      <c r="BK182" s="109">
        <f>ROUND(I182*H182,2)</f>
        <v>0</v>
      </c>
      <c r="BL182" s="16" t="s">
        <v>149</v>
      </c>
      <c r="BM182" s="232" t="s">
        <v>242</v>
      </c>
    </row>
    <row r="183" spans="1:65" s="2" customFormat="1" ht="19.5">
      <c r="A183" s="34"/>
      <c r="B183" s="35"/>
      <c r="C183" s="36"/>
      <c r="D183" s="235" t="s">
        <v>220</v>
      </c>
      <c r="E183" s="36"/>
      <c r="F183" s="267" t="s">
        <v>243</v>
      </c>
      <c r="G183" s="36"/>
      <c r="H183" s="36"/>
      <c r="I183" s="123"/>
      <c r="J183" s="36"/>
      <c r="K183" s="36"/>
      <c r="L183" s="37"/>
      <c r="M183" s="268"/>
      <c r="N183" s="269"/>
      <c r="O183" s="71"/>
      <c r="P183" s="71"/>
      <c r="Q183" s="71"/>
      <c r="R183" s="71"/>
      <c r="S183" s="71"/>
      <c r="T183" s="72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T183" s="16" t="s">
        <v>220</v>
      </c>
      <c r="AU183" s="16" t="s">
        <v>93</v>
      </c>
    </row>
    <row r="184" spans="1:65" s="13" customFormat="1" ht="11.25">
      <c r="B184" s="233"/>
      <c r="C184" s="234"/>
      <c r="D184" s="235" t="s">
        <v>151</v>
      </c>
      <c r="E184" s="234"/>
      <c r="F184" s="237" t="s">
        <v>244</v>
      </c>
      <c r="G184" s="234"/>
      <c r="H184" s="238">
        <v>317.78199999999998</v>
      </c>
      <c r="I184" s="239"/>
      <c r="J184" s="234"/>
      <c r="K184" s="234"/>
      <c r="L184" s="240"/>
      <c r="M184" s="241"/>
      <c r="N184" s="242"/>
      <c r="O184" s="242"/>
      <c r="P184" s="242"/>
      <c r="Q184" s="242"/>
      <c r="R184" s="242"/>
      <c r="S184" s="242"/>
      <c r="T184" s="243"/>
      <c r="AT184" s="244" t="s">
        <v>151</v>
      </c>
      <c r="AU184" s="244" t="s">
        <v>93</v>
      </c>
      <c r="AV184" s="13" t="s">
        <v>93</v>
      </c>
      <c r="AW184" s="13" t="s">
        <v>4</v>
      </c>
      <c r="AX184" s="13" t="s">
        <v>82</v>
      </c>
      <c r="AY184" s="244" t="s">
        <v>142</v>
      </c>
    </row>
    <row r="185" spans="1:65" s="2" customFormat="1" ht="44.25" customHeight="1">
      <c r="A185" s="34"/>
      <c r="B185" s="35"/>
      <c r="C185" s="220" t="s">
        <v>245</v>
      </c>
      <c r="D185" s="220" t="s">
        <v>145</v>
      </c>
      <c r="E185" s="221" t="s">
        <v>246</v>
      </c>
      <c r="F185" s="222" t="s">
        <v>247</v>
      </c>
      <c r="G185" s="223" t="s">
        <v>233</v>
      </c>
      <c r="H185" s="224">
        <v>10.958</v>
      </c>
      <c r="I185" s="225"/>
      <c r="J185" s="226">
        <f>ROUND(I185*H185,2)</f>
        <v>0</v>
      </c>
      <c r="K185" s="227"/>
      <c r="L185" s="37"/>
      <c r="M185" s="228" t="s">
        <v>1</v>
      </c>
      <c r="N185" s="229" t="s">
        <v>42</v>
      </c>
      <c r="O185" s="71"/>
      <c r="P185" s="230">
        <f>O185*H185</f>
        <v>0</v>
      </c>
      <c r="Q185" s="230">
        <v>0</v>
      </c>
      <c r="R185" s="230">
        <f>Q185*H185</f>
        <v>0</v>
      </c>
      <c r="S185" s="230">
        <v>0</v>
      </c>
      <c r="T185" s="231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32" t="s">
        <v>149</v>
      </c>
      <c r="AT185" s="232" t="s">
        <v>145</v>
      </c>
      <c r="AU185" s="232" t="s">
        <v>93</v>
      </c>
      <c r="AY185" s="16" t="s">
        <v>142</v>
      </c>
      <c r="BE185" s="109">
        <f>IF(N185="základní",J185,0)</f>
        <v>0</v>
      </c>
      <c r="BF185" s="109">
        <f>IF(N185="snížená",J185,0)</f>
        <v>0</v>
      </c>
      <c r="BG185" s="109">
        <f>IF(N185="zákl. přenesená",J185,0)</f>
        <v>0</v>
      </c>
      <c r="BH185" s="109">
        <f>IF(N185="sníž. přenesená",J185,0)</f>
        <v>0</v>
      </c>
      <c r="BI185" s="109">
        <f>IF(N185="nulová",J185,0)</f>
        <v>0</v>
      </c>
      <c r="BJ185" s="16" t="s">
        <v>82</v>
      </c>
      <c r="BK185" s="109">
        <f>ROUND(I185*H185,2)</f>
        <v>0</v>
      </c>
      <c r="BL185" s="16" t="s">
        <v>149</v>
      </c>
      <c r="BM185" s="232" t="s">
        <v>248</v>
      </c>
    </row>
    <row r="186" spans="1:65" s="12" customFormat="1" ht="22.9" customHeight="1">
      <c r="B186" s="204"/>
      <c r="C186" s="205"/>
      <c r="D186" s="206" t="s">
        <v>76</v>
      </c>
      <c r="E186" s="218" t="s">
        <v>249</v>
      </c>
      <c r="F186" s="218" t="s">
        <v>250</v>
      </c>
      <c r="G186" s="205"/>
      <c r="H186" s="205"/>
      <c r="I186" s="208"/>
      <c r="J186" s="219">
        <f>BK186</f>
        <v>0</v>
      </c>
      <c r="K186" s="205"/>
      <c r="L186" s="210"/>
      <c r="M186" s="211"/>
      <c r="N186" s="212"/>
      <c r="O186" s="212"/>
      <c r="P186" s="213">
        <f>P187</f>
        <v>0</v>
      </c>
      <c r="Q186" s="212"/>
      <c r="R186" s="213">
        <f>R187</f>
        <v>0</v>
      </c>
      <c r="S186" s="212"/>
      <c r="T186" s="214">
        <f>T187</f>
        <v>0</v>
      </c>
      <c r="AR186" s="215" t="s">
        <v>82</v>
      </c>
      <c r="AT186" s="216" t="s">
        <v>76</v>
      </c>
      <c r="AU186" s="216" t="s">
        <v>82</v>
      </c>
      <c r="AY186" s="215" t="s">
        <v>142</v>
      </c>
      <c r="BK186" s="217">
        <f>BK187</f>
        <v>0</v>
      </c>
    </row>
    <row r="187" spans="1:65" s="2" customFormat="1" ht="16.5" customHeight="1">
      <c r="A187" s="34"/>
      <c r="B187" s="35"/>
      <c r="C187" s="220" t="s">
        <v>7</v>
      </c>
      <c r="D187" s="220" t="s">
        <v>145</v>
      </c>
      <c r="E187" s="221" t="s">
        <v>251</v>
      </c>
      <c r="F187" s="222" t="s">
        <v>252</v>
      </c>
      <c r="G187" s="223" t="s">
        <v>233</v>
      </c>
      <c r="H187" s="224">
        <v>10.593</v>
      </c>
      <c r="I187" s="225"/>
      <c r="J187" s="226">
        <f>ROUND(I187*H187,2)</f>
        <v>0</v>
      </c>
      <c r="K187" s="227"/>
      <c r="L187" s="37"/>
      <c r="M187" s="228" t="s">
        <v>1</v>
      </c>
      <c r="N187" s="229" t="s">
        <v>42</v>
      </c>
      <c r="O187" s="71"/>
      <c r="P187" s="230">
        <f>O187*H187</f>
        <v>0</v>
      </c>
      <c r="Q187" s="230">
        <v>0</v>
      </c>
      <c r="R187" s="230">
        <f>Q187*H187</f>
        <v>0</v>
      </c>
      <c r="S187" s="230">
        <v>0</v>
      </c>
      <c r="T187" s="231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32" t="s">
        <v>149</v>
      </c>
      <c r="AT187" s="232" t="s">
        <v>145</v>
      </c>
      <c r="AU187" s="232" t="s">
        <v>93</v>
      </c>
      <c r="AY187" s="16" t="s">
        <v>142</v>
      </c>
      <c r="BE187" s="109">
        <f>IF(N187="základní",J187,0)</f>
        <v>0</v>
      </c>
      <c r="BF187" s="109">
        <f>IF(N187="snížená",J187,0)</f>
        <v>0</v>
      </c>
      <c r="BG187" s="109">
        <f>IF(N187="zákl. přenesená",J187,0)</f>
        <v>0</v>
      </c>
      <c r="BH187" s="109">
        <f>IF(N187="sníž. přenesená",J187,0)</f>
        <v>0</v>
      </c>
      <c r="BI187" s="109">
        <f>IF(N187="nulová",J187,0)</f>
        <v>0</v>
      </c>
      <c r="BJ187" s="16" t="s">
        <v>82</v>
      </c>
      <c r="BK187" s="109">
        <f>ROUND(I187*H187,2)</f>
        <v>0</v>
      </c>
      <c r="BL187" s="16" t="s">
        <v>149</v>
      </c>
      <c r="BM187" s="232" t="s">
        <v>253</v>
      </c>
    </row>
    <row r="188" spans="1:65" s="12" customFormat="1" ht="25.9" customHeight="1">
      <c r="B188" s="204"/>
      <c r="C188" s="205"/>
      <c r="D188" s="206" t="s">
        <v>76</v>
      </c>
      <c r="E188" s="207" t="s">
        <v>254</v>
      </c>
      <c r="F188" s="207" t="s">
        <v>255</v>
      </c>
      <c r="G188" s="205"/>
      <c r="H188" s="205"/>
      <c r="I188" s="208"/>
      <c r="J188" s="209">
        <f>BK188</f>
        <v>0</v>
      </c>
      <c r="K188" s="205"/>
      <c r="L188" s="210"/>
      <c r="M188" s="211"/>
      <c r="N188" s="212"/>
      <c r="O188" s="212"/>
      <c r="P188" s="213">
        <f>P189+P191+P193+P212+P214+P216+P228+P239+P244+P259</f>
        <v>0</v>
      </c>
      <c r="Q188" s="212"/>
      <c r="R188" s="213">
        <f>R189+R191+R193+R212+R214+R216+R228+R239+R244+R259</f>
        <v>2.9482075400000003</v>
      </c>
      <c r="S188" s="212"/>
      <c r="T188" s="214">
        <f>T189+T191+T193+T212+T214+T216+T228+T239+T244+T259</f>
        <v>3.5874995300000001</v>
      </c>
      <c r="AR188" s="215" t="s">
        <v>93</v>
      </c>
      <c r="AT188" s="216" t="s">
        <v>76</v>
      </c>
      <c r="AU188" s="216" t="s">
        <v>77</v>
      </c>
      <c r="AY188" s="215" t="s">
        <v>142</v>
      </c>
      <c r="BK188" s="217">
        <f>BK189+BK191+BK193+BK212+BK214+BK216+BK228+BK239+BK244+BK259</f>
        <v>0</v>
      </c>
    </row>
    <row r="189" spans="1:65" s="12" customFormat="1" ht="22.9" customHeight="1">
      <c r="B189" s="204"/>
      <c r="C189" s="205"/>
      <c r="D189" s="206" t="s">
        <v>76</v>
      </c>
      <c r="E189" s="218" t="s">
        <v>256</v>
      </c>
      <c r="F189" s="218" t="s">
        <v>257</v>
      </c>
      <c r="G189" s="205"/>
      <c r="H189" s="205"/>
      <c r="I189" s="208"/>
      <c r="J189" s="219">
        <f>BK189</f>
        <v>0</v>
      </c>
      <c r="K189" s="205"/>
      <c r="L189" s="210"/>
      <c r="M189" s="211"/>
      <c r="N189" s="212"/>
      <c r="O189" s="212"/>
      <c r="P189" s="213">
        <f>P190</f>
        <v>0</v>
      </c>
      <c r="Q189" s="212"/>
      <c r="R189" s="213">
        <f>R190</f>
        <v>1.384E-2</v>
      </c>
      <c r="S189" s="212"/>
      <c r="T189" s="214">
        <f>T190</f>
        <v>0</v>
      </c>
      <c r="AR189" s="215" t="s">
        <v>93</v>
      </c>
      <c r="AT189" s="216" t="s">
        <v>76</v>
      </c>
      <c r="AU189" s="216" t="s">
        <v>82</v>
      </c>
      <c r="AY189" s="215" t="s">
        <v>142</v>
      </c>
      <c r="BK189" s="217">
        <f>BK190</f>
        <v>0</v>
      </c>
    </row>
    <row r="190" spans="1:65" s="2" customFormat="1" ht="16.5" customHeight="1">
      <c r="A190" s="34"/>
      <c r="B190" s="35"/>
      <c r="C190" s="220" t="s">
        <v>258</v>
      </c>
      <c r="D190" s="220" t="s">
        <v>145</v>
      </c>
      <c r="E190" s="221" t="s">
        <v>259</v>
      </c>
      <c r="F190" s="222" t="s">
        <v>260</v>
      </c>
      <c r="G190" s="223" t="s">
        <v>261</v>
      </c>
      <c r="H190" s="224">
        <v>1</v>
      </c>
      <c r="I190" s="225"/>
      <c r="J190" s="226">
        <f>ROUND(I190*H190,2)</f>
        <v>0</v>
      </c>
      <c r="K190" s="227"/>
      <c r="L190" s="37"/>
      <c r="M190" s="228" t="s">
        <v>1</v>
      </c>
      <c r="N190" s="229" t="s">
        <v>42</v>
      </c>
      <c r="O190" s="71"/>
      <c r="P190" s="230">
        <f>O190*H190</f>
        <v>0</v>
      </c>
      <c r="Q190" s="230">
        <v>1.384E-2</v>
      </c>
      <c r="R190" s="230">
        <f>Q190*H190</f>
        <v>1.384E-2</v>
      </c>
      <c r="S190" s="230">
        <v>0</v>
      </c>
      <c r="T190" s="231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32" t="s">
        <v>223</v>
      </c>
      <c r="AT190" s="232" t="s">
        <v>145</v>
      </c>
      <c r="AU190" s="232" t="s">
        <v>93</v>
      </c>
      <c r="AY190" s="16" t="s">
        <v>142</v>
      </c>
      <c r="BE190" s="109">
        <f>IF(N190="základní",J190,0)</f>
        <v>0</v>
      </c>
      <c r="BF190" s="109">
        <f>IF(N190="snížená",J190,0)</f>
        <v>0</v>
      </c>
      <c r="BG190" s="109">
        <f>IF(N190="zákl. přenesená",J190,0)</f>
        <v>0</v>
      </c>
      <c r="BH190" s="109">
        <f>IF(N190="sníž. přenesená",J190,0)</f>
        <v>0</v>
      </c>
      <c r="BI190" s="109">
        <f>IF(N190="nulová",J190,0)</f>
        <v>0</v>
      </c>
      <c r="BJ190" s="16" t="s">
        <v>82</v>
      </c>
      <c r="BK190" s="109">
        <f>ROUND(I190*H190,2)</f>
        <v>0</v>
      </c>
      <c r="BL190" s="16" t="s">
        <v>223</v>
      </c>
      <c r="BM190" s="232" t="s">
        <v>262</v>
      </c>
    </row>
    <row r="191" spans="1:65" s="12" customFormat="1" ht="22.9" customHeight="1">
      <c r="B191" s="204"/>
      <c r="C191" s="205"/>
      <c r="D191" s="206" t="s">
        <v>76</v>
      </c>
      <c r="E191" s="218" t="s">
        <v>263</v>
      </c>
      <c r="F191" s="218" t="s">
        <v>264</v>
      </c>
      <c r="G191" s="205"/>
      <c r="H191" s="205"/>
      <c r="I191" s="208"/>
      <c r="J191" s="219">
        <f>BK191</f>
        <v>0</v>
      </c>
      <c r="K191" s="205"/>
      <c r="L191" s="210"/>
      <c r="M191" s="211"/>
      <c r="N191" s="212"/>
      <c r="O191" s="212"/>
      <c r="P191" s="213">
        <f>P192</f>
        <v>0</v>
      </c>
      <c r="Q191" s="212"/>
      <c r="R191" s="213">
        <f>R192</f>
        <v>4.9369999999999997E-2</v>
      </c>
      <c r="S191" s="212"/>
      <c r="T191" s="214">
        <f>T192</f>
        <v>0</v>
      </c>
      <c r="AR191" s="215" t="s">
        <v>93</v>
      </c>
      <c r="AT191" s="216" t="s">
        <v>76</v>
      </c>
      <c r="AU191" s="216" t="s">
        <v>82</v>
      </c>
      <c r="AY191" s="215" t="s">
        <v>142</v>
      </c>
      <c r="BK191" s="217">
        <f>BK192</f>
        <v>0</v>
      </c>
    </row>
    <row r="192" spans="1:65" s="2" customFormat="1" ht="16.5" customHeight="1">
      <c r="A192" s="34"/>
      <c r="B192" s="35"/>
      <c r="C192" s="220" t="s">
        <v>265</v>
      </c>
      <c r="D192" s="220" t="s">
        <v>145</v>
      </c>
      <c r="E192" s="221" t="s">
        <v>266</v>
      </c>
      <c r="F192" s="222" t="s">
        <v>267</v>
      </c>
      <c r="G192" s="223" t="s">
        <v>261</v>
      </c>
      <c r="H192" s="224">
        <v>1</v>
      </c>
      <c r="I192" s="225"/>
      <c r="J192" s="226">
        <f>ROUND(I192*H192,2)</f>
        <v>0</v>
      </c>
      <c r="K192" s="227"/>
      <c r="L192" s="37"/>
      <c r="M192" s="228" t="s">
        <v>1</v>
      </c>
      <c r="N192" s="229" t="s">
        <v>42</v>
      </c>
      <c r="O192" s="71"/>
      <c r="P192" s="230">
        <f>O192*H192</f>
        <v>0</v>
      </c>
      <c r="Q192" s="230">
        <v>4.9369999999999997E-2</v>
      </c>
      <c r="R192" s="230">
        <f>Q192*H192</f>
        <v>4.9369999999999997E-2</v>
      </c>
      <c r="S192" s="230">
        <v>0</v>
      </c>
      <c r="T192" s="231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32" t="s">
        <v>223</v>
      </c>
      <c r="AT192" s="232" t="s">
        <v>145</v>
      </c>
      <c r="AU192" s="232" t="s">
        <v>93</v>
      </c>
      <c r="AY192" s="16" t="s">
        <v>142</v>
      </c>
      <c r="BE192" s="109">
        <f>IF(N192="základní",J192,0)</f>
        <v>0</v>
      </c>
      <c r="BF192" s="109">
        <f>IF(N192="snížená",J192,0)</f>
        <v>0</v>
      </c>
      <c r="BG192" s="109">
        <f>IF(N192="zákl. přenesená",J192,0)</f>
        <v>0</v>
      </c>
      <c r="BH192" s="109">
        <f>IF(N192="sníž. přenesená",J192,0)</f>
        <v>0</v>
      </c>
      <c r="BI192" s="109">
        <f>IF(N192="nulová",J192,0)</f>
        <v>0</v>
      </c>
      <c r="BJ192" s="16" t="s">
        <v>82</v>
      </c>
      <c r="BK192" s="109">
        <f>ROUND(I192*H192,2)</f>
        <v>0</v>
      </c>
      <c r="BL192" s="16" t="s">
        <v>223</v>
      </c>
      <c r="BM192" s="232" t="s">
        <v>268</v>
      </c>
    </row>
    <row r="193" spans="1:65" s="12" customFormat="1" ht="22.9" customHeight="1">
      <c r="B193" s="204"/>
      <c r="C193" s="205"/>
      <c r="D193" s="206" t="s">
        <v>76</v>
      </c>
      <c r="E193" s="218" t="s">
        <v>269</v>
      </c>
      <c r="F193" s="218" t="s">
        <v>270</v>
      </c>
      <c r="G193" s="205"/>
      <c r="H193" s="205"/>
      <c r="I193" s="208"/>
      <c r="J193" s="219">
        <f>BK193</f>
        <v>0</v>
      </c>
      <c r="K193" s="205"/>
      <c r="L193" s="210"/>
      <c r="M193" s="211"/>
      <c r="N193" s="212"/>
      <c r="O193" s="212"/>
      <c r="P193" s="213">
        <f>SUM(P194:P211)</f>
        <v>0</v>
      </c>
      <c r="Q193" s="212"/>
      <c r="R193" s="213">
        <f>SUM(R194:R211)</f>
        <v>0.14344999999999997</v>
      </c>
      <c r="S193" s="212"/>
      <c r="T193" s="214">
        <f>SUM(T194:T211)</f>
        <v>0.21482999999999999</v>
      </c>
      <c r="AR193" s="215" t="s">
        <v>93</v>
      </c>
      <c r="AT193" s="216" t="s">
        <v>76</v>
      </c>
      <c r="AU193" s="216" t="s">
        <v>82</v>
      </c>
      <c r="AY193" s="215" t="s">
        <v>142</v>
      </c>
      <c r="BK193" s="217">
        <f>SUM(BK194:BK211)</f>
        <v>0</v>
      </c>
    </row>
    <row r="194" spans="1:65" s="2" customFormat="1" ht="16.5" customHeight="1">
      <c r="A194" s="34"/>
      <c r="B194" s="35"/>
      <c r="C194" s="220" t="s">
        <v>271</v>
      </c>
      <c r="D194" s="220" t="s">
        <v>145</v>
      </c>
      <c r="E194" s="221" t="s">
        <v>272</v>
      </c>
      <c r="F194" s="222" t="s">
        <v>273</v>
      </c>
      <c r="G194" s="223" t="s">
        <v>261</v>
      </c>
      <c r="H194" s="224">
        <v>2</v>
      </c>
      <c r="I194" s="225"/>
      <c r="J194" s="226">
        <f t="shared" ref="J194:J211" si="5">ROUND(I194*H194,2)</f>
        <v>0</v>
      </c>
      <c r="K194" s="227"/>
      <c r="L194" s="37"/>
      <c r="M194" s="228" t="s">
        <v>1</v>
      </c>
      <c r="N194" s="229" t="s">
        <v>42</v>
      </c>
      <c r="O194" s="71"/>
      <c r="P194" s="230">
        <f t="shared" ref="P194:P211" si="6">O194*H194</f>
        <v>0</v>
      </c>
      <c r="Q194" s="230">
        <v>0</v>
      </c>
      <c r="R194" s="230">
        <f t="shared" ref="R194:R211" si="7">Q194*H194</f>
        <v>0</v>
      </c>
      <c r="S194" s="230">
        <v>1.933E-2</v>
      </c>
      <c r="T194" s="231">
        <f t="shared" ref="T194:T211" si="8">S194*H194</f>
        <v>3.866E-2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32" t="s">
        <v>223</v>
      </c>
      <c r="AT194" s="232" t="s">
        <v>145</v>
      </c>
      <c r="AU194" s="232" t="s">
        <v>93</v>
      </c>
      <c r="AY194" s="16" t="s">
        <v>142</v>
      </c>
      <c r="BE194" s="109">
        <f t="shared" ref="BE194:BE211" si="9">IF(N194="základní",J194,0)</f>
        <v>0</v>
      </c>
      <c r="BF194" s="109">
        <f t="shared" ref="BF194:BF211" si="10">IF(N194="snížená",J194,0)</f>
        <v>0</v>
      </c>
      <c r="BG194" s="109">
        <f t="shared" ref="BG194:BG211" si="11">IF(N194="zákl. přenesená",J194,0)</f>
        <v>0</v>
      </c>
      <c r="BH194" s="109">
        <f t="shared" ref="BH194:BH211" si="12">IF(N194="sníž. přenesená",J194,0)</f>
        <v>0</v>
      </c>
      <c r="BI194" s="109">
        <f t="shared" ref="BI194:BI211" si="13">IF(N194="nulová",J194,0)</f>
        <v>0</v>
      </c>
      <c r="BJ194" s="16" t="s">
        <v>82</v>
      </c>
      <c r="BK194" s="109">
        <f t="shared" ref="BK194:BK211" si="14">ROUND(I194*H194,2)</f>
        <v>0</v>
      </c>
      <c r="BL194" s="16" t="s">
        <v>223</v>
      </c>
      <c r="BM194" s="232" t="s">
        <v>274</v>
      </c>
    </row>
    <row r="195" spans="1:65" s="2" customFormat="1" ht="21.75" customHeight="1">
      <c r="A195" s="34"/>
      <c r="B195" s="35"/>
      <c r="C195" s="220" t="s">
        <v>275</v>
      </c>
      <c r="D195" s="220" t="s">
        <v>145</v>
      </c>
      <c r="E195" s="221" t="s">
        <v>276</v>
      </c>
      <c r="F195" s="222" t="s">
        <v>277</v>
      </c>
      <c r="G195" s="223" t="s">
        <v>261</v>
      </c>
      <c r="H195" s="224">
        <v>2</v>
      </c>
      <c r="I195" s="225"/>
      <c r="J195" s="226">
        <f t="shared" si="5"/>
        <v>0</v>
      </c>
      <c r="K195" s="227"/>
      <c r="L195" s="37"/>
      <c r="M195" s="228" t="s">
        <v>1</v>
      </c>
      <c r="N195" s="229" t="s">
        <v>42</v>
      </c>
      <c r="O195" s="71"/>
      <c r="P195" s="230">
        <f t="shared" si="6"/>
        <v>0</v>
      </c>
      <c r="Q195" s="230">
        <v>2.894E-2</v>
      </c>
      <c r="R195" s="230">
        <f t="shared" si="7"/>
        <v>5.7880000000000001E-2</v>
      </c>
      <c r="S195" s="230">
        <v>0</v>
      </c>
      <c r="T195" s="231">
        <f t="shared" si="8"/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32" t="s">
        <v>223</v>
      </c>
      <c r="AT195" s="232" t="s">
        <v>145</v>
      </c>
      <c r="AU195" s="232" t="s">
        <v>93</v>
      </c>
      <c r="AY195" s="16" t="s">
        <v>142</v>
      </c>
      <c r="BE195" s="109">
        <f t="shared" si="9"/>
        <v>0</v>
      </c>
      <c r="BF195" s="109">
        <f t="shared" si="10"/>
        <v>0</v>
      </c>
      <c r="BG195" s="109">
        <f t="shared" si="11"/>
        <v>0</v>
      </c>
      <c r="BH195" s="109">
        <f t="shared" si="12"/>
        <v>0</v>
      </c>
      <c r="BI195" s="109">
        <f t="shared" si="13"/>
        <v>0</v>
      </c>
      <c r="BJ195" s="16" t="s">
        <v>82</v>
      </c>
      <c r="BK195" s="109">
        <f t="shared" si="14"/>
        <v>0</v>
      </c>
      <c r="BL195" s="16" t="s">
        <v>223</v>
      </c>
      <c r="BM195" s="232" t="s">
        <v>278</v>
      </c>
    </row>
    <row r="196" spans="1:65" s="2" customFormat="1" ht="21.75" customHeight="1">
      <c r="A196" s="34"/>
      <c r="B196" s="35"/>
      <c r="C196" s="220" t="s">
        <v>279</v>
      </c>
      <c r="D196" s="220" t="s">
        <v>145</v>
      </c>
      <c r="E196" s="221" t="s">
        <v>280</v>
      </c>
      <c r="F196" s="222" t="s">
        <v>281</v>
      </c>
      <c r="G196" s="223" t="s">
        <v>261</v>
      </c>
      <c r="H196" s="224">
        <v>1</v>
      </c>
      <c r="I196" s="225"/>
      <c r="J196" s="226">
        <f t="shared" si="5"/>
        <v>0</v>
      </c>
      <c r="K196" s="227"/>
      <c r="L196" s="37"/>
      <c r="M196" s="228" t="s">
        <v>1</v>
      </c>
      <c r="N196" s="229" t="s">
        <v>42</v>
      </c>
      <c r="O196" s="71"/>
      <c r="P196" s="230">
        <f t="shared" si="6"/>
        <v>0</v>
      </c>
      <c r="Q196" s="230">
        <v>1.7690000000000001E-2</v>
      </c>
      <c r="R196" s="230">
        <f t="shared" si="7"/>
        <v>1.7690000000000001E-2</v>
      </c>
      <c r="S196" s="230">
        <v>0</v>
      </c>
      <c r="T196" s="231">
        <f t="shared" si="8"/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32" t="s">
        <v>223</v>
      </c>
      <c r="AT196" s="232" t="s">
        <v>145</v>
      </c>
      <c r="AU196" s="232" t="s">
        <v>93</v>
      </c>
      <c r="AY196" s="16" t="s">
        <v>142</v>
      </c>
      <c r="BE196" s="109">
        <f t="shared" si="9"/>
        <v>0</v>
      </c>
      <c r="BF196" s="109">
        <f t="shared" si="10"/>
        <v>0</v>
      </c>
      <c r="BG196" s="109">
        <f t="shared" si="11"/>
        <v>0</v>
      </c>
      <c r="BH196" s="109">
        <f t="shared" si="12"/>
        <v>0</v>
      </c>
      <c r="BI196" s="109">
        <f t="shared" si="13"/>
        <v>0</v>
      </c>
      <c r="BJ196" s="16" t="s">
        <v>82</v>
      </c>
      <c r="BK196" s="109">
        <f t="shared" si="14"/>
        <v>0</v>
      </c>
      <c r="BL196" s="16" t="s">
        <v>223</v>
      </c>
      <c r="BM196" s="232" t="s">
        <v>282</v>
      </c>
    </row>
    <row r="197" spans="1:65" s="2" customFormat="1" ht="16.5" customHeight="1">
      <c r="A197" s="34"/>
      <c r="B197" s="35"/>
      <c r="C197" s="220" t="s">
        <v>283</v>
      </c>
      <c r="D197" s="220" t="s">
        <v>145</v>
      </c>
      <c r="E197" s="221" t="s">
        <v>284</v>
      </c>
      <c r="F197" s="222" t="s">
        <v>285</v>
      </c>
      <c r="G197" s="223" t="s">
        <v>261</v>
      </c>
      <c r="H197" s="224">
        <v>1</v>
      </c>
      <c r="I197" s="225"/>
      <c r="J197" s="226">
        <f t="shared" si="5"/>
        <v>0</v>
      </c>
      <c r="K197" s="227"/>
      <c r="L197" s="37"/>
      <c r="M197" s="228" t="s">
        <v>1</v>
      </c>
      <c r="N197" s="229" t="s">
        <v>42</v>
      </c>
      <c r="O197" s="71"/>
      <c r="P197" s="230">
        <f t="shared" si="6"/>
        <v>0</v>
      </c>
      <c r="Q197" s="230">
        <v>0</v>
      </c>
      <c r="R197" s="230">
        <f t="shared" si="7"/>
        <v>0</v>
      </c>
      <c r="S197" s="230">
        <v>1.9460000000000002E-2</v>
      </c>
      <c r="T197" s="231">
        <f t="shared" si="8"/>
        <v>1.9460000000000002E-2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32" t="s">
        <v>223</v>
      </c>
      <c r="AT197" s="232" t="s">
        <v>145</v>
      </c>
      <c r="AU197" s="232" t="s">
        <v>93</v>
      </c>
      <c r="AY197" s="16" t="s">
        <v>142</v>
      </c>
      <c r="BE197" s="109">
        <f t="shared" si="9"/>
        <v>0</v>
      </c>
      <c r="BF197" s="109">
        <f t="shared" si="10"/>
        <v>0</v>
      </c>
      <c r="BG197" s="109">
        <f t="shared" si="11"/>
        <v>0</v>
      </c>
      <c r="BH197" s="109">
        <f t="shared" si="12"/>
        <v>0</v>
      </c>
      <c r="BI197" s="109">
        <f t="shared" si="13"/>
        <v>0</v>
      </c>
      <c r="BJ197" s="16" t="s">
        <v>82</v>
      </c>
      <c r="BK197" s="109">
        <f t="shared" si="14"/>
        <v>0</v>
      </c>
      <c r="BL197" s="16" t="s">
        <v>223</v>
      </c>
      <c r="BM197" s="232" t="s">
        <v>286</v>
      </c>
    </row>
    <row r="198" spans="1:65" s="2" customFormat="1" ht="21.75" customHeight="1">
      <c r="A198" s="34"/>
      <c r="B198" s="35"/>
      <c r="C198" s="220" t="s">
        <v>287</v>
      </c>
      <c r="D198" s="220" t="s">
        <v>145</v>
      </c>
      <c r="E198" s="221" t="s">
        <v>288</v>
      </c>
      <c r="F198" s="222" t="s">
        <v>289</v>
      </c>
      <c r="G198" s="223" t="s">
        <v>261</v>
      </c>
      <c r="H198" s="224">
        <v>2</v>
      </c>
      <c r="I198" s="225"/>
      <c r="J198" s="226">
        <f t="shared" si="5"/>
        <v>0</v>
      </c>
      <c r="K198" s="227"/>
      <c r="L198" s="37"/>
      <c r="M198" s="228" t="s">
        <v>1</v>
      </c>
      <c r="N198" s="229" t="s">
        <v>42</v>
      </c>
      <c r="O198" s="71"/>
      <c r="P198" s="230">
        <f t="shared" si="6"/>
        <v>0</v>
      </c>
      <c r="Q198" s="230">
        <v>1.197E-2</v>
      </c>
      <c r="R198" s="230">
        <f t="shared" si="7"/>
        <v>2.3939999999999999E-2</v>
      </c>
      <c r="S198" s="230">
        <v>0</v>
      </c>
      <c r="T198" s="231">
        <f t="shared" si="8"/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32" t="s">
        <v>223</v>
      </c>
      <c r="AT198" s="232" t="s">
        <v>145</v>
      </c>
      <c r="AU198" s="232" t="s">
        <v>93</v>
      </c>
      <c r="AY198" s="16" t="s">
        <v>142</v>
      </c>
      <c r="BE198" s="109">
        <f t="shared" si="9"/>
        <v>0</v>
      </c>
      <c r="BF198" s="109">
        <f t="shared" si="10"/>
        <v>0</v>
      </c>
      <c r="BG198" s="109">
        <f t="shared" si="11"/>
        <v>0</v>
      </c>
      <c r="BH198" s="109">
        <f t="shared" si="12"/>
        <v>0</v>
      </c>
      <c r="BI198" s="109">
        <f t="shared" si="13"/>
        <v>0</v>
      </c>
      <c r="BJ198" s="16" t="s">
        <v>82</v>
      </c>
      <c r="BK198" s="109">
        <f t="shared" si="14"/>
        <v>0</v>
      </c>
      <c r="BL198" s="16" t="s">
        <v>223</v>
      </c>
      <c r="BM198" s="232" t="s">
        <v>290</v>
      </c>
    </row>
    <row r="199" spans="1:65" s="2" customFormat="1" ht="21.75" customHeight="1">
      <c r="A199" s="34"/>
      <c r="B199" s="35"/>
      <c r="C199" s="220" t="s">
        <v>291</v>
      </c>
      <c r="D199" s="220" t="s">
        <v>145</v>
      </c>
      <c r="E199" s="221" t="s">
        <v>292</v>
      </c>
      <c r="F199" s="222" t="s">
        <v>293</v>
      </c>
      <c r="G199" s="223" t="s">
        <v>261</v>
      </c>
      <c r="H199" s="224">
        <v>1</v>
      </c>
      <c r="I199" s="225"/>
      <c r="J199" s="226">
        <f t="shared" si="5"/>
        <v>0</v>
      </c>
      <c r="K199" s="227"/>
      <c r="L199" s="37"/>
      <c r="M199" s="228" t="s">
        <v>1</v>
      </c>
      <c r="N199" s="229" t="s">
        <v>42</v>
      </c>
      <c r="O199" s="71"/>
      <c r="P199" s="230">
        <f t="shared" si="6"/>
        <v>0</v>
      </c>
      <c r="Q199" s="230">
        <v>1.4749999999999999E-2</v>
      </c>
      <c r="R199" s="230">
        <f t="shared" si="7"/>
        <v>1.4749999999999999E-2</v>
      </c>
      <c r="S199" s="230">
        <v>0</v>
      </c>
      <c r="T199" s="231">
        <f t="shared" si="8"/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32" t="s">
        <v>223</v>
      </c>
      <c r="AT199" s="232" t="s">
        <v>145</v>
      </c>
      <c r="AU199" s="232" t="s">
        <v>93</v>
      </c>
      <c r="AY199" s="16" t="s">
        <v>142</v>
      </c>
      <c r="BE199" s="109">
        <f t="shared" si="9"/>
        <v>0</v>
      </c>
      <c r="BF199" s="109">
        <f t="shared" si="10"/>
        <v>0</v>
      </c>
      <c r="BG199" s="109">
        <f t="shared" si="11"/>
        <v>0</v>
      </c>
      <c r="BH199" s="109">
        <f t="shared" si="12"/>
        <v>0</v>
      </c>
      <c r="BI199" s="109">
        <f t="shared" si="13"/>
        <v>0</v>
      </c>
      <c r="BJ199" s="16" t="s">
        <v>82</v>
      </c>
      <c r="BK199" s="109">
        <f t="shared" si="14"/>
        <v>0</v>
      </c>
      <c r="BL199" s="16" t="s">
        <v>223</v>
      </c>
      <c r="BM199" s="232" t="s">
        <v>294</v>
      </c>
    </row>
    <row r="200" spans="1:65" s="2" customFormat="1" ht="16.5" customHeight="1">
      <c r="A200" s="34"/>
      <c r="B200" s="35"/>
      <c r="C200" s="220" t="s">
        <v>295</v>
      </c>
      <c r="D200" s="220" t="s">
        <v>145</v>
      </c>
      <c r="E200" s="221" t="s">
        <v>296</v>
      </c>
      <c r="F200" s="222" t="s">
        <v>297</v>
      </c>
      <c r="G200" s="223" t="s">
        <v>261</v>
      </c>
      <c r="H200" s="224">
        <v>1</v>
      </c>
      <c r="I200" s="225"/>
      <c r="J200" s="226">
        <f t="shared" si="5"/>
        <v>0</v>
      </c>
      <c r="K200" s="227"/>
      <c r="L200" s="37"/>
      <c r="M200" s="228" t="s">
        <v>1</v>
      </c>
      <c r="N200" s="229" t="s">
        <v>42</v>
      </c>
      <c r="O200" s="71"/>
      <c r="P200" s="230">
        <f t="shared" si="6"/>
        <v>0</v>
      </c>
      <c r="Q200" s="230">
        <v>0</v>
      </c>
      <c r="R200" s="230">
        <f t="shared" si="7"/>
        <v>0</v>
      </c>
      <c r="S200" s="230">
        <v>0.155</v>
      </c>
      <c r="T200" s="231">
        <f t="shared" si="8"/>
        <v>0.155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32" t="s">
        <v>223</v>
      </c>
      <c r="AT200" s="232" t="s">
        <v>145</v>
      </c>
      <c r="AU200" s="232" t="s">
        <v>93</v>
      </c>
      <c r="AY200" s="16" t="s">
        <v>142</v>
      </c>
      <c r="BE200" s="109">
        <f t="shared" si="9"/>
        <v>0</v>
      </c>
      <c r="BF200" s="109">
        <f t="shared" si="10"/>
        <v>0</v>
      </c>
      <c r="BG200" s="109">
        <f t="shared" si="11"/>
        <v>0</v>
      </c>
      <c r="BH200" s="109">
        <f t="shared" si="12"/>
        <v>0</v>
      </c>
      <c r="BI200" s="109">
        <f t="shared" si="13"/>
        <v>0</v>
      </c>
      <c r="BJ200" s="16" t="s">
        <v>82</v>
      </c>
      <c r="BK200" s="109">
        <f t="shared" si="14"/>
        <v>0</v>
      </c>
      <c r="BL200" s="16" t="s">
        <v>223</v>
      </c>
      <c r="BM200" s="232" t="s">
        <v>298</v>
      </c>
    </row>
    <row r="201" spans="1:65" s="2" customFormat="1" ht="16.5" customHeight="1">
      <c r="A201" s="34"/>
      <c r="B201" s="35"/>
      <c r="C201" s="220" t="s">
        <v>299</v>
      </c>
      <c r="D201" s="220" t="s">
        <v>145</v>
      </c>
      <c r="E201" s="221" t="s">
        <v>300</v>
      </c>
      <c r="F201" s="222" t="s">
        <v>301</v>
      </c>
      <c r="G201" s="223" t="s">
        <v>261</v>
      </c>
      <c r="H201" s="224">
        <v>2</v>
      </c>
      <c r="I201" s="225"/>
      <c r="J201" s="226">
        <f t="shared" si="5"/>
        <v>0</v>
      </c>
      <c r="K201" s="227"/>
      <c r="L201" s="37"/>
      <c r="M201" s="228" t="s">
        <v>1</v>
      </c>
      <c r="N201" s="229" t="s">
        <v>42</v>
      </c>
      <c r="O201" s="71"/>
      <c r="P201" s="230">
        <f t="shared" si="6"/>
        <v>0</v>
      </c>
      <c r="Q201" s="230">
        <v>1.0659999999999999E-2</v>
      </c>
      <c r="R201" s="230">
        <f t="shared" si="7"/>
        <v>2.1319999999999999E-2</v>
      </c>
      <c r="S201" s="230">
        <v>0</v>
      </c>
      <c r="T201" s="231">
        <f t="shared" si="8"/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32" t="s">
        <v>223</v>
      </c>
      <c r="AT201" s="232" t="s">
        <v>145</v>
      </c>
      <c r="AU201" s="232" t="s">
        <v>93</v>
      </c>
      <c r="AY201" s="16" t="s">
        <v>142</v>
      </c>
      <c r="BE201" s="109">
        <f t="shared" si="9"/>
        <v>0</v>
      </c>
      <c r="BF201" s="109">
        <f t="shared" si="10"/>
        <v>0</v>
      </c>
      <c r="BG201" s="109">
        <f t="shared" si="11"/>
        <v>0</v>
      </c>
      <c r="BH201" s="109">
        <f t="shared" si="12"/>
        <v>0</v>
      </c>
      <c r="BI201" s="109">
        <f t="shared" si="13"/>
        <v>0</v>
      </c>
      <c r="BJ201" s="16" t="s">
        <v>82</v>
      </c>
      <c r="BK201" s="109">
        <f t="shared" si="14"/>
        <v>0</v>
      </c>
      <c r="BL201" s="16" t="s">
        <v>223</v>
      </c>
      <c r="BM201" s="232" t="s">
        <v>302</v>
      </c>
    </row>
    <row r="202" spans="1:65" s="2" customFormat="1" ht="21.75" customHeight="1">
      <c r="A202" s="34"/>
      <c r="B202" s="35"/>
      <c r="C202" s="220" t="s">
        <v>303</v>
      </c>
      <c r="D202" s="220" t="s">
        <v>145</v>
      </c>
      <c r="E202" s="221" t="s">
        <v>304</v>
      </c>
      <c r="F202" s="222" t="s">
        <v>305</v>
      </c>
      <c r="G202" s="223" t="s">
        <v>233</v>
      </c>
      <c r="H202" s="224">
        <v>0.215</v>
      </c>
      <c r="I202" s="225"/>
      <c r="J202" s="226">
        <f t="shared" si="5"/>
        <v>0</v>
      </c>
      <c r="K202" s="227"/>
      <c r="L202" s="37"/>
      <c r="M202" s="228" t="s">
        <v>1</v>
      </c>
      <c r="N202" s="229" t="s">
        <v>42</v>
      </c>
      <c r="O202" s="71"/>
      <c r="P202" s="230">
        <f t="shared" si="6"/>
        <v>0</v>
      </c>
      <c r="Q202" s="230">
        <v>0</v>
      </c>
      <c r="R202" s="230">
        <f t="shared" si="7"/>
        <v>0</v>
      </c>
      <c r="S202" s="230">
        <v>0</v>
      </c>
      <c r="T202" s="231">
        <f t="shared" si="8"/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32" t="s">
        <v>223</v>
      </c>
      <c r="AT202" s="232" t="s">
        <v>145</v>
      </c>
      <c r="AU202" s="232" t="s">
        <v>93</v>
      </c>
      <c r="AY202" s="16" t="s">
        <v>142</v>
      </c>
      <c r="BE202" s="109">
        <f t="shared" si="9"/>
        <v>0</v>
      </c>
      <c r="BF202" s="109">
        <f t="shared" si="10"/>
        <v>0</v>
      </c>
      <c r="BG202" s="109">
        <f t="shared" si="11"/>
        <v>0</v>
      </c>
      <c r="BH202" s="109">
        <f t="shared" si="12"/>
        <v>0</v>
      </c>
      <c r="BI202" s="109">
        <f t="shared" si="13"/>
        <v>0</v>
      </c>
      <c r="BJ202" s="16" t="s">
        <v>82</v>
      </c>
      <c r="BK202" s="109">
        <f t="shared" si="14"/>
        <v>0</v>
      </c>
      <c r="BL202" s="16" t="s">
        <v>223</v>
      </c>
      <c r="BM202" s="232" t="s">
        <v>306</v>
      </c>
    </row>
    <row r="203" spans="1:65" s="2" customFormat="1" ht="21.75" customHeight="1">
      <c r="A203" s="34"/>
      <c r="B203" s="35"/>
      <c r="C203" s="220" t="s">
        <v>307</v>
      </c>
      <c r="D203" s="220" t="s">
        <v>145</v>
      </c>
      <c r="E203" s="221" t="s">
        <v>308</v>
      </c>
      <c r="F203" s="222" t="s">
        <v>309</v>
      </c>
      <c r="G203" s="223" t="s">
        <v>261</v>
      </c>
      <c r="H203" s="224">
        <v>4</v>
      </c>
      <c r="I203" s="225"/>
      <c r="J203" s="226">
        <f t="shared" si="5"/>
        <v>0</v>
      </c>
      <c r="K203" s="227"/>
      <c r="L203" s="37"/>
      <c r="M203" s="228" t="s">
        <v>1</v>
      </c>
      <c r="N203" s="229" t="s">
        <v>42</v>
      </c>
      <c r="O203" s="71"/>
      <c r="P203" s="230">
        <f t="shared" si="6"/>
        <v>0</v>
      </c>
      <c r="Q203" s="230">
        <v>2.4000000000000001E-4</v>
      </c>
      <c r="R203" s="230">
        <f t="shared" si="7"/>
        <v>9.6000000000000002E-4</v>
      </c>
      <c r="S203" s="230">
        <v>0</v>
      </c>
      <c r="T203" s="231">
        <f t="shared" si="8"/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32" t="s">
        <v>223</v>
      </c>
      <c r="AT203" s="232" t="s">
        <v>145</v>
      </c>
      <c r="AU203" s="232" t="s">
        <v>93</v>
      </c>
      <c r="AY203" s="16" t="s">
        <v>142</v>
      </c>
      <c r="BE203" s="109">
        <f t="shared" si="9"/>
        <v>0</v>
      </c>
      <c r="BF203" s="109">
        <f t="shared" si="10"/>
        <v>0</v>
      </c>
      <c r="BG203" s="109">
        <f t="shared" si="11"/>
        <v>0</v>
      </c>
      <c r="BH203" s="109">
        <f t="shared" si="12"/>
        <v>0</v>
      </c>
      <c r="BI203" s="109">
        <f t="shared" si="13"/>
        <v>0</v>
      </c>
      <c r="BJ203" s="16" t="s">
        <v>82</v>
      </c>
      <c r="BK203" s="109">
        <f t="shared" si="14"/>
        <v>0</v>
      </c>
      <c r="BL203" s="16" t="s">
        <v>223</v>
      </c>
      <c r="BM203" s="232" t="s">
        <v>310</v>
      </c>
    </row>
    <row r="204" spans="1:65" s="2" customFormat="1" ht="16.5" customHeight="1">
      <c r="A204" s="34"/>
      <c r="B204" s="35"/>
      <c r="C204" s="220" t="s">
        <v>311</v>
      </c>
      <c r="D204" s="220" t="s">
        <v>145</v>
      </c>
      <c r="E204" s="221" t="s">
        <v>312</v>
      </c>
      <c r="F204" s="222" t="s">
        <v>313</v>
      </c>
      <c r="G204" s="223" t="s">
        <v>261</v>
      </c>
      <c r="H204" s="224">
        <v>1</v>
      </c>
      <c r="I204" s="225"/>
      <c r="J204" s="226">
        <f t="shared" si="5"/>
        <v>0</v>
      </c>
      <c r="K204" s="227"/>
      <c r="L204" s="37"/>
      <c r="M204" s="228" t="s">
        <v>1</v>
      </c>
      <c r="N204" s="229" t="s">
        <v>42</v>
      </c>
      <c r="O204" s="71"/>
      <c r="P204" s="230">
        <f t="shared" si="6"/>
        <v>0</v>
      </c>
      <c r="Q204" s="230">
        <v>9.0000000000000006E-5</v>
      </c>
      <c r="R204" s="230">
        <f t="shared" si="7"/>
        <v>9.0000000000000006E-5</v>
      </c>
      <c r="S204" s="230">
        <v>0</v>
      </c>
      <c r="T204" s="231">
        <f t="shared" si="8"/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32" t="s">
        <v>223</v>
      </c>
      <c r="AT204" s="232" t="s">
        <v>145</v>
      </c>
      <c r="AU204" s="232" t="s">
        <v>93</v>
      </c>
      <c r="AY204" s="16" t="s">
        <v>142</v>
      </c>
      <c r="BE204" s="109">
        <f t="shared" si="9"/>
        <v>0</v>
      </c>
      <c r="BF204" s="109">
        <f t="shared" si="10"/>
        <v>0</v>
      </c>
      <c r="BG204" s="109">
        <f t="shared" si="11"/>
        <v>0</v>
      </c>
      <c r="BH204" s="109">
        <f t="shared" si="12"/>
        <v>0</v>
      </c>
      <c r="BI204" s="109">
        <f t="shared" si="13"/>
        <v>0</v>
      </c>
      <c r="BJ204" s="16" t="s">
        <v>82</v>
      </c>
      <c r="BK204" s="109">
        <f t="shared" si="14"/>
        <v>0</v>
      </c>
      <c r="BL204" s="16" t="s">
        <v>223</v>
      </c>
      <c r="BM204" s="232" t="s">
        <v>314</v>
      </c>
    </row>
    <row r="205" spans="1:65" s="2" customFormat="1" ht="16.5" customHeight="1">
      <c r="A205" s="34"/>
      <c r="B205" s="35"/>
      <c r="C205" s="256" t="s">
        <v>315</v>
      </c>
      <c r="D205" s="256" t="s">
        <v>194</v>
      </c>
      <c r="E205" s="257" t="s">
        <v>316</v>
      </c>
      <c r="F205" s="258" t="s">
        <v>317</v>
      </c>
      <c r="G205" s="259" t="s">
        <v>318</v>
      </c>
      <c r="H205" s="260">
        <v>1</v>
      </c>
      <c r="I205" s="261"/>
      <c r="J205" s="262">
        <f t="shared" si="5"/>
        <v>0</v>
      </c>
      <c r="K205" s="263"/>
      <c r="L205" s="264"/>
      <c r="M205" s="265" t="s">
        <v>1</v>
      </c>
      <c r="N205" s="266" t="s">
        <v>42</v>
      </c>
      <c r="O205" s="71"/>
      <c r="P205" s="230">
        <f t="shared" si="6"/>
        <v>0</v>
      </c>
      <c r="Q205" s="230">
        <v>8.0000000000000004E-4</v>
      </c>
      <c r="R205" s="230">
        <f t="shared" si="7"/>
        <v>8.0000000000000004E-4</v>
      </c>
      <c r="S205" s="230">
        <v>0</v>
      </c>
      <c r="T205" s="231">
        <f t="shared" si="8"/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32" t="s">
        <v>303</v>
      </c>
      <c r="AT205" s="232" t="s">
        <v>194</v>
      </c>
      <c r="AU205" s="232" t="s">
        <v>93</v>
      </c>
      <c r="AY205" s="16" t="s">
        <v>142</v>
      </c>
      <c r="BE205" s="109">
        <f t="shared" si="9"/>
        <v>0</v>
      </c>
      <c r="BF205" s="109">
        <f t="shared" si="10"/>
        <v>0</v>
      </c>
      <c r="BG205" s="109">
        <f t="shared" si="11"/>
        <v>0</v>
      </c>
      <c r="BH205" s="109">
        <f t="shared" si="12"/>
        <v>0</v>
      </c>
      <c r="BI205" s="109">
        <f t="shared" si="13"/>
        <v>0</v>
      </c>
      <c r="BJ205" s="16" t="s">
        <v>82</v>
      </c>
      <c r="BK205" s="109">
        <f t="shared" si="14"/>
        <v>0</v>
      </c>
      <c r="BL205" s="16" t="s">
        <v>223</v>
      </c>
      <c r="BM205" s="232" t="s">
        <v>319</v>
      </c>
    </row>
    <row r="206" spans="1:65" s="2" customFormat="1" ht="16.5" customHeight="1">
      <c r="A206" s="34"/>
      <c r="B206" s="35"/>
      <c r="C206" s="220" t="s">
        <v>320</v>
      </c>
      <c r="D206" s="220" t="s">
        <v>145</v>
      </c>
      <c r="E206" s="221" t="s">
        <v>321</v>
      </c>
      <c r="F206" s="222" t="s">
        <v>322</v>
      </c>
      <c r="G206" s="223" t="s">
        <v>261</v>
      </c>
      <c r="H206" s="224">
        <v>1</v>
      </c>
      <c r="I206" s="225"/>
      <c r="J206" s="226">
        <f t="shared" si="5"/>
        <v>0</v>
      </c>
      <c r="K206" s="227"/>
      <c r="L206" s="37"/>
      <c r="M206" s="228" t="s">
        <v>1</v>
      </c>
      <c r="N206" s="229" t="s">
        <v>42</v>
      </c>
      <c r="O206" s="71"/>
      <c r="P206" s="230">
        <f t="shared" si="6"/>
        <v>0</v>
      </c>
      <c r="Q206" s="230">
        <v>0</v>
      </c>
      <c r="R206" s="230">
        <f t="shared" si="7"/>
        <v>0</v>
      </c>
      <c r="S206" s="230">
        <v>8.5999999999999998E-4</v>
      </c>
      <c r="T206" s="231">
        <f t="shared" si="8"/>
        <v>8.5999999999999998E-4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32" t="s">
        <v>223</v>
      </c>
      <c r="AT206" s="232" t="s">
        <v>145</v>
      </c>
      <c r="AU206" s="232" t="s">
        <v>93</v>
      </c>
      <c r="AY206" s="16" t="s">
        <v>142</v>
      </c>
      <c r="BE206" s="109">
        <f t="shared" si="9"/>
        <v>0</v>
      </c>
      <c r="BF206" s="109">
        <f t="shared" si="10"/>
        <v>0</v>
      </c>
      <c r="BG206" s="109">
        <f t="shared" si="11"/>
        <v>0</v>
      </c>
      <c r="BH206" s="109">
        <f t="shared" si="12"/>
        <v>0</v>
      </c>
      <c r="BI206" s="109">
        <f t="shared" si="13"/>
        <v>0</v>
      </c>
      <c r="BJ206" s="16" t="s">
        <v>82</v>
      </c>
      <c r="BK206" s="109">
        <f t="shared" si="14"/>
        <v>0</v>
      </c>
      <c r="BL206" s="16" t="s">
        <v>223</v>
      </c>
      <c r="BM206" s="232" t="s">
        <v>323</v>
      </c>
    </row>
    <row r="207" spans="1:65" s="2" customFormat="1" ht="21.75" customHeight="1">
      <c r="A207" s="34"/>
      <c r="B207" s="35"/>
      <c r="C207" s="220" t="s">
        <v>324</v>
      </c>
      <c r="D207" s="220" t="s">
        <v>145</v>
      </c>
      <c r="E207" s="221" t="s">
        <v>325</v>
      </c>
      <c r="F207" s="222" t="s">
        <v>326</v>
      </c>
      <c r="G207" s="223" t="s">
        <v>261</v>
      </c>
      <c r="H207" s="224">
        <v>1</v>
      </c>
      <c r="I207" s="225"/>
      <c r="J207" s="226">
        <f t="shared" si="5"/>
        <v>0</v>
      </c>
      <c r="K207" s="227"/>
      <c r="L207" s="37"/>
      <c r="M207" s="228" t="s">
        <v>1</v>
      </c>
      <c r="N207" s="229" t="s">
        <v>42</v>
      </c>
      <c r="O207" s="71"/>
      <c r="P207" s="230">
        <f t="shared" si="6"/>
        <v>0</v>
      </c>
      <c r="Q207" s="230">
        <v>1.9599999999999999E-3</v>
      </c>
      <c r="R207" s="230">
        <f t="shared" si="7"/>
        <v>1.9599999999999999E-3</v>
      </c>
      <c r="S207" s="230">
        <v>0</v>
      </c>
      <c r="T207" s="231">
        <f t="shared" si="8"/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32" t="s">
        <v>223</v>
      </c>
      <c r="AT207" s="232" t="s">
        <v>145</v>
      </c>
      <c r="AU207" s="232" t="s">
        <v>93</v>
      </c>
      <c r="AY207" s="16" t="s">
        <v>142</v>
      </c>
      <c r="BE207" s="109">
        <f t="shared" si="9"/>
        <v>0</v>
      </c>
      <c r="BF207" s="109">
        <f t="shared" si="10"/>
        <v>0</v>
      </c>
      <c r="BG207" s="109">
        <f t="shared" si="11"/>
        <v>0</v>
      </c>
      <c r="BH207" s="109">
        <f t="shared" si="12"/>
        <v>0</v>
      </c>
      <c r="BI207" s="109">
        <f t="shared" si="13"/>
        <v>0</v>
      </c>
      <c r="BJ207" s="16" t="s">
        <v>82</v>
      </c>
      <c r="BK207" s="109">
        <f t="shared" si="14"/>
        <v>0</v>
      </c>
      <c r="BL207" s="16" t="s">
        <v>223</v>
      </c>
      <c r="BM207" s="232" t="s">
        <v>327</v>
      </c>
    </row>
    <row r="208" spans="1:65" s="2" customFormat="1" ht="16.5" customHeight="1">
      <c r="A208" s="34"/>
      <c r="B208" s="35"/>
      <c r="C208" s="220" t="s">
        <v>328</v>
      </c>
      <c r="D208" s="220" t="s">
        <v>145</v>
      </c>
      <c r="E208" s="221" t="s">
        <v>329</v>
      </c>
      <c r="F208" s="222" t="s">
        <v>330</v>
      </c>
      <c r="G208" s="223" t="s">
        <v>261</v>
      </c>
      <c r="H208" s="224">
        <v>2</v>
      </c>
      <c r="I208" s="225"/>
      <c r="J208" s="226">
        <f t="shared" si="5"/>
        <v>0</v>
      </c>
      <c r="K208" s="227"/>
      <c r="L208" s="37"/>
      <c r="M208" s="228" t="s">
        <v>1</v>
      </c>
      <c r="N208" s="229" t="s">
        <v>42</v>
      </c>
      <c r="O208" s="71"/>
      <c r="P208" s="230">
        <f t="shared" si="6"/>
        <v>0</v>
      </c>
      <c r="Q208" s="230">
        <v>1.8E-3</v>
      </c>
      <c r="R208" s="230">
        <f t="shared" si="7"/>
        <v>3.5999999999999999E-3</v>
      </c>
      <c r="S208" s="230">
        <v>0</v>
      </c>
      <c r="T208" s="231">
        <f t="shared" si="8"/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32" t="s">
        <v>223</v>
      </c>
      <c r="AT208" s="232" t="s">
        <v>145</v>
      </c>
      <c r="AU208" s="232" t="s">
        <v>93</v>
      </c>
      <c r="AY208" s="16" t="s">
        <v>142</v>
      </c>
      <c r="BE208" s="109">
        <f t="shared" si="9"/>
        <v>0</v>
      </c>
      <c r="BF208" s="109">
        <f t="shared" si="10"/>
        <v>0</v>
      </c>
      <c r="BG208" s="109">
        <f t="shared" si="11"/>
        <v>0</v>
      </c>
      <c r="BH208" s="109">
        <f t="shared" si="12"/>
        <v>0</v>
      </c>
      <c r="BI208" s="109">
        <f t="shared" si="13"/>
        <v>0</v>
      </c>
      <c r="BJ208" s="16" t="s">
        <v>82</v>
      </c>
      <c r="BK208" s="109">
        <f t="shared" si="14"/>
        <v>0</v>
      </c>
      <c r="BL208" s="16" t="s">
        <v>223</v>
      </c>
      <c r="BM208" s="232" t="s">
        <v>331</v>
      </c>
    </row>
    <row r="209" spans="1:65" s="2" customFormat="1" ht="16.5" customHeight="1">
      <c r="A209" s="34"/>
      <c r="B209" s="35"/>
      <c r="C209" s="220" t="s">
        <v>332</v>
      </c>
      <c r="D209" s="220" t="s">
        <v>145</v>
      </c>
      <c r="E209" s="221" t="s">
        <v>333</v>
      </c>
      <c r="F209" s="222" t="s">
        <v>334</v>
      </c>
      <c r="G209" s="223" t="s">
        <v>191</v>
      </c>
      <c r="H209" s="224">
        <v>1</v>
      </c>
      <c r="I209" s="225"/>
      <c r="J209" s="226">
        <f t="shared" si="5"/>
        <v>0</v>
      </c>
      <c r="K209" s="227"/>
      <c r="L209" s="37"/>
      <c r="M209" s="228" t="s">
        <v>1</v>
      </c>
      <c r="N209" s="229" t="s">
        <v>42</v>
      </c>
      <c r="O209" s="71"/>
      <c r="P209" s="230">
        <f t="shared" si="6"/>
        <v>0</v>
      </c>
      <c r="Q209" s="230">
        <v>0</v>
      </c>
      <c r="R209" s="230">
        <f t="shared" si="7"/>
        <v>0</v>
      </c>
      <c r="S209" s="230">
        <v>8.4999999999999995E-4</v>
      </c>
      <c r="T209" s="231">
        <f t="shared" si="8"/>
        <v>8.4999999999999995E-4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32" t="s">
        <v>223</v>
      </c>
      <c r="AT209" s="232" t="s">
        <v>145</v>
      </c>
      <c r="AU209" s="232" t="s">
        <v>93</v>
      </c>
      <c r="AY209" s="16" t="s">
        <v>142</v>
      </c>
      <c r="BE209" s="109">
        <f t="shared" si="9"/>
        <v>0</v>
      </c>
      <c r="BF209" s="109">
        <f t="shared" si="10"/>
        <v>0</v>
      </c>
      <c r="BG209" s="109">
        <f t="shared" si="11"/>
        <v>0</v>
      </c>
      <c r="BH209" s="109">
        <f t="shared" si="12"/>
        <v>0</v>
      </c>
      <c r="BI209" s="109">
        <f t="shared" si="13"/>
        <v>0</v>
      </c>
      <c r="BJ209" s="16" t="s">
        <v>82</v>
      </c>
      <c r="BK209" s="109">
        <f t="shared" si="14"/>
        <v>0</v>
      </c>
      <c r="BL209" s="16" t="s">
        <v>223</v>
      </c>
      <c r="BM209" s="232" t="s">
        <v>335</v>
      </c>
    </row>
    <row r="210" spans="1:65" s="2" customFormat="1" ht="16.5" customHeight="1">
      <c r="A210" s="34"/>
      <c r="B210" s="35"/>
      <c r="C210" s="220" t="s">
        <v>336</v>
      </c>
      <c r="D210" s="220" t="s">
        <v>145</v>
      </c>
      <c r="E210" s="221" t="s">
        <v>337</v>
      </c>
      <c r="F210" s="222" t="s">
        <v>338</v>
      </c>
      <c r="G210" s="223" t="s">
        <v>191</v>
      </c>
      <c r="H210" s="224">
        <v>2</v>
      </c>
      <c r="I210" s="225"/>
      <c r="J210" s="226">
        <f t="shared" si="5"/>
        <v>0</v>
      </c>
      <c r="K210" s="227"/>
      <c r="L210" s="37"/>
      <c r="M210" s="228" t="s">
        <v>1</v>
      </c>
      <c r="N210" s="229" t="s">
        <v>42</v>
      </c>
      <c r="O210" s="71"/>
      <c r="P210" s="230">
        <f t="shared" si="6"/>
        <v>0</v>
      </c>
      <c r="Q210" s="230">
        <v>2.3000000000000001E-4</v>
      </c>
      <c r="R210" s="230">
        <f t="shared" si="7"/>
        <v>4.6000000000000001E-4</v>
      </c>
      <c r="S210" s="230">
        <v>0</v>
      </c>
      <c r="T210" s="231">
        <f t="shared" si="8"/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32" t="s">
        <v>223</v>
      </c>
      <c r="AT210" s="232" t="s">
        <v>145</v>
      </c>
      <c r="AU210" s="232" t="s">
        <v>93</v>
      </c>
      <c r="AY210" s="16" t="s">
        <v>142</v>
      </c>
      <c r="BE210" s="109">
        <f t="shared" si="9"/>
        <v>0</v>
      </c>
      <c r="BF210" s="109">
        <f t="shared" si="10"/>
        <v>0</v>
      </c>
      <c r="BG210" s="109">
        <f t="shared" si="11"/>
        <v>0</v>
      </c>
      <c r="BH210" s="109">
        <f t="shared" si="12"/>
        <v>0</v>
      </c>
      <c r="BI210" s="109">
        <f t="shared" si="13"/>
        <v>0</v>
      </c>
      <c r="BJ210" s="16" t="s">
        <v>82</v>
      </c>
      <c r="BK210" s="109">
        <f t="shared" si="14"/>
        <v>0</v>
      </c>
      <c r="BL210" s="16" t="s">
        <v>223</v>
      </c>
      <c r="BM210" s="232" t="s">
        <v>339</v>
      </c>
    </row>
    <row r="211" spans="1:65" s="2" customFormat="1" ht="21.75" customHeight="1">
      <c r="A211" s="34"/>
      <c r="B211" s="35"/>
      <c r="C211" s="220" t="s">
        <v>340</v>
      </c>
      <c r="D211" s="220" t="s">
        <v>145</v>
      </c>
      <c r="E211" s="221" t="s">
        <v>341</v>
      </c>
      <c r="F211" s="222" t="s">
        <v>342</v>
      </c>
      <c r="G211" s="223" t="s">
        <v>233</v>
      </c>
      <c r="H211" s="224">
        <v>0.14299999999999999</v>
      </c>
      <c r="I211" s="225"/>
      <c r="J211" s="226">
        <f t="shared" si="5"/>
        <v>0</v>
      </c>
      <c r="K211" s="227"/>
      <c r="L211" s="37"/>
      <c r="M211" s="228" t="s">
        <v>1</v>
      </c>
      <c r="N211" s="229" t="s">
        <v>42</v>
      </c>
      <c r="O211" s="71"/>
      <c r="P211" s="230">
        <f t="shared" si="6"/>
        <v>0</v>
      </c>
      <c r="Q211" s="230">
        <v>0</v>
      </c>
      <c r="R211" s="230">
        <f t="shared" si="7"/>
        <v>0</v>
      </c>
      <c r="S211" s="230">
        <v>0</v>
      </c>
      <c r="T211" s="231">
        <f t="shared" si="8"/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32" t="s">
        <v>223</v>
      </c>
      <c r="AT211" s="232" t="s">
        <v>145</v>
      </c>
      <c r="AU211" s="232" t="s">
        <v>93</v>
      </c>
      <c r="AY211" s="16" t="s">
        <v>142</v>
      </c>
      <c r="BE211" s="109">
        <f t="shared" si="9"/>
        <v>0</v>
      </c>
      <c r="BF211" s="109">
        <f t="shared" si="10"/>
        <v>0</v>
      </c>
      <c r="BG211" s="109">
        <f t="shared" si="11"/>
        <v>0</v>
      </c>
      <c r="BH211" s="109">
        <f t="shared" si="12"/>
        <v>0</v>
      </c>
      <c r="BI211" s="109">
        <f t="shared" si="13"/>
        <v>0</v>
      </c>
      <c r="BJ211" s="16" t="s">
        <v>82</v>
      </c>
      <c r="BK211" s="109">
        <f t="shared" si="14"/>
        <v>0</v>
      </c>
      <c r="BL211" s="16" t="s">
        <v>223</v>
      </c>
      <c r="BM211" s="232" t="s">
        <v>343</v>
      </c>
    </row>
    <row r="212" spans="1:65" s="12" customFormat="1" ht="22.9" customHeight="1">
      <c r="B212" s="204"/>
      <c r="C212" s="205"/>
      <c r="D212" s="206" t="s">
        <v>76</v>
      </c>
      <c r="E212" s="218" t="s">
        <v>344</v>
      </c>
      <c r="F212" s="218" t="s">
        <v>345</v>
      </c>
      <c r="G212" s="205"/>
      <c r="H212" s="205"/>
      <c r="I212" s="208"/>
      <c r="J212" s="219">
        <f>BK212</f>
        <v>0</v>
      </c>
      <c r="K212" s="205"/>
      <c r="L212" s="210"/>
      <c r="M212" s="211"/>
      <c r="N212" s="212"/>
      <c r="O212" s="212"/>
      <c r="P212" s="213">
        <f>P213</f>
        <v>0</v>
      </c>
      <c r="Q212" s="212"/>
      <c r="R212" s="213">
        <f>R213</f>
        <v>0.22262000000000001</v>
      </c>
      <c r="S212" s="212"/>
      <c r="T212" s="214">
        <f>T213</f>
        <v>0</v>
      </c>
      <c r="AR212" s="215" t="s">
        <v>93</v>
      </c>
      <c r="AT212" s="216" t="s">
        <v>76</v>
      </c>
      <c r="AU212" s="216" t="s">
        <v>82</v>
      </c>
      <c r="AY212" s="215" t="s">
        <v>142</v>
      </c>
      <c r="BK212" s="217">
        <f>BK213</f>
        <v>0</v>
      </c>
    </row>
    <row r="213" spans="1:65" s="2" customFormat="1" ht="16.5" customHeight="1">
      <c r="A213" s="34"/>
      <c r="B213" s="35"/>
      <c r="C213" s="220" t="s">
        <v>346</v>
      </c>
      <c r="D213" s="220" t="s">
        <v>145</v>
      </c>
      <c r="E213" s="221" t="s">
        <v>347</v>
      </c>
      <c r="F213" s="222" t="s">
        <v>348</v>
      </c>
      <c r="G213" s="223" t="s">
        <v>261</v>
      </c>
      <c r="H213" s="224">
        <v>1</v>
      </c>
      <c r="I213" s="225"/>
      <c r="J213" s="226">
        <f>ROUND(I213*H213,2)</f>
        <v>0</v>
      </c>
      <c r="K213" s="227"/>
      <c r="L213" s="37"/>
      <c r="M213" s="228" t="s">
        <v>1</v>
      </c>
      <c r="N213" s="229" t="s">
        <v>42</v>
      </c>
      <c r="O213" s="71"/>
      <c r="P213" s="230">
        <f>O213*H213</f>
        <v>0</v>
      </c>
      <c r="Q213" s="230">
        <v>0.22262000000000001</v>
      </c>
      <c r="R213" s="230">
        <f>Q213*H213</f>
        <v>0.22262000000000001</v>
      </c>
      <c r="S213" s="230">
        <v>0</v>
      </c>
      <c r="T213" s="231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32" t="s">
        <v>223</v>
      </c>
      <c r="AT213" s="232" t="s">
        <v>145</v>
      </c>
      <c r="AU213" s="232" t="s">
        <v>93</v>
      </c>
      <c r="AY213" s="16" t="s">
        <v>142</v>
      </c>
      <c r="BE213" s="109">
        <f>IF(N213="základní",J213,0)</f>
        <v>0</v>
      </c>
      <c r="BF213" s="109">
        <f>IF(N213="snížená",J213,0)</f>
        <v>0</v>
      </c>
      <c r="BG213" s="109">
        <f>IF(N213="zákl. přenesená",J213,0)</f>
        <v>0</v>
      </c>
      <c r="BH213" s="109">
        <f>IF(N213="sníž. přenesená",J213,0)</f>
        <v>0</v>
      </c>
      <c r="BI213" s="109">
        <f>IF(N213="nulová",J213,0)</f>
        <v>0</v>
      </c>
      <c r="BJ213" s="16" t="s">
        <v>82</v>
      </c>
      <c r="BK213" s="109">
        <f>ROUND(I213*H213,2)</f>
        <v>0</v>
      </c>
      <c r="BL213" s="16" t="s">
        <v>223</v>
      </c>
      <c r="BM213" s="232" t="s">
        <v>349</v>
      </c>
    </row>
    <row r="214" spans="1:65" s="12" customFormat="1" ht="22.9" customHeight="1">
      <c r="B214" s="204"/>
      <c r="C214" s="205"/>
      <c r="D214" s="206" t="s">
        <v>76</v>
      </c>
      <c r="E214" s="218" t="s">
        <v>350</v>
      </c>
      <c r="F214" s="218" t="s">
        <v>351</v>
      </c>
      <c r="G214" s="205"/>
      <c r="H214" s="205"/>
      <c r="I214" s="208"/>
      <c r="J214" s="219">
        <f>BK214</f>
        <v>0</v>
      </c>
      <c r="K214" s="205"/>
      <c r="L214" s="210"/>
      <c r="M214" s="211"/>
      <c r="N214" s="212"/>
      <c r="O214" s="212"/>
      <c r="P214" s="213">
        <f>P215</f>
        <v>0</v>
      </c>
      <c r="Q214" s="212"/>
      <c r="R214" s="213">
        <f>R215</f>
        <v>0</v>
      </c>
      <c r="S214" s="212"/>
      <c r="T214" s="214">
        <f>T215</f>
        <v>0</v>
      </c>
      <c r="AR214" s="215" t="s">
        <v>93</v>
      </c>
      <c r="AT214" s="216" t="s">
        <v>76</v>
      </c>
      <c r="AU214" s="216" t="s">
        <v>82</v>
      </c>
      <c r="AY214" s="215" t="s">
        <v>142</v>
      </c>
      <c r="BK214" s="217">
        <f>BK215</f>
        <v>0</v>
      </c>
    </row>
    <row r="215" spans="1:65" s="2" customFormat="1" ht="16.5" customHeight="1">
      <c r="A215" s="34"/>
      <c r="B215" s="35"/>
      <c r="C215" s="220" t="s">
        <v>352</v>
      </c>
      <c r="D215" s="220" t="s">
        <v>145</v>
      </c>
      <c r="E215" s="221" t="s">
        <v>353</v>
      </c>
      <c r="F215" s="222" t="s">
        <v>354</v>
      </c>
      <c r="G215" s="223" t="s">
        <v>261</v>
      </c>
      <c r="H215" s="224">
        <v>1</v>
      </c>
      <c r="I215" s="225"/>
      <c r="J215" s="226">
        <f>ROUND(I215*H215,2)</f>
        <v>0</v>
      </c>
      <c r="K215" s="227"/>
      <c r="L215" s="37"/>
      <c r="M215" s="228" t="s">
        <v>1</v>
      </c>
      <c r="N215" s="229" t="s">
        <v>42</v>
      </c>
      <c r="O215" s="71"/>
      <c r="P215" s="230">
        <f>O215*H215</f>
        <v>0</v>
      </c>
      <c r="Q215" s="230">
        <v>0</v>
      </c>
      <c r="R215" s="230">
        <f>Q215*H215</f>
        <v>0</v>
      </c>
      <c r="S215" s="230">
        <v>0</v>
      </c>
      <c r="T215" s="231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32" t="s">
        <v>223</v>
      </c>
      <c r="AT215" s="232" t="s">
        <v>145</v>
      </c>
      <c r="AU215" s="232" t="s">
        <v>93</v>
      </c>
      <c r="AY215" s="16" t="s">
        <v>142</v>
      </c>
      <c r="BE215" s="109">
        <f>IF(N215="základní",J215,0)</f>
        <v>0</v>
      </c>
      <c r="BF215" s="109">
        <f>IF(N215="snížená",J215,0)</f>
        <v>0</v>
      </c>
      <c r="BG215" s="109">
        <f>IF(N215="zákl. přenesená",J215,0)</f>
        <v>0</v>
      </c>
      <c r="BH215" s="109">
        <f>IF(N215="sníž. přenesená",J215,0)</f>
        <v>0</v>
      </c>
      <c r="BI215" s="109">
        <f>IF(N215="nulová",J215,0)</f>
        <v>0</v>
      </c>
      <c r="BJ215" s="16" t="s">
        <v>82</v>
      </c>
      <c r="BK215" s="109">
        <f>ROUND(I215*H215,2)</f>
        <v>0</v>
      </c>
      <c r="BL215" s="16" t="s">
        <v>223</v>
      </c>
      <c r="BM215" s="232" t="s">
        <v>355</v>
      </c>
    </row>
    <row r="216" spans="1:65" s="12" customFormat="1" ht="22.9" customHeight="1">
      <c r="B216" s="204"/>
      <c r="C216" s="205"/>
      <c r="D216" s="206" t="s">
        <v>76</v>
      </c>
      <c r="E216" s="218" t="s">
        <v>356</v>
      </c>
      <c r="F216" s="218" t="s">
        <v>357</v>
      </c>
      <c r="G216" s="205"/>
      <c r="H216" s="205"/>
      <c r="I216" s="208"/>
      <c r="J216" s="219">
        <f>BK216</f>
        <v>0</v>
      </c>
      <c r="K216" s="205"/>
      <c r="L216" s="210"/>
      <c r="M216" s="211"/>
      <c r="N216" s="212"/>
      <c r="O216" s="212"/>
      <c r="P216" s="213">
        <f>SUM(P217:P227)</f>
        <v>0</v>
      </c>
      <c r="Q216" s="212"/>
      <c r="R216" s="213">
        <f>SUM(R217:R227)</f>
        <v>0.11245000000000001</v>
      </c>
      <c r="S216" s="212"/>
      <c r="T216" s="214">
        <f>SUM(T217:T227)</f>
        <v>0.24</v>
      </c>
      <c r="AR216" s="215" t="s">
        <v>93</v>
      </c>
      <c r="AT216" s="216" t="s">
        <v>76</v>
      </c>
      <c r="AU216" s="216" t="s">
        <v>82</v>
      </c>
      <c r="AY216" s="215" t="s">
        <v>142</v>
      </c>
      <c r="BK216" s="217">
        <f>SUM(BK217:BK227)</f>
        <v>0</v>
      </c>
    </row>
    <row r="217" spans="1:65" s="2" customFormat="1" ht="21.75" customHeight="1">
      <c r="A217" s="34"/>
      <c r="B217" s="35"/>
      <c r="C217" s="220" t="s">
        <v>358</v>
      </c>
      <c r="D217" s="220" t="s">
        <v>145</v>
      </c>
      <c r="E217" s="221" t="s">
        <v>359</v>
      </c>
      <c r="F217" s="222" t="s">
        <v>360</v>
      </c>
      <c r="G217" s="223" t="s">
        <v>191</v>
      </c>
      <c r="H217" s="224">
        <v>7</v>
      </c>
      <c r="I217" s="225"/>
      <c r="J217" s="226">
        <f t="shared" ref="J217:J224" si="15">ROUND(I217*H217,2)</f>
        <v>0</v>
      </c>
      <c r="K217" s="227"/>
      <c r="L217" s="37"/>
      <c r="M217" s="228" t="s">
        <v>1</v>
      </c>
      <c r="N217" s="229" t="s">
        <v>42</v>
      </c>
      <c r="O217" s="71"/>
      <c r="P217" s="230">
        <f t="shared" ref="P217:P224" si="16">O217*H217</f>
        <v>0</v>
      </c>
      <c r="Q217" s="230">
        <v>0</v>
      </c>
      <c r="R217" s="230">
        <f t="shared" ref="R217:R224" si="17">Q217*H217</f>
        <v>0</v>
      </c>
      <c r="S217" s="230">
        <v>0</v>
      </c>
      <c r="T217" s="231">
        <f t="shared" ref="T217:T224" si="18"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32" t="s">
        <v>223</v>
      </c>
      <c r="AT217" s="232" t="s">
        <v>145</v>
      </c>
      <c r="AU217" s="232" t="s">
        <v>93</v>
      </c>
      <c r="AY217" s="16" t="s">
        <v>142</v>
      </c>
      <c r="BE217" s="109">
        <f t="shared" ref="BE217:BE224" si="19">IF(N217="základní",J217,0)</f>
        <v>0</v>
      </c>
      <c r="BF217" s="109">
        <f t="shared" ref="BF217:BF224" si="20">IF(N217="snížená",J217,0)</f>
        <v>0</v>
      </c>
      <c r="BG217" s="109">
        <f t="shared" ref="BG217:BG224" si="21">IF(N217="zákl. přenesená",J217,0)</f>
        <v>0</v>
      </c>
      <c r="BH217" s="109">
        <f t="shared" ref="BH217:BH224" si="22">IF(N217="sníž. přenesená",J217,0)</f>
        <v>0</v>
      </c>
      <c r="BI217" s="109">
        <f t="shared" ref="BI217:BI224" si="23">IF(N217="nulová",J217,0)</f>
        <v>0</v>
      </c>
      <c r="BJ217" s="16" t="s">
        <v>82</v>
      </c>
      <c r="BK217" s="109">
        <f t="shared" ref="BK217:BK224" si="24">ROUND(I217*H217,2)</f>
        <v>0</v>
      </c>
      <c r="BL217" s="16" t="s">
        <v>223</v>
      </c>
      <c r="BM217" s="232" t="s">
        <v>361</v>
      </c>
    </row>
    <row r="218" spans="1:65" s="2" customFormat="1" ht="21.75" customHeight="1">
      <c r="A218" s="34"/>
      <c r="B218" s="35"/>
      <c r="C218" s="256" t="s">
        <v>362</v>
      </c>
      <c r="D218" s="256" t="s">
        <v>194</v>
      </c>
      <c r="E218" s="257" t="s">
        <v>363</v>
      </c>
      <c r="F218" s="258" t="s">
        <v>364</v>
      </c>
      <c r="G218" s="259" t="s">
        <v>191</v>
      </c>
      <c r="H218" s="260">
        <v>6</v>
      </c>
      <c r="I218" s="261"/>
      <c r="J218" s="262">
        <f t="shared" si="15"/>
        <v>0</v>
      </c>
      <c r="K218" s="263"/>
      <c r="L218" s="264"/>
      <c r="M218" s="265" t="s">
        <v>1</v>
      </c>
      <c r="N218" s="266" t="s">
        <v>42</v>
      </c>
      <c r="O218" s="71"/>
      <c r="P218" s="230">
        <f t="shared" si="16"/>
        <v>0</v>
      </c>
      <c r="Q218" s="230">
        <v>1.4500000000000001E-2</v>
      </c>
      <c r="R218" s="230">
        <f t="shared" si="17"/>
        <v>8.7000000000000008E-2</v>
      </c>
      <c r="S218" s="230">
        <v>0</v>
      </c>
      <c r="T218" s="231">
        <f t="shared" si="18"/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32" t="s">
        <v>303</v>
      </c>
      <c r="AT218" s="232" t="s">
        <v>194</v>
      </c>
      <c r="AU218" s="232" t="s">
        <v>93</v>
      </c>
      <c r="AY218" s="16" t="s">
        <v>142</v>
      </c>
      <c r="BE218" s="109">
        <f t="shared" si="19"/>
        <v>0</v>
      </c>
      <c r="BF218" s="109">
        <f t="shared" si="20"/>
        <v>0</v>
      </c>
      <c r="BG218" s="109">
        <f t="shared" si="21"/>
        <v>0</v>
      </c>
      <c r="BH218" s="109">
        <f t="shared" si="22"/>
        <v>0</v>
      </c>
      <c r="BI218" s="109">
        <f t="shared" si="23"/>
        <v>0</v>
      </c>
      <c r="BJ218" s="16" t="s">
        <v>82</v>
      </c>
      <c r="BK218" s="109">
        <f t="shared" si="24"/>
        <v>0</v>
      </c>
      <c r="BL218" s="16" t="s">
        <v>223</v>
      </c>
      <c r="BM218" s="232" t="s">
        <v>365</v>
      </c>
    </row>
    <row r="219" spans="1:65" s="2" customFormat="1" ht="21.75" customHeight="1">
      <c r="A219" s="34"/>
      <c r="B219" s="35"/>
      <c r="C219" s="256" t="s">
        <v>366</v>
      </c>
      <c r="D219" s="256" t="s">
        <v>194</v>
      </c>
      <c r="E219" s="257" t="s">
        <v>367</v>
      </c>
      <c r="F219" s="258" t="s">
        <v>368</v>
      </c>
      <c r="G219" s="259" t="s">
        <v>191</v>
      </c>
      <c r="H219" s="260">
        <v>1</v>
      </c>
      <c r="I219" s="261"/>
      <c r="J219" s="262">
        <f t="shared" si="15"/>
        <v>0</v>
      </c>
      <c r="K219" s="263"/>
      <c r="L219" s="264"/>
      <c r="M219" s="265" t="s">
        <v>1</v>
      </c>
      <c r="N219" s="266" t="s">
        <v>42</v>
      </c>
      <c r="O219" s="71"/>
      <c r="P219" s="230">
        <f t="shared" si="16"/>
        <v>0</v>
      </c>
      <c r="Q219" s="230">
        <v>1.6E-2</v>
      </c>
      <c r="R219" s="230">
        <f t="shared" si="17"/>
        <v>1.6E-2</v>
      </c>
      <c r="S219" s="230">
        <v>0</v>
      </c>
      <c r="T219" s="231">
        <f t="shared" si="18"/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32" t="s">
        <v>303</v>
      </c>
      <c r="AT219" s="232" t="s">
        <v>194</v>
      </c>
      <c r="AU219" s="232" t="s">
        <v>93</v>
      </c>
      <c r="AY219" s="16" t="s">
        <v>142</v>
      </c>
      <c r="BE219" s="109">
        <f t="shared" si="19"/>
        <v>0</v>
      </c>
      <c r="BF219" s="109">
        <f t="shared" si="20"/>
        <v>0</v>
      </c>
      <c r="BG219" s="109">
        <f t="shared" si="21"/>
        <v>0</v>
      </c>
      <c r="BH219" s="109">
        <f t="shared" si="22"/>
        <v>0</v>
      </c>
      <c r="BI219" s="109">
        <f t="shared" si="23"/>
        <v>0</v>
      </c>
      <c r="BJ219" s="16" t="s">
        <v>82</v>
      </c>
      <c r="BK219" s="109">
        <f t="shared" si="24"/>
        <v>0</v>
      </c>
      <c r="BL219" s="16" t="s">
        <v>223</v>
      </c>
      <c r="BM219" s="232" t="s">
        <v>369</v>
      </c>
    </row>
    <row r="220" spans="1:65" s="2" customFormat="1" ht="16.5" customHeight="1">
      <c r="A220" s="34"/>
      <c r="B220" s="35"/>
      <c r="C220" s="220" t="s">
        <v>370</v>
      </c>
      <c r="D220" s="220" t="s">
        <v>145</v>
      </c>
      <c r="E220" s="221" t="s">
        <v>371</v>
      </c>
      <c r="F220" s="222" t="s">
        <v>372</v>
      </c>
      <c r="G220" s="223" t="s">
        <v>191</v>
      </c>
      <c r="H220" s="224">
        <v>7</v>
      </c>
      <c r="I220" s="225"/>
      <c r="J220" s="226">
        <f t="shared" si="15"/>
        <v>0</v>
      </c>
      <c r="K220" s="227"/>
      <c r="L220" s="37"/>
      <c r="M220" s="228" t="s">
        <v>1</v>
      </c>
      <c r="N220" s="229" t="s">
        <v>42</v>
      </c>
      <c r="O220" s="71"/>
      <c r="P220" s="230">
        <f t="shared" si="16"/>
        <v>0</v>
      </c>
      <c r="Q220" s="230">
        <v>0</v>
      </c>
      <c r="R220" s="230">
        <f t="shared" si="17"/>
        <v>0</v>
      </c>
      <c r="S220" s="230">
        <v>0</v>
      </c>
      <c r="T220" s="231">
        <f t="shared" si="18"/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32" t="s">
        <v>223</v>
      </c>
      <c r="AT220" s="232" t="s">
        <v>145</v>
      </c>
      <c r="AU220" s="232" t="s">
        <v>93</v>
      </c>
      <c r="AY220" s="16" t="s">
        <v>142</v>
      </c>
      <c r="BE220" s="109">
        <f t="shared" si="19"/>
        <v>0</v>
      </c>
      <c r="BF220" s="109">
        <f t="shared" si="20"/>
        <v>0</v>
      </c>
      <c r="BG220" s="109">
        <f t="shared" si="21"/>
        <v>0</v>
      </c>
      <c r="BH220" s="109">
        <f t="shared" si="22"/>
        <v>0</v>
      </c>
      <c r="BI220" s="109">
        <f t="shared" si="23"/>
        <v>0</v>
      </c>
      <c r="BJ220" s="16" t="s">
        <v>82</v>
      </c>
      <c r="BK220" s="109">
        <f t="shared" si="24"/>
        <v>0</v>
      </c>
      <c r="BL220" s="16" t="s">
        <v>223</v>
      </c>
      <c r="BM220" s="232" t="s">
        <v>373</v>
      </c>
    </row>
    <row r="221" spans="1:65" s="2" customFormat="1" ht="16.5" customHeight="1">
      <c r="A221" s="34"/>
      <c r="B221" s="35"/>
      <c r="C221" s="256" t="s">
        <v>374</v>
      </c>
      <c r="D221" s="256" t="s">
        <v>194</v>
      </c>
      <c r="E221" s="257" t="s">
        <v>375</v>
      </c>
      <c r="F221" s="258" t="s">
        <v>376</v>
      </c>
      <c r="G221" s="259" t="s">
        <v>191</v>
      </c>
      <c r="H221" s="260">
        <v>7</v>
      </c>
      <c r="I221" s="261"/>
      <c r="J221" s="262">
        <f t="shared" si="15"/>
        <v>0</v>
      </c>
      <c r="K221" s="263"/>
      <c r="L221" s="264"/>
      <c r="M221" s="265" t="s">
        <v>1</v>
      </c>
      <c r="N221" s="266" t="s">
        <v>42</v>
      </c>
      <c r="O221" s="71"/>
      <c r="P221" s="230">
        <f t="shared" si="16"/>
        <v>0</v>
      </c>
      <c r="Q221" s="230">
        <v>1.4999999999999999E-4</v>
      </c>
      <c r="R221" s="230">
        <f t="shared" si="17"/>
        <v>1.0499999999999999E-3</v>
      </c>
      <c r="S221" s="230">
        <v>0</v>
      </c>
      <c r="T221" s="231">
        <f t="shared" si="18"/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32" t="s">
        <v>303</v>
      </c>
      <c r="AT221" s="232" t="s">
        <v>194</v>
      </c>
      <c r="AU221" s="232" t="s">
        <v>93</v>
      </c>
      <c r="AY221" s="16" t="s">
        <v>142</v>
      </c>
      <c r="BE221" s="109">
        <f t="shared" si="19"/>
        <v>0</v>
      </c>
      <c r="BF221" s="109">
        <f t="shared" si="20"/>
        <v>0</v>
      </c>
      <c r="BG221" s="109">
        <f t="shared" si="21"/>
        <v>0</v>
      </c>
      <c r="BH221" s="109">
        <f t="shared" si="22"/>
        <v>0</v>
      </c>
      <c r="BI221" s="109">
        <f t="shared" si="23"/>
        <v>0</v>
      </c>
      <c r="BJ221" s="16" t="s">
        <v>82</v>
      </c>
      <c r="BK221" s="109">
        <f t="shared" si="24"/>
        <v>0</v>
      </c>
      <c r="BL221" s="16" t="s">
        <v>223</v>
      </c>
      <c r="BM221" s="232" t="s">
        <v>377</v>
      </c>
    </row>
    <row r="222" spans="1:65" s="2" customFormat="1" ht="16.5" customHeight="1">
      <c r="A222" s="34"/>
      <c r="B222" s="35"/>
      <c r="C222" s="220" t="s">
        <v>378</v>
      </c>
      <c r="D222" s="220" t="s">
        <v>145</v>
      </c>
      <c r="E222" s="221" t="s">
        <v>379</v>
      </c>
      <c r="F222" s="222" t="s">
        <v>380</v>
      </c>
      <c r="G222" s="223" t="s">
        <v>191</v>
      </c>
      <c r="H222" s="224">
        <v>7</v>
      </c>
      <c r="I222" s="225"/>
      <c r="J222" s="226">
        <f t="shared" si="15"/>
        <v>0</v>
      </c>
      <c r="K222" s="227"/>
      <c r="L222" s="37"/>
      <c r="M222" s="228" t="s">
        <v>1</v>
      </c>
      <c r="N222" s="229" t="s">
        <v>42</v>
      </c>
      <c r="O222" s="71"/>
      <c r="P222" s="230">
        <f t="shared" si="16"/>
        <v>0</v>
      </c>
      <c r="Q222" s="230">
        <v>0</v>
      </c>
      <c r="R222" s="230">
        <f t="shared" si="17"/>
        <v>0</v>
      </c>
      <c r="S222" s="230">
        <v>0</v>
      </c>
      <c r="T222" s="231">
        <f t="shared" si="18"/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32" t="s">
        <v>223</v>
      </c>
      <c r="AT222" s="232" t="s">
        <v>145</v>
      </c>
      <c r="AU222" s="232" t="s">
        <v>93</v>
      </c>
      <c r="AY222" s="16" t="s">
        <v>142</v>
      </c>
      <c r="BE222" s="109">
        <f t="shared" si="19"/>
        <v>0</v>
      </c>
      <c r="BF222" s="109">
        <f t="shared" si="20"/>
        <v>0</v>
      </c>
      <c r="BG222" s="109">
        <f t="shared" si="21"/>
        <v>0</v>
      </c>
      <c r="BH222" s="109">
        <f t="shared" si="22"/>
        <v>0</v>
      </c>
      <c r="BI222" s="109">
        <f t="shared" si="23"/>
        <v>0</v>
      </c>
      <c r="BJ222" s="16" t="s">
        <v>82</v>
      </c>
      <c r="BK222" s="109">
        <f t="shared" si="24"/>
        <v>0</v>
      </c>
      <c r="BL222" s="16" t="s">
        <v>223</v>
      </c>
      <c r="BM222" s="232" t="s">
        <v>381</v>
      </c>
    </row>
    <row r="223" spans="1:65" s="2" customFormat="1" ht="21.75" customHeight="1">
      <c r="A223" s="34"/>
      <c r="B223" s="35"/>
      <c r="C223" s="256" t="s">
        <v>382</v>
      </c>
      <c r="D223" s="256" t="s">
        <v>194</v>
      </c>
      <c r="E223" s="257" t="s">
        <v>383</v>
      </c>
      <c r="F223" s="258" t="s">
        <v>384</v>
      </c>
      <c r="G223" s="259" t="s">
        <v>191</v>
      </c>
      <c r="H223" s="260">
        <v>7</v>
      </c>
      <c r="I223" s="261"/>
      <c r="J223" s="262">
        <f t="shared" si="15"/>
        <v>0</v>
      </c>
      <c r="K223" s="263"/>
      <c r="L223" s="264"/>
      <c r="M223" s="265" t="s">
        <v>1</v>
      </c>
      <c r="N223" s="266" t="s">
        <v>42</v>
      </c>
      <c r="O223" s="71"/>
      <c r="P223" s="230">
        <f t="shared" si="16"/>
        <v>0</v>
      </c>
      <c r="Q223" s="230">
        <v>1.1999999999999999E-3</v>
      </c>
      <c r="R223" s="230">
        <f t="shared" si="17"/>
        <v>8.3999999999999995E-3</v>
      </c>
      <c r="S223" s="230">
        <v>0</v>
      </c>
      <c r="T223" s="231">
        <f t="shared" si="18"/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32" t="s">
        <v>303</v>
      </c>
      <c r="AT223" s="232" t="s">
        <v>194</v>
      </c>
      <c r="AU223" s="232" t="s">
        <v>93</v>
      </c>
      <c r="AY223" s="16" t="s">
        <v>142</v>
      </c>
      <c r="BE223" s="109">
        <f t="shared" si="19"/>
        <v>0</v>
      </c>
      <c r="BF223" s="109">
        <f t="shared" si="20"/>
        <v>0</v>
      </c>
      <c r="BG223" s="109">
        <f t="shared" si="21"/>
        <v>0</v>
      </c>
      <c r="BH223" s="109">
        <f t="shared" si="22"/>
        <v>0</v>
      </c>
      <c r="BI223" s="109">
        <f t="shared" si="23"/>
        <v>0</v>
      </c>
      <c r="BJ223" s="16" t="s">
        <v>82</v>
      </c>
      <c r="BK223" s="109">
        <f t="shared" si="24"/>
        <v>0</v>
      </c>
      <c r="BL223" s="16" t="s">
        <v>223</v>
      </c>
      <c r="BM223" s="232" t="s">
        <v>385</v>
      </c>
    </row>
    <row r="224" spans="1:65" s="2" customFormat="1" ht="21.75" customHeight="1">
      <c r="A224" s="34"/>
      <c r="B224" s="35"/>
      <c r="C224" s="220" t="s">
        <v>386</v>
      </c>
      <c r="D224" s="220" t="s">
        <v>145</v>
      </c>
      <c r="E224" s="221" t="s">
        <v>387</v>
      </c>
      <c r="F224" s="222" t="s">
        <v>388</v>
      </c>
      <c r="G224" s="223" t="s">
        <v>191</v>
      </c>
      <c r="H224" s="224">
        <v>10</v>
      </c>
      <c r="I224" s="225"/>
      <c r="J224" s="226">
        <f t="shared" si="15"/>
        <v>0</v>
      </c>
      <c r="K224" s="227"/>
      <c r="L224" s="37"/>
      <c r="M224" s="228" t="s">
        <v>1</v>
      </c>
      <c r="N224" s="229" t="s">
        <v>42</v>
      </c>
      <c r="O224" s="71"/>
      <c r="P224" s="230">
        <f t="shared" si="16"/>
        <v>0</v>
      </c>
      <c r="Q224" s="230">
        <v>0</v>
      </c>
      <c r="R224" s="230">
        <f t="shared" si="17"/>
        <v>0</v>
      </c>
      <c r="S224" s="230">
        <v>2.4E-2</v>
      </c>
      <c r="T224" s="231">
        <f t="shared" si="18"/>
        <v>0.24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32" t="s">
        <v>223</v>
      </c>
      <c r="AT224" s="232" t="s">
        <v>145</v>
      </c>
      <c r="AU224" s="232" t="s">
        <v>93</v>
      </c>
      <c r="AY224" s="16" t="s">
        <v>142</v>
      </c>
      <c r="BE224" s="109">
        <f t="shared" si="19"/>
        <v>0</v>
      </c>
      <c r="BF224" s="109">
        <f t="shared" si="20"/>
        <v>0</v>
      </c>
      <c r="BG224" s="109">
        <f t="shared" si="21"/>
        <v>0</v>
      </c>
      <c r="BH224" s="109">
        <f t="shared" si="22"/>
        <v>0</v>
      </c>
      <c r="BI224" s="109">
        <f t="shared" si="23"/>
        <v>0</v>
      </c>
      <c r="BJ224" s="16" t="s">
        <v>82</v>
      </c>
      <c r="BK224" s="109">
        <f t="shared" si="24"/>
        <v>0</v>
      </c>
      <c r="BL224" s="16" t="s">
        <v>223</v>
      </c>
      <c r="BM224" s="232" t="s">
        <v>389</v>
      </c>
    </row>
    <row r="225" spans="1:65" s="13" customFormat="1" ht="11.25">
      <c r="B225" s="233"/>
      <c r="C225" s="234"/>
      <c r="D225" s="235" t="s">
        <v>151</v>
      </c>
      <c r="E225" s="236" t="s">
        <v>1</v>
      </c>
      <c r="F225" s="237" t="s">
        <v>390</v>
      </c>
      <c r="G225" s="234"/>
      <c r="H225" s="238">
        <v>3</v>
      </c>
      <c r="I225" s="239"/>
      <c r="J225" s="234"/>
      <c r="K225" s="234"/>
      <c r="L225" s="240"/>
      <c r="M225" s="241"/>
      <c r="N225" s="242"/>
      <c r="O225" s="242"/>
      <c r="P225" s="242"/>
      <c r="Q225" s="242"/>
      <c r="R225" s="242"/>
      <c r="S225" s="242"/>
      <c r="T225" s="243"/>
      <c r="AT225" s="244" t="s">
        <v>151</v>
      </c>
      <c r="AU225" s="244" t="s">
        <v>93</v>
      </c>
      <c r="AV225" s="13" t="s">
        <v>93</v>
      </c>
      <c r="AW225" s="13" t="s">
        <v>32</v>
      </c>
      <c r="AX225" s="13" t="s">
        <v>77</v>
      </c>
      <c r="AY225" s="244" t="s">
        <v>142</v>
      </c>
    </row>
    <row r="226" spans="1:65" s="13" customFormat="1" ht="11.25">
      <c r="B226" s="233"/>
      <c r="C226" s="234"/>
      <c r="D226" s="235" t="s">
        <v>151</v>
      </c>
      <c r="E226" s="236" t="s">
        <v>1</v>
      </c>
      <c r="F226" s="237" t="s">
        <v>391</v>
      </c>
      <c r="G226" s="234"/>
      <c r="H226" s="238">
        <v>7</v>
      </c>
      <c r="I226" s="239"/>
      <c r="J226" s="234"/>
      <c r="K226" s="234"/>
      <c r="L226" s="240"/>
      <c r="M226" s="241"/>
      <c r="N226" s="242"/>
      <c r="O226" s="242"/>
      <c r="P226" s="242"/>
      <c r="Q226" s="242"/>
      <c r="R226" s="242"/>
      <c r="S226" s="242"/>
      <c r="T226" s="243"/>
      <c r="AT226" s="244" t="s">
        <v>151</v>
      </c>
      <c r="AU226" s="244" t="s">
        <v>93</v>
      </c>
      <c r="AV226" s="13" t="s">
        <v>93</v>
      </c>
      <c r="AW226" s="13" t="s">
        <v>32</v>
      </c>
      <c r="AX226" s="13" t="s">
        <v>77</v>
      </c>
      <c r="AY226" s="244" t="s">
        <v>142</v>
      </c>
    </row>
    <row r="227" spans="1:65" s="14" customFormat="1" ht="11.25">
      <c r="B227" s="245"/>
      <c r="C227" s="246"/>
      <c r="D227" s="235" t="s">
        <v>151</v>
      </c>
      <c r="E227" s="247" t="s">
        <v>1</v>
      </c>
      <c r="F227" s="248" t="s">
        <v>154</v>
      </c>
      <c r="G227" s="246"/>
      <c r="H227" s="249">
        <v>10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AT227" s="255" t="s">
        <v>151</v>
      </c>
      <c r="AU227" s="255" t="s">
        <v>93</v>
      </c>
      <c r="AV227" s="14" t="s">
        <v>149</v>
      </c>
      <c r="AW227" s="14" t="s">
        <v>32</v>
      </c>
      <c r="AX227" s="14" t="s">
        <v>82</v>
      </c>
      <c r="AY227" s="255" t="s">
        <v>142</v>
      </c>
    </row>
    <row r="228" spans="1:65" s="12" customFormat="1" ht="22.9" customHeight="1">
      <c r="B228" s="204"/>
      <c r="C228" s="205"/>
      <c r="D228" s="206" t="s">
        <v>76</v>
      </c>
      <c r="E228" s="218" t="s">
        <v>392</v>
      </c>
      <c r="F228" s="218" t="s">
        <v>393</v>
      </c>
      <c r="G228" s="205"/>
      <c r="H228" s="205"/>
      <c r="I228" s="208"/>
      <c r="J228" s="219">
        <f>BK228</f>
        <v>0</v>
      </c>
      <c r="K228" s="205"/>
      <c r="L228" s="210"/>
      <c r="M228" s="211"/>
      <c r="N228" s="212"/>
      <c r="O228" s="212"/>
      <c r="P228" s="213">
        <f>SUM(P229:P238)</f>
        <v>0</v>
      </c>
      <c r="Q228" s="212"/>
      <c r="R228" s="213">
        <f>SUM(R229:R238)</f>
        <v>0.45099110000000003</v>
      </c>
      <c r="S228" s="212"/>
      <c r="T228" s="214">
        <f>SUM(T229:T238)</f>
        <v>2.2124700000000002</v>
      </c>
      <c r="AR228" s="215" t="s">
        <v>93</v>
      </c>
      <c r="AT228" s="216" t="s">
        <v>76</v>
      </c>
      <c r="AU228" s="216" t="s">
        <v>82</v>
      </c>
      <c r="AY228" s="215" t="s">
        <v>142</v>
      </c>
      <c r="BK228" s="217">
        <f>SUM(BK229:BK238)</f>
        <v>0</v>
      </c>
    </row>
    <row r="229" spans="1:65" s="2" customFormat="1" ht="16.5" customHeight="1">
      <c r="A229" s="34"/>
      <c r="B229" s="35"/>
      <c r="C229" s="220" t="s">
        <v>394</v>
      </c>
      <c r="D229" s="220" t="s">
        <v>145</v>
      </c>
      <c r="E229" s="221" t="s">
        <v>395</v>
      </c>
      <c r="F229" s="222" t="s">
        <v>396</v>
      </c>
      <c r="G229" s="223" t="s">
        <v>148</v>
      </c>
      <c r="H229" s="224">
        <v>15.19</v>
      </c>
      <c r="I229" s="225"/>
      <c r="J229" s="226">
        <f>ROUND(I229*H229,2)</f>
        <v>0</v>
      </c>
      <c r="K229" s="227"/>
      <c r="L229" s="37"/>
      <c r="M229" s="228" t="s">
        <v>1</v>
      </c>
      <c r="N229" s="229" t="s">
        <v>42</v>
      </c>
      <c r="O229" s="71"/>
      <c r="P229" s="230">
        <f>O229*H229</f>
        <v>0</v>
      </c>
      <c r="Q229" s="230">
        <v>0</v>
      </c>
      <c r="R229" s="230">
        <f>Q229*H229</f>
        <v>0</v>
      </c>
      <c r="S229" s="230">
        <v>0</v>
      </c>
      <c r="T229" s="231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32" t="s">
        <v>223</v>
      </c>
      <c r="AT229" s="232" t="s">
        <v>145</v>
      </c>
      <c r="AU229" s="232" t="s">
        <v>93</v>
      </c>
      <c r="AY229" s="16" t="s">
        <v>142</v>
      </c>
      <c r="BE229" s="109">
        <f>IF(N229="základní",J229,0)</f>
        <v>0</v>
      </c>
      <c r="BF229" s="109">
        <f>IF(N229="snížená",J229,0)</f>
        <v>0</v>
      </c>
      <c r="BG229" s="109">
        <f>IF(N229="zákl. přenesená",J229,0)</f>
        <v>0</v>
      </c>
      <c r="BH229" s="109">
        <f>IF(N229="sníž. přenesená",J229,0)</f>
        <v>0</v>
      </c>
      <c r="BI229" s="109">
        <f>IF(N229="nulová",J229,0)</f>
        <v>0</v>
      </c>
      <c r="BJ229" s="16" t="s">
        <v>82</v>
      </c>
      <c r="BK229" s="109">
        <f>ROUND(I229*H229,2)</f>
        <v>0</v>
      </c>
      <c r="BL229" s="16" t="s">
        <v>223</v>
      </c>
      <c r="BM229" s="232" t="s">
        <v>397</v>
      </c>
    </row>
    <row r="230" spans="1:65" s="13" customFormat="1" ht="11.25">
      <c r="B230" s="233"/>
      <c r="C230" s="234"/>
      <c r="D230" s="235" t="s">
        <v>151</v>
      </c>
      <c r="E230" s="236" t="s">
        <v>1</v>
      </c>
      <c r="F230" s="237" t="s">
        <v>398</v>
      </c>
      <c r="G230" s="234"/>
      <c r="H230" s="238">
        <v>15.19</v>
      </c>
      <c r="I230" s="239"/>
      <c r="J230" s="234"/>
      <c r="K230" s="234"/>
      <c r="L230" s="240"/>
      <c r="M230" s="241"/>
      <c r="N230" s="242"/>
      <c r="O230" s="242"/>
      <c r="P230" s="242"/>
      <c r="Q230" s="242"/>
      <c r="R230" s="242"/>
      <c r="S230" s="242"/>
      <c r="T230" s="243"/>
      <c r="AT230" s="244" t="s">
        <v>151</v>
      </c>
      <c r="AU230" s="244" t="s">
        <v>93</v>
      </c>
      <c r="AV230" s="13" t="s">
        <v>93</v>
      </c>
      <c r="AW230" s="13" t="s">
        <v>32</v>
      </c>
      <c r="AX230" s="13" t="s">
        <v>82</v>
      </c>
      <c r="AY230" s="244" t="s">
        <v>142</v>
      </c>
    </row>
    <row r="231" spans="1:65" s="2" customFormat="1" ht="16.5" customHeight="1">
      <c r="A231" s="34"/>
      <c r="B231" s="35"/>
      <c r="C231" s="220" t="s">
        <v>399</v>
      </c>
      <c r="D231" s="220" t="s">
        <v>145</v>
      </c>
      <c r="E231" s="221" t="s">
        <v>400</v>
      </c>
      <c r="F231" s="222" t="s">
        <v>401</v>
      </c>
      <c r="G231" s="223" t="s">
        <v>148</v>
      </c>
      <c r="H231" s="224">
        <v>15.19</v>
      </c>
      <c r="I231" s="225"/>
      <c r="J231" s="226">
        <f>ROUND(I231*H231,2)</f>
        <v>0</v>
      </c>
      <c r="K231" s="227"/>
      <c r="L231" s="37"/>
      <c r="M231" s="228" t="s">
        <v>1</v>
      </c>
      <c r="N231" s="229" t="s">
        <v>42</v>
      </c>
      <c r="O231" s="71"/>
      <c r="P231" s="230">
        <f>O231*H231</f>
        <v>0</v>
      </c>
      <c r="Q231" s="230">
        <v>2.9999999999999997E-4</v>
      </c>
      <c r="R231" s="230">
        <f>Q231*H231</f>
        <v>4.5569999999999994E-3</v>
      </c>
      <c r="S231" s="230">
        <v>0</v>
      </c>
      <c r="T231" s="231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32" t="s">
        <v>223</v>
      </c>
      <c r="AT231" s="232" t="s">
        <v>145</v>
      </c>
      <c r="AU231" s="232" t="s">
        <v>93</v>
      </c>
      <c r="AY231" s="16" t="s">
        <v>142</v>
      </c>
      <c r="BE231" s="109">
        <f>IF(N231="základní",J231,0)</f>
        <v>0</v>
      </c>
      <c r="BF231" s="109">
        <f>IF(N231="snížená",J231,0)</f>
        <v>0</v>
      </c>
      <c r="BG231" s="109">
        <f>IF(N231="zákl. přenesená",J231,0)</f>
        <v>0</v>
      </c>
      <c r="BH231" s="109">
        <f>IF(N231="sníž. přenesená",J231,0)</f>
        <v>0</v>
      </c>
      <c r="BI231" s="109">
        <f>IF(N231="nulová",J231,0)</f>
        <v>0</v>
      </c>
      <c r="BJ231" s="16" t="s">
        <v>82</v>
      </c>
      <c r="BK231" s="109">
        <f>ROUND(I231*H231,2)</f>
        <v>0</v>
      </c>
      <c r="BL231" s="16" t="s">
        <v>223</v>
      </c>
      <c r="BM231" s="232" t="s">
        <v>402</v>
      </c>
    </row>
    <row r="232" spans="1:65" s="2" customFormat="1" ht="21.75" customHeight="1">
      <c r="A232" s="34"/>
      <c r="B232" s="35"/>
      <c r="C232" s="220" t="s">
        <v>403</v>
      </c>
      <c r="D232" s="220" t="s">
        <v>145</v>
      </c>
      <c r="E232" s="221" t="s">
        <v>404</v>
      </c>
      <c r="F232" s="222" t="s">
        <v>405</v>
      </c>
      <c r="G232" s="223" t="s">
        <v>148</v>
      </c>
      <c r="H232" s="224">
        <v>15.86</v>
      </c>
      <c r="I232" s="225"/>
      <c r="J232" s="226">
        <f>ROUND(I232*H232,2)</f>
        <v>0</v>
      </c>
      <c r="K232" s="227"/>
      <c r="L232" s="37"/>
      <c r="M232" s="228" t="s">
        <v>1</v>
      </c>
      <c r="N232" s="229" t="s">
        <v>42</v>
      </c>
      <c r="O232" s="71"/>
      <c r="P232" s="230">
        <f>O232*H232</f>
        <v>0</v>
      </c>
      <c r="Q232" s="230">
        <v>0</v>
      </c>
      <c r="R232" s="230">
        <f>Q232*H232</f>
        <v>0</v>
      </c>
      <c r="S232" s="230">
        <v>0.13950000000000001</v>
      </c>
      <c r="T232" s="231">
        <f>S232*H232</f>
        <v>2.2124700000000002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32" t="s">
        <v>223</v>
      </c>
      <c r="AT232" s="232" t="s">
        <v>145</v>
      </c>
      <c r="AU232" s="232" t="s">
        <v>93</v>
      </c>
      <c r="AY232" s="16" t="s">
        <v>142</v>
      </c>
      <c r="BE232" s="109">
        <f>IF(N232="základní",J232,0)</f>
        <v>0</v>
      </c>
      <c r="BF232" s="109">
        <f>IF(N232="snížená",J232,0)</f>
        <v>0</v>
      </c>
      <c r="BG232" s="109">
        <f>IF(N232="zákl. přenesená",J232,0)</f>
        <v>0</v>
      </c>
      <c r="BH232" s="109">
        <f>IF(N232="sníž. přenesená",J232,0)</f>
        <v>0</v>
      </c>
      <c r="BI232" s="109">
        <f>IF(N232="nulová",J232,0)</f>
        <v>0</v>
      </c>
      <c r="BJ232" s="16" t="s">
        <v>82</v>
      </c>
      <c r="BK232" s="109">
        <f>ROUND(I232*H232,2)</f>
        <v>0</v>
      </c>
      <c r="BL232" s="16" t="s">
        <v>223</v>
      </c>
      <c r="BM232" s="232" t="s">
        <v>406</v>
      </c>
    </row>
    <row r="233" spans="1:65" s="13" customFormat="1" ht="11.25">
      <c r="B233" s="233"/>
      <c r="C233" s="234"/>
      <c r="D233" s="235" t="s">
        <v>151</v>
      </c>
      <c r="E233" s="236" t="s">
        <v>1</v>
      </c>
      <c r="F233" s="237" t="s">
        <v>407</v>
      </c>
      <c r="G233" s="234"/>
      <c r="H233" s="238">
        <v>15.86</v>
      </c>
      <c r="I233" s="239"/>
      <c r="J233" s="234"/>
      <c r="K233" s="234"/>
      <c r="L233" s="240"/>
      <c r="M233" s="241"/>
      <c r="N233" s="242"/>
      <c r="O233" s="242"/>
      <c r="P233" s="242"/>
      <c r="Q233" s="242"/>
      <c r="R233" s="242"/>
      <c r="S233" s="242"/>
      <c r="T233" s="243"/>
      <c r="AT233" s="244" t="s">
        <v>151</v>
      </c>
      <c r="AU233" s="244" t="s">
        <v>93</v>
      </c>
      <c r="AV233" s="13" t="s">
        <v>93</v>
      </c>
      <c r="AW233" s="13" t="s">
        <v>32</v>
      </c>
      <c r="AX233" s="13" t="s">
        <v>82</v>
      </c>
      <c r="AY233" s="244" t="s">
        <v>142</v>
      </c>
    </row>
    <row r="234" spans="1:65" s="2" customFormat="1" ht="21.75" customHeight="1">
      <c r="A234" s="34"/>
      <c r="B234" s="35"/>
      <c r="C234" s="220" t="s">
        <v>408</v>
      </c>
      <c r="D234" s="220" t="s">
        <v>145</v>
      </c>
      <c r="E234" s="221" t="s">
        <v>409</v>
      </c>
      <c r="F234" s="222" t="s">
        <v>410</v>
      </c>
      <c r="G234" s="223" t="s">
        <v>148</v>
      </c>
      <c r="H234" s="224">
        <v>15.19</v>
      </c>
      <c r="I234" s="225"/>
      <c r="J234" s="226">
        <f>ROUND(I234*H234,2)</f>
        <v>0</v>
      </c>
      <c r="K234" s="227"/>
      <c r="L234" s="37"/>
      <c r="M234" s="228" t="s">
        <v>1</v>
      </c>
      <c r="N234" s="229" t="s">
        <v>42</v>
      </c>
      <c r="O234" s="71"/>
      <c r="P234" s="230">
        <f>O234*H234</f>
        <v>0</v>
      </c>
      <c r="Q234" s="230">
        <v>6.3E-3</v>
      </c>
      <c r="R234" s="230">
        <f>Q234*H234</f>
        <v>9.5697000000000004E-2</v>
      </c>
      <c r="S234" s="230">
        <v>0</v>
      </c>
      <c r="T234" s="231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32" t="s">
        <v>223</v>
      </c>
      <c r="AT234" s="232" t="s">
        <v>145</v>
      </c>
      <c r="AU234" s="232" t="s">
        <v>93</v>
      </c>
      <c r="AY234" s="16" t="s">
        <v>142</v>
      </c>
      <c r="BE234" s="109">
        <f>IF(N234="základní",J234,0)</f>
        <v>0</v>
      </c>
      <c r="BF234" s="109">
        <f>IF(N234="snížená",J234,0)</f>
        <v>0</v>
      </c>
      <c r="BG234" s="109">
        <f>IF(N234="zákl. přenesená",J234,0)</f>
        <v>0</v>
      </c>
      <c r="BH234" s="109">
        <f>IF(N234="sníž. přenesená",J234,0)</f>
        <v>0</v>
      </c>
      <c r="BI234" s="109">
        <f>IF(N234="nulová",J234,0)</f>
        <v>0</v>
      </c>
      <c r="BJ234" s="16" t="s">
        <v>82</v>
      </c>
      <c r="BK234" s="109">
        <f>ROUND(I234*H234,2)</f>
        <v>0</v>
      </c>
      <c r="BL234" s="16" t="s">
        <v>223</v>
      </c>
      <c r="BM234" s="232" t="s">
        <v>411</v>
      </c>
    </row>
    <row r="235" spans="1:65" s="2" customFormat="1" ht="21.75" customHeight="1">
      <c r="A235" s="34"/>
      <c r="B235" s="35"/>
      <c r="C235" s="256" t="s">
        <v>412</v>
      </c>
      <c r="D235" s="256" t="s">
        <v>194</v>
      </c>
      <c r="E235" s="257" t="s">
        <v>413</v>
      </c>
      <c r="F235" s="258" t="s">
        <v>414</v>
      </c>
      <c r="G235" s="259" t="s">
        <v>148</v>
      </c>
      <c r="H235" s="260">
        <v>18.228000000000002</v>
      </c>
      <c r="I235" s="261"/>
      <c r="J235" s="262">
        <f>ROUND(I235*H235,2)</f>
        <v>0</v>
      </c>
      <c r="K235" s="263"/>
      <c r="L235" s="264"/>
      <c r="M235" s="265" t="s">
        <v>1</v>
      </c>
      <c r="N235" s="266" t="s">
        <v>42</v>
      </c>
      <c r="O235" s="71"/>
      <c r="P235" s="230">
        <f>O235*H235</f>
        <v>0</v>
      </c>
      <c r="Q235" s="230">
        <v>1.9199999999999998E-2</v>
      </c>
      <c r="R235" s="230">
        <f>Q235*H235</f>
        <v>0.3499776</v>
      </c>
      <c r="S235" s="230">
        <v>0</v>
      </c>
      <c r="T235" s="231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32" t="s">
        <v>303</v>
      </c>
      <c r="AT235" s="232" t="s">
        <v>194</v>
      </c>
      <c r="AU235" s="232" t="s">
        <v>93</v>
      </c>
      <c r="AY235" s="16" t="s">
        <v>142</v>
      </c>
      <c r="BE235" s="109">
        <f>IF(N235="základní",J235,0)</f>
        <v>0</v>
      </c>
      <c r="BF235" s="109">
        <f>IF(N235="snížená",J235,0)</f>
        <v>0</v>
      </c>
      <c r="BG235" s="109">
        <f>IF(N235="zákl. přenesená",J235,0)</f>
        <v>0</v>
      </c>
      <c r="BH235" s="109">
        <f>IF(N235="sníž. přenesená",J235,0)</f>
        <v>0</v>
      </c>
      <c r="BI235" s="109">
        <f>IF(N235="nulová",J235,0)</f>
        <v>0</v>
      </c>
      <c r="BJ235" s="16" t="s">
        <v>82</v>
      </c>
      <c r="BK235" s="109">
        <f>ROUND(I235*H235,2)</f>
        <v>0</v>
      </c>
      <c r="BL235" s="16" t="s">
        <v>223</v>
      </c>
      <c r="BM235" s="232" t="s">
        <v>415</v>
      </c>
    </row>
    <row r="236" spans="1:65" s="13" customFormat="1" ht="11.25">
      <c r="B236" s="233"/>
      <c r="C236" s="234"/>
      <c r="D236" s="235" t="s">
        <v>151</v>
      </c>
      <c r="E236" s="234"/>
      <c r="F236" s="237" t="s">
        <v>416</v>
      </c>
      <c r="G236" s="234"/>
      <c r="H236" s="238">
        <v>18.228000000000002</v>
      </c>
      <c r="I236" s="239"/>
      <c r="J236" s="234"/>
      <c r="K236" s="234"/>
      <c r="L236" s="240"/>
      <c r="M236" s="241"/>
      <c r="N236" s="242"/>
      <c r="O236" s="242"/>
      <c r="P236" s="242"/>
      <c r="Q236" s="242"/>
      <c r="R236" s="242"/>
      <c r="S236" s="242"/>
      <c r="T236" s="243"/>
      <c r="AT236" s="244" t="s">
        <v>151</v>
      </c>
      <c r="AU236" s="244" t="s">
        <v>93</v>
      </c>
      <c r="AV236" s="13" t="s">
        <v>93</v>
      </c>
      <c r="AW236" s="13" t="s">
        <v>4</v>
      </c>
      <c r="AX236" s="13" t="s">
        <v>82</v>
      </c>
      <c r="AY236" s="244" t="s">
        <v>142</v>
      </c>
    </row>
    <row r="237" spans="1:65" s="2" customFormat="1" ht="21.75" customHeight="1">
      <c r="A237" s="34"/>
      <c r="B237" s="35"/>
      <c r="C237" s="220" t="s">
        <v>417</v>
      </c>
      <c r="D237" s="220" t="s">
        <v>145</v>
      </c>
      <c r="E237" s="221" t="s">
        <v>418</v>
      </c>
      <c r="F237" s="222" t="s">
        <v>419</v>
      </c>
      <c r="G237" s="223" t="s">
        <v>148</v>
      </c>
      <c r="H237" s="224">
        <v>15.19</v>
      </c>
      <c r="I237" s="225"/>
      <c r="J237" s="226">
        <f>ROUND(I237*H237,2)</f>
        <v>0</v>
      </c>
      <c r="K237" s="227"/>
      <c r="L237" s="37"/>
      <c r="M237" s="228" t="s">
        <v>1</v>
      </c>
      <c r="N237" s="229" t="s">
        <v>42</v>
      </c>
      <c r="O237" s="71"/>
      <c r="P237" s="230">
        <f>O237*H237</f>
        <v>0</v>
      </c>
      <c r="Q237" s="230">
        <v>5.0000000000000002E-5</v>
      </c>
      <c r="R237" s="230">
        <f>Q237*H237</f>
        <v>7.5949999999999998E-4</v>
      </c>
      <c r="S237" s="230">
        <v>0</v>
      </c>
      <c r="T237" s="231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32" t="s">
        <v>223</v>
      </c>
      <c r="AT237" s="232" t="s">
        <v>145</v>
      </c>
      <c r="AU237" s="232" t="s">
        <v>93</v>
      </c>
      <c r="AY237" s="16" t="s">
        <v>142</v>
      </c>
      <c r="BE237" s="109">
        <f>IF(N237="základní",J237,0)</f>
        <v>0</v>
      </c>
      <c r="BF237" s="109">
        <f>IF(N237="snížená",J237,0)</f>
        <v>0</v>
      </c>
      <c r="BG237" s="109">
        <f>IF(N237="zákl. přenesená",J237,0)</f>
        <v>0</v>
      </c>
      <c r="BH237" s="109">
        <f>IF(N237="sníž. přenesená",J237,0)</f>
        <v>0</v>
      </c>
      <c r="BI237" s="109">
        <f>IF(N237="nulová",J237,0)</f>
        <v>0</v>
      </c>
      <c r="BJ237" s="16" t="s">
        <v>82</v>
      </c>
      <c r="BK237" s="109">
        <f>ROUND(I237*H237,2)</f>
        <v>0</v>
      </c>
      <c r="BL237" s="16" t="s">
        <v>223</v>
      </c>
      <c r="BM237" s="232" t="s">
        <v>420</v>
      </c>
    </row>
    <row r="238" spans="1:65" s="2" customFormat="1" ht="21.75" customHeight="1">
      <c r="A238" s="34"/>
      <c r="B238" s="35"/>
      <c r="C238" s="220" t="s">
        <v>421</v>
      </c>
      <c r="D238" s="220" t="s">
        <v>145</v>
      </c>
      <c r="E238" s="221" t="s">
        <v>422</v>
      </c>
      <c r="F238" s="222" t="s">
        <v>423</v>
      </c>
      <c r="G238" s="223" t="s">
        <v>233</v>
      </c>
      <c r="H238" s="224">
        <v>0.45100000000000001</v>
      </c>
      <c r="I238" s="225"/>
      <c r="J238" s="226">
        <f>ROUND(I238*H238,2)</f>
        <v>0</v>
      </c>
      <c r="K238" s="227"/>
      <c r="L238" s="37"/>
      <c r="M238" s="228" t="s">
        <v>1</v>
      </c>
      <c r="N238" s="229" t="s">
        <v>42</v>
      </c>
      <c r="O238" s="71"/>
      <c r="P238" s="230">
        <f>O238*H238</f>
        <v>0</v>
      </c>
      <c r="Q238" s="230">
        <v>0</v>
      </c>
      <c r="R238" s="230">
        <f>Q238*H238</f>
        <v>0</v>
      </c>
      <c r="S238" s="230">
        <v>0</v>
      </c>
      <c r="T238" s="231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32" t="s">
        <v>223</v>
      </c>
      <c r="AT238" s="232" t="s">
        <v>145</v>
      </c>
      <c r="AU238" s="232" t="s">
        <v>93</v>
      </c>
      <c r="AY238" s="16" t="s">
        <v>142</v>
      </c>
      <c r="BE238" s="109">
        <f>IF(N238="základní",J238,0)</f>
        <v>0</v>
      </c>
      <c r="BF238" s="109">
        <f>IF(N238="snížená",J238,0)</f>
        <v>0</v>
      </c>
      <c r="BG238" s="109">
        <f>IF(N238="zákl. přenesená",J238,0)</f>
        <v>0</v>
      </c>
      <c r="BH238" s="109">
        <f>IF(N238="sníž. přenesená",J238,0)</f>
        <v>0</v>
      </c>
      <c r="BI238" s="109">
        <f>IF(N238="nulová",J238,0)</f>
        <v>0</v>
      </c>
      <c r="BJ238" s="16" t="s">
        <v>82</v>
      </c>
      <c r="BK238" s="109">
        <f>ROUND(I238*H238,2)</f>
        <v>0</v>
      </c>
      <c r="BL238" s="16" t="s">
        <v>223</v>
      </c>
      <c r="BM238" s="232" t="s">
        <v>424</v>
      </c>
    </row>
    <row r="239" spans="1:65" s="12" customFormat="1" ht="22.9" customHeight="1">
      <c r="B239" s="204"/>
      <c r="C239" s="205"/>
      <c r="D239" s="206" t="s">
        <v>76</v>
      </c>
      <c r="E239" s="218" t="s">
        <v>425</v>
      </c>
      <c r="F239" s="218" t="s">
        <v>426</v>
      </c>
      <c r="G239" s="205"/>
      <c r="H239" s="205"/>
      <c r="I239" s="208"/>
      <c r="J239" s="219">
        <f>BK239</f>
        <v>0</v>
      </c>
      <c r="K239" s="205"/>
      <c r="L239" s="210"/>
      <c r="M239" s="211"/>
      <c r="N239" s="212"/>
      <c r="O239" s="212"/>
      <c r="P239" s="213">
        <f>SUM(P240:P243)</f>
        <v>0</v>
      </c>
      <c r="Q239" s="212"/>
      <c r="R239" s="213">
        <f>SUM(R240:R243)</f>
        <v>0</v>
      </c>
      <c r="S239" s="212"/>
      <c r="T239" s="214">
        <f>SUM(T240:T243)</f>
        <v>2.0184000000000001E-2</v>
      </c>
      <c r="AR239" s="215" t="s">
        <v>93</v>
      </c>
      <c r="AT239" s="216" t="s">
        <v>76</v>
      </c>
      <c r="AU239" s="216" t="s">
        <v>82</v>
      </c>
      <c r="AY239" s="215" t="s">
        <v>142</v>
      </c>
      <c r="BK239" s="217">
        <f>SUM(BK240:BK243)</f>
        <v>0</v>
      </c>
    </row>
    <row r="240" spans="1:65" s="2" customFormat="1" ht="21.75" customHeight="1">
      <c r="A240" s="34"/>
      <c r="B240" s="35"/>
      <c r="C240" s="220" t="s">
        <v>427</v>
      </c>
      <c r="D240" s="220" t="s">
        <v>145</v>
      </c>
      <c r="E240" s="221" t="s">
        <v>428</v>
      </c>
      <c r="F240" s="222" t="s">
        <v>429</v>
      </c>
      <c r="G240" s="223" t="s">
        <v>148</v>
      </c>
      <c r="H240" s="224">
        <v>6.54</v>
      </c>
      <c r="I240" s="225"/>
      <c r="J240" s="226">
        <f>ROUND(I240*H240,2)</f>
        <v>0</v>
      </c>
      <c r="K240" s="227"/>
      <c r="L240" s="37"/>
      <c r="M240" s="228" t="s">
        <v>1</v>
      </c>
      <c r="N240" s="229" t="s">
        <v>42</v>
      </c>
      <c r="O240" s="71"/>
      <c r="P240" s="230">
        <f>O240*H240</f>
        <v>0</v>
      </c>
      <c r="Q240" s="230">
        <v>0</v>
      </c>
      <c r="R240" s="230">
        <f>Q240*H240</f>
        <v>0</v>
      </c>
      <c r="S240" s="230">
        <v>2.5000000000000001E-3</v>
      </c>
      <c r="T240" s="231">
        <f>S240*H240</f>
        <v>1.635E-2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32" t="s">
        <v>223</v>
      </c>
      <c r="AT240" s="232" t="s">
        <v>145</v>
      </c>
      <c r="AU240" s="232" t="s">
        <v>93</v>
      </c>
      <c r="AY240" s="16" t="s">
        <v>142</v>
      </c>
      <c r="BE240" s="109">
        <f>IF(N240="základní",J240,0)</f>
        <v>0</v>
      </c>
      <c r="BF240" s="109">
        <f>IF(N240="snížená",J240,0)</f>
        <v>0</v>
      </c>
      <c r="BG240" s="109">
        <f>IF(N240="zákl. přenesená",J240,0)</f>
        <v>0</v>
      </c>
      <c r="BH240" s="109">
        <f>IF(N240="sníž. přenesená",J240,0)</f>
        <v>0</v>
      </c>
      <c r="BI240" s="109">
        <f>IF(N240="nulová",J240,0)</f>
        <v>0</v>
      </c>
      <c r="BJ240" s="16" t="s">
        <v>82</v>
      </c>
      <c r="BK240" s="109">
        <f>ROUND(I240*H240,2)</f>
        <v>0</v>
      </c>
      <c r="BL240" s="16" t="s">
        <v>223</v>
      </c>
      <c r="BM240" s="232" t="s">
        <v>430</v>
      </c>
    </row>
    <row r="241" spans="1:65" s="13" customFormat="1" ht="11.25">
      <c r="B241" s="233"/>
      <c r="C241" s="234"/>
      <c r="D241" s="235" t="s">
        <v>151</v>
      </c>
      <c r="E241" s="236" t="s">
        <v>1</v>
      </c>
      <c r="F241" s="237" t="s">
        <v>431</v>
      </c>
      <c r="G241" s="234"/>
      <c r="H241" s="238">
        <v>6.54</v>
      </c>
      <c r="I241" s="239"/>
      <c r="J241" s="234"/>
      <c r="K241" s="234"/>
      <c r="L241" s="240"/>
      <c r="M241" s="241"/>
      <c r="N241" s="242"/>
      <c r="O241" s="242"/>
      <c r="P241" s="242"/>
      <c r="Q241" s="242"/>
      <c r="R241" s="242"/>
      <c r="S241" s="242"/>
      <c r="T241" s="243"/>
      <c r="AT241" s="244" t="s">
        <v>151</v>
      </c>
      <c r="AU241" s="244" t="s">
        <v>93</v>
      </c>
      <c r="AV241" s="13" t="s">
        <v>93</v>
      </c>
      <c r="AW241" s="13" t="s">
        <v>32</v>
      </c>
      <c r="AX241" s="13" t="s">
        <v>82</v>
      </c>
      <c r="AY241" s="244" t="s">
        <v>142</v>
      </c>
    </row>
    <row r="242" spans="1:65" s="2" customFormat="1" ht="16.5" customHeight="1">
      <c r="A242" s="34"/>
      <c r="B242" s="35"/>
      <c r="C242" s="220" t="s">
        <v>432</v>
      </c>
      <c r="D242" s="220" t="s">
        <v>145</v>
      </c>
      <c r="E242" s="221" t="s">
        <v>433</v>
      </c>
      <c r="F242" s="222" t="s">
        <v>434</v>
      </c>
      <c r="G242" s="223" t="s">
        <v>435</v>
      </c>
      <c r="H242" s="224">
        <v>12.78</v>
      </c>
      <c r="I242" s="225"/>
      <c r="J242" s="226">
        <f>ROUND(I242*H242,2)</f>
        <v>0</v>
      </c>
      <c r="K242" s="227"/>
      <c r="L242" s="37"/>
      <c r="M242" s="228" t="s">
        <v>1</v>
      </c>
      <c r="N242" s="229" t="s">
        <v>42</v>
      </c>
      <c r="O242" s="71"/>
      <c r="P242" s="230">
        <f>O242*H242</f>
        <v>0</v>
      </c>
      <c r="Q242" s="230">
        <v>0</v>
      </c>
      <c r="R242" s="230">
        <f>Q242*H242</f>
        <v>0</v>
      </c>
      <c r="S242" s="230">
        <v>2.9999999999999997E-4</v>
      </c>
      <c r="T242" s="231">
        <f>S242*H242</f>
        <v>3.8339999999999993E-3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32" t="s">
        <v>223</v>
      </c>
      <c r="AT242" s="232" t="s">
        <v>145</v>
      </c>
      <c r="AU242" s="232" t="s">
        <v>93</v>
      </c>
      <c r="AY242" s="16" t="s">
        <v>142</v>
      </c>
      <c r="BE242" s="109">
        <f>IF(N242="základní",J242,0)</f>
        <v>0</v>
      </c>
      <c r="BF242" s="109">
        <f>IF(N242="snížená",J242,0)</f>
        <v>0</v>
      </c>
      <c r="BG242" s="109">
        <f>IF(N242="zákl. přenesená",J242,0)</f>
        <v>0</v>
      </c>
      <c r="BH242" s="109">
        <f>IF(N242="sníž. přenesená",J242,0)</f>
        <v>0</v>
      </c>
      <c r="BI242" s="109">
        <f>IF(N242="nulová",J242,0)</f>
        <v>0</v>
      </c>
      <c r="BJ242" s="16" t="s">
        <v>82</v>
      </c>
      <c r="BK242" s="109">
        <f>ROUND(I242*H242,2)</f>
        <v>0</v>
      </c>
      <c r="BL242" s="16" t="s">
        <v>223</v>
      </c>
      <c r="BM242" s="232" t="s">
        <v>436</v>
      </c>
    </row>
    <row r="243" spans="1:65" s="13" customFormat="1" ht="11.25">
      <c r="B243" s="233"/>
      <c r="C243" s="234"/>
      <c r="D243" s="235" t="s">
        <v>151</v>
      </c>
      <c r="E243" s="236" t="s">
        <v>1</v>
      </c>
      <c r="F243" s="237" t="s">
        <v>437</v>
      </c>
      <c r="G243" s="234"/>
      <c r="H243" s="238">
        <v>12.78</v>
      </c>
      <c r="I243" s="239"/>
      <c r="J243" s="234"/>
      <c r="K243" s="234"/>
      <c r="L243" s="240"/>
      <c r="M243" s="241"/>
      <c r="N243" s="242"/>
      <c r="O243" s="242"/>
      <c r="P243" s="242"/>
      <c r="Q243" s="242"/>
      <c r="R243" s="242"/>
      <c r="S243" s="242"/>
      <c r="T243" s="243"/>
      <c r="AT243" s="244" t="s">
        <v>151</v>
      </c>
      <c r="AU243" s="244" t="s">
        <v>93</v>
      </c>
      <c r="AV243" s="13" t="s">
        <v>93</v>
      </c>
      <c r="AW243" s="13" t="s">
        <v>32</v>
      </c>
      <c r="AX243" s="13" t="s">
        <v>82</v>
      </c>
      <c r="AY243" s="244" t="s">
        <v>142</v>
      </c>
    </row>
    <row r="244" spans="1:65" s="12" customFormat="1" ht="22.9" customHeight="1">
      <c r="B244" s="204"/>
      <c r="C244" s="205"/>
      <c r="D244" s="206" t="s">
        <v>76</v>
      </c>
      <c r="E244" s="218" t="s">
        <v>438</v>
      </c>
      <c r="F244" s="218" t="s">
        <v>439</v>
      </c>
      <c r="G244" s="205"/>
      <c r="H244" s="205"/>
      <c r="I244" s="208"/>
      <c r="J244" s="219">
        <f>BK244</f>
        <v>0</v>
      </c>
      <c r="K244" s="205"/>
      <c r="L244" s="210"/>
      <c r="M244" s="211"/>
      <c r="N244" s="212"/>
      <c r="O244" s="212"/>
      <c r="P244" s="213">
        <f>SUM(P245:P258)</f>
        <v>0</v>
      </c>
      <c r="Q244" s="212"/>
      <c r="R244" s="213">
        <f>SUM(R245:R258)</f>
        <v>0.89868440000000005</v>
      </c>
      <c r="S244" s="212"/>
      <c r="T244" s="214">
        <f>SUM(T245:T258)</f>
        <v>0.67776959999999997</v>
      </c>
      <c r="AR244" s="215" t="s">
        <v>93</v>
      </c>
      <c r="AT244" s="216" t="s">
        <v>76</v>
      </c>
      <c r="AU244" s="216" t="s">
        <v>82</v>
      </c>
      <c r="AY244" s="215" t="s">
        <v>142</v>
      </c>
      <c r="BK244" s="217">
        <f>SUM(BK245:BK258)</f>
        <v>0</v>
      </c>
    </row>
    <row r="245" spans="1:65" s="2" customFormat="1" ht="16.5" customHeight="1">
      <c r="A245" s="34"/>
      <c r="B245" s="35"/>
      <c r="C245" s="220" t="s">
        <v>440</v>
      </c>
      <c r="D245" s="220" t="s">
        <v>145</v>
      </c>
      <c r="E245" s="221" t="s">
        <v>441</v>
      </c>
      <c r="F245" s="222" t="s">
        <v>442</v>
      </c>
      <c r="G245" s="223" t="s">
        <v>148</v>
      </c>
      <c r="H245" s="224">
        <v>42.735999999999997</v>
      </c>
      <c r="I245" s="225"/>
      <c r="J245" s="226">
        <f>ROUND(I245*H245,2)</f>
        <v>0</v>
      </c>
      <c r="K245" s="227"/>
      <c r="L245" s="37"/>
      <c r="M245" s="228" t="s">
        <v>1</v>
      </c>
      <c r="N245" s="229" t="s">
        <v>42</v>
      </c>
      <c r="O245" s="71"/>
      <c r="P245" s="230">
        <f>O245*H245</f>
        <v>0</v>
      </c>
      <c r="Q245" s="230">
        <v>0</v>
      </c>
      <c r="R245" s="230">
        <f>Q245*H245</f>
        <v>0</v>
      </c>
      <c r="S245" s="230">
        <v>0</v>
      </c>
      <c r="T245" s="231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32" t="s">
        <v>223</v>
      </c>
      <c r="AT245" s="232" t="s">
        <v>145</v>
      </c>
      <c r="AU245" s="232" t="s">
        <v>93</v>
      </c>
      <c r="AY245" s="16" t="s">
        <v>142</v>
      </c>
      <c r="BE245" s="109">
        <f>IF(N245="základní",J245,0)</f>
        <v>0</v>
      </c>
      <c r="BF245" s="109">
        <f>IF(N245="snížená",J245,0)</f>
        <v>0</v>
      </c>
      <c r="BG245" s="109">
        <f>IF(N245="zákl. přenesená",J245,0)</f>
        <v>0</v>
      </c>
      <c r="BH245" s="109">
        <f>IF(N245="sníž. přenesená",J245,0)</f>
        <v>0</v>
      </c>
      <c r="BI245" s="109">
        <f>IF(N245="nulová",J245,0)</f>
        <v>0</v>
      </c>
      <c r="BJ245" s="16" t="s">
        <v>82</v>
      </c>
      <c r="BK245" s="109">
        <f>ROUND(I245*H245,2)</f>
        <v>0</v>
      </c>
      <c r="BL245" s="16" t="s">
        <v>223</v>
      </c>
      <c r="BM245" s="232" t="s">
        <v>443</v>
      </c>
    </row>
    <row r="246" spans="1:65" s="13" customFormat="1" ht="11.25">
      <c r="B246" s="233"/>
      <c r="C246" s="234"/>
      <c r="D246" s="235" t="s">
        <v>151</v>
      </c>
      <c r="E246" s="236" t="s">
        <v>1</v>
      </c>
      <c r="F246" s="237" t="s">
        <v>444</v>
      </c>
      <c r="G246" s="234"/>
      <c r="H246" s="238">
        <v>42.735999999999997</v>
      </c>
      <c r="I246" s="239"/>
      <c r="J246" s="234"/>
      <c r="K246" s="234"/>
      <c r="L246" s="240"/>
      <c r="M246" s="241"/>
      <c r="N246" s="242"/>
      <c r="O246" s="242"/>
      <c r="P246" s="242"/>
      <c r="Q246" s="242"/>
      <c r="R246" s="242"/>
      <c r="S246" s="242"/>
      <c r="T246" s="243"/>
      <c r="AT246" s="244" t="s">
        <v>151</v>
      </c>
      <c r="AU246" s="244" t="s">
        <v>93</v>
      </c>
      <c r="AV246" s="13" t="s">
        <v>93</v>
      </c>
      <c r="AW246" s="13" t="s">
        <v>32</v>
      </c>
      <c r="AX246" s="13" t="s">
        <v>82</v>
      </c>
      <c r="AY246" s="244" t="s">
        <v>142</v>
      </c>
    </row>
    <row r="247" spans="1:65" s="2" customFormat="1" ht="16.5" customHeight="1">
      <c r="A247" s="34"/>
      <c r="B247" s="35"/>
      <c r="C247" s="220" t="s">
        <v>445</v>
      </c>
      <c r="D247" s="220" t="s">
        <v>145</v>
      </c>
      <c r="E247" s="221" t="s">
        <v>446</v>
      </c>
      <c r="F247" s="222" t="s">
        <v>447</v>
      </c>
      <c r="G247" s="223" t="s">
        <v>148</v>
      </c>
      <c r="H247" s="224">
        <v>42.735999999999997</v>
      </c>
      <c r="I247" s="225"/>
      <c r="J247" s="226">
        <f>ROUND(I247*H247,2)</f>
        <v>0</v>
      </c>
      <c r="K247" s="227"/>
      <c r="L247" s="37"/>
      <c r="M247" s="228" t="s">
        <v>1</v>
      </c>
      <c r="N247" s="229" t="s">
        <v>42</v>
      </c>
      <c r="O247" s="71"/>
      <c r="P247" s="230">
        <f>O247*H247</f>
        <v>0</v>
      </c>
      <c r="Q247" s="230">
        <v>2.9999999999999997E-4</v>
      </c>
      <c r="R247" s="230">
        <f>Q247*H247</f>
        <v>1.2820799999999999E-2</v>
      </c>
      <c r="S247" s="230">
        <v>0</v>
      </c>
      <c r="T247" s="231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232" t="s">
        <v>223</v>
      </c>
      <c r="AT247" s="232" t="s">
        <v>145</v>
      </c>
      <c r="AU247" s="232" t="s">
        <v>93</v>
      </c>
      <c r="AY247" s="16" t="s">
        <v>142</v>
      </c>
      <c r="BE247" s="109">
        <f>IF(N247="základní",J247,0)</f>
        <v>0</v>
      </c>
      <c r="BF247" s="109">
        <f>IF(N247="snížená",J247,0)</f>
        <v>0</v>
      </c>
      <c r="BG247" s="109">
        <f>IF(N247="zákl. přenesená",J247,0)</f>
        <v>0</v>
      </c>
      <c r="BH247" s="109">
        <f>IF(N247="sníž. přenesená",J247,0)</f>
        <v>0</v>
      </c>
      <c r="BI247" s="109">
        <f>IF(N247="nulová",J247,0)</f>
        <v>0</v>
      </c>
      <c r="BJ247" s="16" t="s">
        <v>82</v>
      </c>
      <c r="BK247" s="109">
        <f>ROUND(I247*H247,2)</f>
        <v>0</v>
      </c>
      <c r="BL247" s="16" t="s">
        <v>223</v>
      </c>
      <c r="BM247" s="232" t="s">
        <v>448</v>
      </c>
    </row>
    <row r="248" spans="1:65" s="2" customFormat="1" ht="16.5" customHeight="1">
      <c r="A248" s="34"/>
      <c r="B248" s="35"/>
      <c r="C248" s="220" t="s">
        <v>449</v>
      </c>
      <c r="D248" s="220" t="s">
        <v>145</v>
      </c>
      <c r="E248" s="221" t="s">
        <v>450</v>
      </c>
      <c r="F248" s="222" t="s">
        <v>451</v>
      </c>
      <c r="G248" s="223" t="s">
        <v>148</v>
      </c>
      <c r="H248" s="224">
        <v>11.94</v>
      </c>
      <c r="I248" s="225"/>
      <c r="J248" s="226">
        <f>ROUND(I248*H248,2)</f>
        <v>0</v>
      </c>
      <c r="K248" s="227"/>
      <c r="L248" s="37"/>
      <c r="M248" s="228" t="s">
        <v>1</v>
      </c>
      <c r="N248" s="229" t="s">
        <v>42</v>
      </c>
      <c r="O248" s="71"/>
      <c r="P248" s="230">
        <f>O248*H248</f>
        <v>0</v>
      </c>
      <c r="Q248" s="230">
        <v>4.4999999999999997E-3</v>
      </c>
      <c r="R248" s="230">
        <f>Q248*H248</f>
        <v>5.3729999999999993E-2</v>
      </c>
      <c r="S248" s="230">
        <v>0</v>
      </c>
      <c r="T248" s="231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32" t="s">
        <v>223</v>
      </c>
      <c r="AT248" s="232" t="s">
        <v>145</v>
      </c>
      <c r="AU248" s="232" t="s">
        <v>93</v>
      </c>
      <c r="AY248" s="16" t="s">
        <v>142</v>
      </c>
      <c r="BE248" s="109">
        <f>IF(N248="základní",J248,0)</f>
        <v>0</v>
      </c>
      <c r="BF248" s="109">
        <f>IF(N248="snížená",J248,0)</f>
        <v>0</v>
      </c>
      <c r="BG248" s="109">
        <f>IF(N248="zákl. přenesená",J248,0)</f>
        <v>0</v>
      </c>
      <c r="BH248" s="109">
        <f>IF(N248="sníž. přenesená",J248,0)</f>
        <v>0</v>
      </c>
      <c r="BI248" s="109">
        <f>IF(N248="nulová",J248,0)</f>
        <v>0</v>
      </c>
      <c r="BJ248" s="16" t="s">
        <v>82</v>
      </c>
      <c r="BK248" s="109">
        <f>ROUND(I248*H248,2)</f>
        <v>0</v>
      </c>
      <c r="BL248" s="16" t="s">
        <v>223</v>
      </c>
      <c r="BM248" s="232" t="s">
        <v>452</v>
      </c>
    </row>
    <row r="249" spans="1:65" s="13" customFormat="1" ht="11.25">
      <c r="B249" s="233"/>
      <c r="C249" s="234"/>
      <c r="D249" s="235" t="s">
        <v>151</v>
      </c>
      <c r="E249" s="236" t="s">
        <v>1</v>
      </c>
      <c r="F249" s="237" t="s">
        <v>453</v>
      </c>
      <c r="G249" s="234"/>
      <c r="H249" s="238">
        <v>11.94</v>
      </c>
      <c r="I249" s="239"/>
      <c r="J249" s="234"/>
      <c r="K249" s="234"/>
      <c r="L249" s="240"/>
      <c r="M249" s="241"/>
      <c r="N249" s="242"/>
      <c r="O249" s="242"/>
      <c r="P249" s="242"/>
      <c r="Q249" s="242"/>
      <c r="R249" s="242"/>
      <c r="S249" s="242"/>
      <c r="T249" s="243"/>
      <c r="AT249" s="244" t="s">
        <v>151</v>
      </c>
      <c r="AU249" s="244" t="s">
        <v>93</v>
      </c>
      <c r="AV249" s="13" t="s">
        <v>93</v>
      </c>
      <c r="AW249" s="13" t="s">
        <v>32</v>
      </c>
      <c r="AX249" s="13" t="s">
        <v>82</v>
      </c>
      <c r="AY249" s="244" t="s">
        <v>142</v>
      </c>
    </row>
    <row r="250" spans="1:65" s="2" customFormat="1" ht="21.75" customHeight="1">
      <c r="A250" s="34"/>
      <c r="B250" s="35"/>
      <c r="C250" s="220" t="s">
        <v>454</v>
      </c>
      <c r="D250" s="220" t="s">
        <v>145</v>
      </c>
      <c r="E250" s="221" t="s">
        <v>455</v>
      </c>
      <c r="F250" s="222" t="s">
        <v>456</v>
      </c>
      <c r="G250" s="223" t="s">
        <v>148</v>
      </c>
      <c r="H250" s="224">
        <v>24.917999999999999</v>
      </c>
      <c r="I250" s="225"/>
      <c r="J250" s="226">
        <f>ROUND(I250*H250,2)</f>
        <v>0</v>
      </c>
      <c r="K250" s="227"/>
      <c r="L250" s="37"/>
      <c r="M250" s="228" t="s">
        <v>1</v>
      </c>
      <c r="N250" s="229" t="s">
        <v>42</v>
      </c>
      <c r="O250" s="71"/>
      <c r="P250" s="230">
        <f>O250*H250</f>
        <v>0</v>
      </c>
      <c r="Q250" s="230">
        <v>0</v>
      </c>
      <c r="R250" s="230">
        <f>Q250*H250</f>
        <v>0</v>
      </c>
      <c r="S250" s="230">
        <v>2.7199999999999998E-2</v>
      </c>
      <c r="T250" s="231">
        <f>S250*H250</f>
        <v>0.67776959999999997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32" t="s">
        <v>223</v>
      </c>
      <c r="AT250" s="232" t="s">
        <v>145</v>
      </c>
      <c r="AU250" s="232" t="s">
        <v>93</v>
      </c>
      <c r="AY250" s="16" t="s">
        <v>142</v>
      </c>
      <c r="BE250" s="109">
        <f>IF(N250="základní",J250,0)</f>
        <v>0</v>
      </c>
      <c r="BF250" s="109">
        <f>IF(N250="snížená",J250,0)</f>
        <v>0</v>
      </c>
      <c r="BG250" s="109">
        <f>IF(N250="zákl. přenesená",J250,0)</f>
        <v>0</v>
      </c>
      <c r="BH250" s="109">
        <f>IF(N250="sníž. přenesená",J250,0)</f>
        <v>0</v>
      </c>
      <c r="BI250" s="109">
        <f>IF(N250="nulová",J250,0)</f>
        <v>0</v>
      </c>
      <c r="BJ250" s="16" t="s">
        <v>82</v>
      </c>
      <c r="BK250" s="109">
        <f>ROUND(I250*H250,2)</f>
        <v>0</v>
      </c>
      <c r="BL250" s="16" t="s">
        <v>223</v>
      </c>
      <c r="BM250" s="232" t="s">
        <v>457</v>
      </c>
    </row>
    <row r="251" spans="1:65" s="13" customFormat="1" ht="11.25">
      <c r="B251" s="233"/>
      <c r="C251" s="234"/>
      <c r="D251" s="235" t="s">
        <v>151</v>
      </c>
      <c r="E251" s="236" t="s">
        <v>1</v>
      </c>
      <c r="F251" s="237" t="s">
        <v>458</v>
      </c>
      <c r="G251" s="234"/>
      <c r="H251" s="238">
        <v>24.917999999999999</v>
      </c>
      <c r="I251" s="239"/>
      <c r="J251" s="234"/>
      <c r="K251" s="234"/>
      <c r="L251" s="240"/>
      <c r="M251" s="241"/>
      <c r="N251" s="242"/>
      <c r="O251" s="242"/>
      <c r="P251" s="242"/>
      <c r="Q251" s="242"/>
      <c r="R251" s="242"/>
      <c r="S251" s="242"/>
      <c r="T251" s="243"/>
      <c r="AT251" s="244" t="s">
        <v>151</v>
      </c>
      <c r="AU251" s="244" t="s">
        <v>93</v>
      </c>
      <c r="AV251" s="13" t="s">
        <v>93</v>
      </c>
      <c r="AW251" s="13" t="s">
        <v>32</v>
      </c>
      <c r="AX251" s="13" t="s">
        <v>82</v>
      </c>
      <c r="AY251" s="244" t="s">
        <v>142</v>
      </c>
    </row>
    <row r="252" spans="1:65" s="2" customFormat="1" ht="21.75" customHeight="1">
      <c r="A252" s="34"/>
      <c r="B252" s="35"/>
      <c r="C252" s="220" t="s">
        <v>459</v>
      </c>
      <c r="D252" s="220" t="s">
        <v>145</v>
      </c>
      <c r="E252" s="221" t="s">
        <v>460</v>
      </c>
      <c r="F252" s="222" t="s">
        <v>461</v>
      </c>
      <c r="G252" s="223" t="s">
        <v>148</v>
      </c>
      <c r="H252" s="224">
        <v>42.735999999999997</v>
      </c>
      <c r="I252" s="225"/>
      <c r="J252" s="226">
        <f>ROUND(I252*H252,2)</f>
        <v>0</v>
      </c>
      <c r="K252" s="227"/>
      <c r="L252" s="37"/>
      <c r="M252" s="228" t="s">
        <v>1</v>
      </c>
      <c r="N252" s="229" t="s">
        <v>42</v>
      </c>
      <c r="O252" s="71"/>
      <c r="P252" s="230">
        <f>O252*H252</f>
        <v>0</v>
      </c>
      <c r="Q252" s="230">
        <v>5.3E-3</v>
      </c>
      <c r="R252" s="230">
        <f>Q252*H252</f>
        <v>0.22650079999999997</v>
      </c>
      <c r="S252" s="230">
        <v>0</v>
      </c>
      <c r="T252" s="231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232" t="s">
        <v>223</v>
      </c>
      <c r="AT252" s="232" t="s">
        <v>145</v>
      </c>
      <c r="AU252" s="232" t="s">
        <v>93</v>
      </c>
      <c r="AY252" s="16" t="s">
        <v>142</v>
      </c>
      <c r="BE252" s="109">
        <f>IF(N252="základní",J252,0)</f>
        <v>0</v>
      </c>
      <c r="BF252" s="109">
        <f>IF(N252="snížená",J252,0)</f>
        <v>0</v>
      </c>
      <c r="BG252" s="109">
        <f>IF(N252="zákl. přenesená",J252,0)</f>
        <v>0</v>
      </c>
      <c r="BH252" s="109">
        <f>IF(N252="sníž. přenesená",J252,0)</f>
        <v>0</v>
      </c>
      <c r="BI252" s="109">
        <f>IF(N252="nulová",J252,0)</f>
        <v>0</v>
      </c>
      <c r="BJ252" s="16" t="s">
        <v>82</v>
      </c>
      <c r="BK252" s="109">
        <f>ROUND(I252*H252,2)</f>
        <v>0</v>
      </c>
      <c r="BL252" s="16" t="s">
        <v>223</v>
      </c>
      <c r="BM252" s="232" t="s">
        <v>462</v>
      </c>
    </row>
    <row r="253" spans="1:65" s="2" customFormat="1" ht="16.5" customHeight="1">
      <c r="A253" s="34"/>
      <c r="B253" s="35"/>
      <c r="C253" s="256" t="s">
        <v>463</v>
      </c>
      <c r="D253" s="256" t="s">
        <v>194</v>
      </c>
      <c r="E253" s="257" t="s">
        <v>464</v>
      </c>
      <c r="F253" s="258" t="s">
        <v>465</v>
      </c>
      <c r="G253" s="259" t="s">
        <v>148</v>
      </c>
      <c r="H253" s="260">
        <v>47.01</v>
      </c>
      <c r="I253" s="261"/>
      <c r="J253" s="262">
        <f>ROUND(I253*H253,2)</f>
        <v>0</v>
      </c>
      <c r="K253" s="263"/>
      <c r="L253" s="264"/>
      <c r="M253" s="265" t="s">
        <v>1</v>
      </c>
      <c r="N253" s="266" t="s">
        <v>42</v>
      </c>
      <c r="O253" s="71"/>
      <c r="P253" s="230">
        <f>O253*H253</f>
        <v>0</v>
      </c>
      <c r="Q253" s="230">
        <v>1.26E-2</v>
      </c>
      <c r="R253" s="230">
        <f>Q253*H253</f>
        <v>0.59232600000000002</v>
      </c>
      <c r="S253" s="230">
        <v>0</v>
      </c>
      <c r="T253" s="231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232" t="s">
        <v>303</v>
      </c>
      <c r="AT253" s="232" t="s">
        <v>194</v>
      </c>
      <c r="AU253" s="232" t="s">
        <v>93</v>
      </c>
      <c r="AY253" s="16" t="s">
        <v>142</v>
      </c>
      <c r="BE253" s="109">
        <f>IF(N253="základní",J253,0)</f>
        <v>0</v>
      </c>
      <c r="BF253" s="109">
        <f>IF(N253="snížená",J253,0)</f>
        <v>0</v>
      </c>
      <c r="BG253" s="109">
        <f>IF(N253="zákl. přenesená",J253,0)</f>
        <v>0</v>
      </c>
      <c r="BH253" s="109">
        <f>IF(N253="sníž. přenesená",J253,0)</f>
        <v>0</v>
      </c>
      <c r="BI253" s="109">
        <f>IF(N253="nulová",J253,0)</f>
        <v>0</v>
      </c>
      <c r="BJ253" s="16" t="s">
        <v>82</v>
      </c>
      <c r="BK253" s="109">
        <f>ROUND(I253*H253,2)</f>
        <v>0</v>
      </c>
      <c r="BL253" s="16" t="s">
        <v>223</v>
      </c>
      <c r="BM253" s="232" t="s">
        <v>466</v>
      </c>
    </row>
    <row r="254" spans="1:65" s="13" customFormat="1" ht="11.25">
      <c r="B254" s="233"/>
      <c r="C254" s="234"/>
      <c r="D254" s="235" t="s">
        <v>151</v>
      </c>
      <c r="E254" s="234"/>
      <c r="F254" s="237" t="s">
        <v>467</v>
      </c>
      <c r="G254" s="234"/>
      <c r="H254" s="238">
        <v>47.01</v>
      </c>
      <c r="I254" s="239"/>
      <c r="J254" s="234"/>
      <c r="K254" s="234"/>
      <c r="L254" s="240"/>
      <c r="M254" s="241"/>
      <c r="N254" s="242"/>
      <c r="O254" s="242"/>
      <c r="P254" s="242"/>
      <c r="Q254" s="242"/>
      <c r="R254" s="242"/>
      <c r="S254" s="242"/>
      <c r="T254" s="243"/>
      <c r="AT254" s="244" t="s">
        <v>151</v>
      </c>
      <c r="AU254" s="244" t="s">
        <v>93</v>
      </c>
      <c r="AV254" s="13" t="s">
        <v>93</v>
      </c>
      <c r="AW254" s="13" t="s">
        <v>4</v>
      </c>
      <c r="AX254" s="13" t="s">
        <v>82</v>
      </c>
      <c r="AY254" s="244" t="s">
        <v>142</v>
      </c>
    </row>
    <row r="255" spans="1:65" s="2" customFormat="1" ht="16.5" customHeight="1">
      <c r="A255" s="34"/>
      <c r="B255" s="35"/>
      <c r="C255" s="220" t="s">
        <v>468</v>
      </c>
      <c r="D255" s="220" t="s">
        <v>145</v>
      </c>
      <c r="E255" s="221" t="s">
        <v>469</v>
      </c>
      <c r="F255" s="222" t="s">
        <v>470</v>
      </c>
      <c r="G255" s="223" t="s">
        <v>435</v>
      </c>
      <c r="H255" s="224">
        <v>22.34</v>
      </c>
      <c r="I255" s="225"/>
      <c r="J255" s="226">
        <f>ROUND(I255*H255,2)</f>
        <v>0</v>
      </c>
      <c r="K255" s="227"/>
      <c r="L255" s="37"/>
      <c r="M255" s="228" t="s">
        <v>1</v>
      </c>
      <c r="N255" s="229" t="s">
        <v>42</v>
      </c>
      <c r="O255" s="71"/>
      <c r="P255" s="230">
        <f>O255*H255</f>
        <v>0</v>
      </c>
      <c r="Q255" s="230">
        <v>5.0000000000000001E-4</v>
      </c>
      <c r="R255" s="230">
        <f>Q255*H255</f>
        <v>1.1169999999999999E-2</v>
      </c>
      <c r="S255" s="230">
        <v>0</v>
      </c>
      <c r="T255" s="231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232" t="s">
        <v>223</v>
      </c>
      <c r="AT255" s="232" t="s">
        <v>145</v>
      </c>
      <c r="AU255" s="232" t="s">
        <v>93</v>
      </c>
      <c r="AY255" s="16" t="s">
        <v>142</v>
      </c>
      <c r="BE255" s="109">
        <f>IF(N255="základní",J255,0)</f>
        <v>0</v>
      </c>
      <c r="BF255" s="109">
        <f>IF(N255="snížená",J255,0)</f>
        <v>0</v>
      </c>
      <c r="BG255" s="109">
        <f>IF(N255="zákl. přenesená",J255,0)</f>
        <v>0</v>
      </c>
      <c r="BH255" s="109">
        <f>IF(N255="sníž. přenesená",J255,0)</f>
        <v>0</v>
      </c>
      <c r="BI255" s="109">
        <f>IF(N255="nulová",J255,0)</f>
        <v>0</v>
      </c>
      <c r="BJ255" s="16" t="s">
        <v>82</v>
      </c>
      <c r="BK255" s="109">
        <f>ROUND(I255*H255,2)</f>
        <v>0</v>
      </c>
      <c r="BL255" s="16" t="s">
        <v>223</v>
      </c>
      <c r="BM255" s="232" t="s">
        <v>471</v>
      </c>
    </row>
    <row r="256" spans="1:65" s="13" customFormat="1" ht="11.25">
      <c r="B256" s="233"/>
      <c r="C256" s="234"/>
      <c r="D256" s="235" t="s">
        <v>151</v>
      </c>
      <c r="E256" s="236" t="s">
        <v>1</v>
      </c>
      <c r="F256" s="237" t="s">
        <v>472</v>
      </c>
      <c r="G256" s="234"/>
      <c r="H256" s="238">
        <v>22.34</v>
      </c>
      <c r="I256" s="239"/>
      <c r="J256" s="234"/>
      <c r="K256" s="234"/>
      <c r="L256" s="240"/>
      <c r="M256" s="241"/>
      <c r="N256" s="242"/>
      <c r="O256" s="242"/>
      <c r="P256" s="242"/>
      <c r="Q256" s="242"/>
      <c r="R256" s="242"/>
      <c r="S256" s="242"/>
      <c r="T256" s="243"/>
      <c r="AT256" s="244" t="s">
        <v>151</v>
      </c>
      <c r="AU256" s="244" t="s">
        <v>93</v>
      </c>
      <c r="AV256" s="13" t="s">
        <v>93</v>
      </c>
      <c r="AW256" s="13" t="s">
        <v>32</v>
      </c>
      <c r="AX256" s="13" t="s">
        <v>82</v>
      </c>
      <c r="AY256" s="244" t="s">
        <v>142</v>
      </c>
    </row>
    <row r="257" spans="1:65" s="2" customFormat="1" ht="21.75" customHeight="1">
      <c r="A257" s="34"/>
      <c r="B257" s="35"/>
      <c r="C257" s="220" t="s">
        <v>473</v>
      </c>
      <c r="D257" s="220" t="s">
        <v>145</v>
      </c>
      <c r="E257" s="221" t="s">
        <v>474</v>
      </c>
      <c r="F257" s="222" t="s">
        <v>475</v>
      </c>
      <c r="G257" s="223" t="s">
        <v>148</v>
      </c>
      <c r="H257" s="224">
        <v>42.735999999999997</v>
      </c>
      <c r="I257" s="225"/>
      <c r="J257" s="226">
        <f>ROUND(I257*H257,2)</f>
        <v>0</v>
      </c>
      <c r="K257" s="227"/>
      <c r="L257" s="37"/>
      <c r="M257" s="228" t="s">
        <v>1</v>
      </c>
      <c r="N257" s="229" t="s">
        <v>42</v>
      </c>
      <c r="O257" s="71"/>
      <c r="P257" s="230">
        <f>O257*H257</f>
        <v>0</v>
      </c>
      <c r="Q257" s="230">
        <v>5.0000000000000002E-5</v>
      </c>
      <c r="R257" s="230">
        <f>Q257*H257</f>
        <v>2.1367999999999999E-3</v>
      </c>
      <c r="S257" s="230">
        <v>0</v>
      </c>
      <c r="T257" s="231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232" t="s">
        <v>223</v>
      </c>
      <c r="AT257" s="232" t="s">
        <v>145</v>
      </c>
      <c r="AU257" s="232" t="s">
        <v>93</v>
      </c>
      <c r="AY257" s="16" t="s">
        <v>142</v>
      </c>
      <c r="BE257" s="109">
        <f>IF(N257="základní",J257,0)</f>
        <v>0</v>
      </c>
      <c r="BF257" s="109">
        <f>IF(N257="snížená",J257,0)</f>
        <v>0</v>
      </c>
      <c r="BG257" s="109">
        <f>IF(N257="zákl. přenesená",J257,0)</f>
        <v>0</v>
      </c>
      <c r="BH257" s="109">
        <f>IF(N257="sníž. přenesená",J257,0)</f>
        <v>0</v>
      </c>
      <c r="BI257" s="109">
        <f>IF(N257="nulová",J257,0)</f>
        <v>0</v>
      </c>
      <c r="BJ257" s="16" t="s">
        <v>82</v>
      </c>
      <c r="BK257" s="109">
        <f>ROUND(I257*H257,2)</f>
        <v>0</v>
      </c>
      <c r="BL257" s="16" t="s">
        <v>223</v>
      </c>
      <c r="BM257" s="232" t="s">
        <v>476</v>
      </c>
    </row>
    <row r="258" spans="1:65" s="2" customFormat="1" ht="21.75" customHeight="1">
      <c r="A258" s="34"/>
      <c r="B258" s="35"/>
      <c r="C258" s="220" t="s">
        <v>477</v>
      </c>
      <c r="D258" s="220" t="s">
        <v>145</v>
      </c>
      <c r="E258" s="221" t="s">
        <v>478</v>
      </c>
      <c r="F258" s="222" t="s">
        <v>479</v>
      </c>
      <c r="G258" s="223" t="s">
        <v>233</v>
      </c>
      <c r="H258" s="224">
        <v>0.89900000000000002</v>
      </c>
      <c r="I258" s="225"/>
      <c r="J258" s="226">
        <f>ROUND(I258*H258,2)</f>
        <v>0</v>
      </c>
      <c r="K258" s="227"/>
      <c r="L258" s="37"/>
      <c r="M258" s="228" t="s">
        <v>1</v>
      </c>
      <c r="N258" s="229" t="s">
        <v>42</v>
      </c>
      <c r="O258" s="71"/>
      <c r="P258" s="230">
        <f>O258*H258</f>
        <v>0</v>
      </c>
      <c r="Q258" s="230">
        <v>0</v>
      </c>
      <c r="R258" s="230">
        <f>Q258*H258</f>
        <v>0</v>
      </c>
      <c r="S258" s="230">
        <v>0</v>
      </c>
      <c r="T258" s="231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232" t="s">
        <v>223</v>
      </c>
      <c r="AT258" s="232" t="s">
        <v>145</v>
      </c>
      <c r="AU258" s="232" t="s">
        <v>93</v>
      </c>
      <c r="AY258" s="16" t="s">
        <v>142</v>
      </c>
      <c r="BE258" s="109">
        <f>IF(N258="základní",J258,0)</f>
        <v>0</v>
      </c>
      <c r="BF258" s="109">
        <f>IF(N258="snížená",J258,0)</f>
        <v>0</v>
      </c>
      <c r="BG258" s="109">
        <f>IF(N258="zákl. přenesená",J258,0)</f>
        <v>0</v>
      </c>
      <c r="BH258" s="109">
        <f>IF(N258="sníž. přenesená",J258,0)</f>
        <v>0</v>
      </c>
      <c r="BI258" s="109">
        <f>IF(N258="nulová",J258,0)</f>
        <v>0</v>
      </c>
      <c r="BJ258" s="16" t="s">
        <v>82</v>
      </c>
      <c r="BK258" s="109">
        <f>ROUND(I258*H258,2)</f>
        <v>0</v>
      </c>
      <c r="BL258" s="16" t="s">
        <v>223</v>
      </c>
      <c r="BM258" s="232" t="s">
        <v>480</v>
      </c>
    </row>
    <row r="259" spans="1:65" s="12" customFormat="1" ht="22.9" customHeight="1">
      <c r="B259" s="204"/>
      <c r="C259" s="205"/>
      <c r="D259" s="206" t="s">
        <v>76</v>
      </c>
      <c r="E259" s="218" t="s">
        <v>481</v>
      </c>
      <c r="F259" s="218" t="s">
        <v>482</v>
      </c>
      <c r="G259" s="205"/>
      <c r="H259" s="205"/>
      <c r="I259" s="208"/>
      <c r="J259" s="219">
        <f>BK259</f>
        <v>0</v>
      </c>
      <c r="K259" s="205"/>
      <c r="L259" s="210"/>
      <c r="M259" s="211"/>
      <c r="N259" s="212"/>
      <c r="O259" s="212"/>
      <c r="P259" s="213">
        <f>SUM(P260:P283)</f>
        <v>0</v>
      </c>
      <c r="Q259" s="212"/>
      <c r="R259" s="213">
        <f>SUM(R260:R283)</f>
        <v>1.05680204</v>
      </c>
      <c r="S259" s="212"/>
      <c r="T259" s="214">
        <f>SUM(T260:T283)</f>
        <v>0.22224593000000001</v>
      </c>
      <c r="AR259" s="215" t="s">
        <v>93</v>
      </c>
      <c r="AT259" s="216" t="s">
        <v>76</v>
      </c>
      <c r="AU259" s="216" t="s">
        <v>82</v>
      </c>
      <c r="AY259" s="215" t="s">
        <v>142</v>
      </c>
      <c r="BK259" s="217">
        <f>SUM(BK260:BK283)</f>
        <v>0</v>
      </c>
    </row>
    <row r="260" spans="1:65" s="2" customFormat="1" ht="21.75" customHeight="1">
      <c r="A260" s="34"/>
      <c r="B260" s="35"/>
      <c r="C260" s="220" t="s">
        <v>483</v>
      </c>
      <c r="D260" s="220" t="s">
        <v>145</v>
      </c>
      <c r="E260" s="221" t="s">
        <v>484</v>
      </c>
      <c r="F260" s="222" t="s">
        <v>485</v>
      </c>
      <c r="G260" s="223" t="s">
        <v>148</v>
      </c>
      <c r="H260" s="224">
        <v>743.64700000000005</v>
      </c>
      <c r="I260" s="225"/>
      <c r="J260" s="226">
        <f>ROUND(I260*H260,2)</f>
        <v>0</v>
      </c>
      <c r="K260" s="227"/>
      <c r="L260" s="37"/>
      <c r="M260" s="228" t="s">
        <v>1</v>
      </c>
      <c r="N260" s="229" t="s">
        <v>42</v>
      </c>
      <c r="O260" s="71"/>
      <c r="P260" s="230">
        <f>O260*H260</f>
        <v>0</v>
      </c>
      <c r="Q260" s="230">
        <v>0</v>
      </c>
      <c r="R260" s="230">
        <f>Q260*H260</f>
        <v>0</v>
      </c>
      <c r="S260" s="230">
        <v>0</v>
      </c>
      <c r="T260" s="231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232" t="s">
        <v>223</v>
      </c>
      <c r="AT260" s="232" t="s">
        <v>145</v>
      </c>
      <c r="AU260" s="232" t="s">
        <v>93</v>
      </c>
      <c r="AY260" s="16" t="s">
        <v>142</v>
      </c>
      <c r="BE260" s="109">
        <f>IF(N260="základní",J260,0)</f>
        <v>0</v>
      </c>
      <c r="BF260" s="109">
        <f>IF(N260="snížená",J260,0)</f>
        <v>0</v>
      </c>
      <c r="BG260" s="109">
        <f>IF(N260="zákl. přenesená",J260,0)</f>
        <v>0</v>
      </c>
      <c r="BH260" s="109">
        <f>IF(N260="sníž. přenesená",J260,0)</f>
        <v>0</v>
      </c>
      <c r="BI260" s="109">
        <f>IF(N260="nulová",J260,0)</f>
        <v>0</v>
      </c>
      <c r="BJ260" s="16" t="s">
        <v>82</v>
      </c>
      <c r="BK260" s="109">
        <f>ROUND(I260*H260,2)</f>
        <v>0</v>
      </c>
      <c r="BL260" s="16" t="s">
        <v>223</v>
      </c>
      <c r="BM260" s="232" t="s">
        <v>486</v>
      </c>
    </row>
    <row r="261" spans="1:65" s="13" customFormat="1" ht="11.25">
      <c r="B261" s="233"/>
      <c r="C261" s="234"/>
      <c r="D261" s="235" t="s">
        <v>151</v>
      </c>
      <c r="E261" s="236" t="s">
        <v>1</v>
      </c>
      <c r="F261" s="237" t="s">
        <v>487</v>
      </c>
      <c r="G261" s="234"/>
      <c r="H261" s="238">
        <v>743.64700000000005</v>
      </c>
      <c r="I261" s="239"/>
      <c r="J261" s="234"/>
      <c r="K261" s="234"/>
      <c r="L261" s="240"/>
      <c r="M261" s="241"/>
      <c r="N261" s="242"/>
      <c r="O261" s="242"/>
      <c r="P261" s="242"/>
      <c r="Q261" s="242"/>
      <c r="R261" s="242"/>
      <c r="S261" s="242"/>
      <c r="T261" s="243"/>
      <c r="AT261" s="244" t="s">
        <v>151</v>
      </c>
      <c r="AU261" s="244" t="s">
        <v>93</v>
      </c>
      <c r="AV261" s="13" t="s">
        <v>93</v>
      </c>
      <c r="AW261" s="13" t="s">
        <v>32</v>
      </c>
      <c r="AX261" s="13" t="s">
        <v>82</v>
      </c>
      <c r="AY261" s="244" t="s">
        <v>142</v>
      </c>
    </row>
    <row r="262" spans="1:65" s="2" customFormat="1" ht="21.75" customHeight="1">
      <c r="A262" s="34"/>
      <c r="B262" s="35"/>
      <c r="C262" s="220" t="s">
        <v>488</v>
      </c>
      <c r="D262" s="220" t="s">
        <v>145</v>
      </c>
      <c r="E262" s="221" t="s">
        <v>489</v>
      </c>
      <c r="F262" s="222" t="s">
        <v>490</v>
      </c>
      <c r="G262" s="223" t="s">
        <v>148</v>
      </c>
      <c r="H262" s="224">
        <v>51.779000000000003</v>
      </c>
      <c r="I262" s="225"/>
      <c r="J262" s="226">
        <f>ROUND(I262*H262,2)</f>
        <v>0</v>
      </c>
      <c r="K262" s="227"/>
      <c r="L262" s="37"/>
      <c r="M262" s="228" t="s">
        <v>1</v>
      </c>
      <c r="N262" s="229" t="s">
        <v>42</v>
      </c>
      <c r="O262" s="71"/>
      <c r="P262" s="230">
        <f>O262*H262</f>
        <v>0</v>
      </c>
      <c r="Q262" s="230">
        <v>0</v>
      </c>
      <c r="R262" s="230">
        <f>Q262*H262</f>
        <v>0</v>
      </c>
      <c r="S262" s="230">
        <v>1.4999999999999999E-4</v>
      </c>
      <c r="T262" s="231">
        <f>S262*H262</f>
        <v>7.7668499999999996E-3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232" t="s">
        <v>223</v>
      </c>
      <c r="AT262" s="232" t="s">
        <v>145</v>
      </c>
      <c r="AU262" s="232" t="s">
        <v>93</v>
      </c>
      <c r="AY262" s="16" t="s">
        <v>142</v>
      </c>
      <c r="BE262" s="109">
        <f>IF(N262="základní",J262,0)</f>
        <v>0</v>
      </c>
      <c r="BF262" s="109">
        <f>IF(N262="snížená",J262,0)</f>
        <v>0</v>
      </c>
      <c r="BG262" s="109">
        <f>IF(N262="zákl. přenesená",J262,0)</f>
        <v>0</v>
      </c>
      <c r="BH262" s="109">
        <f>IF(N262="sníž. přenesená",J262,0)</f>
        <v>0</v>
      </c>
      <c r="BI262" s="109">
        <f>IF(N262="nulová",J262,0)</f>
        <v>0</v>
      </c>
      <c r="BJ262" s="16" t="s">
        <v>82</v>
      </c>
      <c r="BK262" s="109">
        <f>ROUND(I262*H262,2)</f>
        <v>0</v>
      </c>
      <c r="BL262" s="16" t="s">
        <v>223</v>
      </c>
      <c r="BM262" s="232" t="s">
        <v>491</v>
      </c>
    </row>
    <row r="263" spans="1:65" s="2" customFormat="1" ht="16.5" customHeight="1">
      <c r="A263" s="34"/>
      <c r="B263" s="35"/>
      <c r="C263" s="220" t="s">
        <v>492</v>
      </c>
      <c r="D263" s="220" t="s">
        <v>145</v>
      </c>
      <c r="E263" s="221" t="s">
        <v>493</v>
      </c>
      <c r="F263" s="222" t="s">
        <v>494</v>
      </c>
      <c r="G263" s="223" t="s">
        <v>148</v>
      </c>
      <c r="H263" s="224">
        <v>691.86800000000005</v>
      </c>
      <c r="I263" s="225"/>
      <c r="J263" s="226">
        <f>ROUND(I263*H263,2)</f>
        <v>0</v>
      </c>
      <c r="K263" s="227"/>
      <c r="L263" s="37"/>
      <c r="M263" s="228" t="s">
        <v>1</v>
      </c>
      <c r="N263" s="229" t="s">
        <v>42</v>
      </c>
      <c r="O263" s="71"/>
      <c r="P263" s="230">
        <f>O263*H263</f>
        <v>0</v>
      </c>
      <c r="Q263" s="230">
        <v>1E-3</v>
      </c>
      <c r="R263" s="230">
        <f>Q263*H263</f>
        <v>0.69186800000000004</v>
      </c>
      <c r="S263" s="230">
        <v>3.1E-4</v>
      </c>
      <c r="T263" s="231">
        <f>S263*H263</f>
        <v>0.21447908000000002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232" t="s">
        <v>223</v>
      </c>
      <c r="AT263" s="232" t="s">
        <v>145</v>
      </c>
      <c r="AU263" s="232" t="s">
        <v>93</v>
      </c>
      <c r="AY263" s="16" t="s">
        <v>142</v>
      </c>
      <c r="BE263" s="109">
        <f>IF(N263="základní",J263,0)</f>
        <v>0</v>
      </c>
      <c r="BF263" s="109">
        <f>IF(N263="snížená",J263,0)</f>
        <v>0</v>
      </c>
      <c r="BG263" s="109">
        <f>IF(N263="zákl. přenesená",J263,0)</f>
        <v>0</v>
      </c>
      <c r="BH263" s="109">
        <f>IF(N263="sníž. přenesená",J263,0)</f>
        <v>0</v>
      </c>
      <c r="BI263" s="109">
        <f>IF(N263="nulová",J263,0)</f>
        <v>0</v>
      </c>
      <c r="BJ263" s="16" t="s">
        <v>82</v>
      </c>
      <c r="BK263" s="109">
        <f>ROUND(I263*H263,2)</f>
        <v>0</v>
      </c>
      <c r="BL263" s="16" t="s">
        <v>223</v>
      </c>
      <c r="BM263" s="232" t="s">
        <v>495</v>
      </c>
    </row>
    <row r="264" spans="1:65" s="13" customFormat="1" ht="11.25">
      <c r="B264" s="233"/>
      <c r="C264" s="234"/>
      <c r="D264" s="235" t="s">
        <v>151</v>
      </c>
      <c r="E264" s="236" t="s">
        <v>1</v>
      </c>
      <c r="F264" s="237" t="s">
        <v>496</v>
      </c>
      <c r="G264" s="234"/>
      <c r="H264" s="238">
        <v>691.86800000000005</v>
      </c>
      <c r="I264" s="239"/>
      <c r="J264" s="234"/>
      <c r="K264" s="234"/>
      <c r="L264" s="240"/>
      <c r="M264" s="241"/>
      <c r="N264" s="242"/>
      <c r="O264" s="242"/>
      <c r="P264" s="242"/>
      <c r="Q264" s="242"/>
      <c r="R264" s="242"/>
      <c r="S264" s="242"/>
      <c r="T264" s="243"/>
      <c r="AT264" s="244" t="s">
        <v>151</v>
      </c>
      <c r="AU264" s="244" t="s">
        <v>93</v>
      </c>
      <c r="AV264" s="13" t="s">
        <v>93</v>
      </c>
      <c r="AW264" s="13" t="s">
        <v>32</v>
      </c>
      <c r="AX264" s="13" t="s">
        <v>82</v>
      </c>
      <c r="AY264" s="244" t="s">
        <v>142</v>
      </c>
    </row>
    <row r="265" spans="1:65" s="2" customFormat="1" ht="21.75" customHeight="1">
      <c r="A265" s="34"/>
      <c r="B265" s="35"/>
      <c r="C265" s="220" t="s">
        <v>497</v>
      </c>
      <c r="D265" s="220" t="s">
        <v>145</v>
      </c>
      <c r="E265" s="221" t="s">
        <v>498</v>
      </c>
      <c r="F265" s="222" t="s">
        <v>499</v>
      </c>
      <c r="G265" s="223" t="s">
        <v>148</v>
      </c>
      <c r="H265" s="224">
        <v>691.86800000000005</v>
      </c>
      <c r="I265" s="225"/>
      <c r="J265" s="226">
        <f>ROUND(I265*H265,2)</f>
        <v>0</v>
      </c>
      <c r="K265" s="227"/>
      <c r="L265" s="37"/>
      <c r="M265" s="228" t="s">
        <v>1</v>
      </c>
      <c r="N265" s="229" t="s">
        <v>42</v>
      </c>
      <c r="O265" s="71"/>
      <c r="P265" s="230">
        <f>O265*H265</f>
        <v>0</v>
      </c>
      <c r="Q265" s="230">
        <v>0</v>
      </c>
      <c r="R265" s="230">
        <f>Q265*H265</f>
        <v>0</v>
      </c>
      <c r="S265" s="230">
        <v>0</v>
      </c>
      <c r="T265" s="231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232" t="s">
        <v>223</v>
      </c>
      <c r="AT265" s="232" t="s">
        <v>145</v>
      </c>
      <c r="AU265" s="232" t="s">
        <v>93</v>
      </c>
      <c r="AY265" s="16" t="s">
        <v>142</v>
      </c>
      <c r="BE265" s="109">
        <f>IF(N265="základní",J265,0)</f>
        <v>0</v>
      </c>
      <c r="BF265" s="109">
        <f>IF(N265="snížená",J265,0)</f>
        <v>0</v>
      </c>
      <c r="BG265" s="109">
        <f>IF(N265="zákl. přenesená",J265,0)</f>
        <v>0</v>
      </c>
      <c r="BH265" s="109">
        <f>IF(N265="sníž. přenesená",J265,0)</f>
        <v>0</v>
      </c>
      <c r="BI265" s="109">
        <f>IF(N265="nulová",J265,0)</f>
        <v>0</v>
      </c>
      <c r="BJ265" s="16" t="s">
        <v>82</v>
      </c>
      <c r="BK265" s="109">
        <f>ROUND(I265*H265,2)</f>
        <v>0</v>
      </c>
      <c r="BL265" s="16" t="s">
        <v>223</v>
      </c>
      <c r="BM265" s="232" t="s">
        <v>500</v>
      </c>
    </row>
    <row r="266" spans="1:65" s="2" customFormat="1" ht="16.5" customHeight="1">
      <c r="A266" s="34"/>
      <c r="B266" s="35"/>
      <c r="C266" s="220" t="s">
        <v>501</v>
      </c>
      <c r="D266" s="220" t="s">
        <v>145</v>
      </c>
      <c r="E266" s="221" t="s">
        <v>502</v>
      </c>
      <c r="F266" s="222" t="s">
        <v>503</v>
      </c>
      <c r="G266" s="223" t="s">
        <v>148</v>
      </c>
      <c r="H266" s="224">
        <v>264.54000000000002</v>
      </c>
      <c r="I266" s="225"/>
      <c r="J266" s="226">
        <f>ROUND(I266*H266,2)</f>
        <v>0</v>
      </c>
      <c r="K266" s="227"/>
      <c r="L266" s="37"/>
      <c r="M266" s="228" t="s">
        <v>1</v>
      </c>
      <c r="N266" s="229" t="s">
        <v>42</v>
      </c>
      <c r="O266" s="71"/>
      <c r="P266" s="230">
        <f>O266*H266</f>
        <v>0</v>
      </c>
      <c r="Q266" s="230">
        <v>0</v>
      </c>
      <c r="R266" s="230">
        <f>Q266*H266</f>
        <v>0</v>
      </c>
      <c r="S266" s="230">
        <v>0</v>
      </c>
      <c r="T266" s="231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232" t="s">
        <v>223</v>
      </c>
      <c r="AT266" s="232" t="s">
        <v>145</v>
      </c>
      <c r="AU266" s="232" t="s">
        <v>93</v>
      </c>
      <c r="AY266" s="16" t="s">
        <v>142</v>
      </c>
      <c r="BE266" s="109">
        <f>IF(N266="základní",J266,0)</f>
        <v>0</v>
      </c>
      <c r="BF266" s="109">
        <f>IF(N266="snížená",J266,0)</f>
        <v>0</v>
      </c>
      <c r="BG266" s="109">
        <f>IF(N266="zákl. přenesená",J266,0)</f>
        <v>0</v>
      </c>
      <c r="BH266" s="109">
        <f>IF(N266="sníž. přenesená",J266,0)</f>
        <v>0</v>
      </c>
      <c r="BI266" s="109">
        <f>IF(N266="nulová",J266,0)</f>
        <v>0</v>
      </c>
      <c r="BJ266" s="16" t="s">
        <v>82</v>
      </c>
      <c r="BK266" s="109">
        <f>ROUND(I266*H266,2)</f>
        <v>0</v>
      </c>
      <c r="BL266" s="16" t="s">
        <v>223</v>
      </c>
      <c r="BM266" s="232" t="s">
        <v>504</v>
      </c>
    </row>
    <row r="267" spans="1:65" s="2" customFormat="1" ht="16.5" customHeight="1">
      <c r="A267" s="34"/>
      <c r="B267" s="35"/>
      <c r="C267" s="256" t="s">
        <v>505</v>
      </c>
      <c r="D267" s="256" t="s">
        <v>194</v>
      </c>
      <c r="E267" s="257" t="s">
        <v>506</v>
      </c>
      <c r="F267" s="258" t="s">
        <v>507</v>
      </c>
      <c r="G267" s="259" t="s">
        <v>148</v>
      </c>
      <c r="H267" s="260">
        <v>277.767</v>
      </c>
      <c r="I267" s="261"/>
      <c r="J267" s="262">
        <f>ROUND(I267*H267,2)</f>
        <v>0</v>
      </c>
      <c r="K267" s="263"/>
      <c r="L267" s="264"/>
      <c r="M267" s="265" t="s">
        <v>1</v>
      </c>
      <c r="N267" s="266" t="s">
        <v>42</v>
      </c>
      <c r="O267" s="71"/>
      <c r="P267" s="230">
        <f>O267*H267</f>
        <v>0</v>
      </c>
      <c r="Q267" s="230">
        <v>0</v>
      </c>
      <c r="R267" s="230">
        <f>Q267*H267</f>
        <v>0</v>
      </c>
      <c r="S267" s="230">
        <v>0</v>
      </c>
      <c r="T267" s="231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232" t="s">
        <v>303</v>
      </c>
      <c r="AT267" s="232" t="s">
        <v>194</v>
      </c>
      <c r="AU267" s="232" t="s">
        <v>93</v>
      </c>
      <c r="AY267" s="16" t="s">
        <v>142</v>
      </c>
      <c r="BE267" s="109">
        <f>IF(N267="základní",J267,0)</f>
        <v>0</v>
      </c>
      <c r="BF267" s="109">
        <f>IF(N267="snížená",J267,0)</f>
        <v>0</v>
      </c>
      <c r="BG267" s="109">
        <f>IF(N267="zákl. přenesená",J267,0)</f>
        <v>0</v>
      </c>
      <c r="BH267" s="109">
        <f>IF(N267="sníž. přenesená",J267,0)</f>
        <v>0</v>
      </c>
      <c r="BI267" s="109">
        <f>IF(N267="nulová",J267,0)</f>
        <v>0</v>
      </c>
      <c r="BJ267" s="16" t="s">
        <v>82</v>
      </c>
      <c r="BK267" s="109">
        <f>ROUND(I267*H267,2)</f>
        <v>0</v>
      </c>
      <c r="BL267" s="16" t="s">
        <v>223</v>
      </c>
      <c r="BM267" s="232" t="s">
        <v>508</v>
      </c>
    </row>
    <row r="268" spans="1:65" s="13" customFormat="1" ht="11.25">
      <c r="B268" s="233"/>
      <c r="C268" s="234"/>
      <c r="D268" s="235" t="s">
        <v>151</v>
      </c>
      <c r="E268" s="234"/>
      <c r="F268" s="237" t="s">
        <v>509</v>
      </c>
      <c r="G268" s="234"/>
      <c r="H268" s="238">
        <v>277.767</v>
      </c>
      <c r="I268" s="239"/>
      <c r="J268" s="234"/>
      <c r="K268" s="234"/>
      <c r="L268" s="240"/>
      <c r="M268" s="241"/>
      <c r="N268" s="242"/>
      <c r="O268" s="242"/>
      <c r="P268" s="242"/>
      <c r="Q268" s="242"/>
      <c r="R268" s="242"/>
      <c r="S268" s="242"/>
      <c r="T268" s="243"/>
      <c r="AT268" s="244" t="s">
        <v>151</v>
      </c>
      <c r="AU268" s="244" t="s">
        <v>93</v>
      </c>
      <c r="AV268" s="13" t="s">
        <v>93</v>
      </c>
      <c r="AW268" s="13" t="s">
        <v>4</v>
      </c>
      <c r="AX268" s="13" t="s">
        <v>82</v>
      </c>
      <c r="AY268" s="244" t="s">
        <v>142</v>
      </c>
    </row>
    <row r="269" spans="1:65" s="2" customFormat="1" ht="21.75" customHeight="1">
      <c r="A269" s="34"/>
      <c r="B269" s="35"/>
      <c r="C269" s="220" t="s">
        <v>510</v>
      </c>
      <c r="D269" s="220" t="s">
        <v>145</v>
      </c>
      <c r="E269" s="221" t="s">
        <v>511</v>
      </c>
      <c r="F269" s="222" t="s">
        <v>512</v>
      </c>
      <c r="G269" s="223" t="s">
        <v>148</v>
      </c>
      <c r="H269" s="224">
        <v>54.701000000000001</v>
      </c>
      <c r="I269" s="225"/>
      <c r="J269" s="226">
        <f>ROUND(I269*H269,2)</f>
        <v>0</v>
      </c>
      <c r="K269" s="227"/>
      <c r="L269" s="37"/>
      <c r="M269" s="228" t="s">
        <v>1</v>
      </c>
      <c r="N269" s="229" t="s">
        <v>42</v>
      </c>
      <c r="O269" s="71"/>
      <c r="P269" s="230">
        <f>O269*H269</f>
        <v>0</v>
      </c>
      <c r="Q269" s="230">
        <v>0</v>
      </c>
      <c r="R269" s="230">
        <f>Q269*H269</f>
        <v>0</v>
      </c>
      <c r="S269" s="230">
        <v>0</v>
      </c>
      <c r="T269" s="231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232" t="s">
        <v>223</v>
      </c>
      <c r="AT269" s="232" t="s">
        <v>145</v>
      </c>
      <c r="AU269" s="232" t="s">
        <v>93</v>
      </c>
      <c r="AY269" s="16" t="s">
        <v>142</v>
      </c>
      <c r="BE269" s="109">
        <f>IF(N269="základní",J269,0)</f>
        <v>0</v>
      </c>
      <c r="BF269" s="109">
        <f>IF(N269="snížená",J269,0)</f>
        <v>0</v>
      </c>
      <c r="BG269" s="109">
        <f>IF(N269="zákl. přenesená",J269,0)</f>
        <v>0</v>
      </c>
      <c r="BH269" s="109">
        <f>IF(N269="sníž. přenesená",J269,0)</f>
        <v>0</v>
      </c>
      <c r="BI269" s="109">
        <f>IF(N269="nulová",J269,0)</f>
        <v>0</v>
      </c>
      <c r="BJ269" s="16" t="s">
        <v>82</v>
      </c>
      <c r="BK269" s="109">
        <f>ROUND(I269*H269,2)</f>
        <v>0</v>
      </c>
      <c r="BL269" s="16" t="s">
        <v>223</v>
      </c>
      <c r="BM269" s="232" t="s">
        <v>513</v>
      </c>
    </row>
    <row r="270" spans="1:65" s="13" customFormat="1" ht="11.25">
      <c r="B270" s="233"/>
      <c r="C270" s="234"/>
      <c r="D270" s="235" t="s">
        <v>151</v>
      </c>
      <c r="E270" s="236" t="s">
        <v>1</v>
      </c>
      <c r="F270" s="237" t="s">
        <v>514</v>
      </c>
      <c r="G270" s="234"/>
      <c r="H270" s="238">
        <v>26.864000000000001</v>
      </c>
      <c r="I270" s="239"/>
      <c r="J270" s="234"/>
      <c r="K270" s="234"/>
      <c r="L270" s="240"/>
      <c r="M270" s="241"/>
      <c r="N270" s="242"/>
      <c r="O270" s="242"/>
      <c r="P270" s="242"/>
      <c r="Q270" s="242"/>
      <c r="R270" s="242"/>
      <c r="S270" s="242"/>
      <c r="T270" s="243"/>
      <c r="AT270" s="244" t="s">
        <v>151</v>
      </c>
      <c r="AU270" s="244" t="s">
        <v>93</v>
      </c>
      <c r="AV270" s="13" t="s">
        <v>93</v>
      </c>
      <c r="AW270" s="13" t="s">
        <v>32</v>
      </c>
      <c r="AX270" s="13" t="s">
        <v>77</v>
      </c>
      <c r="AY270" s="244" t="s">
        <v>142</v>
      </c>
    </row>
    <row r="271" spans="1:65" s="13" customFormat="1" ht="11.25">
      <c r="B271" s="233"/>
      <c r="C271" s="234"/>
      <c r="D271" s="235" t="s">
        <v>151</v>
      </c>
      <c r="E271" s="236" t="s">
        <v>1</v>
      </c>
      <c r="F271" s="237" t="s">
        <v>515</v>
      </c>
      <c r="G271" s="234"/>
      <c r="H271" s="238">
        <v>7.7430000000000003</v>
      </c>
      <c r="I271" s="239"/>
      <c r="J271" s="234"/>
      <c r="K271" s="234"/>
      <c r="L271" s="240"/>
      <c r="M271" s="241"/>
      <c r="N271" s="242"/>
      <c r="O271" s="242"/>
      <c r="P271" s="242"/>
      <c r="Q271" s="242"/>
      <c r="R271" s="242"/>
      <c r="S271" s="242"/>
      <c r="T271" s="243"/>
      <c r="AT271" s="244" t="s">
        <v>151</v>
      </c>
      <c r="AU271" s="244" t="s">
        <v>93</v>
      </c>
      <c r="AV271" s="13" t="s">
        <v>93</v>
      </c>
      <c r="AW271" s="13" t="s">
        <v>32</v>
      </c>
      <c r="AX271" s="13" t="s">
        <v>77</v>
      </c>
      <c r="AY271" s="244" t="s">
        <v>142</v>
      </c>
    </row>
    <row r="272" spans="1:65" s="13" customFormat="1" ht="11.25">
      <c r="B272" s="233"/>
      <c r="C272" s="234"/>
      <c r="D272" s="235" t="s">
        <v>151</v>
      </c>
      <c r="E272" s="236" t="s">
        <v>1</v>
      </c>
      <c r="F272" s="237" t="s">
        <v>516</v>
      </c>
      <c r="G272" s="234"/>
      <c r="H272" s="238">
        <v>20.094000000000001</v>
      </c>
      <c r="I272" s="239"/>
      <c r="J272" s="234"/>
      <c r="K272" s="234"/>
      <c r="L272" s="240"/>
      <c r="M272" s="241"/>
      <c r="N272" s="242"/>
      <c r="O272" s="242"/>
      <c r="P272" s="242"/>
      <c r="Q272" s="242"/>
      <c r="R272" s="242"/>
      <c r="S272" s="242"/>
      <c r="T272" s="243"/>
      <c r="AT272" s="244" t="s">
        <v>151</v>
      </c>
      <c r="AU272" s="244" t="s">
        <v>93</v>
      </c>
      <c r="AV272" s="13" t="s">
        <v>93</v>
      </c>
      <c r="AW272" s="13" t="s">
        <v>32</v>
      </c>
      <c r="AX272" s="13" t="s">
        <v>77</v>
      </c>
      <c r="AY272" s="244" t="s">
        <v>142</v>
      </c>
    </row>
    <row r="273" spans="1:65" s="14" customFormat="1" ht="11.25">
      <c r="B273" s="245"/>
      <c r="C273" s="246"/>
      <c r="D273" s="235" t="s">
        <v>151</v>
      </c>
      <c r="E273" s="247" t="s">
        <v>1</v>
      </c>
      <c r="F273" s="248" t="s">
        <v>154</v>
      </c>
      <c r="G273" s="246"/>
      <c r="H273" s="249">
        <v>54.701000000000001</v>
      </c>
      <c r="I273" s="250"/>
      <c r="J273" s="246"/>
      <c r="K273" s="246"/>
      <c r="L273" s="251"/>
      <c r="M273" s="252"/>
      <c r="N273" s="253"/>
      <c r="O273" s="253"/>
      <c r="P273" s="253"/>
      <c r="Q273" s="253"/>
      <c r="R273" s="253"/>
      <c r="S273" s="253"/>
      <c r="T273" s="254"/>
      <c r="AT273" s="255" t="s">
        <v>151</v>
      </c>
      <c r="AU273" s="255" t="s">
        <v>93</v>
      </c>
      <c r="AV273" s="14" t="s">
        <v>149</v>
      </c>
      <c r="AW273" s="14" t="s">
        <v>32</v>
      </c>
      <c r="AX273" s="14" t="s">
        <v>82</v>
      </c>
      <c r="AY273" s="255" t="s">
        <v>142</v>
      </c>
    </row>
    <row r="274" spans="1:65" s="2" customFormat="1" ht="16.5" customHeight="1">
      <c r="A274" s="34"/>
      <c r="B274" s="35"/>
      <c r="C274" s="256" t="s">
        <v>517</v>
      </c>
      <c r="D274" s="256" t="s">
        <v>194</v>
      </c>
      <c r="E274" s="257" t="s">
        <v>506</v>
      </c>
      <c r="F274" s="258" t="s">
        <v>507</v>
      </c>
      <c r="G274" s="259" t="s">
        <v>148</v>
      </c>
      <c r="H274" s="260">
        <v>57.436</v>
      </c>
      <c r="I274" s="261"/>
      <c r="J274" s="262">
        <f>ROUND(I274*H274,2)</f>
        <v>0</v>
      </c>
      <c r="K274" s="263"/>
      <c r="L274" s="264"/>
      <c r="M274" s="265" t="s">
        <v>1</v>
      </c>
      <c r="N274" s="266" t="s">
        <v>42</v>
      </c>
      <c r="O274" s="71"/>
      <c r="P274" s="230">
        <f>O274*H274</f>
        <v>0</v>
      </c>
      <c r="Q274" s="230">
        <v>0</v>
      </c>
      <c r="R274" s="230">
        <f>Q274*H274</f>
        <v>0</v>
      </c>
      <c r="S274" s="230">
        <v>0</v>
      </c>
      <c r="T274" s="231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232" t="s">
        <v>303</v>
      </c>
      <c r="AT274" s="232" t="s">
        <v>194</v>
      </c>
      <c r="AU274" s="232" t="s">
        <v>93</v>
      </c>
      <c r="AY274" s="16" t="s">
        <v>142</v>
      </c>
      <c r="BE274" s="109">
        <f>IF(N274="základní",J274,0)</f>
        <v>0</v>
      </c>
      <c r="BF274" s="109">
        <f>IF(N274="snížená",J274,0)</f>
        <v>0</v>
      </c>
      <c r="BG274" s="109">
        <f>IF(N274="zákl. přenesená",J274,0)</f>
        <v>0</v>
      </c>
      <c r="BH274" s="109">
        <f>IF(N274="sníž. přenesená",J274,0)</f>
        <v>0</v>
      </c>
      <c r="BI274" s="109">
        <f>IF(N274="nulová",J274,0)</f>
        <v>0</v>
      </c>
      <c r="BJ274" s="16" t="s">
        <v>82</v>
      </c>
      <c r="BK274" s="109">
        <f>ROUND(I274*H274,2)</f>
        <v>0</v>
      </c>
      <c r="BL274" s="16" t="s">
        <v>223</v>
      </c>
      <c r="BM274" s="232" t="s">
        <v>518</v>
      </c>
    </row>
    <row r="275" spans="1:65" s="13" customFormat="1" ht="11.25">
      <c r="B275" s="233"/>
      <c r="C275" s="234"/>
      <c r="D275" s="235" t="s">
        <v>151</v>
      </c>
      <c r="E275" s="234"/>
      <c r="F275" s="237" t="s">
        <v>519</v>
      </c>
      <c r="G275" s="234"/>
      <c r="H275" s="238">
        <v>57.436</v>
      </c>
      <c r="I275" s="239"/>
      <c r="J275" s="234"/>
      <c r="K275" s="234"/>
      <c r="L275" s="240"/>
      <c r="M275" s="241"/>
      <c r="N275" s="242"/>
      <c r="O275" s="242"/>
      <c r="P275" s="242"/>
      <c r="Q275" s="242"/>
      <c r="R275" s="242"/>
      <c r="S275" s="242"/>
      <c r="T275" s="243"/>
      <c r="AT275" s="244" t="s">
        <v>151</v>
      </c>
      <c r="AU275" s="244" t="s">
        <v>93</v>
      </c>
      <c r="AV275" s="13" t="s">
        <v>93</v>
      </c>
      <c r="AW275" s="13" t="s">
        <v>4</v>
      </c>
      <c r="AX275" s="13" t="s">
        <v>82</v>
      </c>
      <c r="AY275" s="244" t="s">
        <v>142</v>
      </c>
    </row>
    <row r="276" spans="1:65" s="2" customFormat="1" ht="21.75" customHeight="1">
      <c r="A276" s="34"/>
      <c r="B276" s="35"/>
      <c r="C276" s="220" t="s">
        <v>520</v>
      </c>
      <c r="D276" s="220" t="s">
        <v>145</v>
      </c>
      <c r="E276" s="221" t="s">
        <v>521</v>
      </c>
      <c r="F276" s="222" t="s">
        <v>522</v>
      </c>
      <c r="G276" s="223" t="s">
        <v>148</v>
      </c>
      <c r="H276" s="224">
        <v>743.64700000000005</v>
      </c>
      <c r="I276" s="225"/>
      <c r="J276" s="226">
        <f>ROUND(I276*H276,2)</f>
        <v>0</v>
      </c>
      <c r="K276" s="227"/>
      <c r="L276" s="37"/>
      <c r="M276" s="228" t="s">
        <v>1</v>
      </c>
      <c r="N276" s="229" t="s">
        <v>42</v>
      </c>
      <c r="O276" s="71"/>
      <c r="P276" s="230">
        <f>O276*H276</f>
        <v>0</v>
      </c>
      <c r="Q276" s="230">
        <v>2.0000000000000001E-4</v>
      </c>
      <c r="R276" s="230">
        <f>Q276*H276</f>
        <v>0.14872940000000001</v>
      </c>
      <c r="S276" s="230">
        <v>0</v>
      </c>
      <c r="T276" s="231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232" t="s">
        <v>223</v>
      </c>
      <c r="AT276" s="232" t="s">
        <v>145</v>
      </c>
      <c r="AU276" s="232" t="s">
        <v>93</v>
      </c>
      <c r="AY276" s="16" t="s">
        <v>142</v>
      </c>
      <c r="BE276" s="109">
        <f>IF(N276="základní",J276,0)</f>
        <v>0</v>
      </c>
      <c r="BF276" s="109">
        <f>IF(N276="snížená",J276,0)</f>
        <v>0</v>
      </c>
      <c r="BG276" s="109">
        <f>IF(N276="zákl. přenesená",J276,0)</f>
        <v>0</v>
      </c>
      <c r="BH276" s="109">
        <f>IF(N276="sníž. přenesená",J276,0)</f>
        <v>0</v>
      </c>
      <c r="BI276" s="109">
        <f>IF(N276="nulová",J276,0)</f>
        <v>0</v>
      </c>
      <c r="BJ276" s="16" t="s">
        <v>82</v>
      </c>
      <c r="BK276" s="109">
        <f>ROUND(I276*H276,2)</f>
        <v>0</v>
      </c>
      <c r="BL276" s="16" t="s">
        <v>223</v>
      </c>
      <c r="BM276" s="232" t="s">
        <v>523</v>
      </c>
    </row>
    <row r="277" spans="1:65" s="2" customFormat="1" ht="21.75" customHeight="1">
      <c r="A277" s="34"/>
      <c r="B277" s="35"/>
      <c r="C277" s="220" t="s">
        <v>524</v>
      </c>
      <c r="D277" s="220" t="s">
        <v>145</v>
      </c>
      <c r="E277" s="221" t="s">
        <v>525</v>
      </c>
      <c r="F277" s="222" t="s">
        <v>526</v>
      </c>
      <c r="G277" s="223" t="s">
        <v>148</v>
      </c>
      <c r="H277" s="224">
        <v>34.606999999999999</v>
      </c>
      <c r="I277" s="225"/>
      <c r="J277" s="226">
        <f>ROUND(I277*H277,2)</f>
        <v>0</v>
      </c>
      <c r="K277" s="227"/>
      <c r="L277" s="37"/>
      <c r="M277" s="228" t="s">
        <v>1</v>
      </c>
      <c r="N277" s="229" t="s">
        <v>42</v>
      </c>
      <c r="O277" s="71"/>
      <c r="P277" s="230">
        <f>O277*H277</f>
        <v>0</v>
      </c>
      <c r="Q277" s="230">
        <v>1.0000000000000001E-5</v>
      </c>
      <c r="R277" s="230">
        <f>Q277*H277</f>
        <v>3.4607000000000003E-4</v>
      </c>
      <c r="S277" s="230">
        <v>0</v>
      </c>
      <c r="T277" s="231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232" t="s">
        <v>223</v>
      </c>
      <c r="AT277" s="232" t="s">
        <v>145</v>
      </c>
      <c r="AU277" s="232" t="s">
        <v>93</v>
      </c>
      <c r="AY277" s="16" t="s">
        <v>142</v>
      </c>
      <c r="BE277" s="109">
        <f>IF(N277="základní",J277,0)</f>
        <v>0</v>
      </c>
      <c r="BF277" s="109">
        <f>IF(N277="snížená",J277,0)</f>
        <v>0</v>
      </c>
      <c r="BG277" s="109">
        <f>IF(N277="zákl. přenesená",J277,0)</f>
        <v>0</v>
      </c>
      <c r="BH277" s="109">
        <f>IF(N277="sníž. přenesená",J277,0)</f>
        <v>0</v>
      </c>
      <c r="BI277" s="109">
        <f>IF(N277="nulová",J277,0)</f>
        <v>0</v>
      </c>
      <c r="BJ277" s="16" t="s">
        <v>82</v>
      </c>
      <c r="BK277" s="109">
        <f>ROUND(I277*H277,2)</f>
        <v>0</v>
      </c>
      <c r="BL277" s="16" t="s">
        <v>223</v>
      </c>
      <c r="BM277" s="232" t="s">
        <v>527</v>
      </c>
    </row>
    <row r="278" spans="1:65" s="13" customFormat="1" ht="11.25">
      <c r="B278" s="233"/>
      <c r="C278" s="234"/>
      <c r="D278" s="235" t="s">
        <v>151</v>
      </c>
      <c r="E278" s="236" t="s">
        <v>1</v>
      </c>
      <c r="F278" s="237" t="s">
        <v>514</v>
      </c>
      <c r="G278" s="234"/>
      <c r="H278" s="238">
        <v>26.864000000000001</v>
      </c>
      <c r="I278" s="239"/>
      <c r="J278" s="234"/>
      <c r="K278" s="234"/>
      <c r="L278" s="240"/>
      <c r="M278" s="241"/>
      <c r="N278" s="242"/>
      <c r="O278" s="242"/>
      <c r="P278" s="242"/>
      <c r="Q278" s="242"/>
      <c r="R278" s="242"/>
      <c r="S278" s="242"/>
      <c r="T278" s="243"/>
      <c r="AT278" s="244" t="s">
        <v>151</v>
      </c>
      <c r="AU278" s="244" t="s">
        <v>93</v>
      </c>
      <c r="AV278" s="13" t="s">
        <v>93</v>
      </c>
      <c r="AW278" s="13" t="s">
        <v>32</v>
      </c>
      <c r="AX278" s="13" t="s">
        <v>77</v>
      </c>
      <c r="AY278" s="244" t="s">
        <v>142</v>
      </c>
    </row>
    <row r="279" spans="1:65" s="13" customFormat="1" ht="11.25">
      <c r="B279" s="233"/>
      <c r="C279" s="234"/>
      <c r="D279" s="235" t="s">
        <v>151</v>
      </c>
      <c r="E279" s="236" t="s">
        <v>1</v>
      </c>
      <c r="F279" s="237" t="s">
        <v>515</v>
      </c>
      <c r="G279" s="234"/>
      <c r="H279" s="238">
        <v>7.7430000000000003</v>
      </c>
      <c r="I279" s="239"/>
      <c r="J279" s="234"/>
      <c r="K279" s="234"/>
      <c r="L279" s="240"/>
      <c r="M279" s="241"/>
      <c r="N279" s="242"/>
      <c r="O279" s="242"/>
      <c r="P279" s="242"/>
      <c r="Q279" s="242"/>
      <c r="R279" s="242"/>
      <c r="S279" s="242"/>
      <c r="T279" s="243"/>
      <c r="AT279" s="244" t="s">
        <v>151</v>
      </c>
      <c r="AU279" s="244" t="s">
        <v>93</v>
      </c>
      <c r="AV279" s="13" t="s">
        <v>93</v>
      </c>
      <c r="AW279" s="13" t="s">
        <v>32</v>
      </c>
      <c r="AX279" s="13" t="s">
        <v>77</v>
      </c>
      <c r="AY279" s="244" t="s">
        <v>142</v>
      </c>
    </row>
    <row r="280" spans="1:65" s="14" customFormat="1" ht="11.25">
      <c r="B280" s="245"/>
      <c r="C280" s="246"/>
      <c r="D280" s="235" t="s">
        <v>151</v>
      </c>
      <c r="E280" s="247" t="s">
        <v>1</v>
      </c>
      <c r="F280" s="248" t="s">
        <v>154</v>
      </c>
      <c r="G280" s="246"/>
      <c r="H280" s="249">
        <v>34.606999999999999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AT280" s="255" t="s">
        <v>151</v>
      </c>
      <c r="AU280" s="255" t="s">
        <v>93</v>
      </c>
      <c r="AV280" s="14" t="s">
        <v>149</v>
      </c>
      <c r="AW280" s="14" t="s">
        <v>32</v>
      </c>
      <c r="AX280" s="14" t="s">
        <v>82</v>
      </c>
      <c r="AY280" s="255" t="s">
        <v>142</v>
      </c>
    </row>
    <row r="281" spans="1:65" s="2" customFormat="1" ht="21.75" customHeight="1">
      <c r="A281" s="34"/>
      <c r="B281" s="35"/>
      <c r="C281" s="220" t="s">
        <v>528</v>
      </c>
      <c r="D281" s="220" t="s">
        <v>145</v>
      </c>
      <c r="E281" s="221" t="s">
        <v>529</v>
      </c>
      <c r="F281" s="222" t="s">
        <v>530</v>
      </c>
      <c r="G281" s="223" t="s">
        <v>148</v>
      </c>
      <c r="H281" s="224">
        <v>20.094000000000001</v>
      </c>
      <c r="I281" s="225"/>
      <c r="J281" s="226">
        <f>ROUND(I281*H281,2)</f>
        <v>0</v>
      </c>
      <c r="K281" s="227"/>
      <c r="L281" s="37"/>
      <c r="M281" s="228" t="s">
        <v>1</v>
      </c>
      <c r="N281" s="229" t="s">
        <v>42</v>
      </c>
      <c r="O281" s="71"/>
      <c r="P281" s="230">
        <f>O281*H281</f>
        <v>0</v>
      </c>
      <c r="Q281" s="230">
        <v>1.0000000000000001E-5</v>
      </c>
      <c r="R281" s="230">
        <f>Q281*H281</f>
        <v>2.0094000000000004E-4</v>
      </c>
      <c r="S281" s="230">
        <v>0</v>
      </c>
      <c r="T281" s="231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232" t="s">
        <v>223</v>
      </c>
      <c r="AT281" s="232" t="s">
        <v>145</v>
      </c>
      <c r="AU281" s="232" t="s">
        <v>93</v>
      </c>
      <c r="AY281" s="16" t="s">
        <v>142</v>
      </c>
      <c r="BE281" s="109">
        <f>IF(N281="základní",J281,0)</f>
        <v>0</v>
      </c>
      <c r="BF281" s="109">
        <f>IF(N281="snížená",J281,0)</f>
        <v>0</v>
      </c>
      <c r="BG281" s="109">
        <f>IF(N281="zákl. přenesená",J281,0)</f>
        <v>0</v>
      </c>
      <c r="BH281" s="109">
        <f>IF(N281="sníž. přenesená",J281,0)</f>
        <v>0</v>
      </c>
      <c r="BI281" s="109">
        <f>IF(N281="nulová",J281,0)</f>
        <v>0</v>
      </c>
      <c r="BJ281" s="16" t="s">
        <v>82</v>
      </c>
      <c r="BK281" s="109">
        <f>ROUND(I281*H281,2)</f>
        <v>0</v>
      </c>
      <c r="BL281" s="16" t="s">
        <v>223</v>
      </c>
      <c r="BM281" s="232" t="s">
        <v>531</v>
      </c>
    </row>
    <row r="282" spans="1:65" s="13" customFormat="1" ht="11.25">
      <c r="B282" s="233"/>
      <c r="C282" s="234"/>
      <c r="D282" s="235" t="s">
        <v>151</v>
      </c>
      <c r="E282" s="236" t="s">
        <v>1</v>
      </c>
      <c r="F282" s="237" t="s">
        <v>516</v>
      </c>
      <c r="G282" s="234"/>
      <c r="H282" s="238">
        <v>20.094000000000001</v>
      </c>
      <c r="I282" s="239"/>
      <c r="J282" s="234"/>
      <c r="K282" s="234"/>
      <c r="L282" s="240"/>
      <c r="M282" s="241"/>
      <c r="N282" s="242"/>
      <c r="O282" s="242"/>
      <c r="P282" s="242"/>
      <c r="Q282" s="242"/>
      <c r="R282" s="242"/>
      <c r="S282" s="242"/>
      <c r="T282" s="243"/>
      <c r="AT282" s="244" t="s">
        <v>151</v>
      </c>
      <c r="AU282" s="244" t="s">
        <v>93</v>
      </c>
      <c r="AV282" s="13" t="s">
        <v>93</v>
      </c>
      <c r="AW282" s="13" t="s">
        <v>32</v>
      </c>
      <c r="AX282" s="13" t="s">
        <v>82</v>
      </c>
      <c r="AY282" s="244" t="s">
        <v>142</v>
      </c>
    </row>
    <row r="283" spans="1:65" s="2" customFormat="1" ht="21.75" customHeight="1">
      <c r="A283" s="34"/>
      <c r="B283" s="35"/>
      <c r="C283" s="220" t="s">
        <v>532</v>
      </c>
      <c r="D283" s="220" t="s">
        <v>145</v>
      </c>
      <c r="E283" s="221" t="s">
        <v>533</v>
      </c>
      <c r="F283" s="222" t="s">
        <v>534</v>
      </c>
      <c r="G283" s="223" t="s">
        <v>148</v>
      </c>
      <c r="H283" s="224">
        <v>743.64700000000005</v>
      </c>
      <c r="I283" s="225"/>
      <c r="J283" s="226">
        <f>ROUND(I283*H283,2)</f>
        <v>0</v>
      </c>
      <c r="K283" s="227"/>
      <c r="L283" s="37"/>
      <c r="M283" s="270" t="s">
        <v>1</v>
      </c>
      <c r="N283" s="271" t="s">
        <v>42</v>
      </c>
      <c r="O283" s="272"/>
      <c r="P283" s="273">
        <f>O283*H283</f>
        <v>0</v>
      </c>
      <c r="Q283" s="273">
        <v>2.9E-4</v>
      </c>
      <c r="R283" s="273">
        <f>Q283*H283</f>
        <v>0.21565763000000002</v>
      </c>
      <c r="S283" s="273">
        <v>0</v>
      </c>
      <c r="T283" s="274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232" t="s">
        <v>223</v>
      </c>
      <c r="AT283" s="232" t="s">
        <v>145</v>
      </c>
      <c r="AU283" s="232" t="s">
        <v>93</v>
      </c>
      <c r="AY283" s="16" t="s">
        <v>142</v>
      </c>
      <c r="BE283" s="109">
        <f>IF(N283="základní",J283,0)</f>
        <v>0</v>
      </c>
      <c r="BF283" s="109">
        <f>IF(N283="snížená",J283,0)</f>
        <v>0</v>
      </c>
      <c r="BG283" s="109">
        <f>IF(N283="zákl. přenesená",J283,0)</f>
        <v>0</v>
      </c>
      <c r="BH283" s="109">
        <f>IF(N283="sníž. přenesená",J283,0)</f>
        <v>0</v>
      </c>
      <c r="BI283" s="109">
        <f>IF(N283="nulová",J283,0)</f>
        <v>0</v>
      </c>
      <c r="BJ283" s="16" t="s">
        <v>82</v>
      </c>
      <c r="BK283" s="109">
        <f>ROUND(I283*H283,2)</f>
        <v>0</v>
      </c>
      <c r="BL283" s="16" t="s">
        <v>223</v>
      </c>
      <c r="BM283" s="232" t="s">
        <v>535</v>
      </c>
    </row>
    <row r="284" spans="1:65" s="2" customFormat="1" ht="6.95" customHeight="1">
      <c r="A284" s="34"/>
      <c r="B284" s="54"/>
      <c r="C284" s="55"/>
      <c r="D284" s="55"/>
      <c r="E284" s="55"/>
      <c r="F284" s="55"/>
      <c r="G284" s="55"/>
      <c r="H284" s="55"/>
      <c r="I284" s="162"/>
      <c r="J284" s="55"/>
      <c r="K284" s="55"/>
      <c r="L284" s="37"/>
      <c r="M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</row>
  </sheetData>
  <sheetProtection algorithmName="SHA-512" hashValue="C5DqNE725q5JZy4QYYtl2JzlPDz2i3HW/5KBRTb+FO01hOMqbgHnXs42aZ3fbHpQCJBnbE3Vtiv9DgAy1QtjYA==" saltValue="1EZRuY/xhoFN/3E05SDCpS/TOWq9OlaxgS8/iPCJA8mqUWqDiJvSdk596iH4Olq+Enrpbdhgxo1y2MOfDoZqkw==" spinCount="100000" sheet="1" objects="1" scenarios="1" formatColumns="0" formatRows="0" autoFilter="0"/>
  <autoFilter ref="C138:K283"/>
  <mergeCells count="11">
    <mergeCell ref="L2:V2"/>
    <mergeCell ref="D116:F116"/>
    <mergeCell ref="D117:F117"/>
    <mergeCell ref="D118:F118"/>
    <mergeCell ref="D119:F119"/>
    <mergeCell ref="E131:H131"/>
    <mergeCell ref="E7:H7"/>
    <mergeCell ref="E16:H16"/>
    <mergeCell ref="E25:H25"/>
    <mergeCell ref="E85:H85"/>
    <mergeCell ref="D115:F11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2020-018 - Stavební úprav...</vt:lpstr>
      <vt:lpstr>'2020-018 - Stavební úprav...'!Názvy_tisku</vt:lpstr>
      <vt:lpstr>'Rekapitulace stavby'!Názvy_tisku</vt:lpstr>
      <vt:lpstr>'2020-018 - Stavební úprav...'!Oblast_tisku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MKADERABEK\Martin</dc:creator>
  <cp:lastModifiedBy>Starosta</cp:lastModifiedBy>
  <dcterms:created xsi:type="dcterms:W3CDTF">2020-03-02T14:50:32Z</dcterms:created>
  <dcterms:modified xsi:type="dcterms:W3CDTF">2020-03-02T15:04:43Z</dcterms:modified>
</cp:coreProperties>
</file>