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marieskvorova/Documents/OneDrive/PROJEKTY_OBCE/MARSOVICE/2017_Kraj/zatepleni/"/>
    </mc:Choice>
  </mc:AlternateContent>
  <workbookProtection lockWindows="1"/>
  <bookViews>
    <workbookView xWindow="0" yWindow="460" windowWidth="16380" windowHeight="8200" activeTab="1"/>
  </bookViews>
  <sheets>
    <sheet name="Rekapitulace stavby" sheetId="1" r:id="rId1"/>
    <sheet name="MarsoviceZatepleni - Sniž..." sheetId="2" r:id="rId2"/>
  </sheets>
  <definedNames>
    <definedName name="_xlnm.Print_Titles" localSheetId="1">'MarsoviceZatepleni - Sniž...'!$127:$127</definedName>
    <definedName name="_xlnm.Print_Titles" localSheetId="0">'Rekapitulace stavby'!$85:$85</definedName>
    <definedName name="_xlnm.Print_Area" localSheetId="1">'MarsoviceZatepleni - Sniž...'!$C$4:$Q$70,'MarsoviceZatepleni - Sniž...'!$C$76:$Q$112,'MarsoviceZatepleni - Sniž...'!$C$118:$Q$228</definedName>
    <definedName name="_xlnm.Print_Area" localSheetId="0">'Rekapitulace stavby'!$C$4:$AP$70,'Rekapitulace stavby'!$C$76:$AP$96</definedName>
  </definedNames>
  <calcPr calcId="150001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K228" i="2" l="1"/>
  <c r="BI228" i="2"/>
  <c r="BH228" i="2"/>
  <c r="BG228" i="2"/>
  <c r="BF228" i="2"/>
  <c r="BE228" i="2"/>
  <c r="N228" i="2"/>
  <c r="BK227" i="2"/>
  <c r="N227" i="2"/>
  <c r="BE227" i="2"/>
  <c r="BI227" i="2"/>
  <c r="BH227" i="2"/>
  <c r="BG227" i="2"/>
  <c r="BF227" i="2"/>
  <c r="BK226" i="2"/>
  <c r="BI226" i="2"/>
  <c r="BH226" i="2"/>
  <c r="BG226" i="2"/>
  <c r="BF226" i="2"/>
  <c r="BE226" i="2"/>
  <c r="N226" i="2"/>
  <c r="BK225" i="2"/>
  <c r="BI225" i="2"/>
  <c r="BH225" i="2"/>
  <c r="BG225" i="2"/>
  <c r="BF225" i="2"/>
  <c r="N225" i="2"/>
  <c r="BE225" i="2"/>
  <c r="BK223" i="2"/>
  <c r="BI223" i="2"/>
  <c r="BH223" i="2"/>
  <c r="BG223" i="2"/>
  <c r="BF223" i="2"/>
  <c r="AA223" i="2"/>
  <c r="Y223" i="2"/>
  <c r="Y222" i="2"/>
  <c r="W223" i="2"/>
  <c r="N223" i="2"/>
  <c r="BE223" i="2"/>
  <c r="BK222" i="2"/>
  <c r="AA222" i="2"/>
  <c r="W222" i="2"/>
  <c r="N222" i="2"/>
  <c r="BK221" i="2"/>
  <c r="BI221" i="2"/>
  <c r="BH221" i="2"/>
  <c r="BG221" i="2"/>
  <c r="BF221" i="2"/>
  <c r="AA221" i="2"/>
  <c r="Y221" i="2"/>
  <c r="W221" i="2"/>
  <c r="N221" i="2"/>
  <c r="BE221" i="2"/>
  <c r="BK220" i="2"/>
  <c r="BI220" i="2"/>
  <c r="BH220" i="2"/>
  <c r="BG220" i="2"/>
  <c r="BF220" i="2"/>
  <c r="AA220" i="2"/>
  <c r="Y220" i="2"/>
  <c r="W220" i="2"/>
  <c r="N220" i="2"/>
  <c r="BE220" i="2"/>
  <c r="BK219" i="2"/>
  <c r="BI219" i="2"/>
  <c r="BH219" i="2"/>
  <c r="BG219" i="2"/>
  <c r="BF219" i="2"/>
  <c r="AA219" i="2"/>
  <c r="Y219" i="2"/>
  <c r="W219" i="2"/>
  <c r="N219" i="2"/>
  <c r="BE219" i="2"/>
  <c r="BK218" i="2"/>
  <c r="BI218" i="2"/>
  <c r="BH218" i="2"/>
  <c r="BG218" i="2"/>
  <c r="BF218" i="2"/>
  <c r="AA218" i="2"/>
  <c r="Y218" i="2"/>
  <c r="W218" i="2"/>
  <c r="N218" i="2"/>
  <c r="BE218" i="2"/>
  <c r="BK217" i="2"/>
  <c r="BI217" i="2"/>
  <c r="BH217" i="2"/>
  <c r="BG217" i="2"/>
  <c r="BF217" i="2"/>
  <c r="AA217" i="2"/>
  <c r="Y217" i="2"/>
  <c r="W217" i="2"/>
  <c r="N217" i="2"/>
  <c r="BE217" i="2"/>
  <c r="BK216" i="2"/>
  <c r="BI216" i="2"/>
  <c r="BH216" i="2"/>
  <c r="BG216" i="2"/>
  <c r="BF216" i="2"/>
  <c r="AA216" i="2"/>
  <c r="Y216" i="2"/>
  <c r="W216" i="2"/>
  <c r="N216" i="2"/>
  <c r="BE216" i="2"/>
  <c r="BK215" i="2"/>
  <c r="BI215" i="2"/>
  <c r="BH215" i="2"/>
  <c r="BG215" i="2"/>
  <c r="BF215" i="2"/>
  <c r="AA215" i="2"/>
  <c r="Y215" i="2"/>
  <c r="W215" i="2"/>
  <c r="N215" i="2"/>
  <c r="BE215" i="2"/>
  <c r="BK214" i="2"/>
  <c r="BI214" i="2"/>
  <c r="BH214" i="2"/>
  <c r="BG214" i="2"/>
  <c r="BF214" i="2"/>
  <c r="AA214" i="2"/>
  <c r="Y214" i="2"/>
  <c r="W214" i="2"/>
  <c r="N214" i="2"/>
  <c r="BE214" i="2"/>
  <c r="BK213" i="2"/>
  <c r="BI213" i="2"/>
  <c r="BH213" i="2"/>
  <c r="BG213" i="2"/>
  <c r="BF213" i="2"/>
  <c r="AA213" i="2"/>
  <c r="Y213" i="2"/>
  <c r="W213" i="2"/>
  <c r="N213" i="2"/>
  <c r="BE213" i="2"/>
  <c r="BK212" i="2"/>
  <c r="BI212" i="2"/>
  <c r="BH212" i="2"/>
  <c r="BG212" i="2"/>
  <c r="BF212" i="2"/>
  <c r="AA212" i="2"/>
  <c r="Y212" i="2"/>
  <c r="W212" i="2"/>
  <c r="N212" i="2"/>
  <c r="BE212" i="2"/>
  <c r="BK211" i="2"/>
  <c r="BK210" i="2"/>
  <c r="N210" i="2"/>
  <c r="N100" i="2"/>
  <c r="BI211" i="2"/>
  <c r="BH211" i="2"/>
  <c r="BG211" i="2"/>
  <c r="BF211" i="2"/>
  <c r="AA211" i="2"/>
  <c r="Y211" i="2"/>
  <c r="W211" i="2"/>
  <c r="N211" i="2"/>
  <c r="BE211" i="2"/>
  <c r="Y210" i="2"/>
  <c r="BK209" i="2"/>
  <c r="BI209" i="2"/>
  <c r="BH209" i="2"/>
  <c r="BG209" i="2"/>
  <c r="BF209" i="2"/>
  <c r="AA209" i="2"/>
  <c r="Y209" i="2"/>
  <c r="W209" i="2"/>
  <c r="N209" i="2"/>
  <c r="BE209" i="2"/>
  <c r="BK208" i="2"/>
  <c r="BI208" i="2"/>
  <c r="BH208" i="2"/>
  <c r="BG208" i="2"/>
  <c r="BF208" i="2"/>
  <c r="AA208" i="2"/>
  <c r="Y208" i="2"/>
  <c r="W208" i="2"/>
  <c r="N208" i="2"/>
  <c r="BE208" i="2"/>
  <c r="BK207" i="2"/>
  <c r="BI207" i="2"/>
  <c r="BH207" i="2"/>
  <c r="BG207" i="2"/>
  <c r="BF207" i="2"/>
  <c r="AA207" i="2"/>
  <c r="Y207" i="2"/>
  <c r="W207" i="2"/>
  <c r="N207" i="2"/>
  <c r="BE207" i="2"/>
  <c r="BK206" i="2"/>
  <c r="BI206" i="2"/>
  <c r="BH206" i="2"/>
  <c r="BG206" i="2"/>
  <c r="BF206" i="2"/>
  <c r="AA206" i="2"/>
  <c r="Y206" i="2"/>
  <c r="W206" i="2"/>
  <c r="N206" i="2"/>
  <c r="BE206" i="2"/>
  <c r="BK205" i="2"/>
  <c r="BI205" i="2"/>
  <c r="BH205" i="2"/>
  <c r="BG205" i="2"/>
  <c r="BF205" i="2"/>
  <c r="AA205" i="2"/>
  <c r="Y205" i="2"/>
  <c r="W205" i="2"/>
  <c r="N205" i="2"/>
  <c r="BE205" i="2"/>
  <c r="BK204" i="2"/>
  <c r="BI204" i="2"/>
  <c r="BH204" i="2"/>
  <c r="BG204" i="2"/>
  <c r="BF204" i="2"/>
  <c r="AA204" i="2"/>
  <c r="Y204" i="2"/>
  <c r="W204" i="2"/>
  <c r="N204" i="2"/>
  <c r="BE204" i="2"/>
  <c r="BK203" i="2"/>
  <c r="BI203" i="2"/>
  <c r="BH203" i="2"/>
  <c r="BG203" i="2"/>
  <c r="BF203" i="2"/>
  <c r="AA203" i="2"/>
  <c r="Y203" i="2"/>
  <c r="W203" i="2"/>
  <c r="N203" i="2"/>
  <c r="BE203" i="2"/>
  <c r="BK202" i="2"/>
  <c r="BI202" i="2"/>
  <c r="BH202" i="2"/>
  <c r="BG202" i="2"/>
  <c r="BF202" i="2"/>
  <c r="AA202" i="2"/>
  <c r="Y202" i="2"/>
  <c r="W202" i="2"/>
  <c r="N202" i="2"/>
  <c r="BE202" i="2"/>
  <c r="BK201" i="2"/>
  <c r="BI201" i="2"/>
  <c r="BH201" i="2"/>
  <c r="BG201" i="2"/>
  <c r="BF201" i="2"/>
  <c r="AA201" i="2"/>
  <c r="Y201" i="2"/>
  <c r="W201" i="2"/>
  <c r="N201" i="2"/>
  <c r="BE201" i="2"/>
  <c r="BK200" i="2"/>
  <c r="BI200" i="2"/>
  <c r="BH200" i="2"/>
  <c r="BG200" i="2"/>
  <c r="BF200" i="2"/>
  <c r="AA200" i="2"/>
  <c r="Y200" i="2"/>
  <c r="W200" i="2"/>
  <c r="N200" i="2"/>
  <c r="BE200" i="2"/>
  <c r="BK199" i="2"/>
  <c r="BI199" i="2"/>
  <c r="BH199" i="2"/>
  <c r="BG199" i="2"/>
  <c r="BF199" i="2"/>
  <c r="AA199" i="2"/>
  <c r="Y199" i="2"/>
  <c r="W199" i="2"/>
  <c r="N199" i="2"/>
  <c r="BE199" i="2"/>
  <c r="BK198" i="2"/>
  <c r="BI198" i="2"/>
  <c r="BH198" i="2"/>
  <c r="BG198" i="2"/>
  <c r="BF198" i="2"/>
  <c r="AA198" i="2"/>
  <c r="Y198" i="2"/>
  <c r="W198" i="2"/>
  <c r="N198" i="2"/>
  <c r="BE198" i="2"/>
  <c r="BK197" i="2"/>
  <c r="BI197" i="2"/>
  <c r="BH197" i="2"/>
  <c r="BG197" i="2"/>
  <c r="BF197" i="2"/>
  <c r="AA197" i="2"/>
  <c r="Y197" i="2"/>
  <c r="W197" i="2"/>
  <c r="N197" i="2"/>
  <c r="BE197" i="2"/>
  <c r="BK196" i="2"/>
  <c r="BI196" i="2"/>
  <c r="BH196" i="2"/>
  <c r="BG196" i="2"/>
  <c r="BF196" i="2"/>
  <c r="AA196" i="2"/>
  <c r="Y196" i="2"/>
  <c r="Y195" i="2"/>
  <c r="W196" i="2"/>
  <c r="N196" i="2"/>
  <c r="BE196" i="2"/>
  <c r="BK195" i="2"/>
  <c r="AA195" i="2"/>
  <c r="W195" i="2"/>
  <c r="N195" i="2"/>
  <c r="BK194" i="2"/>
  <c r="BI194" i="2"/>
  <c r="BH194" i="2"/>
  <c r="BG194" i="2"/>
  <c r="BF194" i="2"/>
  <c r="AA194" i="2"/>
  <c r="Y194" i="2"/>
  <c r="W194" i="2"/>
  <c r="N194" i="2"/>
  <c r="BE194" i="2"/>
  <c r="BK193" i="2"/>
  <c r="BI193" i="2"/>
  <c r="BH193" i="2"/>
  <c r="BG193" i="2"/>
  <c r="BF193" i="2"/>
  <c r="AA193" i="2"/>
  <c r="Y193" i="2"/>
  <c r="W193" i="2"/>
  <c r="N193" i="2"/>
  <c r="BE193" i="2"/>
  <c r="BK192" i="2"/>
  <c r="BI192" i="2"/>
  <c r="BH192" i="2"/>
  <c r="BG192" i="2"/>
  <c r="BF192" i="2"/>
  <c r="AA192" i="2"/>
  <c r="AA191" i="2"/>
  <c r="Y192" i="2"/>
  <c r="W192" i="2"/>
  <c r="W191" i="2"/>
  <c r="N192" i="2"/>
  <c r="BE192" i="2"/>
  <c r="BK191" i="2"/>
  <c r="Y191" i="2"/>
  <c r="N191" i="2"/>
  <c r="N98" i="2"/>
  <c r="BK190" i="2"/>
  <c r="BI190" i="2"/>
  <c r="BH190" i="2"/>
  <c r="BG190" i="2"/>
  <c r="BF190" i="2"/>
  <c r="AA190" i="2"/>
  <c r="Y190" i="2"/>
  <c r="Y189" i="2"/>
  <c r="W190" i="2"/>
  <c r="N190" i="2"/>
  <c r="BE190" i="2"/>
  <c r="BK189" i="2"/>
  <c r="AA189" i="2"/>
  <c r="W189" i="2"/>
  <c r="N189" i="2"/>
  <c r="BK188" i="2"/>
  <c r="BI188" i="2"/>
  <c r="BH188" i="2"/>
  <c r="BG188" i="2"/>
  <c r="BF188" i="2"/>
  <c r="AA188" i="2"/>
  <c r="Y188" i="2"/>
  <c r="W188" i="2"/>
  <c r="N188" i="2"/>
  <c r="BE188" i="2"/>
  <c r="BK187" i="2"/>
  <c r="BI187" i="2"/>
  <c r="BH187" i="2"/>
  <c r="BG187" i="2"/>
  <c r="BF187" i="2"/>
  <c r="AA187" i="2"/>
  <c r="Y187" i="2"/>
  <c r="W187" i="2"/>
  <c r="N187" i="2"/>
  <c r="BE187" i="2"/>
  <c r="BK186" i="2"/>
  <c r="BI186" i="2"/>
  <c r="BH186" i="2"/>
  <c r="BG186" i="2"/>
  <c r="BF186" i="2"/>
  <c r="AA186" i="2"/>
  <c r="Y186" i="2"/>
  <c r="W186" i="2"/>
  <c r="N186" i="2"/>
  <c r="BE186" i="2"/>
  <c r="BK185" i="2"/>
  <c r="BI185" i="2"/>
  <c r="BH185" i="2"/>
  <c r="BG185" i="2"/>
  <c r="BF185" i="2"/>
  <c r="AA185" i="2"/>
  <c r="Y185" i="2"/>
  <c r="W185" i="2"/>
  <c r="N185" i="2"/>
  <c r="BE185" i="2"/>
  <c r="BK184" i="2"/>
  <c r="BI184" i="2"/>
  <c r="BH184" i="2"/>
  <c r="BG184" i="2"/>
  <c r="BF184" i="2"/>
  <c r="AA184" i="2"/>
  <c r="Y184" i="2"/>
  <c r="W184" i="2"/>
  <c r="N184" i="2"/>
  <c r="BE184" i="2"/>
  <c r="BK183" i="2"/>
  <c r="BI183" i="2"/>
  <c r="BH183" i="2"/>
  <c r="BG183" i="2"/>
  <c r="BF183" i="2"/>
  <c r="AA183" i="2"/>
  <c r="Y183" i="2"/>
  <c r="W183" i="2"/>
  <c r="N183" i="2"/>
  <c r="BE183" i="2"/>
  <c r="BK182" i="2"/>
  <c r="BI182" i="2"/>
  <c r="BH182" i="2"/>
  <c r="BG182" i="2"/>
  <c r="BF182" i="2"/>
  <c r="AA182" i="2"/>
  <c r="AA181" i="2"/>
  <c r="Y182" i="2"/>
  <c r="W182" i="2"/>
  <c r="W181" i="2"/>
  <c r="N182" i="2"/>
  <c r="BE182" i="2"/>
  <c r="BK181" i="2"/>
  <c r="BK172" i="2"/>
  <c r="N172" i="2"/>
  <c r="N94" i="2"/>
  <c r="Y181" i="2"/>
  <c r="N181" i="2"/>
  <c r="N96" i="2"/>
  <c r="BK180" i="2"/>
  <c r="BI180" i="2"/>
  <c r="BH180" i="2"/>
  <c r="BG180" i="2"/>
  <c r="BF180" i="2"/>
  <c r="AA180" i="2"/>
  <c r="Y180" i="2"/>
  <c r="W180" i="2"/>
  <c r="N180" i="2"/>
  <c r="BE180" i="2"/>
  <c r="BK179" i="2"/>
  <c r="BI179" i="2"/>
  <c r="BH179" i="2"/>
  <c r="BG179" i="2"/>
  <c r="BF179" i="2"/>
  <c r="AA179" i="2"/>
  <c r="Y179" i="2"/>
  <c r="W179" i="2"/>
  <c r="N179" i="2"/>
  <c r="BE179" i="2"/>
  <c r="BK178" i="2"/>
  <c r="BI178" i="2"/>
  <c r="BH178" i="2"/>
  <c r="BG178" i="2"/>
  <c r="BF178" i="2"/>
  <c r="AA178" i="2"/>
  <c r="Y178" i="2"/>
  <c r="W178" i="2"/>
  <c r="N178" i="2"/>
  <c r="BE178" i="2"/>
  <c r="BK177" i="2"/>
  <c r="BI177" i="2"/>
  <c r="BH177" i="2"/>
  <c r="BG177" i="2"/>
  <c r="BF177" i="2"/>
  <c r="AA177" i="2"/>
  <c r="Y177" i="2"/>
  <c r="W177" i="2"/>
  <c r="N177" i="2"/>
  <c r="BE177" i="2"/>
  <c r="BK176" i="2"/>
  <c r="BI176" i="2"/>
  <c r="BH176" i="2"/>
  <c r="BG176" i="2"/>
  <c r="BF176" i="2"/>
  <c r="AA176" i="2"/>
  <c r="Y176" i="2"/>
  <c r="W176" i="2"/>
  <c r="N176" i="2"/>
  <c r="BE176" i="2"/>
  <c r="BK175" i="2"/>
  <c r="BI175" i="2"/>
  <c r="BH175" i="2"/>
  <c r="BG175" i="2"/>
  <c r="BF175" i="2"/>
  <c r="AA175" i="2"/>
  <c r="Y175" i="2"/>
  <c r="W175" i="2"/>
  <c r="N175" i="2"/>
  <c r="BE175" i="2"/>
  <c r="BK174" i="2"/>
  <c r="BI174" i="2"/>
  <c r="BH174" i="2"/>
  <c r="BG174" i="2"/>
  <c r="BF174" i="2"/>
  <c r="AA174" i="2"/>
  <c r="Y174" i="2"/>
  <c r="Y173" i="2"/>
  <c r="W174" i="2"/>
  <c r="N174" i="2"/>
  <c r="BE174" i="2"/>
  <c r="BK173" i="2"/>
  <c r="AA173" i="2"/>
  <c r="W173" i="2"/>
  <c r="N173" i="2"/>
  <c r="Y172" i="2"/>
  <c r="BK171" i="2"/>
  <c r="BI171" i="2"/>
  <c r="BH171" i="2"/>
  <c r="BG171" i="2"/>
  <c r="BF171" i="2"/>
  <c r="AA171" i="2"/>
  <c r="Y171" i="2"/>
  <c r="Y170" i="2"/>
  <c r="W171" i="2"/>
  <c r="N171" i="2"/>
  <c r="BE171" i="2"/>
  <c r="BK170" i="2"/>
  <c r="AA170" i="2"/>
  <c r="W170" i="2"/>
  <c r="N170" i="2"/>
  <c r="BK169" i="2"/>
  <c r="BI169" i="2"/>
  <c r="BH169" i="2"/>
  <c r="BG169" i="2"/>
  <c r="BF169" i="2"/>
  <c r="AA169" i="2"/>
  <c r="Y169" i="2"/>
  <c r="W169" i="2"/>
  <c r="N169" i="2"/>
  <c r="BE169" i="2"/>
  <c r="BK168" i="2"/>
  <c r="BI168" i="2"/>
  <c r="BH168" i="2"/>
  <c r="BG168" i="2"/>
  <c r="BF168" i="2"/>
  <c r="AA168" i="2"/>
  <c r="Y168" i="2"/>
  <c r="W168" i="2"/>
  <c r="N168" i="2"/>
  <c r="BE168" i="2"/>
  <c r="BK167" i="2"/>
  <c r="BK166" i="2"/>
  <c r="N166" i="2"/>
  <c r="N92" i="2"/>
  <c r="BI167" i="2"/>
  <c r="BH167" i="2"/>
  <c r="BG167" i="2"/>
  <c r="BF167" i="2"/>
  <c r="AA167" i="2"/>
  <c r="Y167" i="2"/>
  <c r="W167" i="2"/>
  <c r="N167" i="2"/>
  <c r="BE167" i="2"/>
  <c r="Y166" i="2"/>
  <c r="BK165" i="2"/>
  <c r="BI165" i="2"/>
  <c r="BH165" i="2"/>
  <c r="BG165" i="2"/>
  <c r="BF165" i="2"/>
  <c r="AA165" i="2"/>
  <c r="Y165" i="2"/>
  <c r="W165" i="2"/>
  <c r="N165" i="2"/>
  <c r="BE165" i="2"/>
  <c r="BK164" i="2"/>
  <c r="BI164" i="2"/>
  <c r="BH164" i="2"/>
  <c r="BG164" i="2"/>
  <c r="BF164" i="2"/>
  <c r="AA164" i="2"/>
  <c r="Y164" i="2"/>
  <c r="W164" i="2"/>
  <c r="N164" i="2"/>
  <c r="BE164" i="2"/>
  <c r="BK163" i="2"/>
  <c r="BI163" i="2"/>
  <c r="BH163" i="2"/>
  <c r="BG163" i="2"/>
  <c r="BF163" i="2"/>
  <c r="AA163" i="2"/>
  <c r="Y163" i="2"/>
  <c r="W163" i="2"/>
  <c r="N163" i="2"/>
  <c r="BE163" i="2"/>
  <c r="BK162" i="2"/>
  <c r="BI162" i="2"/>
  <c r="BH162" i="2"/>
  <c r="BG162" i="2"/>
  <c r="BF162" i="2"/>
  <c r="AA162" i="2"/>
  <c r="Y162" i="2"/>
  <c r="W162" i="2"/>
  <c r="N162" i="2"/>
  <c r="BE162" i="2"/>
  <c r="BK161" i="2"/>
  <c r="BI161" i="2"/>
  <c r="BH161" i="2"/>
  <c r="BG161" i="2"/>
  <c r="BF161" i="2"/>
  <c r="AA161" i="2"/>
  <c r="Y161" i="2"/>
  <c r="W161" i="2"/>
  <c r="N161" i="2"/>
  <c r="BE161" i="2"/>
  <c r="BK160" i="2"/>
  <c r="BI160" i="2"/>
  <c r="BH160" i="2"/>
  <c r="BG160" i="2"/>
  <c r="BF160" i="2"/>
  <c r="AA160" i="2"/>
  <c r="Y160" i="2"/>
  <c r="W160" i="2"/>
  <c r="N160" i="2"/>
  <c r="BE160" i="2"/>
  <c r="BK159" i="2"/>
  <c r="BI159" i="2"/>
  <c r="BH159" i="2"/>
  <c r="BG159" i="2"/>
  <c r="BF159" i="2"/>
  <c r="AA159" i="2"/>
  <c r="Y159" i="2"/>
  <c r="W159" i="2"/>
  <c r="N159" i="2"/>
  <c r="BE159" i="2"/>
  <c r="BK158" i="2"/>
  <c r="BI158" i="2"/>
  <c r="BH158" i="2"/>
  <c r="BG158" i="2"/>
  <c r="BF158" i="2"/>
  <c r="AA158" i="2"/>
  <c r="Y158" i="2"/>
  <c r="W158" i="2"/>
  <c r="N158" i="2"/>
  <c r="BE158" i="2"/>
  <c r="BK157" i="2"/>
  <c r="BI157" i="2"/>
  <c r="BH157" i="2"/>
  <c r="BG157" i="2"/>
  <c r="BF157" i="2"/>
  <c r="AA157" i="2"/>
  <c r="Y157" i="2"/>
  <c r="W157" i="2"/>
  <c r="N157" i="2"/>
  <c r="BE157" i="2"/>
  <c r="BK156" i="2"/>
  <c r="BI156" i="2"/>
  <c r="BH156" i="2"/>
  <c r="BG156" i="2"/>
  <c r="BF156" i="2"/>
  <c r="AA156" i="2"/>
  <c r="Y156" i="2"/>
  <c r="W156" i="2"/>
  <c r="N156" i="2"/>
  <c r="BE156" i="2"/>
  <c r="BK155" i="2"/>
  <c r="BI155" i="2"/>
  <c r="BH155" i="2"/>
  <c r="BG155" i="2"/>
  <c r="BF155" i="2"/>
  <c r="AA155" i="2"/>
  <c r="Y155" i="2"/>
  <c r="W155" i="2"/>
  <c r="N155" i="2"/>
  <c r="BE155" i="2"/>
  <c r="BK154" i="2"/>
  <c r="BI154" i="2"/>
  <c r="BH154" i="2"/>
  <c r="BG154" i="2"/>
  <c r="BF154" i="2"/>
  <c r="AA154" i="2"/>
  <c r="Y154" i="2"/>
  <c r="Y153" i="2"/>
  <c r="W154" i="2"/>
  <c r="N154" i="2"/>
  <c r="BE154" i="2"/>
  <c r="BK153" i="2"/>
  <c r="AA153" i="2"/>
  <c r="W153" i="2"/>
  <c r="N153" i="2"/>
  <c r="BK152" i="2"/>
  <c r="BI152" i="2"/>
  <c r="BH152" i="2"/>
  <c r="BG152" i="2"/>
  <c r="BF152" i="2"/>
  <c r="AA152" i="2"/>
  <c r="Y152" i="2"/>
  <c r="W152" i="2"/>
  <c r="N152" i="2"/>
  <c r="BE152" i="2"/>
  <c r="BK151" i="2"/>
  <c r="BK150" i="2"/>
  <c r="BI151" i="2"/>
  <c r="BH151" i="2"/>
  <c r="BG151" i="2"/>
  <c r="BF151" i="2"/>
  <c r="H32" i="2"/>
  <c r="AA151" i="2"/>
  <c r="Y151" i="2"/>
  <c r="W151" i="2"/>
  <c r="N151" i="2"/>
  <c r="BE151" i="2"/>
  <c r="Y150" i="2"/>
  <c r="BK149" i="2"/>
  <c r="BI149" i="2"/>
  <c r="BH149" i="2"/>
  <c r="BG149" i="2"/>
  <c r="BF149" i="2"/>
  <c r="AA149" i="2"/>
  <c r="Y149" i="2"/>
  <c r="W149" i="2"/>
  <c r="N149" i="2"/>
  <c r="BE149" i="2"/>
  <c r="BK148" i="2"/>
  <c r="BI148" i="2"/>
  <c r="BH148" i="2"/>
  <c r="BG148" i="2"/>
  <c r="BF148" i="2"/>
  <c r="AA148" i="2"/>
  <c r="Y148" i="2"/>
  <c r="W148" i="2"/>
  <c r="N148" i="2"/>
  <c r="BE148" i="2"/>
  <c r="BK147" i="2"/>
  <c r="BI147" i="2"/>
  <c r="BH147" i="2"/>
  <c r="BG147" i="2"/>
  <c r="BF147" i="2"/>
  <c r="AA147" i="2"/>
  <c r="Y147" i="2"/>
  <c r="W147" i="2"/>
  <c r="N147" i="2"/>
  <c r="BE147" i="2"/>
  <c r="BK146" i="2"/>
  <c r="BI146" i="2"/>
  <c r="BH146" i="2"/>
  <c r="BG146" i="2"/>
  <c r="BF146" i="2"/>
  <c r="AA146" i="2"/>
  <c r="Y146" i="2"/>
  <c r="W146" i="2"/>
  <c r="N146" i="2"/>
  <c r="BE146" i="2"/>
  <c r="BK145" i="2"/>
  <c r="BI145" i="2"/>
  <c r="BH145" i="2"/>
  <c r="BG145" i="2"/>
  <c r="BF145" i="2"/>
  <c r="AA145" i="2"/>
  <c r="Y145" i="2"/>
  <c r="W145" i="2"/>
  <c r="N145" i="2"/>
  <c r="BE145" i="2"/>
  <c r="BK144" i="2"/>
  <c r="BI144" i="2"/>
  <c r="BH144" i="2"/>
  <c r="BG144" i="2"/>
  <c r="BF144" i="2"/>
  <c r="AA144" i="2"/>
  <c r="Y144" i="2"/>
  <c r="W144" i="2"/>
  <c r="N144" i="2"/>
  <c r="BE144" i="2"/>
  <c r="BK143" i="2"/>
  <c r="BI143" i="2"/>
  <c r="BH143" i="2"/>
  <c r="BG143" i="2"/>
  <c r="BF143" i="2"/>
  <c r="AA143" i="2"/>
  <c r="Y143" i="2"/>
  <c r="W143" i="2"/>
  <c r="N143" i="2"/>
  <c r="BE143" i="2"/>
  <c r="BK142" i="2"/>
  <c r="BI142" i="2"/>
  <c r="BH142" i="2"/>
  <c r="BG142" i="2"/>
  <c r="BF142" i="2"/>
  <c r="AA142" i="2"/>
  <c r="Y142" i="2"/>
  <c r="W142" i="2"/>
  <c r="N142" i="2"/>
  <c r="BE142" i="2"/>
  <c r="BK141" i="2"/>
  <c r="BI141" i="2"/>
  <c r="BH141" i="2"/>
  <c r="BG141" i="2"/>
  <c r="BF141" i="2"/>
  <c r="AA141" i="2"/>
  <c r="Y141" i="2"/>
  <c r="W141" i="2"/>
  <c r="N141" i="2"/>
  <c r="BE141" i="2"/>
  <c r="BK140" i="2"/>
  <c r="BI140" i="2"/>
  <c r="BH140" i="2"/>
  <c r="BG140" i="2"/>
  <c r="BF140" i="2"/>
  <c r="AA140" i="2"/>
  <c r="Y140" i="2"/>
  <c r="W140" i="2"/>
  <c r="N140" i="2"/>
  <c r="BE140" i="2"/>
  <c r="BK139" i="2"/>
  <c r="BI139" i="2"/>
  <c r="BH139" i="2"/>
  <c r="BG139" i="2"/>
  <c r="BF139" i="2"/>
  <c r="AA139" i="2"/>
  <c r="Y139" i="2"/>
  <c r="W139" i="2"/>
  <c r="N139" i="2"/>
  <c r="BE139" i="2"/>
  <c r="BK138" i="2"/>
  <c r="BI138" i="2"/>
  <c r="BH138" i="2"/>
  <c r="BG138" i="2"/>
  <c r="BF138" i="2"/>
  <c r="AA138" i="2"/>
  <c r="Y138" i="2"/>
  <c r="W138" i="2"/>
  <c r="N138" i="2"/>
  <c r="BE138" i="2"/>
  <c r="BK137" i="2"/>
  <c r="BI137" i="2"/>
  <c r="BH137" i="2"/>
  <c r="BG137" i="2"/>
  <c r="BF137" i="2"/>
  <c r="AA137" i="2"/>
  <c r="Y137" i="2"/>
  <c r="W137" i="2"/>
  <c r="N137" i="2"/>
  <c r="BE137" i="2"/>
  <c r="BK136" i="2"/>
  <c r="BI136" i="2"/>
  <c r="BH136" i="2"/>
  <c r="BG136" i="2"/>
  <c r="BF136" i="2"/>
  <c r="AA136" i="2"/>
  <c r="Y136" i="2"/>
  <c r="W136" i="2"/>
  <c r="N136" i="2"/>
  <c r="BE136" i="2"/>
  <c r="BK135" i="2"/>
  <c r="BI135" i="2"/>
  <c r="BH135" i="2"/>
  <c r="BG135" i="2"/>
  <c r="BF135" i="2"/>
  <c r="AA135" i="2"/>
  <c r="Y135" i="2"/>
  <c r="W135" i="2"/>
  <c r="N135" i="2"/>
  <c r="BE135" i="2"/>
  <c r="BK134" i="2"/>
  <c r="BI134" i="2"/>
  <c r="BH134" i="2"/>
  <c r="BG134" i="2"/>
  <c r="BF134" i="2"/>
  <c r="AA134" i="2"/>
  <c r="Y134" i="2"/>
  <c r="W134" i="2"/>
  <c r="N134" i="2"/>
  <c r="BE134" i="2"/>
  <c r="BK133" i="2"/>
  <c r="BI133" i="2"/>
  <c r="BH133" i="2"/>
  <c r="BG133" i="2"/>
  <c r="BF133" i="2"/>
  <c r="AA133" i="2"/>
  <c r="Y133" i="2"/>
  <c r="W133" i="2"/>
  <c r="N133" i="2"/>
  <c r="BE133" i="2"/>
  <c r="BK132" i="2"/>
  <c r="BI132" i="2"/>
  <c r="BH132" i="2"/>
  <c r="BG132" i="2"/>
  <c r="BF132" i="2"/>
  <c r="AA132" i="2"/>
  <c r="Y132" i="2"/>
  <c r="W132" i="2"/>
  <c r="N132" i="2"/>
  <c r="BE132" i="2"/>
  <c r="BK131" i="2"/>
  <c r="BI131" i="2"/>
  <c r="BH131" i="2"/>
  <c r="BG131" i="2"/>
  <c r="BF131" i="2"/>
  <c r="AA131" i="2"/>
  <c r="Y131" i="2"/>
  <c r="Y130" i="2"/>
  <c r="W131" i="2"/>
  <c r="N131" i="2"/>
  <c r="BE131" i="2"/>
  <c r="BK130" i="2"/>
  <c r="AA130" i="2"/>
  <c r="W130" i="2"/>
  <c r="N130" i="2"/>
  <c r="Y129" i="2"/>
  <c r="Y128" i="2"/>
  <c r="M125" i="2"/>
  <c r="F125" i="2"/>
  <c r="M124" i="2"/>
  <c r="F124" i="2"/>
  <c r="M122" i="2"/>
  <c r="F122" i="2"/>
  <c r="F120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H35" i="2"/>
  <c r="BD88" i="1"/>
  <c r="BD87" i="1"/>
  <c r="W35" i="1"/>
  <c r="BH105" i="2"/>
  <c r="BG105" i="2"/>
  <c r="H33" i="2"/>
  <c r="BB88" i="1"/>
  <c r="BB87" i="1"/>
  <c r="BF105" i="2"/>
  <c r="N101" i="2"/>
  <c r="N99" i="2"/>
  <c r="N97" i="2"/>
  <c r="N95" i="2"/>
  <c r="N93" i="2"/>
  <c r="N91" i="2"/>
  <c r="N89" i="2"/>
  <c r="M83" i="2"/>
  <c r="F83" i="2"/>
  <c r="M82" i="2"/>
  <c r="F82" i="2"/>
  <c r="F80" i="2"/>
  <c r="F78" i="2"/>
  <c r="H34" i="2"/>
  <c r="M32" i="2"/>
  <c r="M80" i="2"/>
  <c r="CK94" i="1"/>
  <c r="CJ94" i="1"/>
  <c r="CI94" i="1"/>
  <c r="CH94" i="1"/>
  <c r="CG94" i="1"/>
  <c r="CF94" i="1"/>
  <c r="CE94" i="1"/>
  <c r="CC94" i="1"/>
  <c r="CB94" i="1"/>
  <c r="CA94" i="1"/>
  <c r="BZ94" i="1"/>
  <c r="CK93" i="1"/>
  <c r="CJ93" i="1"/>
  <c r="CI93" i="1"/>
  <c r="CH93" i="1"/>
  <c r="CG93" i="1"/>
  <c r="CF93" i="1"/>
  <c r="CE93" i="1"/>
  <c r="CC93" i="1"/>
  <c r="CB93" i="1"/>
  <c r="CA93" i="1"/>
  <c r="BZ93" i="1"/>
  <c r="CK92" i="1"/>
  <c r="CJ92" i="1"/>
  <c r="CI92" i="1"/>
  <c r="CH92" i="1"/>
  <c r="CG92" i="1"/>
  <c r="CF92" i="1"/>
  <c r="CE92" i="1"/>
  <c r="CC92" i="1"/>
  <c r="CB92" i="1"/>
  <c r="CA92" i="1"/>
  <c r="BZ92" i="1"/>
  <c r="CK91" i="1"/>
  <c r="CJ91" i="1"/>
  <c r="CI91" i="1"/>
  <c r="CH91" i="1"/>
  <c r="CG91" i="1"/>
  <c r="CF91" i="1"/>
  <c r="CE91" i="1"/>
  <c r="BZ91" i="1"/>
  <c r="BC88" i="1"/>
  <c r="BA88" i="1"/>
  <c r="AY88" i="1"/>
  <c r="AX88" i="1"/>
  <c r="AW88" i="1"/>
  <c r="BC87" i="1"/>
  <c r="W34" i="1"/>
  <c r="BA87" i="1"/>
  <c r="AY87" i="1"/>
  <c r="AW87" i="1"/>
  <c r="AK32" i="1"/>
  <c r="AM83" i="1"/>
  <c r="L83" i="1"/>
  <c r="AM82" i="1"/>
  <c r="L82" i="1"/>
  <c r="AM80" i="1"/>
  <c r="L80" i="1"/>
  <c r="L78" i="1"/>
  <c r="L77" i="1"/>
  <c r="W32" i="1"/>
  <c r="N150" i="2"/>
  <c r="N90" i="2"/>
  <c r="BK129" i="2"/>
  <c r="W33" i="1"/>
  <c r="AX87" i="1"/>
  <c r="W166" i="2"/>
  <c r="AA166" i="2"/>
  <c r="W150" i="2"/>
  <c r="W129" i="2"/>
  <c r="AA150" i="2"/>
  <c r="AA129" i="2"/>
  <c r="W210" i="2"/>
  <c r="W172" i="2"/>
  <c r="AA210" i="2"/>
  <c r="AA172" i="2"/>
  <c r="BK224" i="2"/>
  <c r="N224" i="2"/>
  <c r="N102" i="2"/>
  <c r="AA128" i="2"/>
  <c r="W128" i="2"/>
  <c r="AU88" i="1"/>
  <c r="AU87" i="1"/>
  <c r="BK128" i="2"/>
  <c r="N128" i="2"/>
  <c r="N87" i="2"/>
  <c r="N129" i="2"/>
  <c r="N88" i="2"/>
  <c r="N110" i="2"/>
  <c r="BE110" i="2"/>
  <c r="N109" i="2"/>
  <c r="BE109" i="2"/>
  <c r="N108" i="2"/>
  <c r="BE108" i="2"/>
  <c r="N107" i="2"/>
  <c r="BE107" i="2"/>
  <c r="N106" i="2"/>
  <c r="BE106" i="2"/>
  <c r="N105" i="2"/>
  <c r="M26" i="2"/>
  <c r="BE105" i="2"/>
  <c r="N104" i="2"/>
  <c r="H31" i="2"/>
  <c r="AZ88" i="1"/>
  <c r="AZ87" i="1"/>
  <c r="M31" i="2"/>
  <c r="AV88" i="1"/>
  <c r="AT88" i="1"/>
  <c r="M27" i="2"/>
  <c r="L112" i="2"/>
  <c r="AS88" i="1"/>
  <c r="AS87" i="1"/>
  <c r="M29" i="2"/>
  <c r="AV87" i="1"/>
  <c r="AT87" i="1"/>
  <c r="L37" i="2"/>
  <c r="AG88" i="1"/>
  <c r="AG87" i="1"/>
  <c r="AN88" i="1"/>
  <c r="AG94" i="1"/>
  <c r="AG93" i="1"/>
  <c r="AG92" i="1"/>
  <c r="AG91" i="1"/>
  <c r="AN87" i="1"/>
  <c r="AK26" i="1"/>
  <c r="CD92" i="1"/>
  <c r="AV92" i="1"/>
  <c r="BY92" i="1"/>
  <c r="CD94" i="1"/>
  <c r="AV94" i="1"/>
  <c r="BY94" i="1"/>
  <c r="AN94" i="1"/>
  <c r="CD91" i="1"/>
  <c r="AV91" i="1"/>
  <c r="BY91" i="1"/>
  <c r="AG90" i="1"/>
  <c r="AN91" i="1"/>
  <c r="CD93" i="1"/>
  <c r="AV93" i="1"/>
  <c r="BY93" i="1"/>
  <c r="AK31" i="1"/>
  <c r="AN92" i="1"/>
  <c r="AN90" i="1"/>
  <c r="AN96" i="1"/>
  <c r="AN93" i="1"/>
  <c r="AK27" i="1"/>
  <c r="AK29" i="1"/>
  <c r="AK37" i="1"/>
  <c r="AG96" i="1"/>
  <c r="W31" i="1"/>
</calcChain>
</file>

<file path=xl/sharedStrings.xml><?xml version="1.0" encoding="utf-8"?>
<sst xmlns="http://schemas.openxmlformats.org/spreadsheetml/2006/main" count="1451" uniqueCount="476">
  <si>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</si>
  <si>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</si>
  <si>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</si>
  <si>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</si>
  <si>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</si>
  <si>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</si>
  <si>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</si>
  <si>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</si>
  <si>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</si>
  <si>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</si>
  <si>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</si>
  <si>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</si>
  <si>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</si>
  <si>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</si>
  <si>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</si>
  <si>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</si>
  <si>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</si>
  <si>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MarsoviceZatepleni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</si>
  <si>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
2) na vybraných listech vyplňte v sestavě
    a) Krycí list
       - údaje o Zhotoviteli, pokud se liší od údajů o Zhotoviteli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případe potřeby poznámku (ta je v skrytém sloupci)</t>
  </si>
  <si>
    <t>Stavba:</t>
  </si>
  <si>
    <t>Snižení energetické náročnosti Kulturního zařízení v Maršovicích</t>
  </si>
  <si>
    <t>JKSO:</t>
  </si>
  <si>
    <t>CC-CZ:</t>
  </si>
  <si>
    <t>Místo:</t>
  </si>
  <si>
    <t>Maršovice</t>
  </si>
  <si>
    <t>Datum:</t>
  </si>
  <si>
    <t>Objednatel:</t>
  </si>
  <si>
    <t>IČ:</t>
  </si>
  <si>
    <t>Městys Maršovice, č.p.89 257 55 Maršovice</t>
  </si>
  <si>
    <t>DIČ:</t>
  </si>
  <si>
    <t>Zhotovitel:</t>
  </si>
  <si>
    <t>Vyplň údaj</t>
  </si>
  <si>
    <t>Projektant:</t>
  </si>
  <si>
    <t>Ing.Lukáš Poledne</t>
  </si>
  <si>
    <t>True</t>
  </si>
  <si>
    <t>Zpracovatel:</t>
  </si>
  <si>
    <t>Fulín Fr.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</si>
  <si>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</si>
  <si>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</si>
  <si>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</si>
  <si>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</si>
  <si>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</si>
  <si>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</si>
  <si>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</si>
  <si>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</si>
  <si>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</si>
  <si>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</si>
  <si>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</si>
  <si>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</si>
  <si>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</si>
  <si>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</si>
  <si>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</si>
  <si>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</si>
  <si>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</si>
  <si>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</si>
  <si>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</si>
  <si>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</si>
  <si>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</si>
  <si>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</si>
  <si>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</si>
  <si>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</si>
  <si>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</si>
  <si>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</si>
  <si>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</si>
  <si>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</si>
  <si>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</si>
  <si>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</si>
  <si>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</si>
  <si>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</si>
  <si>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</si>
  <si>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</si>
  <si>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</si>
  <si>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</si>
  <si>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</si>
  <si>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</si>
  <si>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</si>
  <si>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</si>
  <si>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</si>
  <si>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IMPORT</t>
  </si>
  <si>
    <t>{c3e3cdce-145a-4d8a-9c93-fe116c3f8fe9}</t>
  </si>
  <si>
    <t>{00000000-0000-0000-0000-000000000000}</t>
  </si>
  <si>
    <t>/</t>
  </si>
  <si>
    <t>1</t>
  </si>
  <si>
    <t>###NOINSERT###</t>
  </si>
  <si>
    <t>2) Ostatní náklady ze souhrnného listu</t>
  </si>
  <si>
    <t>Procent. zadání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</si>
  <si>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</si>
  <si>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</si>
  <si>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</si>
  <si>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</si>
  <si>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</si>
  <si>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</si>
  <si>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</si>
  <si>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</si>
  <si>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</si>
  <si>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</si>
  <si>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</si>
  <si>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</si>
  <si>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</si>
  <si>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</si>
  <si>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dle výběrového řízení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</si>
  <si>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</si>
  <si>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</si>
  <si>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</si>
  <si>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</si>
  <si>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</si>
  <si>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</si>
  <si>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</si>
  <si>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>6 - Úpravy povrchů, podlahy a osazování výplní</t>
  </si>
  <si>
    <t>8 - Trubní vedení</t>
  </si>
  <si>
    <t>9 - Ostatní konstrukce a práce, bourání</t>
  </si>
  <si>
    <t>997 - Přesun sutě</t>
  </si>
  <si>
    <t>998 - Přesun hmot</t>
  </si>
  <si>
    <t>PSV - Práce a dodávky PSV</t>
  </si>
  <si>
    <t>712 - Povlakové krytiny</t>
  </si>
  <si>
    <t>713 - Izolace tepelné</t>
  </si>
  <si>
    <t>741 - Elektroinstalace - silnoproud</t>
  </si>
  <si>
    <t>762 - Konstrukce tesařské</t>
  </si>
  <si>
    <t>764 - Konstrukce klempířské</t>
  </si>
  <si>
    <t>766 - Konstrukce truhlářské</t>
  </si>
  <si>
    <t>784 - Dokončovací práce - malby a tapety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</si>
  <si>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</si>
  <si>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</si>
  <si>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</si>
  <si>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</si>
  <si>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</si>
  <si>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</si>
  <si>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</si>
  <si>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</si>
  <si>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</si>
  <si>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</si>
  <si>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</si>
  <si>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</si>
  <si>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</si>
  <si>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</si>
  <si>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</si>
  <si>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</si>
  <si>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</si>
  <si>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</si>
  <si>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</si>
  <si>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</si>
  <si>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</si>
  <si>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</si>
  <si>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</si>
  <si>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</si>
  <si>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</si>
  <si>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</si>
  <si>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612325222</t>
  </si>
  <si>
    <t>Vápenocementová štuková omítka malých ploch do 0,25 m2 na stěnách</t>
  </si>
  <si>
    <t>kus</t>
  </si>
  <si>
    <t>4</t>
  </si>
  <si>
    <t>436116764</t>
  </si>
  <si>
    <t>612325302</t>
  </si>
  <si>
    <t>Vápenocementová štuková omítka ostění nebo nadpraží</t>
  </si>
  <si>
    <t>m2</t>
  </si>
  <si>
    <t>1645067766</t>
  </si>
  <si>
    <t>3</t>
  </si>
  <si>
    <t>619991001</t>
  </si>
  <si>
    <t>Zakrytí podlah fólií přilepenou lepící páskou</t>
  </si>
  <si>
    <t>1954710855</t>
  </si>
  <si>
    <t>622211031</t>
  </si>
  <si>
    <t>Montáž kontaktního zateplení vnějších stěn z polystyrénových desek tl do 160 mm</t>
  </si>
  <si>
    <t>-1287027398</t>
  </si>
  <si>
    <t>5</t>
  </si>
  <si>
    <t>M</t>
  </si>
  <si>
    <t>622252-1</t>
  </si>
  <si>
    <t>Polystyren EPS 70 F šedý   tl. 140mm</t>
  </si>
  <si>
    <t>8</t>
  </si>
  <si>
    <t>565844179</t>
  </si>
  <si>
    <t>6</t>
  </si>
  <si>
    <t>622252001</t>
  </si>
  <si>
    <t>Montáž zakládacích soklových lišt kontaktního zateplení</t>
  </si>
  <si>
    <t>m</t>
  </si>
  <si>
    <t>-789848207</t>
  </si>
  <si>
    <t>7</t>
  </si>
  <si>
    <t>62225-1</t>
  </si>
  <si>
    <t>Dodávka zakládací lišty plastové</t>
  </si>
  <si>
    <t>382429232</t>
  </si>
  <si>
    <t>622252002</t>
  </si>
  <si>
    <t>Montáž ostatních lišt kontaktního zateplení</t>
  </si>
  <si>
    <t>-930570168</t>
  </si>
  <si>
    <t>9</t>
  </si>
  <si>
    <t>62225-2</t>
  </si>
  <si>
    <t>Dodávky  rohové lišty kontaktního zateplení</t>
  </si>
  <si>
    <t>-404609961</t>
  </si>
  <si>
    <t>10</t>
  </si>
  <si>
    <t>62232588R</t>
  </si>
  <si>
    <t>Vyrovnání a oprava fasády</t>
  </si>
  <si>
    <t>-177803210</t>
  </si>
  <si>
    <t>11</t>
  </si>
  <si>
    <t>622531031R</t>
  </si>
  <si>
    <t>Tenkovrstvá  zrnitá omítka tl. 4,0 mm včetně penetrace vnějších stěn</t>
  </si>
  <si>
    <t>-570926048</t>
  </si>
  <si>
    <t>12</t>
  </si>
  <si>
    <t>629991011</t>
  </si>
  <si>
    <t>Zakrytí výplní otvorů a svislých ploch fólií přilepenou lepící páskou</t>
  </si>
  <si>
    <t>1357293307</t>
  </si>
  <si>
    <t>13</t>
  </si>
  <si>
    <t>629999015R</t>
  </si>
  <si>
    <t>Příplatek za provedení rýh ve fasádě š.20mm</t>
  </si>
  <si>
    <t>294105252</t>
  </si>
  <si>
    <t>14</t>
  </si>
  <si>
    <t>632451022</t>
  </si>
  <si>
    <t>Vyrovnávací potěr tl do 30 mm z MC 15 provedený v pásu</t>
  </si>
  <si>
    <t>2121985600</t>
  </si>
  <si>
    <t>632451032</t>
  </si>
  <si>
    <t>Vyrovnávací potěr tl do 30 mm z MC 15 provedený v ploše</t>
  </si>
  <si>
    <t>1501312698</t>
  </si>
  <si>
    <t>16</t>
  </si>
  <si>
    <t>644941111r</t>
  </si>
  <si>
    <t>Osazování ventilačních mřížek velikosti D 100  mm</t>
  </si>
  <si>
    <t>-1326119217</t>
  </si>
  <si>
    <t>17</t>
  </si>
  <si>
    <t>64494888</t>
  </si>
  <si>
    <t>Dodání ventilační mřížky plastové - odvětrání stropní konstrukce</t>
  </si>
  <si>
    <t>ks</t>
  </si>
  <si>
    <t>2022492721</t>
  </si>
  <si>
    <t>18</t>
  </si>
  <si>
    <t>644941112</t>
  </si>
  <si>
    <t>Osazování ventilačních mřížek velikosti do 300 x 300 mm</t>
  </si>
  <si>
    <t>412864939</t>
  </si>
  <si>
    <t>19</t>
  </si>
  <si>
    <t>64494889</t>
  </si>
  <si>
    <t>Dodávka mřížky na ventilátory</t>
  </si>
  <si>
    <t>-901130107</t>
  </si>
  <si>
    <t>20</t>
  </si>
  <si>
    <t>877265271</t>
  </si>
  <si>
    <t>Montáž lapače střešních splavenin z tvrdého PVC-systém KG DN 100</t>
  </si>
  <si>
    <t>-1358757654</t>
  </si>
  <si>
    <t>8777-1</t>
  </si>
  <si>
    <t>Lapač střešních splavenin geiger, plastový lapač střešních splavenin se svislám vývodem pro připojeni svodu 100mm</t>
  </si>
  <si>
    <t>-453718963</t>
  </si>
  <si>
    <t>22</t>
  </si>
  <si>
    <t>938121166R</t>
  </si>
  <si>
    <t>Odstranění porostu břešťanu východní fasáda</t>
  </si>
  <si>
    <t>-1984336142</t>
  </si>
  <si>
    <t>23</t>
  </si>
  <si>
    <t>941111121</t>
  </si>
  <si>
    <t>Montáž lešení řadového trubkového lehkého s podlahami zatížení do 200 kg/m2 š do 1,2 m v do 10 m</t>
  </si>
  <si>
    <t>-1389740696</t>
  </si>
  <si>
    <t>24</t>
  </si>
  <si>
    <t>941111221</t>
  </si>
  <si>
    <t>Příplatek k lešení řadovému trubkovému lehkému s podlahami š 1,2 m v 10 m za první a ZKD den použití</t>
  </si>
  <si>
    <t>-1453545250</t>
  </si>
  <si>
    <t>25</t>
  </si>
  <si>
    <t>941111821</t>
  </si>
  <si>
    <t>Demontáž lešení řadového trubkového lehkého s podlahami zatížení do 200 kg/m2 š do 1,2 m v do 10 m</t>
  </si>
  <si>
    <t>414343299</t>
  </si>
  <si>
    <t>26</t>
  </si>
  <si>
    <t>944511111</t>
  </si>
  <si>
    <t>Montáž ochranné sítě z textilie z umělých vláken</t>
  </si>
  <si>
    <t>-1257338774</t>
  </si>
  <si>
    <t>27</t>
  </si>
  <si>
    <t>944511211</t>
  </si>
  <si>
    <t>Příplatek k ochranné síti za první a ZKD den použití</t>
  </si>
  <si>
    <t>979683825</t>
  </si>
  <si>
    <t>28</t>
  </si>
  <si>
    <t>944511811</t>
  </si>
  <si>
    <t>Demontáž ochranné sítě z textilie z umělých vláken</t>
  </si>
  <si>
    <t>-1473394449</t>
  </si>
  <si>
    <t>29</t>
  </si>
  <si>
    <t>952901111</t>
  </si>
  <si>
    <t>Vyčištění budov bytové a občanské výstavby při výšce podlaží do 4 m</t>
  </si>
  <si>
    <t>1436640931</t>
  </si>
  <si>
    <t>30</t>
  </si>
  <si>
    <t>968062375</t>
  </si>
  <si>
    <t>Vybourání dřevěných rámů oken zdvojených včetně křídel pl do 2 m2</t>
  </si>
  <si>
    <t>-2075151278</t>
  </si>
  <si>
    <t>31</t>
  </si>
  <si>
    <t>968062376</t>
  </si>
  <si>
    <t>Vybourání dřevěných rámů oken zdvojených včetně křídel pl do 4 m2</t>
  </si>
  <si>
    <t>-846032439</t>
  </si>
  <si>
    <t>32</t>
  </si>
  <si>
    <t>968062456</t>
  </si>
  <si>
    <t>Vybourání dřevěných dveřních zárubní pl přes 2 m2</t>
  </si>
  <si>
    <t>1568517996</t>
  </si>
  <si>
    <t>33</t>
  </si>
  <si>
    <t>9687777</t>
  </si>
  <si>
    <t>Demontáž zařízení na fasádě, a zpětná montáž po provedení fasády (informační tabule, osvětlení a pod.)</t>
  </si>
  <si>
    <t>kpl</t>
  </si>
  <si>
    <t>-1752500071</t>
  </si>
  <si>
    <t>34</t>
  </si>
  <si>
    <t>997013501</t>
  </si>
  <si>
    <t>Odvoz suti a vybouraných hmot na skládku nebo meziskládku do 1 km se složením</t>
  </si>
  <si>
    <t>t</t>
  </si>
  <si>
    <t>649440515</t>
  </si>
  <si>
    <t>35</t>
  </si>
  <si>
    <t>997013509</t>
  </si>
  <si>
    <t>Příplatek k odvozu suti a vybouraných hmot na skládku ZKD 1 km přes 1 km</t>
  </si>
  <si>
    <t>463145373</t>
  </si>
  <si>
    <t>36</t>
  </si>
  <si>
    <t>997013831</t>
  </si>
  <si>
    <t>Poplatek za uložení stavebního směsného odpadu na skládce (skládkovné)</t>
  </si>
  <si>
    <t>280461324</t>
  </si>
  <si>
    <t>37</t>
  </si>
  <si>
    <t>998011002</t>
  </si>
  <si>
    <t>Přesun hmot pro budovy zděné v do 12 m</t>
  </si>
  <si>
    <t>-777475667</t>
  </si>
  <si>
    <t>38</t>
  </si>
  <si>
    <t>71236888R</t>
  </si>
  <si>
    <t>Provedení střešní krytiny na bázi PVC-P vyztužená polyesterovou mřížkou mechanicky kotvená tl. 2mm, včetně aplikace na oplechování a včech doplňků</t>
  </si>
  <si>
    <t>-611436359</t>
  </si>
  <si>
    <t>39</t>
  </si>
  <si>
    <t>712391172</t>
  </si>
  <si>
    <t>Provedení povlakové krytiny střech do 10° ochranné textilní vrstvy</t>
  </si>
  <si>
    <t>-1827159340</t>
  </si>
  <si>
    <t>40</t>
  </si>
  <si>
    <t>71239-1</t>
  </si>
  <si>
    <t>Dodávka geotextilie - ochranná vrstva izolace</t>
  </si>
  <si>
    <t>48403219</t>
  </si>
  <si>
    <t>41</t>
  </si>
  <si>
    <t>712411101</t>
  </si>
  <si>
    <t>Provedení povlakové krytiny střech do 30° za studena nátěrem penetračním</t>
  </si>
  <si>
    <t>1666829207</t>
  </si>
  <si>
    <t>42</t>
  </si>
  <si>
    <t>712-1</t>
  </si>
  <si>
    <t>Asfaltový lak penetrašní APL</t>
  </si>
  <si>
    <t>768673292</t>
  </si>
  <si>
    <t>43</t>
  </si>
  <si>
    <t>712441559</t>
  </si>
  <si>
    <t>Provedení povlakové krytiny střech do 30° pásy přitavením NAIP v plné ploše - parotěsná zábrana</t>
  </si>
  <si>
    <t>-1519678465</t>
  </si>
  <si>
    <t>44</t>
  </si>
  <si>
    <t>712-2</t>
  </si>
  <si>
    <t>Pásy asfaltové izolační - parotěsná zábrana</t>
  </si>
  <si>
    <t>506681190</t>
  </si>
  <si>
    <t>45</t>
  </si>
  <si>
    <t>713110811</t>
  </si>
  <si>
    <t>Odstranění tepelné izolace stropů volně kladené z vláknitých materiálů tl do 100 mm</t>
  </si>
  <si>
    <t>-865642920</t>
  </si>
  <si>
    <t>46</t>
  </si>
  <si>
    <t>713131141</t>
  </si>
  <si>
    <t>Montáž izolace tepelné stěn  lepením celoplošně rohoží, pásů, dílců, desek - atika</t>
  </si>
  <si>
    <t>131259768</t>
  </si>
  <si>
    <t>47</t>
  </si>
  <si>
    <t>71313-1</t>
  </si>
  <si>
    <t>Polystyren EPS tl. 40mm - zateplení atiny</t>
  </si>
  <si>
    <t>44032584</t>
  </si>
  <si>
    <t>48</t>
  </si>
  <si>
    <t>713141131</t>
  </si>
  <si>
    <t>Montáž izolace tepelné střech plochých lepené za studena 1 vrstva rohoží, pásů, dílců, desek</t>
  </si>
  <si>
    <t>-1675916825</t>
  </si>
  <si>
    <t>49</t>
  </si>
  <si>
    <t>71314-1</t>
  </si>
  <si>
    <t>Dodávka PUR tepelně izolačních desek D=0,022 Wm-1K-1  tl. 120mm</t>
  </si>
  <si>
    <t>1455343959</t>
  </si>
  <si>
    <t>50</t>
  </si>
  <si>
    <t>713191132</t>
  </si>
  <si>
    <t>Montáž izolace tepelné podlah, stropů vrchem nebo střech překrytí separační fólií z PE</t>
  </si>
  <si>
    <t>-1036578307</t>
  </si>
  <si>
    <t>51</t>
  </si>
  <si>
    <t>71319-1</t>
  </si>
  <si>
    <t>Dodávka PE folie separační</t>
  </si>
  <si>
    <t>-725620970</t>
  </si>
  <si>
    <t>52</t>
  </si>
  <si>
    <t>741420999</t>
  </si>
  <si>
    <t>Provedení nového hromosvodu a napojení na stávající svody - odstranění stávajícího vedení po fasádě</t>
  </si>
  <si>
    <t>-1683556122</t>
  </si>
  <si>
    <t>53</t>
  </si>
  <si>
    <t>762335831R</t>
  </si>
  <si>
    <t>Demontáž krokví  průřezové plochy do 120 cm2 na betonový podklad konstrukce bednění střechy</t>
  </si>
  <si>
    <t>-1699852641</t>
  </si>
  <si>
    <t>54</t>
  </si>
  <si>
    <t>762341013r</t>
  </si>
  <si>
    <t>Bednění střech rovných z desek OSB tl 15 mm na sraz - atika</t>
  </si>
  <si>
    <t>2082089061</t>
  </si>
  <si>
    <t>55</t>
  </si>
  <si>
    <t>762341811</t>
  </si>
  <si>
    <t>Demontáž bednění střech z prken</t>
  </si>
  <si>
    <t>-1629070219</t>
  </si>
  <si>
    <t>56</t>
  </si>
  <si>
    <t>764001821</t>
  </si>
  <si>
    <t>Demontáž krytiny ze svitků nebo tabulí do suti</t>
  </si>
  <si>
    <t>319646909</t>
  </si>
  <si>
    <t>57</t>
  </si>
  <si>
    <t>764002841</t>
  </si>
  <si>
    <t>Demontáž oplechování horních ploch zdí a nadezdívek do suti</t>
  </si>
  <si>
    <t>-1142136243</t>
  </si>
  <si>
    <t>58</t>
  </si>
  <si>
    <t>764002851</t>
  </si>
  <si>
    <t>Demontáž oplechování parapetů do suti</t>
  </si>
  <si>
    <t>1582921578</t>
  </si>
  <si>
    <t>59</t>
  </si>
  <si>
    <t>764002871</t>
  </si>
  <si>
    <t>Demontáž lemování zdí do suti</t>
  </si>
  <si>
    <t>720016951</t>
  </si>
  <si>
    <t>60</t>
  </si>
  <si>
    <t>764004801</t>
  </si>
  <si>
    <t>Demontáž podokapního žlabu do suti</t>
  </si>
  <si>
    <t>-1711863041</t>
  </si>
  <si>
    <t>61</t>
  </si>
  <si>
    <t>764004861</t>
  </si>
  <si>
    <t>Demontáž svodu do suti</t>
  </si>
  <si>
    <t>-493443831</t>
  </si>
  <si>
    <t>62</t>
  </si>
  <si>
    <t>764224403R</t>
  </si>
  <si>
    <t>Oplechování okraje střechy - okapnička pro foliovou krytinu poplastovaný plech včetně kotevního a spojovacího materiálu  RŠ 200 - rozměr nutno na místě ověřit ozn.KL 301</t>
  </si>
  <si>
    <t>-1633929817</t>
  </si>
  <si>
    <t>63</t>
  </si>
  <si>
    <t>764224406R</t>
  </si>
  <si>
    <t>Sestava lišt pro pokrytí atiky hydroizolační folií, okapní lišta rš.200mm, rohová lišta rš. 100mm, spodní koutová lišta 150mm, poplastovaný plech pro napojení hydroizol folie,žárově pozink plech s vrstvou měkčeného PVC, ozn KL401,KL402 rozměr nutno ověřit</t>
  </si>
  <si>
    <t>1469562292</t>
  </si>
  <si>
    <t>64</t>
  </si>
  <si>
    <t>764224409R</t>
  </si>
  <si>
    <t>Sestava lišt pro ukončení hydroizolační folie v návazn. střech, stěnová lišta  70mm ,spodní koutová lišta 150mm, poplastovaný plech pro napojení hydroizol folie,žárově pozink plech s vrstvou měkčeného PVC, ozn KL 403 rozměr nutno ověřit</t>
  </si>
  <si>
    <t>1122566600</t>
  </si>
  <si>
    <t>65</t>
  </si>
  <si>
    <t>764246404R</t>
  </si>
  <si>
    <t>Oplechování parapetů rovných mechanicky kotvené z TiZn předzvětralého plechu  rš 270 mm  ozn. KL501, KL 502</t>
  </si>
  <si>
    <t>1984215776</t>
  </si>
  <si>
    <t>66</t>
  </si>
  <si>
    <t>764541405</t>
  </si>
  <si>
    <t>Žlab podokapní půlkruhový z TiZn předzvětralého plechu rš 330 mm ozn. KL101</t>
  </si>
  <si>
    <t>1272517862</t>
  </si>
  <si>
    <t>67</t>
  </si>
  <si>
    <t>764541446</t>
  </si>
  <si>
    <t>Kotlík oválný (trychtýřový) pro podokapní žlaby z TiZn předzvětralého plechu 330/100 mm ozn. KL 201</t>
  </si>
  <si>
    <t>1535805010</t>
  </si>
  <si>
    <t>68</t>
  </si>
  <si>
    <t>764548423</t>
  </si>
  <si>
    <t>Svody kruhové včetně objímek, kolen, odskoků z TiZn předzvětralého plechu průměru 100 mm ozn. KL201</t>
  </si>
  <si>
    <t>839417912</t>
  </si>
  <si>
    <t>69</t>
  </si>
  <si>
    <t>76499999</t>
  </si>
  <si>
    <t>Repease plechových dvířek vel. 1230/920 mm, očištění, odstranění stávajících nátěrů a koroze,odmastit povrch, opatřit zákl nátěrem antikorozním a vrchním  nátěrem , barva šedá  ozn. KL 701r</t>
  </si>
  <si>
    <t>-38826393</t>
  </si>
  <si>
    <t>70</t>
  </si>
  <si>
    <t>766441821</t>
  </si>
  <si>
    <t>Demontáž parapetních desek dřevěných nebo plastových šířky do 30 cm délky přes 1,0 m</t>
  </si>
  <si>
    <t>1437210350</t>
  </si>
  <si>
    <t>71</t>
  </si>
  <si>
    <t>766622131</t>
  </si>
  <si>
    <t>Montáž plastových oken plochy přes 1 m2 otevíravých výšky do 1,5 m s rámem do zdiva</t>
  </si>
  <si>
    <t>2009073836</t>
  </si>
  <si>
    <t>72</t>
  </si>
  <si>
    <t>76662-01</t>
  </si>
  <si>
    <t>Okno dvoukřídlé/čtyřdílné s dvěma vyklápěcími křídly,otevíravé/vyklápěcí dovnitř, plastové 5ti komorový systém, zasklení izolačním dvojsklem Uw=1,1 W.m-2K-1, barva bílá  vel. 2250/1450  ozn. O/01</t>
  </si>
  <si>
    <t>-939646778</t>
  </si>
  <si>
    <t>73</t>
  </si>
  <si>
    <t>76662-02</t>
  </si>
  <si>
    <t>Okno jednokřídlové /dvoudílné s  vyklápěcím dílem,otevíraví/ vyklápěcí dovnitř, plastové 5ti komorový systém, zasklení izolačním dvojsklem Uw=1,1 W.m-2K-1, barva bílá  vel. 1200/1450  ozn. O/02</t>
  </si>
  <si>
    <t>508484031</t>
  </si>
  <si>
    <t>74</t>
  </si>
  <si>
    <t>766660451</t>
  </si>
  <si>
    <t>Montáž vchodových dveří 2křídlových bez nadsvětlíku do zdiva</t>
  </si>
  <si>
    <t>818960189</t>
  </si>
  <si>
    <t>75</t>
  </si>
  <si>
    <t>76666-D01</t>
  </si>
  <si>
    <t>Dveře vstupní dvoukřídlové plastové, s obvodívým těsněním vč. prahového, zasklení izolačním dvojsklem Ud=1,2 W/m2K, barva bílá, kování dle výběru investora vel. 1300/2185  ozn. DV/01</t>
  </si>
  <si>
    <t>925112151</t>
  </si>
  <si>
    <t>76</t>
  </si>
  <si>
    <t>766691510</t>
  </si>
  <si>
    <t>Montáž těsnění oken a balkónových dveří polyuretanovou páskou</t>
  </si>
  <si>
    <t>189425808</t>
  </si>
  <si>
    <t>77</t>
  </si>
  <si>
    <t>766612</t>
  </si>
  <si>
    <t>Dodávka těsnící polyuretanové páska kolem oken</t>
  </si>
  <si>
    <t>184297506</t>
  </si>
  <si>
    <t>78</t>
  </si>
  <si>
    <t>766694122</t>
  </si>
  <si>
    <t>Montáž parapetních dřevěných nebo plastových šířky přes 30 cm délky do 1,6 m</t>
  </si>
  <si>
    <t>-22532055</t>
  </si>
  <si>
    <t>79</t>
  </si>
  <si>
    <t>766694123</t>
  </si>
  <si>
    <t>Montáž parapetních dřevěných nebo plastových šířky přes 30 cm délky do 2,6 m</t>
  </si>
  <si>
    <t>826002479</t>
  </si>
  <si>
    <t>80</t>
  </si>
  <si>
    <t>76669-1</t>
  </si>
  <si>
    <t>Dodávka parapetních desek dřevěných dýhovaných š.450mm - nutno přeměřit</t>
  </si>
  <si>
    <t>-690036981</t>
  </si>
  <si>
    <t>81</t>
  </si>
  <si>
    <t>784211001</t>
  </si>
  <si>
    <t>Jednonásobné bílé malby ze směsí za mokra výborně otěruvzdorných v místnostech výšky do 3,80 m</t>
  </si>
  <si>
    <t>1674800897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</si>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</sst>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  <charset val="1"/>
    </font>
    <font>
      <sz val="8"/>
      <color rgb="FFFAE682"/>
      <name val="Trebuchet MS"/>
      <family val="2"/>
      <charset val="1"/>
    </font>
    <font>
      <sz val="10"/>
      <name val="Trebuchet MS"/>
      <family val="2"/>
      <charset val="1"/>
    </font>
    <font>
      <sz val="10"/>
      <color rgb="FF96000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u/>
      <sz val="11"/>
      <color rgb="FF0000FF"/>
      <name val="Trebuchet MS"/>
      <family val="2"/>
      <charset val="1"/>
    </font>
    <font>
      <sz val="8"/>
      <color rgb="FF3366FF"/>
      <name val="Trebuchet MS"/>
      <family val="2"/>
      <charset val="1"/>
    </font>
    <font>
      <b/>
      <sz val="16"/>
      <name val="Trebuchet MS"/>
      <family val="2"/>
      <charset val="1"/>
    </font>
    <font>
      <b/>
      <sz val="12"/>
      <color rgb="FF969696"/>
      <name val="Trebuchet MS"/>
      <family val="2"/>
      <charset val="1"/>
    </font>
    <font>
      <sz val="9"/>
      <color rgb="FF969696"/>
      <name val="Trebuchet MS"/>
      <family val="2"/>
      <charset val="1"/>
    </font>
    <font>
      <sz val="9"/>
      <name val="Trebuchet MS"/>
      <family val="2"/>
      <charset val="1"/>
    </font>
    <font>
      <b/>
      <sz val="8"/>
      <color rgb="FF969696"/>
      <name val="Trebuchet MS"/>
      <family val="2"/>
      <charset val="1"/>
    </font>
    <font>
      <b/>
      <sz val="12"/>
      <name val="Trebuchet MS"/>
      <family val="2"/>
      <charset val="1"/>
    </font>
    <font>
      <sz val="10"/>
      <color rgb="FF464646"/>
      <name val="Trebuchet MS"/>
      <family val="2"/>
      <charset val="1"/>
    </font>
    <font>
      <b/>
      <sz val="10"/>
      <name val="Trebuchet MS"/>
      <family val="2"/>
      <charset val="1"/>
    </font>
    <font>
      <sz val="8"/>
      <color rgb="FF969696"/>
      <name val="Trebuchet MS"/>
      <family val="2"/>
      <charset val="1"/>
    </font>
    <font>
      <b/>
      <sz val="10"/>
      <color rgb="FF464646"/>
      <name val="Trebuchet MS"/>
      <family val="2"/>
      <charset val="1"/>
    </font>
    <font>
      <sz val="10"/>
      <color rgb="FF969696"/>
      <name val="Trebuchet MS"/>
      <family val="2"/>
      <charset val="1"/>
    </font>
    <font>
      <b/>
      <sz val="9"/>
      <name val="Trebuchet MS"/>
      <family val="2"/>
      <charset val="1"/>
    </font>
    <font>
      <sz val="12"/>
      <color rgb="FF969696"/>
      <name val="Trebuchet MS"/>
      <family val="2"/>
      <charset val="1"/>
    </font>
    <font>
      <b/>
      <sz val="12"/>
      <color rgb="FF960000"/>
      <name val="Trebuchet MS"/>
      <family val="2"/>
      <charset val="1"/>
    </font>
    <font>
      <sz val="18"/>
      <color rgb="FF0000FF"/>
      <name val="Trebuchet MS"/>
      <family val="2"/>
      <charset val="1"/>
    </font>
    <font>
      <sz val="11"/>
      <name val="Trebuchet MS"/>
      <family val="2"/>
      <charset val="1"/>
    </font>
    <font>
      <b/>
      <sz val="11"/>
      <color rgb="FF003366"/>
      <name val="Trebuchet MS"/>
      <family val="2"/>
      <charset val="1"/>
    </font>
    <font>
      <sz val="11"/>
      <color rgb="FF003366"/>
      <name val="Trebuchet MS"/>
      <family val="2"/>
      <charset val="1"/>
    </font>
    <font>
      <sz val="11"/>
      <color rgb="FF969696"/>
      <name val="Trebuchet MS"/>
      <family val="2"/>
      <charset val="1"/>
    </font>
    <font>
      <sz val="10"/>
      <color rgb="FF003366"/>
      <name val="Trebuchet MS"/>
      <family val="2"/>
      <charset val="1"/>
    </font>
    <font>
      <b/>
      <sz val="12"/>
      <color rgb="FF800000"/>
      <name val="Trebuchet MS"/>
      <family val="2"/>
      <charset val="1"/>
    </font>
    <font>
      <sz val="12"/>
      <color rgb="FF003366"/>
      <name val="Trebuchet MS"/>
      <family val="2"/>
      <charset val="1"/>
    </font>
    <font>
      <sz val="8"/>
      <color rgb="FF960000"/>
      <name val="Trebuchet MS"/>
      <family val="2"/>
      <charset val="1"/>
    </font>
    <font>
      <b/>
      <sz val="8"/>
      <name val="Trebuchet MS"/>
      <family val="2"/>
      <charset val="1"/>
    </font>
    <font>
      <sz val="8"/>
      <color rgb="FF003366"/>
      <name val="Trebuchet MS"/>
      <family val="2"/>
      <charset val="1"/>
    </font>
    <font>
      <i/>
      <sz val="8"/>
      <color rgb="FF0000FF"/>
      <name val="Trebuchet MS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5" fillId="0" borderId="0"/>
  </cellStyleXfs>
  <cellXfs count="230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4" fillId="2" borderId="0" xfId="1" applyFont="1" applyFill="1" applyBorder="1" applyAlignment="1" applyProtection="1">
      <alignment vertical="center"/>
    </xf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Border="1" applyProtection="1"/>
    <xf numFmtId="0" fontId="9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left" vertical="center"/>
      <protection locked="0"/>
    </xf>
    <xf numFmtId="49" fontId="10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5" fillId="0" borderId="0" xfId="0" applyFont="1" applyAlignment="1">
      <alignment vertical="center"/>
    </xf>
    <xf numFmtId="0" fontId="15" fillId="0" borderId="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164" fontId="15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12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12" fillId="5" borderId="9" xfId="0" applyFont="1" applyFill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7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7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2" fillId="0" borderId="0" xfId="0" applyFont="1" applyAlignment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165" fontId="10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9" fillId="0" borderId="22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1" fillId="0" borderId="0" xfId="1" applyFont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2" fillId="0" borderId="5" xfId="0" applyFont="1" applyBorder="1" applyAlignment="1" applyProtection="1">
      <alignment vertical="center"/>
    </xf>
    <xf numFmtId="0" fontId="22" fillId="0" borderId="0" xfId="0" applyFont="1" applyAlignment="1">
      <alignment vertical="center"/>
    </xf>
    <xf numFmtId="4" fontId="25" fillId="0" borderId="16" xfId="0" applyNumberFormat="1" applyFont="1" applyBorder="1" applyAlignment="1" applyProtection="1">
      <alignment vertical="center"/>
    </xf>
    <xf numFmtId="4" fontId="25" fillId="0" borderId="17" xfId="0" applyNumberFormat="1" applyFont="1" applyBorder="1" applyAlignment="1" applyProtection="1">
      <alignment vertical="center"/>
    </xf>
    <xf numFmtId="166" fontId="25" fillId="0" borderId="17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6" fillId="0" borderId="0" xfId="0" applyFont="1" applyBorder="1" applyAlignment="1" applyProtection="1">
      <alignment horizontal="left" vertical="center"/>
    </xf>
    <xf numFmtId="164" fontId="17" fillId="4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" fontId="17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 applyProtection="1">
      <alignment vertical="center"/>
    </xf>
    <xf numFmtId="164" fontId="17" fillId="4" borderId="16" xfId="0" applyNumberFormat="1" applyFont="1" applyFill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 applyProtection="1">
      <alignment vertical="center"/>
    </xf>
    <xf numFmtId="0" fontId="20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2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right" vertical="center"/>
    </xf>
    <xf numFmtId="0" fontId="12" fillId="6" borderId="8" xfId="0" applyFont="1" applyFill="1" applyBorder="1" applyAlignment="1" applyProtection="1">
      <alignment horizontal="left" vertical="center"/>
    </xf>
    <xf numFmtId="0" fontId="12" fillId="6" borderId="9" xfId="0" applyFont="1" applyFill="1" applyBorder="1" applyAlignment="1" applyProtection="1">
      <alignment horizontal="right" vertical="center"/>
    </xf>
    <xf numFmtId="0" fontId="12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8" fillId="0" borderId="0" xfId="0" applyFont="1" applyAlignment="1">
      <alignment vertical="center"/>
    </xf>
    <xf numFmtId="0" fontId="28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28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6" fillId="0" borderId="0" xfId="0" applyFont="1" applyAlignment="1">
      <alignment vertical="center"/>
    </xf>
    <xf numFmtId="0" fontId="26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7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7" fillId="0" borderId="18" xfId="0" applyFont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0" fillId="6" borderId="22" xfId="0" applyFont="1" applyFill="1" applyBorder="1" applyAlignment="1" applyProtection="1">
      <alignment horizontal="center" vertical="center" wrapText="1"/>
    </xf>
    <xf numFmtId="0" fontId="10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0" xfId="0" applyFont="1" applyAlignment="1"/>
    <xf numFmtId="0" fontId="31" fillId="0" borderId="4" xfId="0" applyFont="1" applyBorder="1" applyAlignment="1" applyProtection="1"/>
    <xf numFmtId="0" fontId="31" fillId="0" borderId="0" xfId="0" applyFont="1" applyBorder="1" applyAlignment="1" applyProtection="1"/>
    <xf numFmtId="0" fontId="28" fillId="0" borderId="0" xfId="0" applyFont="1" applyBorder="1" applyAlignment="1" applyProtection="1">
      <alignment horizontal="left"/>
    </xf>
    <xf numFmtId="0" fontId="31" fillId="0" borderId="5" xfId="0" applyFont="1" applyBorder="1" applyAlignment="1" applyProtection="1"/>
    <xf numFmtId="0" fontId="31" fillId="0" borderId="14" xfId="0" applyFont="1" applyBorder="1" applyAlignment="1" applyProtection="1"/>
    <xf numFmtId="166" fontId="31" fillId="0" borderId="0" xfId="0" applyNumberFormat="1" applyFont="1" applyBorder="1" applyAlignment="1" applyProtection="1"/>
    <xf numFmtId="166" fontId="31" fillId="0" borderId="15" xfId="0" applyNumberFormat="1" applyFont="1" applyBorder="1" applyAlignment="1" applyProtection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5" fillId="4" borderId="25" xfId="0" applyFont="1" applyFill="1" applyBorder="1" applyAlignment="1" applyProtection="1">
      <alignment horizontal="left" vertical="center"/>
      <protection locked="0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5" fillId="4" borderId="25" xfId="0" applyFont="1" applyFill="1" applyBorder="1" applyAlignment="1" applyProtection="1">
      <alignment horizontal="center" vertical="center"/>
      <protection locked="0"/>
    </xf>
    <xf numFmtId="4" fontId="20" fillId="6" borderId="0" xfId="0" applyNumberFormat="1" applyFont="1" applyFill="1" applyBorder="1" applyAlignment="1" applyProtection="1">
      <alignment vertical="center"/>
    </xf>
    <xf numFmtId="0" fontId="26" fillId="4" borderId="0" xfId="0" applyFont="1" applyFill="1" applyBorder="1" applyAlignment="1" applyProtection="1">
      <alignment horizontal="left" vertical="center"/>
      <protection locked="0"/>
    </xf>
    <xf numFmtId="4" fontId="26" fillId="4" borderId="0" xfId="0" applyNumberFormat="1" applyFont="1" applyFill="1" applyBorder="1" applyAlignment="1" applyProtection="1">
      <alignment vertical="center"/>
      <protection locked="0"/>
    </xf>
    <xf numFmtId="4" fontId="26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4" fontId="24" fillId="0" borderId="0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10" fillId="6" borderId="8" xfId="0" applyFont="1" applyFill="1" applyBorder="1" applyAlignment="1" applyProtection="1">
      <alignment horizontal="center" vertical="center"/>
    </xf>
    <xf numFmtId="0" fontId="10" fillId="6" borderId="9" xfId="0" applyFont="1" applyFill="1" applyBorder="1" applyAlignment="1" applyProtection="1">
      <alignment horizontal="center" vertical="center"/>
    </xf>
    <xf numFmtId="0" fontId="10" fillId="6" borderId="10" xfId="0" applyFont="1" applyFill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164" fontId="15" fillId="0" borderId="0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0" fontId="12" fillId="5" borderId="9" xfId="0" applyFont="1" applyFill="1" applyBorder="1" applyAlignment="1" applyProtection="1">
      <alignment horizontal="left" vertical="center"/>
    </xf>
    <xf numFmtId="4" fontId="12" fillId="5" borderId="10" xfId="0" applyNumberFormat="1" applyFont="1" applyFill="1" applyBorder="1" applyAlignment="1" applyProtection="1">
      <alignment vertical="center"/>
    </xf>
    <xf numFmtId="0" fontId="6" fillId="0" borderId="0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 applyProtection="1">
      <alignment horizontal="left" vertical="top" wrapText="1"/>
    </xf>
    <xf numFmtId="49" fontId="10" fillId="4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 wrapText="1"/>
    </xf>
    <xf numFmtId="4" fontId="2" fillId="0" borderId="0" xfId="0" applyNumberFormat="1" applyFont="1" applyBorder="1" applyAlignment="1" applyProtection="1">
      <alignment vertical="center"/>
    </xf>
    <xf numFmtId="4" fontId="14" fillId="0" borderId="7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/>
    <xf numFmtId="0" fontId="0" fillId="0" borderId="25" xfId="0" applyFont="1" applyBorder="1" applyAlignment="1" applyProtection="1">
      <alignment horizontal="left" vertical="center" wrapText="1"/>
    </xf>
    <xf numFmtId="4" fontId="28" fillId="0" borderId="23" xfId="0" applyNumberFormat="1" applyFont="1" applyBorder="1" applyAlignment="1" applyProtection="1"/>
    <xf numFmtId="4" fontId="28" fillId="0" borderId="12" xfId="0" applyNumberFormat="1" applyFont="1" applyBorder="1" applyAlignment="1" applyProtection="1"/>
    <xf numFmtId="4" fontId="26" fillId="0" borderId="17" xfId="0" applyNumberFormat="1" applyFont="1" applyBorder="1" applyAlignment="1" applyProtection="1"/>
    <xf numFmtId="4" fontId="20" fillId="0" borderId="12" xfId="0" applyNumberFormat="1" applyFont="1" applyBorder="1" applyAlignment="1" applyProtection="1"/>
    <xf numFmtId="4" fontId="28" fillId="0" borderId="0" xfId="0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left" vertical="center"/>
    </xf>
    <xf numFmtId="0" fontId="10" fillId="6" borderId="23" xfId="0" applyFont="1" applyFill="1" applyBorder="1" applyAlignment="1" applyProtection="1">
      <alignment horizontal="center" vertical="center" wrapText="1"/>
    </xf>
    <xf numFmtId="0" fontId="10" fillId="6" borderId="24" xfId="0" applyFont="1" applyFill="1" applyBorder="1" applyAlignment="1" applyProtection="1">
      <alignment horizontal="center" vertical="center" wrapText="1"/>
    </xf>
    <xf numFmtId="4" fontId="27" fillId="0" borderId="0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4" fontId="12" fillId="6" borderId="10" xfId="0" applyNumberFormat="1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horizontal="center" vertical="center"/>
    </xf>
    <xf numFmtId="4" fontId="14" fillId="0" borderId="0" xfId="0" applyNumberFormat="1" applyFont="1" applyBorder="1" applyAlignment="1" applyProtection="1">
      <alignment vertical="center"/>
    </xf>
    <xf numFmtId="0" fontId="10" fillId="4" borderId="0" xfId="0" applyFont="1" applyFill="1" applyBorder="1" applyAlignment="1" applyProtection="1">
      <alignment horizontal="left" vertical="center"/>
      <protection locked="0"/>
    </xf>
    <xf numFmtId="0" fontId="4" fillId="2" borderId="0" xfId="1" applyFont="1" applyFill="1" applyBorder="1" applyAlignment="1" applyProtection="1">
      <alignment horizontal="center" vertical="center"/>
    </xf>
    <xf numFmtId="165" fontId="10" fillId="4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27000</xdr:colOff>
      <xdr:row>0</xdr:row>
      <xdr:rowOff>0</xdr:rowOff>
    </xdr:from>
    <xdr:to>
      <xdr:col>0</xdr:col>
      <xdr:colOff>297720</xdr:colOff>
      <xdr:row>0</xdr:row>
      <xdr:rowOff>270720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00" y="0"/>
          <a:ext cx="270720" cy="270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27000</xdr:colOff>
      <xdr:row>0</xdr:row>
      <xdr:rowOff>0</xdr:rowOff>
    </xdr:from>
    <xdr:to>
      <xdr:col>0</xdr:col>
      <xdr:colOff>303480</xdr:colOff>
      <xdr:row>0</xdr:row>
      <xdr:rowOff>276480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00" y="0"/>
          <a:ext cx="276480" cy="276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K97"/>
  <sheetViews>
    <sheetView windowProtection="1" showGridLines="0" topLeftCell="D1" workbookViewId="0">
      <pane ySplit="1" activePane="bottomLeft"/>
      <selection pane="bottomLeft" activeCell="AN8" sqref="AN8"/>
    </sheetView>
  </sheetViews>
  <sheetFormatPr baseColWidth="10" defaultColWidth="8.75" defaultRowHeight="11" x14ac:dyDescent="0.15"/>
  <cols>
    <col min="45" max="56" width="0" hidden="1"/>
    <col min="71" max="89" width="0" hidden="1"/>
  </cols>
  <sheetData>
    <row r="1" spans="1:73" ht="21.5" customHeight="1" x14ac:dyDescent="0.15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6" t="s">
        <v>4</v>
      </c>
      <c r="BB1" s="6" t="s">
        <v>5</v>
      </c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7" t="s">
        <v>6</v>
      </c>
      <c r="BU1" s="7" t="s">
        <v>6</v>
      </c>
    </row>
    <row r="2" spans="1:73" ht="37" customHeight="1" x14ac:dyDescent="0.15">
      <c r="C2" s="196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R2" s="197" t="s">
        <v>8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8" t="s">
        <v>9</v>
      </c>
      <c r="BT2" s="8" t="s">
        <v>10</v>
      </c>
    </row>
    <row r="3" spans="1:73" ht="7" customHeight="1" x14ac:dyDescent="0.15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1"/>
      <c r="BS3" s="8" t="s">
        <v>9</v>
      </c>
      <c r="BT3" s="8" t="s">
        <v>11</v>
      </c>
    </row>
    <row r="4" spans="1:73" ht="37" customHeight="1" x14ac:dyDescent="0.15">
      <c r="B4" s="12"/>
      <c r="C4" s="188" t="s">
        <v>12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3"/>
      <c r="AS4" s="14" t="s">
        <v>13</v>
      </c>
      <c r="BE4" s="15" t="s">
        <v>14</v>
      </c>
      <c r="BS4" s="8" t="s">
        <v>15</v>
      </c>
    </row>
    <row r="5" spans="1:73" ht="14.5" customHeight="1" x14ac:dyDescent="0.15">
      <c r="B5" s="12"/>
      <c r="C5" s="16"/>
      <c r="D5" s="17" t="s">
        <v>16</v>
      </c>
      <c r="E5" s="16"/>
      <c r="F5" s="16"/>
      <c r="G5" s="16"/>
      <c r="H5" s="16"/>
      <c r="I5" s="16"/>
      <c r="J5" s="16"/>
      <c r="K5" s="198" t="s">
        <v>17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6"/>
      <c r="AQ5" s="13"/>
      <c r="BE5" s="199" t="s">
        <v>18</v>
      </c>
      <c r="BS5" s="8" t="s">
        <v>9</v>
      </c>
    </row>
    <row r="6" spans="1:73" ht="37" customHeight="1" x14ac:dyDescent="0.15">
      <c r="B6" s="12"/>
      <c r="C6" s="16"/>
      <c r="D6" s="19" t="s">
        <v>19</v>
      </c>
      <c r="E6" s="16"/>
      <c r="F6" s="16"/>
      <c r="G6" s="16"/>
      <c r="H6" s="16"/>
      <c r="I6" s="16"/>
      <c r="J6" s="16"/>
      <c r="K6" s="200" t="s">
        <v>20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16"/>
      <c r="AQ6" s="13"/>
      <c r="BE6" s="199"/>
      <c r="BS6" s="8" t="s">
        <v>9</v>
      </c>
    </row>
    <row r="7" spans="1:73" ht="14.5" customHeight="1" x14ac:dyDescent="0.15">
      <c r="B7" s="12"/>
      <c r="C7" s="16"/>
      <c r="D7" s="20" t="s">
        <v>21</v>
      </c>
      <c r="E7" s="16"/>
      <c r="F7" s="16"/>
      <c r="G7" s="16"/>
      <c r="H7" s="16"/>
      <c r="I7" s="16"/>
      <c r="J7" s="16"/>
      <c r="K7" s="18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0" t="s">
        <v>22</v>
      </c>
      <c r="AL7" s="16"/>
      <c r="AM7" s="16"/>
      <c r="AN7" s="18"/>
      <c r="AO7" s="16"/>
      <c r="AP7" s="16"/>
      <c r="AQ7" s="13"/>
      <c r="BE7" s="199"/>
      <c r="BS7" s="8" t="s">
        <v>9</v>
      </c>
    </row>
    <row r="8" spans="1:73" ht="14.5" customHeight="1" x14ac:dyDescent="0.15">
      <c r="B8" s="12"/>
      <c r="C8" s="16"/>
      <c r="D8" s="20" t="s">
        <v>23</v>
      </c>
      <c r="E8" s="16"/>
      <c r="F8" s="16"/>
      <c r="G8" s="16"/>
      <c r="H8" s="16"/>
      <c r="I8" s="16"/>
      <c r="J8" s="16"/>
      <c r="K8" s="18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0" t="s">
        <v>25</v>
      </c>
      <c r="AL8" s="16"/>
      <c r="AM8" s="16"/>
      <c r="AN8" s="21"/>
      <c r="AO8" s="16"/>
      <c r="AP8" s="16"/>
      <c r="AQ8" s="13"/>
      <c r="BE8" s="199"/>
      <c r="BS8" s="8" t="s">
        <v>9</v>
      </c>
    </row>
    <row r="9" spans="1:73" ht="14.5" customHeight="1" x14ac:dyDescent="0.15">
      <c r="B9" s="12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3"/>
      <c r="BE9" s="199"/>
      <c r="BS9" s="8" t="s">
        <v>9</v>
      </c>
    </row>
    <row r="10" spans="1:73" ht="14.5" customHeight="1" x14ac:dyDescent="0.15">
      <c r="B10" s="12"/>
      <c r="C10" s="16"/>
      <c r="D10" s="20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0" t="s">
        <v>27</v>
      </c>
      <c r="AL10" s="16"/>
      <c r="AM10" s="16"/>
      <c r="AN10" s="18"/>
      <c r="AO10" s="16"/>
      <c r="AP10" s="16"/>
      <c r="AQ10" s="13"/>
      <c r="BE10" s="199"/>
      <c r="BS10" s="8" t="s">
        <v>9</v>
      </c>
    </row>
    <row r="11" spans="1:73" ht="18.5" customHeight="1" x14ac:dyDescent="0.15">
      <c r="B11" s="12"/>
      <c r="C11" s="16"/>
      <c r="D11" s="16"/>
      <c r="E11" s="18" t="s">
        <v>28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0" t="s">
        <v>29</v>
      </c>
      <c r="AL11" s="16"/>
      <c r="AM11" s="16"/>
      <c r="AN11" s="18"/>
      <c r="AO11" s="16"/>
      <c r="AP11" s="16"/>
      <c r="AQ11" s="13"/>
      <c r="BE11" s="199"/>
      <c r="BS11" s="8" t="s">
        <v>9</v>
      </c>
    </row>
    <row r="12" spans="1:73" ht="7" customHeight="1" x14ac:dyDescent="0.15">
      <c r="B12" s="12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3"/>
      <c r="BE12" s="199"/>
      <c r="BS12" s="8" t="s">
        <v>9</v>
      </c>
    </row>
    <row r="13" spans="1:73" ht="14.5" customHeight="1" x14ac:dyDescent="0.15">
      <c r="B13" s="12"/>
      <c r="C13" s="16"/>
      <c r="D13" s="20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0" t="s">
        <v>27</v>
      </c>
      <c r="AL13" s="16"/>
      <c r="AM13" s="16"/>
      <c r="AN13" s="22" t="s">
        <v>31</v>
      </c>
      <c r="AO13" s="16"/>
      <c r="AP13" s="16"/>
      <c r="AQ13" s="13"/>
      <c r="BE13" s="199"/>
      <c r="BS13" s="8" t="s">
        <v>9</v>
      </c>
    </row>
    <row r="14" spans="1:73" ht="12" x14ac:dyDescent="0.15">
      <c r="B14" s="12"/>
      <c r="C14" s="16"/>
      <c r="D14" s="16"/>
      <c r="E14" s="201" t="s">
        <v>31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" t="s">
        <v>29</v>
      </c>
      <c r="AL14" s="16"/>
      <c r="AM14" s="16"/>
      <c r="AN14" s="22" t="s">
        <v>31</v>
      </c>
      <c r="AO14" s="16"/>
      <c r="AP14" s="16"/>
      <c r="AQ14" s="13"/>
      <c r="BE14" s="199"/>
      <c r="BS14" s="8" t="s">
        <v>9</v>
      </c>
    </row>
    <row r="15" spans="1:73" ht="7" customHeight="1" x14ac:dyDescent="0.15">
      <c r="B15" s="12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3"/>
      <c r="BE15" s="199"/>
      <c r="BS15" s="8" t="s">
        <v>6</v>
      </c>
    </row>
    <row r="16" spans="1:73" ht="14.5" customHeight="1" x14ac:dyDescent="0.15">
      <c r="B16" s="12"/>
      <c r="C16" s="16"/>
      <c r="D16" s="20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0" t="s">
        <v>27</v>
      </c>
      <c r="AL16" s="16"/>
      <c r="AM16" s="16"/>
      <c r="AN16" s="18"/>
      <c r="AO16" s="16"/>
      <c r="AP16" s="16"/>
      <c r="AQ16" s="13"/>
      <c r="BE16" s="199"/>
      <c r="BS16" s="8" t="s">
        <v>6</v>
      </c>
    </row>
    <row r="17" spans="2:71" ht="18.5" customHeight="1" x14ac:dyDescent="0.15">
      <c r="B17" s="12"/>
      <c r="C17" s="16"/>
      <c r="D17" s="16"/>
      <c r="E17" s="18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0" t="s">
        <v>29</v>
      </c>
      <c r="AL17" s="16"/>
      <c r="AM17" s="16"/>
      <c r="AN17" s="18"/>
      <c r="AO17" s="16"/>
      <c r="AP17" s="16"/>
      <c r="AQ17" s="13"/>
      <c r="BE17" s="199"/>
      <c r="BS17" s="8" t="s">
        <v>34</v>
      </c>
    </row>
    <row r="18" spans="2:71" ht="7" customHeight="1" x14ac:dyDescent="0.15">
      <c r="B18" s="12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3"/>
      <c r="BE18" s="199"/>
      <c r="BS18" s="8" t="s">
        <v>9</v>
      </c>
    </row>
    <row r="19" spans="2:71" ht="14.5" customHeight="1" x14ac:dyDescent="0.15">
      <c r="B19" s="12"/>
      <c r="C19" s="16"/>
      <c r="D19" s="20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0" t="s">
        <v>27</v>
      </c>
      <c r="AL19" s="16"/>
      <c r="AM19" s="16"/>
      <c r="AN19" s="18"/>
      <c r="AO19" s="16"/>
      <c r="AP19" s="16"/>
      <c r="AQ19" s="13"/>
      <c r="BE19" s="199"/>
      <c r="BS19" s="8" t="s">
        <v>9</v>
      </c>
    </row>
    <row r="20" spans="2:71" ht="18.5" customHeight="1" x14ac:dyDescent="0.15">
      <c r="B20" s="12"/>
      <c r="C20" s="16"/>
      <c r="D20" s="16"/>
      <c r="E20" s="18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0" t="s">
        <v>29</v>
      </c>
      <c r="AL20" s="16"/>
      <c r="AM20" s="16"/>
      <c r="AN20" s="18"/>
      <c r="AO20" s="16"/>
      <c r="AP20" s="16"/>
      <c r="AQ20" s="13"/>
      <c r="BE20" s="199"/>
    </row>
    <row r="21" spans="2:71" ht="7" customHeight="1" x14ac:dyDescent="0.15">
      <c r="B21" s="12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3"/>
      <c r="BE21" s="199"/>
    </row>
    <row r="22" spans="2:71" ht="12" x14ac:dyDescent="0.15">
      <c r="B22" s="12"/>
      <c r="C22" s="16"/>
      <c r="D22" s="20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3"/>
      <c r="BE22" s="199"/>
    </row>
    <row r="23" spans="2:71" ht="16.5" customHeight="1" x14ac:dyDescent="0.15">
      <c r="B23" s="12"/>
      <c r="C23" s="16"/>
      <c r="D23" s="16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16"/>
      <c r="AP23" s="16"/>
      <c r="AQ23" s="13"/>
      <c r="BE23" s="199"/>
    </row>
    <row r="24" spans="2:71" ht="7" customHeight="1" x14ac:dyDescent="0.15">
      <c r="B24" s="12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3"/>
      <c r="BE24" s="199"/>
    </row>
    <row r="25" spans="2:71" ht="7" customHeight="1" x14ac:dyDescent="0.15">
      <c r="B25" s="12"/>
      <c r="C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16"/>
      <c r="AQ25" s="13"/>
      <c r="BE25" s="199"/>
    </row>
    <row r="26" spans="2:71" ht="14.5" customHeight="1" x14ac:dyDescent="0.15">
      <c r="B26" s="12"/>
      <c r="C26" s="16"/>
      <c r="D26" s="24" t="s">
        <v>38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203">
        <f>ROUND(AG87,2)</f>
        <v>0</v>
      </c>
      <c r="AL26" s="203"/>
      <c r="AM26" s="203"/>
      <c r="AN26" s="203"/>
      <c r="AO26" s="203"/>
      <c r="AP26" s="16"/>
      <c r="AQ26" s="13"/>
      <c r="BE26" s="199"/>
    </row>
    <row r="27" spans="2:71" ht="14.5" customHeight="1" x14ac:dyDescent="0.15">
      <c r="B27" s="12"/>
      <c r="C27" s="16"/>
      <c r="D27" s="24" t="s">
        <v>39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203">
        <f>ROUND(AG90,2)</f>
        <v>0</v>
      </c>
      <c r="AL27" s="203"/>
      <c r="AM27" s="203"/>
      <c r="AN27" s="203"/>
      <c r="AO27" s="203"/>
      <c r="AP27" s="16"/>
      <c r="AQ27" s="13"/>
      <c r="BE27" s="199"/>
    </row>
    <row r="28" spans="2:71" s="25" customFormat="1" ht="7" customHeight="1" x14ac:dyDescent="0.15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8"/>
      <c r="BE28" s="199"/>
    </row>
    <row r="29" spans="2:71" s="25" customFormat="1" ht="26" customHeight="1" x14ac:dyDescent="0.15">
      <c r="B29" s="26"/>
      <c r="C29" s="27"/>
      <c r="D29" s="29" t="s">
        <v>40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204">
        <f>ROUND(AK26+AK27,2)</f>
        <v>0</v>
      </c>
      <c r="AL29" s="204"/>
      <c r="AM29" s="204"/>
      <c r="AN29" s="204"/>
      <c r="AO29" s="204"/>
      <c r="AP29" s="27"/>
      <c r="AQ29" s="28"/>
      <c r="BE29" s="199"/>
    </row>
    <row r="30" spans="2:71" s="25" customFormat="1" ht="7" customHeight="1" x14ac:dyDescent="0.15"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8"/>
      <c r="BE30" s="199"/>
    </row>
    <row r="31" spans="2:71" s="31" customFormat="1" ht="14.5" customHeight="1" x14ac:dyDescent="0.15">
      <c r="B31" s="32"/>
      <c r="C31" s="33"/>
      <c r="D31" s="34" t="s">
        <v>41</v>
      </c>
      <c r="E31" s="33"/>
      <c r="F31" s="34" t="s">
        <v>42</v>
      </c>
      <c r="G31" s="33"/>
      <c r="H31" s="33"/>
      <c r="I31" s="33"/>
      <c r="J31" s="33"/>
      <c r="K31" s="33"/>
      <c r="L31" s="192">
        <v>0.21</v>
      </c>
      <c r="M31" s="192"/>
      <c r="N31" s="192"/>
      <c r="O31" s="192"/>
      <c r="P31" s="33"/>
      <c r="Q31" s="33"/>
      <c r="R31" s="33"/>
      <c r="S31" s="33"/>
      <c r="T31" s="36" t="s">
        <v>43</v>
      </c>
      <c r="U31" s="33"/>
      <c r="V31" s="33"/>
      <c r="W31" s="193">
        <f>ROUND(AZ87+SUM(CD91:CD95),2)</f>
        <v>0</v>
      </c>
      <c r="X31" s="193"/>
      <c r="Y31" s="193"/>
      <c r="Z31" s="193"/>
      <c r="AA31" s="193"/>
      <c r="AB31" s="193"/>
      <c r="AC31" s="193"/>
      <c r="AD31" s="193"/>
      <c r="AE31" s="193"/>
      <c r="AF31" s="33"/>
      <c r="AG31" s="33"/>
      <c r="AH31" s="33"/>
      <c r="AI31" s="33"/>
      <c r="AJ31" s="33"/>
      <c r="AK31" s="193">
        <f>ROUND(AV87+SUM(BY91:BY95),2)</f>
        <v>0</v>
      </c>
      <c r="AL31" s="193"/>
      <c r="AM31" s="193"/>
      <c r="AN31" s="193"/>
      <c r="AO31" s="193"/>
      <c r="AP31" s="33"/>
      <c r="AQ31" s="37"/>
      <c r="BE31" s="199"/>
    </row>
    <row r="32" spans="2:71" s="31" customFormat="1" ht="14.5" customHeight="1" x14ac:dyDescent="0.15">
      <c r="B32" s="32"/>
      <c r="C32" s="33"/>
      <c r="D32" s="33"/>
      <c r="E32" s="33"/>
      <c r="F32" s="34" t="s">
        <v>44</v>
      </c>
      <c r="G32" s="33"/>
      <c r="H32" s="33"/>
      <c r="I32" s="33"/>
      <c r="J32" s="33"/>
      <c r="K32" s="33"/>
      <c r="L32" s="192">
        <v>0.15</v>
      </c>
      <c r="M32" s="192"/>
      <c r="N32" s="192"/>
      <c r="O32" s="192"/>
      <c r="P32" s="33"/>
      <c r="Q32" s="33"/>
      <c r="R32" s="33"/>
      <c r="S32" s="33"/>
      <c r="T32" s="36" t="s">
        <v>43</v>
      </c>
      <c r="U32" s="33"/>
      <c r="V32" s="33"/>
      <c r="W32" s="193">
        <f>ROUND(BA87+SUM(CE91:CE95),2)</f>
        <v>0</v>
      </c>
      <c r="X32" s="193"/>
      <c r="Y32" s="193"/>
      <c r="Z32" s="193"/>
      <c r="AA32" s="193"/>
      <c r="AB32" s="193"/>
      <c r="AC32" s="193"/>
      <c r="AD32" s="193"/>
      <c r="AE32" s="193"/>
      <c r="AF32" s="33"/>
      <c r="AG32" s="33"/>
      <c r="AH32" s="33"/>
      <c r="AI32" s="33"/>
      <c r="AJ32" s="33"/>
      <c r="AK32" s="193">
        <f>ROUND(AW87+SUM(BZ91:BZ95),2)</f>
        <v>0</v>
      </c>
      <c r="AL32" s="193"/>
      <c r="AM32" s="193"/>
      <c r="AN32" s="193"/>
      <c r="AO32" s="193"/>
      <c r="AP32" s="33"/>
      <c r="AQ32" s="37"/>
      <c r="BE32" s="199"/>
    </row>
    <row r="33" spans="2:57" s="31" customFormat="1" ht="14.5" hidden="1" customHeight="1" x14ac:dyDescent="0.15">
      <c r="B33" s="32"/>
      <c r="C33" s="33"/>
      <c r="D33" s="33"/>
      <c r="E33" s="33"/>
      <c r="F33" s="34" t="s">
        <v>45</v>
      </c>
      <c r="G33" s="33"/>
      <c r="H33" s="33"/>
      <c r="I33" s="33"/>
      <c r="J33" s="33"/>
      <c r="K33" s="33"/>
      <c r="L33" s="192">
        <v>0.21</v>
      </c>
      <c r="M33" s="192"/>
      <c r="N33" s="192"/>
      <c r="O33" s="192"/>
      <c r="P33" s="33"/>
      <c r="Q33" s="33"/>
      <c r="R33" s="33"/>
      <c r="S33" s="33"/>
      <c r="T33" s="36" t="s">
        <v>43</v>
      </c>
      <c r="U33" s="33"/>
      <c r="V33" s="33"/>
      <c r="W33" s="193">
        <f>ROUND(BB87+SUM(CF91:CF95),2)</f>
        <v>0</v>
      </c>
      <c r="X33" s="193"/>
      <c r="Y33" s="193"/>
      <c r="Z33" s="193"/>
      <c r="AA33" s="193"/>
      <c r="AB33" s="193"/>
      <c r="AC33" s="193"/>
      <c r="AD33" s="193"/>
      <c r="AE33" s="193"/>
      <c r="AF33" s="33"/>
      <c r="AG33" s="33"/>
      <c r="AH33" s="33"/>
      <c r="AI33" s="33"/>
      <c r="AJ33" s="33"/>
      <c r="AK33" s="193">
        <v>0</v>
      </c>
      <c r="AL33" s="193"/>
      <c r="AM33" s="193"/>
      <c r="AN33" s="193"/>
      <c r="AO33" s="193"/>
      <c r="AP33" s="33"/>
      <c r="AQ33" s="37"/>
      <c r="BE33" s="199"/>
    </row>
    <row r="34" spans="2:57" s="31" customFormat="1" ht="14.5" hidden="1" customHeight="1" x14ac:dyDescent="0.15">
      <c r="B34" s="32"/>
      <c r="C34" s="33"/>
      <c r="D34" s="33"/>
      <c r="E34" s="33"/>
      <c r="F34" s="34" t="s">
        <v>46</v>
      </c>
      <c r="G34" s="33"/>
      <c r="H34" s="33"/>
      <c r="I34" s="33"/>
      <c r="J34" s="33"/>
      <c r="K34" s="33"/>
      <c r="L34" s="192">
        <v>0.15</v>
      </c>
      <c r="M34" s="192"/>
      <c r="N34" s="192"/>
      <c r="O34" s="192"/>
      <c r="P34" s="33"/>
      <c r="Q34" s="33"/>
      <c r="R34" s="33"/>
      <c r="S34" s="33"/>
      <c r="T34" s="36" t="s">
        <v>43</v>
      </c>
      <c r="U34" s="33"/>
      <c r="V34" s="33"/>
      <c r="W34" s="193">
        <f>ROUND(BC87+SUM(CG91:CG95),2)</f>
        <v>0</v>
      </c>
      <c r="X34" s="193"/>
      <c r="Y34" s="193"/>
      <c r="Z34" s="193"/>
      <c r="AA34" s="193"/>
      <c r="AB34" s="193"/>
      <c r="AC34" s="193"/>
      <c r="AD34" s="193"/>
      <c r="AE34" s="193"/>
      <c r="AF34" s="33"/>
      <c r="AG34" s="33"/>
      <c r="AH34" s="33"/>
      <c r="AI34" s="33"/>
      <c r="AJ34" s="33"/>
      <c r="AK34" s="193">
        <v>0</v>
      </c>
      <c r="AL34" s="193"/>
      <c r="AM34" s="193"/>
      <c r="AN34" s="193"/>
      <c r="AO34" s="193"/>
      <c r="AP34" s="33"/>
      <c r="AQ34" s="37"/>
      <c r="BE34" s="199"/>
    </row>
    <row r="35" spans="2:57" s="31" customFormat="1" ht="14.5" hidden="1" customHeight="1" x14ac:dyDescent="0.15">
      <c r="B35" s="32"/>
      <c r="C35" s="33"/>
      <c r="D35" s="33"/>
      <c r="E35" s="33"/>
      <c r="F35" s="34" t="s">
        <v>47</v>
      </c>
      <c r="G35" s="33"/>
      <c r="H35" s="33"/>
      <c r="I35" s="33"/>
      <c r="J35" s="33"/>
      <c r="K35" s="33"/>
      <c r="L35" s="192">
        <v>0</v>
      </c>
      <c r="M35" s="192"/>
      <c r="N35" s="192"/>
      <c r="O35" s="192"/>
      <c r="P35" s="33"/>
      <c r="Q35" s="33"/>
      <c r="R35" s="33"/>
      <c r="S35" s="33"/>
      <c r="T35" s="36" t="s">
        <v>43</v>
      </c>
      <c r="U35" s="33"/>
      <c r="V35" s="33"/>
      <c r="W35" s="193">
        <f>ROUND(BD87+SUM(CH91:CH95),2)</f>
        <v>0</v>
      </c>
      <c r="X35" s="193"/>
      <c r="Y35" s="193"/>
      <c r="Z35" s="193"/>
      <c r="AA35" s="193"/>
      <c r="AB35" s="193"/>
      <c r="AC35" s="193"/>
      <c r="AD35" s="193"/>
      <c r="AE35" s="193"/>
      <c r="AF35" s="33"/>
      <c r="AG35" s="33"/>
      <c r="AH35" s="33"/>
      <c r="AI35" s="33"/>
      <c r="AJ35" s="33"/>
      <c r="AK35" s="193">
        <v>0</v>
      </c>
      <c r="AL35" s="193"/>
      <c r="AM35" s="193"/>
      <c r="AN35" s="193"/>
      <c r="AO35" s="193"/>
      <c r="AP35" s="33"/>
      <c r="AQ35" s="37"/>
    </row>
    <row r="36" spans="2:57" s="25" customFormat="1" ht="7" customHeight="1" x14ac:dyDescent="0.15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8"/>
    </row>
    <row r="37" spans="2:57" s="25" customFormat="1" ht="26" customHeight="1" x14ac:dyDescent="0.15">
      <c r="B37" s="26"/>
      <c r="C37" s="38"/>
      <c r="D37" s="39" t="s">
        <v>48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49</v>
      </c>
      <c r="U37" s="40"/>
      <c r="V37" s="40"/>
      <c r="W37" s="40"/>
      <c r="X37" s="194" t="s">
        <v>50</v>
      </c>
      <c r="Y37" s="194"/>
      <c r="Z37" s="194"/>
      <c r="AA37" s="194"/>
      <c r="AB37" s="194"/>
      <c r="AC37" s="40"/>
      <c r="AD37" s="40"/>
      <c r="AE37" s="40"/>
      <c r="AF37" s="40"/>
      <c r="AG37" s="40"/>
      <c r="AH37" s="40"/>
      <c r="AI37" s="40"/>
      <c r="AJ37" s="40"/>
      <c r="AK37" s="195">
        <f>SUM(AK29:AK35)</f>
        <v>0</v>
      </c>
      <c r="AL37" s="195"/>
      <c r="AM37" s="195"/>
      <c r="AN37" s="195"/>
      <c r="AO37" s="195"/>
      <c r="AP37" s="38"/>
      <c r="AQ37" s="28"/>
    </row>
    <row r="38" spans="2:57" s="25" customFormat="1" ht="14.5" customHeight="1" x14ac:dyDescent="0.15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8"/>
    </row>
    <row r="39" spans="2:57" x14ac:dyDescent="0.15">
      <c r="B39" s="12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3"/>
    </row>
    <row r="40" spans="2:57" x14ac:dyDescent="0.15">
      <c r="B40" s="12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3"/>
    </row>
    <row r="41" spans="2:57" x14ac:dyDescent="0.15">
      <c r="B41" s="12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3"/>
    </row>
    <row r="42" spans="2:57" x14ac:dyDescent="0.15">
      <c r="B42" s="12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3"/>
    </row>
    <row r="43" spans="2:57" x14ac:dyDescent="0.15">
      <c r="B43" s="12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3"/>
    </row>
    <row r="44" spans="2:57" x14ac:dyDescent="0.15">
      <c r="B44" s="12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3"/>
    </row>
    <row r="45" spans="2:57" x14ac:dyDescent="0.15">
      <c r="B45" s="12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3"/>
    </row>
    <row r="46" spans="2:57" x14ac:dyDescent="0.15">
      <c r="B46" s="12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3"/>
    </row>
    <row r="47" spans="2:57" x14ac:dyDescent="0.15">
      <c r="B47" s="12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3"/>
    </row>
    <row r="48" spans="2:57" x14ac:dyDescent="0.15">
      <c r="B48" s="12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3"/>
    </row>
    <row r="49" spans="2:43" s="25" customFormat="1" ht="13" x14ac:dyDescent="0.15">
      <c r="B49" s="26"/>
      <c r="C49" s="27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4"/>
      <c r="AA49" s="27"/>
      <c r="AB49" s="27"/>
      <c r="AC49" s="42" t="s">
        <v>52</v>
      </c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4"/>
      <c r="AP49" s="27"/>
      <c r="AQ49" s="28"/>
    </row>
    <row r="50" spans="2:43" x14ac:dyDescent="0.15">
      <c r="B50" s="12"/>
      <c r="C50" s="16"/>
      <c r="D50" s="4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46"/>
      <c r="AA50" s="16"/>
      <c r="AB50" s="16"/>
      <c r="AC50" s="45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46"/>
      <c r="AP50" s="16"/>
      <c r="AQ50" s="13"/>
    </row>
    <row r="51" spans="2:43" x14ac:dyDescent="0.15">
      <c r="B51" s="12"/>
      <c r="C51" s="16"/>
      <c r="D51" s="4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46"/>
      <c r="AA51" s="16"/>
      <c r="AB51" s="16"/>
      <c r="AC51" s="45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46"/>
      <c r="AP51" s="16"/>
      <c r="AQ51" s="13"/>
    </row>
    <row r="52" spans="2:43" x14ac:dyDescent="0.15">
      <c r="B52" s="12"/>
      <c r="C52" s="16"/>
      <c r="D52" s="4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46"/>
      <c r="AA52" s="16"/>
      <c r="AB52" s="16"/>
      <c r="AC52" s="45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46"/>
      <c r="AP52" s="16"/>
      <c r="AQ52" s="13"/>
    </row>
    <row r="53" spans="2:43" x14ac:dyDescent="0.15">
      <c r="B53" s="12"/>
      <c r="C53" s="16"/>
      <c r="D53" s="4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46"/>
      <c r="AA53" s="16"/>
      <c r="AB53" s="16"/>
      <c r="AC53" s="45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46"/>
      <c r="AP53" s="16"/>
      <c r="AQ53" s="13"/>
    </row>
    <row r="54" spans="2:43" x14ac:dyDescent="0.15">
      <c r="B54" s="12"/>
      <c r="C54" s="16"/>
      <c r="D54" s="4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46"/>
      <c r="AA54" s="16"/>
      <c r="AB54" s="16"/>
      <c r="AC54" s="45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46"/>
      <c r="AP54" s="16"/>
      <c r="AQ54" s="13"/>
    </row>
    <row r="55" spans="2:43" x14ac:dyDescent="0.15">
      <c r="B55" s="12"/>
      <c r="C55" s="16"/>
      <c r="D55" s="4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46"/>
      <c r="AA55" s="16"/>
      <c r="AB55" s="16"/>
      <c r="AC55" s="45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46"/>
      <c r="AP55" s="16"/>
      <c r="AQ55" s="13"/>
    </row>
    <row r="56" spans="2:43" x14ac:dyDescent="0.15">
      <c r="B56" s="12"/>
      <c r="C56" s="16"/>
      <c r="D56" s="4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46"/>
      <c r="AA56" s="16"/>
      <c r="AB56" s="16"/>
      <c r="AC56" s="45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46"/>
      <c r="AP56" s="16"/>
      <c r="AQ56" s="13"/>
    </row>
    <row r="57" spans="2:43" x14ac:dyDescent="0.15">
      <c r="B57" s="12"/>
      <c r="C57" s="16"/>
      <c r="D57" s="4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46"/>
      <c r="AA57" s="16"/>
      <c r="AB57" s="16"/>
      <c r="AC57" s="45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46"/>
      <c r="AP57" s="16"/>
      <c r="AQ57" s="13"/>
    </row>
    <row r="58" spans="2:43" s="25" customFormat="1" ht="13" x14ac:dyDescent="0.15">
      <c r="B58" s="26"/>
      <c r="C58" s="27"/>
      <c r="D58" s="47" t="s">
        <v>53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9" t="s">
        <v>54</v>
      </c>
      <c r="S58" s="48"/>
      <c r="T58" s="48"/>
      <c r="U58" s="48"/>
      <c r="V58" s="48"/>
      <c r="W58" s="48"/>
      <c r="X58" s="48"/>
      <c r="Y58" s="48"/>
      <c r="Z58" s="50"/>
      <c r="AA58" s="27"/>
      <c r="AB58" s="27"/>
      <c r="AC58" s="47" t="s">
        <v>53</v>
      </c>
      <c r="AD58" s="48"/>
      <c r="AE58" s="48"/>
      <c r="AF58" s="48"/>
      <c r="AG58" s="48"/>
      <c r="AH58" s="48"/>
      <c r="AI58" s="48"/>
      <c r="AJ58" s="48"/>
      <c r="AK58" s="48"/>
      <c r="AL58" s="48"/>
      <c r="AM58" s="49" t="s">
        <v>54</v>
      </c>
      <c r="AN58" s="48"/>
      <c r="AO58" s="50"/>
      <c r="AP58" s="27"/>
      <c r="AQ58" s="28"/>
    </row>
    <row r="59" spans="2:43" x14ac:dyDescent="0.15">
      <c r="B59" s="12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3"/>
    </row>
    <row r="60" spans="2:43" s="25" customFormat="1" ht="13" x14ac:dyDescent="0.15">
      <c r="B60" s="26"/>
      <c r="C60" s="27"/>
      <c r="D60" s="42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4"/>
      <c r="AA60" s="27"/>
      <c r="AB60" s="27"/>
      <c r="AC60" s="42" t="s">
        <v>56</v>
      </c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4"/>
      <c r="AP60" s="27"/>
      <c r="AQ60" s="28"/>
    </row>
    <row r="61" spans="2:43" x14ac:dyDescent="0.15">
      <c r="B61" s="12"/>
      <c r="C61" s="16"/>
      <c r="D61" s="45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46"/>
      <c r="AA61" s="16"/>
      <c r="AB61" s="16"/>
      <c r="AC61" s="45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46"/>
      <c r="AP61" s="16"/>
      <c r="AQ61" s="13"/>
    </row>
    <row r="62" spans="2:43" x14ac:dyDescent="0.15">
      <c r="B62" s="12"/>
      <c r="C62" s="16"/>
      <c r="D62" s="45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46"/>
      <c r="AA62" s="16"/>
      <c r="AB62" s="16"/>
      <c r="AC62" s="45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46"/>
      <c r="AP62" s="16"/>
      <c r="AQ62" s="13"/>
    </row>
    <row r="63" spans="2:43" x14ac:dyDescent="0.15">
      <c r="B63" s="12"/>
      <c r="C63" s="16"/>
      <c r="D63" s="45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46"/>
      <c r="AA63" s="16"/>
      <c r="AB63" s="16"/>
      <c r="AC63" s="45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46"/>
      <c r="AP63" s="16"/>
      <c r="AQ63" s="13"/>
    </row>
    <row r="64" spans="2:43" x14ac:dyDescent="0.15">
      <c r="B64" s="12"/>
      <c r="C64" s="16"/>
      <c r="D64" s="45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46"/>
      <c r="AA64" s="16"/>
      <c r="AB64" s="16"/>
      <c r="AC64" s="45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46"/>
      <c r="AP64" s="16"/>
      <c r="AQ64" s="13"/>
    </row>
    <row r="65" spans="2:43" x14ac:dyDescent="0.15">
      <c r="B65" s="12"/>
      <c r="C65" s="16"/>
      <c r="D65" s="45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46"/>
      <c r="AA65" s="16"/>
      <c r="AB65" s="16"/>
      <c r="AC65" s="45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46"/>
      <c r="AP65" s="16"/>
      <c r="AQ65" s="13"/>
    </row>
    <row r="66" spans="2:43" x14ac:dyDescent="0.15">
      <c r="B66" s="12"/>
      <c r="C66" s="16"/>
      <c r="D66" s="45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46"/>
      <c r="AA66" s="16"/>
      <c r="AB66" s="16"/>
      <c r="AC66" s="45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46"/>
      <c r="AP66" s="16"/>
      <c r="AQ66" s="13"/>
    </row>
    <row r="67" spans="2:43" x14ac:dyDescent="0.15">
      <c r="B67" s="12"/>
      <c r="C67" s="16"/>
      <c r="D67" s="45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46"/>
      <c r="AA67" s="16"/>
      <c r="AB67" s="16"/>
      <c r="AC67" s="45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46"/>
      <c r="AP67" s="16"/>
      <c r="AQ67" s="13"/>
    </row>
    <row r="68" spans="2:43" x14ac:dyDescent="0.15">
      <c r="B68" s="12"/>
      <c r="C68" s="16"/>
      <c r="D68" s="45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46"/>
      <c r="AA68" s="16"/>
      <c r="AB68" s="16"/>
      <c r="AC68" s="45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46"/>
      <c r="AP68" s="16"/>
      <c r="AQ68" s="13"/>
    </row>
    <row r="69" spans="2:43" s="25" customFormat="1" ht="13" x14ac:dyDescent="0.15">
      <c r="B69" s="26"/>
      <c r="C69" s="27"/>
      <c r="D69" s="47" t="s">
        <v>53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9" t="s">
        <v>54</v>
      </c>
      <c r="S69" s="48"/>
      <c r="T69" s="48"/>
      <c r="U69" s="48"/>
      <c r="V69" s="48"/>
      <c r="W69" s="48"/>
      <c r="X69" s="48"/>
      <c r="Y69" s="48"/>
      <c r="Z69" s="50"/>
      <c r="AA69" s="27"/>
      <c r="AB69" s="27"/>
      <c r="AC69" s="47" t="s">
        <v>53</v>
      </c>
      <c r="AD69" s="48"/>
      <c r="AE69" s="48"/>
      <c r="AF69" s="48"/>
      <c r="AG69" s="48"/>
      <c r="AH69" s="48"/>
      <c r="AI69" s="48"/>
      <c r="AJ69" s="48"/>
      <c r="AK69" s="48"/>
      <c r="AL69" s="48"/>
      <c r="AM69" s="49" t="s">
        <v>54</v>
      </c>
      <c r="AN69" s="48"/>
      <c r="AO69" s="50"/>
      <c r="AP69" s="27"/>
      <c r="AQ69" s="28"/>
    </row>
    <row r="70" spans="2:43" s="25" customFormat="1" ht="7" customHeight="1" x14ac:dyDescent="0.15"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8"/>
    </row>
    <row r="71" spans="2:43" s="25" customFormat="1" ht="7" customHeight="1" x14ac:dyDescent="0.15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3"/>
    </row>
    <row r="75" spans="2:43" s="25" customFormat="1" ht="7" customHeight="1" x14ac:dyDescent="0.15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6"/>
    </row>
    <row r="76" spans="2:43" s="25" customFormat="1" ht="37" customHeight="1" x14ac:dyDescent="0.15">
      <c r="B76" s="26"/>
      <c r="C76" s="188" t="s">
        <v>57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28"/>
    </row>
    <row r="77" spans="2:43" s="57" customFormat="1" ht="14.5" customHeight="1" x14ac:dyDescent="0.15">
      <c r="B77" s="58"/>
      <c r="C77" s="20" t="s">
        <v>16</v>
      </c>
      <c r="D77" s="59"/>
      <c r="E77" s="59"/>
      <c r="F77" s="59"/>
      <c r="G77" s="59"/>
      <c r="H77" s="59"/>
      <c r="I77" s="59"/>
      <c r="J77" s="59"/>
      <c r="K77" s="59"/>
      <c r="L77" s="59" t="str">
        <f>K5</f>
        <v>MarsoviceZatepleni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60"/>
    </row>
    <row r="78" spans="2:43" s="61" customFormat="1" ht="37" customHeight="1" x14ac:dyDescent="0.15">
      <c r="B78" s="62"/>
      <c r="C78" s="63" t="s">
        <v>19</v>
      </c>
      <c r="D78" s="64"/>
      <c r="E78" s="64"/>
      <c r="F78" s="64"/>
      <c r="G78" s="64"/>
      <c r="H78" s="64"/>
      <c r="I78" s="64"/>
      <c r="J78" s="64"/>
      <c r="K78" s="64"/>
      <c r="L78" s="189" t="str">
        <f>K6</f>
        <v>Snižení energetické náročnosti Kulturního zařízení v Maršovicích</v>
      </c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64"/>
      <c r="AQ78" s="65"/>
    </row>
    <row r="79" spans="2:43" s="25" customFormat="1" ht="7" customHeight="1" x14ac:dyDescent="0.15"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8"/>
    </row>
    <row r="80" spans="2:43" s="25" customFormat="1" ht="12" x14ac:dyDescent="0.15">
      <c r="B80" s="26"/>
      <c r="C80" s="20" t="s">
        <v>23</v>
      </c>
      <c r="D80" s="27"/>
      <c r="E80" s="27"/>
      <c r="F80" s="27"/>
      <c r="G80" s="27"/>
      <c r="H80" s="27"/>
      <c r="I80" s="27"/>
      <c r="J80" s="27"/>
      <c r="K80" s="27"/>
      <c r="L80" s="66" t="str">
        <f>IF(K8="","",K8)</f>
        <v>Maršovice</v>
      </c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0" t="s">
        <v>25</v>
      </c>
      <c r="AJ80" s="27"/>
      <c r="AK80" s="27"/>
      <c r="AL80" s="27"/>
      <c r="AM80" s="67" t="str">
        <f>IF(AN8= "","",AN8)</f>
        <v/>
      </c>
      <c r="AN80" s="27"/>
      <c r="AO80" s="27"/>
      <c r="AP80" s="27"/>
      <c r="AQ80" s="28"/>
    </row>
    <row r="81" spans="1:89" s="25" customFormat="1" ht="7" customHeight="1" x14ac:dyDescent="0.15"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8"/>
    </row>
    <row r="82" spans="1:89" s="25" customFormat="1" ht="12" x14ac:dyDescent="0.15">
      <c r="B82" s="26"/>
      <c r="C82" s="20" t="s">
        <v>26</v>
      </c>
      <c r="D82" s="27"/>
      <c r="E82" s="27"/>
      <c r="F82" s="27"/>
      <c r="G82" s="27"/>
      <c r="H82" s="27"/>
      <c r="I82" s="27"/>
      <c r="J82" s="27"/>
      <c r="K82" s="27"/>
      <c r="L82" s="59" t="str">
        <f>IF(E11= "","",E11)</f>
        <v>Městys Maršovice, č.p.89 257 55 Maršovice</v>
      </c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0" t="s">
        <v>32</v>
      </c>
      <c r="AJ82" s="27"/>
      <c r="AK82" s="27"/>
      <c r="AL82" s="27"/>
      <c r="AM82" s="190" t="str">
        <f>IF(E17="","",E17)</f>
        <v>Ing.Lukáš Poledne</v>
      </c>
      <c r="AN82" s="190"/>
      <c r="AO82" s="190"/>
      <c r="AP82" s="190"/>
      <c r="AQ82" s="28"/>
      <c r="AS82" s="191" t="s">
        <v>58</v>
      </c>
      <c r="AT82" s="191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pans="1:89" s="25" customFormat="1" ht="12" x14ac:dyDescent="0.15">
      <c r="B83" s="26"/>
      <c r="C83" s="20" t="s">
        <v>30</v>
      </c>
      <c r="D83" s="27"/>
      <c r="E83" s="27"/>
      <c r="F83" s="27"/>
      <c r="G83" s="27"/>
      <c r="H83" s="27"/>
      <c r="I83" s="27"/>
      <c r="J83" s="27"/>
      <c r="K83" s="27"/>
      <c r="L83" s="59" t="str">
        <f>IF(E14= "Vyplň údaj","",E14)</f>
        <v/>
      </c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0" t="s">
        <v>35</v>
      </c>
      <c r="AJ83" s="27"/>
      <c r="AK83" s="27"/>
      <c r="AL83" s="27"/>
      <c r="AM83" s="190" t="str">
        <f>IF(E20="","",E20)</f>
        <v>Fulín Fr.</v>
      </c>
      <c r="AN83" s="190"/>
      <c r="AO83" s="190"/>
      <c r="AP83" s="190"/>
      <c r="AQ83" s="28"/>
      <c r="AS83" s="191"/>
      <c r="AT83" s="191"/>
      <c r="AU83" s="70"/>
      <c r="AV83" s="70"/>
      <c r="AW83" s="70"/>
      <c r="AX83" s="70"/>
      <c r="AY83" s="70"/>
      <c r="AZ83" s="70"/>
      <c r="BA83" s="70"/>
      <c r="BB83" s="70"/>
      <c r="BC83" s="70"/>
      <c r="BD83" s="71"/>
    </row>
    <row r="84" spans="1:89" s="25" customFormat="1" ht="11" customHeight="1" x14ac:dyDescent="0.15">
      <c r="B84" s="26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8"/>
      <c r="AS84" s="191"/>
      <c r="AT84" s="191"/>
      <c r="AU84" s="27"/>
      <c r="AV84" s="27"/>
      <c r="AW84" s="27"/>
      <c r="AX84" s="27"/>
      <c r="AY84" s="27"/>
      <c r="AZ84" s="27"/>
      <c r="BA84" s="27"/>
      <c r="BB84" s="27"/>
      <c r="BC84" s="27"/>
      <c r="BD84" s="72"/>
    </row>
    <row r="85" spans="1:89" s="25" customFormat="1" ht="29.25" customHeight="1" x14ac:dyDescent="0.15">
      <c r="B85" s="26"/>
      <c r="C85" s="184" t="s">
        <v>59</v>
      </c>
      <c r="D85" s="184"/>
      <c r="E85" s="184"/>
      <c r="F85" s="184"/>
      <c r="G85" s="184"/>
      <c r="H85" s="73"/>
      <c r="I85" s="185" t="s">
        <v>60</v>
      </c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 t="s">
        <v>61</v>
      </c>
      <c r="AH85" s="185"/>
      <c r="AI85" s="185"/>
      <c r="AJ85" s="185"/>
      <c r="AK85" s="185"/>
      <c r="AL85" s="185"/>
      <c r="AM85" s="185"/>
      <c r="AN85" s="186" t="s">
        <v>62</v>
      </c>
      <c r="AO85" s="186"/>
      <c r="AP85" s="186"/>
      <c r="AQ85" s="28"/>
      <c r="AS85" s="74" t="s">
        <v>63</v>
      </c>
      <c r="AT85" s="75" t="s">
        <v>64</v>
      </c>
      <c r="AU85" s="75" t="s">
        <v>65</v>
      </c>
      <c r="AV85" s="75" t="s">
        <v>66</v>
      </c>
      <c r="AW85" s="75" t="s">
        <v>67</v>
      </c>
      <c r="AX85" s="75" t="s">
        <v>68</v>
      </c>
      <c r="AY85" s="75" t="s">
        <v>69</v>
      </c>
      <c r="AZ85" s="75" t="s">
        <v>70</v>
      </c>
      <c r="BA85" s="75" t="s">
        <v>71</v>
      </c>
      <c r="BB85" s="75" t="s">
        <v>72</v>
      </c>
      <c r="BC85" s="75" t="s">
        <v>73</v>
      </c>
      <c r="BD85" s="76" t="s">
        <v>74</v>
      </c>
    </row>
    <row r="86" spans="1:89" s="25" customFormat="1" ht="11" customHeight="1" x14ac:dyDescent="0.15"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8"/>
      <c r="AS86" s="77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4"/>
    </row>
    <row r="87" spans="1:89" s="61" customFormat="1" ht="32.5" customHeight="1" x14ac:dyDescent="0.15">
      <c r="B87" s="62"/>
      <c r="C87" s="78" t="s">
        <v>75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87">
        <f>ROUND(AG88,2)</f>
        <v>0</v>
      </c>
      <c r="AH87" s="187"/>
      <c r="AI87" s="187"/>
      <c r="AJ87" s="187"/>
      <c r="AK87" s="187"/>
      <c r="AL87" s="187"/>
      <c r="AM87" s="187"/>
      <c r="AN87" s="183">
        <f>SUM(AG87,AT87)</f>
        <v>0</v>
      </c>
      <c r="AO87" s="183"/>
      <c r="AP87" s="183"/>
      <c r="AQ87" s="65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76</v>
      </c>
      <c r="BT87" s="84" t="s">
        <v>77</v>
      </c>
      <c r="BV87" s="84" t="s">
        <v>78</v>
      </c>
      <c r="BW87" s="84" t="s">
        <v>79</v>
      </c>
      <c r="BX87" s="84" t="s">
        <v>80</v>
      </c>
    </row>
    <row r="88" spans="1:89" s="90" customFormat="1" ht="47.25" customHeight="1" x14ac:dyDescent="0.15">
      <c r="A88" s="85" t="s">
        <v>81</v>
      </c>
      <c r="B88" s="86"/>
      <c r="C88" s="87"/>
      <c r="D88" s="181" t="s">
        <v>17</v>
      </c>
      <c r="E88" s="181"/>
      <c r="F88" s="181"/>
      <c r="G88" s="181"/>
      <c r="H88" s="181"/>
      <c r="I88" s="88"/>
      <c r="J88" s="181" t="s">
        <v>20</v>
      </c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  <c r="AF88" s="181"/>
      <c r="AG88" s="182">
        <f>'MarsoviceZatepleni - Sniž...'!M29</f>
        <v>0</v>
      </c>
      <c r="AH88" s="182"/>
      <c r="AI88" s="182"/>
      <c r="AJ88" s="182"/>
      <c r="AK88" s="182"/>
      <c r="AL88" s="182"/>
      <c r="AM88" s="182"/>
      <c r="AN88" s="182">
        <f>SUM(AG88,AT88)</f>
        <v>0</v>
      </c>
      <c r="AO88" s="182"/>
      <c r="AP88" s="182"/>
      <c r="AQ88" s="89"/>
      <c r="AS88" s="91">
        <f>'MarsoviceZatepleni - Sniž...'!M27</f>
        <v>0</v>
      </c>
      <c r="AT88" s="92">
        <f>ROUND(SUM(AV88:AW88),2)</f>
        <v>0</v>
      </c>
      <c r="AU88" s="93">
        <f>'MarsoviceZatepleni - Sniž...'!W128</f>
        <v>0</v>
      </c>
      <c r="AV88" s="92">
        <f>'MarsoviceZatepleni - Sniž...'!M31</f>
        <v>0</v>
      </c>
      <c r="AW88" s="92">
        <f>'MarsoviceZatepleni - Sniž...'!M32</f>
        <v>0</v>
      </c>
      <c r="AX88" s="92">
        <f>'MarsoviceZatepleni - Sniž...'!M33</f>
        <v>0</v>
      </c>
      <c r="AY88" s="92">
        <f>'MarsoviceZatepleni - Sniž...'!M34</f>
        <v>0</v>
      </c>
      <c r="AZ88" s="92">
        <f>'MarsoviceZatepleni - Sniž...'!H31</f>
        <v>0</v>
      </c>
      <c r="BA88" s="92">
        <f>'MarsoviceZatepleni - Sniž...'!H32</f>
        <v>0</v>
      </c>
      <c r="BB88" s="92">
        <f>'MarsoviceZatepleni - Sniž...'!H33</f>
        <v>0</v>
      </c>
      <c r="BC88" s="92">
        <f>'MarsoviceZatepleni - Sniž...'!H34</f>
        <v>0</v>
      </c>
      <c r="BD88" s="94">
        <f>'MarsoviceZatepleni - Sniž...'!H35</f>
        <v>0</v>
      </c>
      <c r="BT88" s="95" t="s">
        <v>82</v>
      </c>
      <c r="BU88" s="95" t="s">
        <v>83</v>
      </c>
      <c r="BV88" s="95" t="s">
        <v>78</v>
      </c>
      <c r="BW88" s="95" t="s">
        <v>79</v>
      </c>
      <c r="BX88" s="95" t="s">
        <v>80</v>
      </c>
    </row>
    <row r="89" spans="1:89" x14ac:dyDescent="0.15">
      <c r="B89" s="12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3"/>
    </row>
    <row r="90" spans="1:89" s="25" customFormat="1" ht="30" customHeight="1" x14ac:dyDescent="0.15">
      <c r="B90" s="26"/>
      <c r="C90" s="78" t="s">
        <v>84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183">
        <f>ROUND(SUM(AG91:AG94),2)</f>
        <v>0</v>
      </c>
      <c r="AH90" s="183"/>
      <c r="AI90" s="183"/>
      <c r="AJ90" s="183"/>
      <c r="AK90" s="183"/>
      <c r="AL90" s="183"/>
      <c r="AM90" s="183"/>
      <c r="AN90" s="183">
        <f>ROUND(SUM(AN91:AN94),2)</f>
        <v>0</v>
      </c>
      <c r="AO90" s="183"/>
      <c r="AP90" s="183"/>
      <c r="AQ90" s="28"/>
      <c r="AS90" s="74" t="s">
        <v>85</v>
      </c>
      <c r="AT90" s="75" t="s">
        <v>86</v>
      </c>
      <c r="AU90" s="75" t="s">
        <v>41</v>
      </c>
      <c r="AV90" s="76" t="s">
        <v>64</v>
      </c>
    </row>
    <row r="91" spans="1:89" s="25" customFormat="1" ht="20" customHeight="1" x14ac:dyDescent="0.15">
      <c r="B91" s="26"/>
      <c r="C91" s="27"/>
      <c r="D91" s="96" t="s">
        <v>87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179">
        <f>ROUND(AG87*AS91,2)</f>
        <v>0</v>
      </c>
      <c r="AH91" s="179"/>
      <c r="AI91" s="179"/>
      <c r="AJ91" s="179"/>
      <c r="AK91" s="179"/>
      <c r="AL91" s="179"/>
      <c r="AM91" s="179"/>
      <c r="AN91" s="180">
        <f>ROUND(AG91+AV91,2)</f>
        <v>0</v>
      </c>
      <c r="AO91" s="180"/>
      <c r="AP91" s="180"/>
      <c r="AQ91" s="28"/>
      <c r="AS91" s="97">
        <v>0</v>
      </c>
      <c r="AT91" s="98" t="s">
        <v>88</v>
      </c>
      <c r="AU91" s="98" t="s">
        <v>42</v>
      </c>
      <c r="AV91" s="99">
        <f>ROUND(IF(AU91="základní",AG91*L31,IF(AU91="snížená",AG91*L32,0)),2)</f>
        <v>0</v>
      </c>
      <c r="BV91" s="8" t="s">
        <v>89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8">
        <f>IF(AU91="základní",1,IF(AU91="snížená",2,IF(AU91="zákl. přenesená",4,IF(AU91="sníž. přenesená",5,3))))</f>
        <v>1</v>
      </c>
      <c r="CJ91" s="8">
        <f>IF(AT91="stavební čast",1,IF(8891="investiční čast",2,3))</f>
        <v>1</v>
      </c>
      <c r="CK91" s="8" t="str">
        <f>IF(D91="Vyplň vlastní","","x")</f>
        <v>x</v>
      </c>
    </row>
    <row r="92" spans="1:89" s="25" customFormat="1" ht="20" customHeight="1" x14ac:dyDescent="0.15">
      <c r="B92" s="26"/>
      <c r="C92" s="27"/>
      <c r="D92" s="178" t="s">
        <v>90</v>
      </c>
      <c r="E92" s="178"/>
      <c r="F92" s="178"/>
      <c r="G92" s="178"/>
      <c r="H92" s="178"/>
      <c r="I92" s="178"/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27"/>
      <c r="AD92" s="27"/>
      <c r="AE92" s="27"/>
      <c r="AF92" s="27"/>
      <c r="AG92" s="179">
        <f>AG87*AS92</f>
        <v>0</v>
      </c>
      <c r="AH92" s="179"/>
      <c r="AI92" s="179"/>
      <c r="AJ92" s="179"/>
      <c r="AK92" s="179"/>
      <c r="AL92" s="179"/>
      <c r="AM92" s="179"/>
      <c r="AN92" s="180">
        <f>AG92+AV92</f>
        <v>0</v>
      </c>
      <c r="AO92" s="180"/>
      <c r="AP92" s="180"/>
      <c r="AQ92" s="28"/>
      <c r="AS92" s="101">
        <v>0</v>
      </c>
      <c r="AT92" s="102" t="s">
        <v>88</v>
      </c>
      <c r="AU92" s="102" t="s">
        <v>42</v>
      </c>
      <c r="AV92" s="103">
        <f>ROUND(IF(AU92="nulová",0,IF(OR(AU92="základní",AU92="zákl. přenesená"),AG92*L31,AG92*L32)),2)</f>
        <v>0</v>
      </c>
      <c r="BV92" s="8" t="s">
        <v>91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8">
        <f>IF(AU92="základní",1,IF(AU92="snížená",2,IF(AU92="zákl. přenesená",4,IF(AU92="sníž. přenesená",5,3))))</f>
        <v>1</v>
      </c>
      <c r="CJ92" s="8">
        <f>IF(AT92="stavební čast",1,IF(8892="investiční čast",2,3))</f>
        <v>1</v>
      </c>
      <c r="CK92" s="8" t="str">
        <f>IF(D92="Vyplň vlastní","","x")</f>
        <v/>
      </c>
    </row>
    <row r="93" spans="1:89" s="25" customFormat="1" ht="20" customHeight="1" x14ac:dyDescent="0.15">
      <c r="B93" s="26"/>
      <c r="C93" s="27"/>
      <c r="D93" s="178" t="s">
        <v>90</v>
      </c>
      <c r="E93" s="178"/>
      <c r="F93" s="178"/>
      <c r="G93" s="178"/>
      <c r="H93" s="178"/>
      <c r="I93" s="178"/>
      <c r="J93" s="178"/>
      <c r="K93" s="178"/>
      <c r="L93" s="178"/>
      <c r="M93" s="178"/>
      <c r="N93" s="178"/>
      <c r="O93" s="178"/>
      <c r="P93" s="178"/>
      <c r="Q93" s="178"/>
      <c r="R93" s="178"/>
      <c r="S93" s="178"/>
      <c r="T93" s="178"/>
      <c r="U93" s="178"/>
      <c r="V93" s="178"/>
      <c r="W93" s="178"/>
      <c r="X93" s="178"/>
      <c r="Y93" s="178"/>
      <c r="Z93" s="178"/>
      <c r="AA93" s="178"/>
      <c r="AB93" s="178"/>
      <c r="AC93" s="27"/>
      <c r="AD93" s="27"/>
      <c r="AE93" s="27"/>
      <c r="AF93" s="27"/>
      <c r="AG93" s="179">
        <f>AG87*AS93</f>
        <v>0</v>
      </c>
      <c r="AH93" s="179"/>
      <c r="AI93" s="179"/>
      <c r="AJ93" s="179"/>
      <c r="AK93" s="179"/>
      <c r="AL93" s="179"/>
      <c r="AM93" s="179"/>
      <c r="AN93" s="180">
        <f>AG93+AV93</f>
        <v>0</v>
      </c>
      <c r="AO93" s="180"/>
      <c r="AP93" s="180"/>
      <c r="AQ93" s="28"/>
      <c r="AS93" s="101">
        <v>0</v>
      </c>
      <c r="AT93" s="102" t="s">
        <v>88</v>
      </c>
      <c r="AU93" s="102" t="s">
        <v>42</v>
      </c>
      <c r="AV93" s="103">
        <f>ROUND(IF(AU93="nulová",0,IF(OR(AU93="základní",AU93="zákl. přenesená"),AG93*L31,AG93*L32)),2)</f>
        <v>0</v>
      </c>
      <c r="BV93" s="8" t="s">
        <v>91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8">
        <f>IF(AU93="základní",1,IF(AU93="snížená",2,IF(AU93="zákl. přenesená",4,IF(AU93="sníž. přenesená",5,3))))</f>
        <v>1</v>
      </c>
      <c r="CJ93" s="8">
        <f>IF(AT93="stavební čast",1,IF(8893="investiční čast",2,3))</f>
        <v>1</v>
      </c>
      <c r="CK93" s="8" t="str">
        <f>IF(D93="Vyplň vlastní","","x")</f>
        <v/>
      </c>
    </row>
    <row r="94" spans="1:89" s="25" customFormat="1" ht="20" customHeight="1" x14ac:dyDescent="0.15">
      <c r="B94" s="26"/>
      <c r="C94" s="27"/>
      <c r="D94" s="178" t="s">
        <v>90</v>
      </c>
      <c r="E94" s="178"/>
      <c r="F94" s="178"/>
      <c r="G94" s="178"/>
      <c r="H94" s="178"/>
      <c r="I94" s="178"/>
      <c r="J94" s="178"/>
      <c r="K94" s="178"/>
      <c r="L94" s="178"/>
      <c r="M94" s="178"/>
      <c r="N94" s="178"/>
      <c r="O94" s="178"/>
      <c r="P94" s="178"/>
      <c r="Q94" s="178"/>
      <c r="R94" s="178"/>
      <c r="S94" s="178"/>
      <c r="T94" s="178"/>
      <c r="U94" s="178"/>
      <c r="V94" s="178"/>
      <c r="W94" s="178"/>
      <c r="X94" s="178"/>
      <c r="Y94" s="178"/>
      <c r="Z94" s="178"/>
      <c r="AA94" s="178"/>
      <c r="AB94" s="178"/>
      <c r="AC94" s="27"/>
      <c r="AD94" s="27"/>
      <c r="AE94" s="27"/>
      <c r="AF94" s="27"/>
      <c r="AG94" s="179">
        <f>AG87*AS94</f>
        <v>0</v>
      </c>
      <c r="AH94" s="179"/>
      <c r="AI94" s="179"/>
      <c r="AJ94" s="179"/>
      <c r="AK94" s="179"/>
      <c r="AL94" s="179"/>
      <c r="AM94" s="179"/>
      <c r="AN94" s="180">
        <f>AG94+AV94</f>
        <v>0</v>
      </c>
      <c r="AO94" s="180"/>
      <c r="AP94" s="180"/>
      <c r="AQ94" s="28"/>
      <c r="AS94" s="104">
        <v>0</v>
      </c>
      <c r="AT94" s="105" t="s">
        <v>88</v>
      </c>
      <c r="AU94" s="105" t="s">
        <v>42</v>
      </c>
      <c r="AV94" s="106">
        <f>ROUND(IF(AU94="nulová",0,IF(OR(AU94="základní",AU94="zákl. přenesená"),AG94*L31,AG94*L32)),2)</f>
        <v>0</v>
      </c>
      <c r="BV94" s="8" t="s">
        <v>91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8">
        <f>IF(AU94="základní",1,IF(AU94="snížená",2,IF(AU94="zákl. přenesená",4,IF(AU94="sníž. přenesená",5,3))))</f>
        <v>1</v>
      </c>
      <c r="CJ94" s="8">
        <f>IF(AT94="stavební čast",1,IF(8894="investiční čast",2,3))</f>
        <v>1</v>
      </c>
      <c r="CK94" s="8" t="str">
        <f>IF(D94="Vyplň vlastní","","x")</f>
        <v/>
      </c>
    </row>
    <row r="95" spans="1:89" s="25" customFormat="1" ht="11" customHeight="1" x14ac:dyDescent="0.15">
      <c r="B95" s="26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8"/>
    </row>
    <row r="96" spans="1:89" s="25" customFormat="1" ht="30" customHeight="1" x14ac:dyDescent="0.15">
      <c r="B96" s="26"/>
      <c r="C96" s="107" t="s">
        <v>92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77">
        <f>ROUND(AG87+AG90,2)</f>
        <v>0</v>
      </c>
      <c r="AH96" s="177"/>
      <c r="AI96" s="177"/>
      <c r="AJ96" s="177"/>
      <c r="AK96" s="177"/>
      <c r="AL96" s="177"/>
      <c r="AM96" s="177"/>
      <c r="AN96" s="177">
        <f>AN87+AN90</f>
        <v>0</v>
      </c>
      <c r="AO96" s="177"/>
      <c r="AP96" s="177"/>
      <c r="AQ96" s="28"/>
    </row>
    <row r="97" spans="2:43" s="25" customFormat="1" ht="7" customHeight="1" x14ac:dyDescent="0.15"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3"/>
    </row>
  </sheetData>
  <mergeCells count="58">
    <mergeCell ref="C2:AP2"/>
    <mergeCell ref="AR2:BE2"/>
    <mergeCell ref="C4:AP4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AG90:AM90"/>
    <mergeCell ref="AN90:AP90"/>
    <mergeCell ref="AG91:AM91"/>
    <mergeCell ref="AN91:AP91"/>
    <mergeCell ref="D92:AB92"/>
    <mergeCell ref="AG92:AM92"/>
    <mergeCell ref="AN92:AP92"/>
    <mergeCell ref="AG96:AM96"/>
    <mergeCell ref="AN96:AP96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  <formula2>0</formula2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  <formula2>0</formula2>
    </dataValidation>
  </dataValidations>
  <hyperlinks>
    <hyperlink ref="K1" location="C2" display="1) Souhrnný list stavby"/>
    <hyperlink ref="W1" location="C87" display="2) Rekapitulace objektů"/>
    <hyperlink ref="A88" location="'MarsoviceZatepleni - Sniž!..'.C2" display="/"/>
  </hyperlinks>
  <pageMargins left="0.58333333333333304" right="0.58333333333333304" top="0.5" bottom="0.46666666666666701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229"/>
  <sheetViews>
    <sheetView windowProtection="1" showGridLines="0" tabSelected="1" workbookViewId="0">
      <pane ySplit="1" topLeftCell="A261" activePane="bottomLeft"/>
      <selection pane="bottomLeft" activeCell="O8" sqref="O8:P8"/>
    </sheetView>
  </sheetViews>
  <sheetFormatPr baseColWidth="10" defaultColWidth="8.75" defaultRowHeight="11" x14ac:dyDescent="0.15"/>
  <cols>
    <col min="20" max="28" width="0" hidden="1"/>
    <col min="44" max="65" width="0" hidden="1"/>
  </cols>
  <sheetData>
    <row r="1" spans="1:66" ht="22" customHeight="1" x14ac:dyDescent="0.15">
      <c r="A1" s="109"/>
      <c r="B1" s="2"/>
      <c r="C1" s="2"/>
      <c r="D1" s="3" t="s">
        <v>1</v>
      </c>
      <c r="E1" s="2"/>
      <c r="F1" s="4" t="s">
        <v>93</v>
      </c>
      <c r="G1" s="4"/>
      <c r="H1" s="228" t="s">
        <v>94</v>
      </c>
      <c r="I1" s="228"/>
      <c r="J1" s="228"/>
      <c r="K1" s="228"/>
      <c r="L1" s="4" t="s">
        <v>95</v>
      </c>
      <c r="M1" s="2"/>
      <c r="N1" s="2"/>
      <c r="O1" s="3" t="s">
        <v>96</v>
      </c>
      <c r="P1" s="2"/>
      <c r="Q1" s="2"/>
      <c r="R1" s="2"/>
      <c r="S1" s="4" t="s">
        <v>97</v>
      </c>
      <c r="T1" s="4"/>
      <c r="U1" s="109"/>
      <c r="V1" s="109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7" customHeight="1" x14ac:dyDescent="0.15">
      <c r="C2" s="196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97" t="s">
        <v>8</v>
      </c>
      <c r="T2" s="197"/>
      <c r="U2" s="197"/>
      <c r="V2" s="197"/>
      <c r="W2" s="197"/>
      <c r="X2" s="197"/>
      <c r="Y2" s="197"/>
      <c r="Z2" s="197"/>
      <c r="AA2" s="197"/>
      <c r="AB2" s="197"/>
      <c r="AC2" s="197"/>
      <c r="AT2" s="8" t="s">
        <v>79</v>
      </c>
    </row>
    <row r="3" spans="1:66" ht="7" customHeight="1" x14ac:dyDescent="0.15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  <c r="AT3" s="8" t="s">
        <v>98</v>
      </c>
    </row>
    <row r="4" spans="1:66" ht="37" customHeight="1" x14ac:dyDescent="0.15">
      <c r="B4" s="12"/>
      <c r="C4" s="188" t="s">
        <v>99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3"/>
      <c r="T4" s="14" t="s">
        <v>13</v>
      </c>
      <c r="AT4" s="8" t="s">
        <v>6</v>
      </c>
    </row>
    <row r="5" spans="1:66" ht="7" customHeight="1" x14ac:dyDescent="0.15">
      <c r="B5" s="12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3"/>
    </row>
    <row r="6" spans="1:66" s="25" customFormat="1" ht="32.75" customHeight="1" x14ac:dyDescent="0.15">
      <c r="B6" s="26"/>
      <c r="C6" s="27"/>
      <c r="D6" s="19" t="s">
        <v>19</v>
      </c>
      <c r="E6" s="27"/>
      <c r="F6" s="200" t="s">
        <v>20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7"/>
      <c r="R6" s="28"/>
    </row>
    <row r="7" spans="1:66" s="25" customFormat="1" ht="14.5" customHeight="1" x14ac:dyDescent="0.15">
      <c r="B7" s="26"/>
      <c r="C7" s="27"/>
      <c r="D7" s="20" t="s">
        <v>21</v>
      </c>
      <c r="E7" s="27"/>
      <c r="F7" s="18"/>
      <c r="G7" s="27"/>
      <c r="H7" s="27"/>
      <c r="I7" s="27"/>
      <c r="J7" s="27"/>
      <c r="K7" s="27"/>
      <c r="L7" s="27"/>
      <c r="M7" s="20" t="s">
        <v>22</v>
      </c>
      <c r="N7" s="27"/>
      <c r="O7" s="18"/>
      <c r="P7" s="27"/>
      <c r="Q7" s="27"/>
      <c r="R7" s="28"/>
    </row>
    <row r="8" spans="1:66" s="25" customFormat="1" ht="14.5" customHeight="1" x14ac:dyDescent="0.15">
      <c r="B8" s="26"/>
      <c r="C8" s="27"/>
      <c r="D8" s="20" t="s">
        <v>23</v>
      </c>
      <c r="E8" s="27"/>
      <c r="F8" s="18" t="s">
        <v>24</v>
      </c>
      <c r="G8" s="27"/>
      <c r="H8" s="27"/>
      <c r="I8" s="27"/>
      <c r="J8" s="27"/>
      <c r="K8" s="27"/>
      <c r="L8" s="27"/>
      <c r="M8" s="20" t="s">
        <v>25</v>
      </c>
      <c r="N8" s="27"/>
      <c r="O8" s="229"/>
      <c r="P8" s="229"/>
      <c r="Q8" s="27"/>
      <c r="R8" s="28"/>
    </row>
    <row r="9" spans="1:66" s="25" customFormat="1" ht="11" customHeight="1" x14ac:dyDescent="0.15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8"/>
    </row>
    <row r="10" spans="1:66" s="25" customFormat="1" ht="14.5" customHeight="1" x14ac:dyDescent="0.15">
      <c r="B10" s="26"/>
      <c r="C10" s="27"/>
      <c r="D10" s="20" t="s">
        <v>26</v>
      </c>
      <c r="E10" s="27"/>
      <c r="F10" s="27"/>
      <c r="G10" s="27"/>
      <c r="H10" s="27"/>
      <c r="I10" s="27"/>
      <c r="J10" s="27"/>
      <c r="K10" s="27"/>
      <c r="L10" s="27"/>
      <c r="M10" s="20" t="s">
        <v>27</v>
      </c>
      <c r="N10" s="27"/>
      <c r="O10" s="198"/>
      <c r="P10" s="198"/>
      <c r="Q10" s="27"/>
      <c r="R10" s="28"/>
    </row>
    <row r="11" spans="1:66" s="25" customFormat="1" ht="18" customHeight="1" x14ac:dyDescent="0.15">
      <c r="B11" s="26"/>
      <c r="C11" s="27"/>
      <c r="D11" s="27"/>
      <c r="E11" s="18" t="s">
        <v>28</v>
      </c>
      <c r="F11" s="27"/>
      <c r="G11" s="27"/>
      <c r="H11" s="27"/>
      <c r="I11" s="27"/>
      <c r="J11" s="27"/>
      <c r="K11" s="27"/>
      <c r="L11" s="27"/>
      <c r="M11" s="20" t="s">
        <v>29</v>
      </c>
      <c r="N11" s="27"/>
      <c r="O11" s="198"/>
      <c r="P11" s="198"/>
      <c r="Q11" s="27"/>
      <c r="R11" s="28"/>
    </row>
    <row r="12" spans="1:66" s="25" customFormat="1" ht="7" customHeight="1" x14ac:dyDescent="0.15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8"/>
    </row>
    <row r="13" spans="1:66" s="25" customFormat="1" ht="14.5" customHeight="1" x14ac:dyDescent="0.15">
      <c r="B13" s="26"/>
      <c r="C13" s="27"/>
      <c r="D13" s="20" t="s">
        <v>30</v>
      </c>
      <c r="E13" s="27"/>
      <c r="F13" s="27"/>
      <c r="G13" s="27"/>
      <c r="H13" s="27"/>
      <c r="I13" s="27"/>
      <c r="J13" s="27"/>
      <c r="K13" s="27"/>
      <c r="L13" s="27"/>
      <c r="M13" s="20" t="s">
        <v>27</v>
      </c>
      <c r="N13" s="27"/>
      <c r="O13" s="227"/>
      <c r="P13" s="227"/>
      <c r="Q13" s="27"/>
      <c r="R13" s="28"/>
    </row>
    <row r="14" spans="1:66" s="25" customFormat="1" ht="18" customHeight="1" x14ac:dyDescent="0.15">
      <c r="B14" s="26"/>
      <c r="C14" s="27"/>
      <c r="D14" s="27"/>
      <c r="E14" s="227" t="s">
        <v>100</v>
      </c>
      <c r="F14" s="227"/>
      <c r="G14" s="227"/>
      <c r="H14" s="227"/>
      <c r="I14" s="227"/>
      <c r="J14" s="227"/>
      <c r="K14" s="227"/>
      <c r="L14" s="227"/>
      <c r="M14" s="20" t="s">
        <v>29</v>
      </c>
      <c r="N14" s="27"/>
      <c r="O14" s="227"/>
      <c r="P14" s="227"/>
      <c r="Q14" s="27"/>
      <c r="R14" s="28"/>
    </row>
    <row r="15" spans="1:66" s="25" customFormat="1" ht="7" customHeight="1" x14ac:dyDescent="0.15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8"/>
    </row>
    <row r="16" spans="1:66" s="25" customFormat="1" ht="14.5" customHeight="1" x14ac:dyDescent="0.15">
      <c r="B16" s="26"/>
      <c r="C16" s="27"/>
      <c r="D16" s="20" t="s">
        <v>32</v>
      </c>
      <c r="E16" s="27"/>
      <c r="F16" s="27"/>
      <c r="G16" s="27"/>
      <c r="H16" s="27"/>
      <c r="I16" s="27"/>
      <c r="J16" s="27"/>
      <c r="K16" s="27"/>
      <c r="L16" s="27"/>
      <c r="M16" s="20" t="s">
        <v>27</v>
      </c>
      <c r="N16" s="27"/>
      <c r="O16" s="198"/>
      <c r="P16" s="198"/>
      <c r="Q16" s="27"/>
      <c r="R16" s="28"/>
    </row>
    <row r="17" spans="2:18" s="25" customFormat="1" ht="18" customHeight="1" x14ac:dyDescent="0.15">
      <c r="B17" s="26"/>
      <c r="C17" s="27"/>
      <c r="D17" s="27"/>
      <c r="E17" s="18" t="s">
        <v>33</v>
      </c>
      <c r="F17" s="27"/>
      <c r="G17" s="27"/>
      <c r="H17" s="27"/>
      <c r="I17" s="27"/>
      <c r="J17" s="27"/>
      <c r="K17" s="27"/>
      <c r="L17" s="27"/>
      <c r="M17" s="20" t="s">
        <v>29</v>
      </c>
      <c r="N17" s="27"/>
      <c r="O17" s="198"/>
      <c r="P17" s="198"/>
      <c r="Q17" s="27"/>
      <c r="R17" s="28"/>
    </row>
    <row r="18" spans="2:18" s="25" customFormat="1" ht="7" customHeight="1" x14ac:dyDescent="0.15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8"/>
    </row>
    <row r="19" spans="2:18" s="25" customFormat="1" ht="14.5" customHeight="1" x14ac:dyDescent="0.15">
      <c r="B19" s="26"/>
      <c r="C19" s="27"/>
      <c r="D19" s="20" t="s">
        <v>35</v>
      </c>
      <c r="E19" s="27"/>
      <c r="F19" s="27"/>
      <c r="G19" s="27"/>
      <c r="H19" s="27"/>
      <c r="I19" s="27"/>
      <c r="J19" s="27"/>
      <c r="K19" s="27"/>
      <c r="L19" s="27"/>
      <c r="M19" s="20" t="s">
        <v>27</v>
      </c>
      <c r="N19" s="27"/>
      <c r="O19" s="198"/>
      <c r="P19" s="198"/>
      <c r="Q19" s="27"/>
      <c r="R19" s="28"/>
    </row>
    <row r="20" spans="2:18" s="25" customFormat="1" ht="18" customHeight="1" x14ac:dyDescent="0.15">
      <c r="B20" s="26"/>
      <c r="C20" s="27"/>
      <c r="D20" s="27"/>
      <c r="E20" s="18" t="s">
        <v>36</v>
      </c>
      <c r="F20" s="27"/>
      <c r="G20" s="27"/>
      <c r="H20" s="27"/>
      <c r="I20" s="27"/>
      <c r="J20" s="27"/>
      <c r="K20" s="27"/>
      <c r="L20" s="27"/>
      <c r="M20" s="20" t="s">
        <v>29</v>
      </c>
      <c r="N20" s="27"/>
      <c r="O20" s="198"/>
      <c r="P20" s="198"/>
      <c r="Q20" s="27"/>
      <c r="R20" s="28"/>
    </row>
    <row r="21" spans="2:18" s="25" customFormat="1" ht="7" customHeight="1" x14ac:dyDescent="0.15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8"/>
    </row>
    <row r="22" spans="2:18" s="25" customFormat="1" ht="14.5" customHeight="1" x14ac:dyDescent="0.15">
      <c r="B22" s="26"/>
      <c r="C22" s="27"/>
      <c r="D22" s="20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25" customFormat="1" ht="16.5" customHeight="1" x14ac:dyDescent="0.15">
      <c r="B23" s="26"/>
      <c r="C23" s="27"/>
      <c r="D23" s="27"/>
      <c r="E23" s="202"/>
      <c r="F23" s="202"/>
      <c r="G23" s="202"/>
      <c r="H23" s="202"/>
      <c r="I23" s="202"/>
      <c r="J23" s="202"/>
      <c r="K23" s="202"/>
      <c r="L23" s="202"/>
      <c r="M23" s="27"/>
      <c r="N23" s="27"/>
      <c r="O23" s="27"/>
      <c r="P23" s="27"/>
      <c r="Q23" s="27"/>
      <c r="R23" s="28"/>
    </row>
    <row r="24" spans="2:18" s="25" customFormat="1" ht="7" customHeight="1" x14ac:dyDescent="0.15"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</row>
    <row r="25" spans="2:18" s="25" customFormat="1" ht="7" customHeight="1" x14ac:dyDescent="0.15">
      <c r="B25" s="26"/>
      <c r="C25" s="27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27"/>
      <c r="R25" s="28"/>
    </row>
    <row r="26" spans="2:18" s="25" customFormat="1" ht="14.5" customHeight="1" x14ac:dyDescent="0.15">
      <c r="B26" s="26"/>
      <c r="C26" s="27"/>
      <c r="D26" s="110" t="s">
        <v>101</v>
      </c>
      <c r="E26" s="27"/>
      <c r="F26" s="27"/>
      <c r="G26" s="27"/>
      <c r="H26" s="27"/>
      <c r="I26" s="27"/>
      <c r="J26" s="27"/>
      <c r="K26" s="27"/>
      <c r="L26" s="27"/>
      <c r="M26" s="203">
        <f>N87</f>
        <v>0</v>
      </c>
      <c r="N26" s="203"/>
      <c r="O26" s="203"/>
      <c r="P26" s="203"/>
      <c r="Q26" s="27"/>
      <c r="R26" s="28"/>
    </row>
    <row r="27" spans="2:18" s="25" customFormat="1" ht="14.5" customHeight="1" x14ac:dyDescent="0.15">
      <c r="B27" s="26"/>
      <c r="C27" s="27"/>
      <c r="D27" s="24" t="s">
        <v>87</v>
      </c>
      <c r="E27" s="27"/>
      <c r="F27" s="27"/>
      <c r="G27" s="27"/>
      <c r="H27" s="27"/>
      <c r="I27" s="27"/>
      <c r="J27" s="27"/>
      <c r="K27" s="27"/>
      <c r="L27" s="27"/>
      <c r="M27" s="203">
        <f>N104</f>
        <v>0</v>
      </c>
      <c r="N27" s="203"/>
      <c r="O27" s="203"/>
      <c r="P27" s="203"/>
      <c r="Q27" s="27"/>
      <c r="R27" s="28"/>
    </row>
    <row r="28" spans="2:18" s="25" customFormat="1" ht="7" customHeight="1" x14ac:dyDescent="0.15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8"/>
    </row>
    <row r="29" spans="2:18" s="25" customFormat="1" ht="25.5" customHeight="1" x14ac:dyDescent="0.15">
      <c r="B29" s="26"/>
      <c r="C29" s="27"/>
      <c r="D29" s="111" t="s">
        <v>40</v>
      </c>
      <c r="E29" s="27"/>
      <c r="F29" s="27"/>
      <c r="G29" s="27"/>
      <c r="H29" s="27"/>
      <c r="I29" s="27"/>
      <c r="J29" s="27"/>
      <c r="K29" s="27"/>
      <c r="L29" s="27"/>
      <c r="M29" s="226">
        <f>ROUND(M26+M27,2)</f>
        <v>0</v>
      </c>
      <c r="N29" s="226"/>
      <c r="O29" s="226"/>
      <c r="P29" s="226"/>
      <c r="Q29" s="27"/>
      <c r="R29" s="28"/>
    </row>
    <row r="30" spans="2:18" s="25" customFormat="1" ht="7" customHeight="1" x14ac:dyDescent="0.15">
      <c r="B30" s="26"/>
      <c r="C30" s="27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7"/>
      <c r="R30" s="28"/>
    </row>
    <row r="31" spans="2:18" s="25" customFormat="1" ht="14.5" customHeight="1" x14ac:dyDescent="0.15">
      <c r="B31" s="26"/>
      <c r="C31" s="27"/>
      <c r="D31" s="34" t="s">
        <v>41</v>
      </c>
      <c r="E31" s="34" t="s">
        <v>42</v>
      </c>
      <c r="F31" s="35">
        <v>0.21</v>
      </c>
      <c r="G31" s="112" t="s">
        <v>43</v>
      </c>
      <c r="H31" s="223">
        <f>ROUND((((SUM(BE104:BE111)+SUM(BE128:BE223))+SUM(BE225:BE228))),2)</f>
        <v>0</v>
      </c>
      <c r="I31" s="223"/>
      <c r="J31" s="223"/>
      <c r="K31" s="27"/>
      <c r="L31" s="27"/>
      <c r="M31" s="223">
        <f>ROUND(((ROUND((SUM(BE104:BE111)+SUM(BE128:BE223)), 2)*F31)+SUM(BE225:BE228)*F31),2)</f>
        <v>0</v>
      </c>
      <c r="N31" s="223"/>
      <c r="O31" s="223"/>
      <c r="P31" s="223"/>
      <c r="Q31" s="27"/>
      <c r="R31" s="28"/>
    </row>
    <row r="32" spans="2:18" s="25" customFormat="1" ht="14.5" customHeight="1" x14ac:dyDescent="0.15">
      <c r="B32" s="26"/>
      <c r="C32" s="27"/>
      <c r="D32" s="27"/>
      <c r="E32" s="34" t="s">
        <v>44</v>
      </c>
      <c r="F32" s="35">
        <v>0.15</v>
      </c>
      <c r="G32" s="112" t="s">
        <v>43</v>
      </c>
      <c r="H32" s="223">
        <f>ROUND((((SUM(BF104:BF111)+SUM(BF128:BF223))+SUM(BF225:BF228))),2)</f>
        <v>0</v>
      </c>
      <c r="I32" s="223"/>
      <c r="J32" s="223"/>
      <c r="K32" s="27"/>
      <c r="L32" s="27"/>
      <c r="M32" s="223">
        <f>ROUND(((ROUND((SUM(BF104:BF111)+SUM(BF128:BF223)), 2)*F32)+SUM(BF225:BF228)*F32),2)</f>
        <v>0</v>
      </c>
      <c r="N32" s="223"/>
      <c r="O32" s="223"/>
      <c r="P32" s="223"/>
      <c r="Q32" s="27"/>
      <c r="R32" s="28"/>
    </row>
    <row r="33" spans="2:18" s="25" customFormat="1" ht="14.5" hidden="1" customHeight="1" x14ac:dyDescent="0.15">
      <c r="B33" s="26"/>
      <c r="C33" s="27"/>
      <c r="D33" s="27"/>
      <c r="E33" s="34" t="s">
        <v>45</v>
      </c>
      <c r="F33" s="35">
        <v>0.21</v>
      </c>
      <c r="G33" s="112" t="s">
        <v>43</v>
      </c>
      <c r="H33" s="223">
        <f>ROUND((((SUM(BG104:BG111)+SUM(BG128:BG223))+SUM(BG225:BG228))),2)</f>
        <v>0</v>
      </c>
      <c r="I33" s="223"/>
      <c r="J33" s="223"/>
      <c r="K33" s="27"/>
      <c r="L33" s="27"/>
      <c r="M33" s="223">
        <v>0</v>
      </c>
      <c r="N33" s="223"/>
      <c r="O33" s="223"/>
      <c r="P33" s="223"/>
      <c r="Q33" s="27"/>
      <c r="R33" s="28"/>
    </row>
    <row r="34" spans="2:18" s="25" customFormat="1" ht="14.5" hidden="1" customHeight="1" x14ac:dyDescent="0.15">
      <c r="B34" s="26"/>
      <c r="C34" s="27"/>
      <c r="D34" s="27"/>
      <c r="E34" s="34" t="s">
        <v>46</v>
      </c>
      <c r="F34" s="35">
        <v>0.15</v>
      </c>
      <c r="G34" s="112" t="s">
        <v>43</v>
      </c>
      <c r="H34" s="223">
        <f>ROUND((((SUM(BH104:BH111)+SUM(BH128:BH223))+SUM(BH225:BH228))),2)</f>
        <v>0</v>
      </c>
      <c r="I34" s="223"/>
      <c r="J34" s="223"/>
      <c r="K34" s="27"/>
      <c r="L34" s="27"/>
      <c r="M34" s="223">
        <v>0</v>
      </c>
      <c r="N34" s="223"/>
      <c r="O34" s="223"/>
      <c r="P34" s="223"/>
      <c r="Q34" s="27"/>
      <c r="R34" s="28"/>
    </row>
    <row r="35" spans="2:18" s="25" customFormat="1" ht="14.5" hidden="1" customHeight="1" x14ac:dyDescent="0.15">
      <c r="B35" s="26"/>
      <c r="C35" s="27"/>
      <c r="D35" s="27"/>
      <c r="E35" s="34" t="s">
        <v>47</v>
      </c>
      <c r="F35" s="35">
        <v>0</v>
      </c>
      <c r="G35" s="112" t="s">
        <v>43</v>
      </c>
      <c r="H35" s="223">
        <f>ROUND((((SUM(BI104:BI111)+SUM(BI128:BI223))+SUM(BI225:BI228))),2)</f>
        <v>0</v>
      </c>
      <c r="I35" s="223"/>
      <c r="J35" s="223"/>
      <c r="K35" s="27"/>
      <c r="L35" s="27"/>
      <c r="M35" s="223">
        <v>0</v>
      </c>
      <c r="N35" s="223"/>
      <c r="O35" s="223"/>
      <c r="P35" s="223"/>
      <c r="Q35" s="27"/>
      <c r="R35" s="28"/>
    </row>
    <row r="36" spans="2:18" s="25" customFormat="1" ht="7" customHeight="1" x14ac:dyDescent="0.15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8"/>
    </row>
    <row r="37" spans="2:18" s="25" customFormat="1" ht="25.5" customHeight="1" x14ac:dyDescent="0.15">
      <c r="B37" s="26"/>
      <c r="C37" s="108"/>
      <c r="D37" s="113" t="s">
        <v>48</v>
      </c>
      <c r="E37" s="73"/>
      <c r="F37" s="73"/>
      <c r="G37" s="114" t="s">
        <v>49</v>
      </c>
      <c r="H37" s="115" t="s">
        <v>50</v>
      </c>
      <c r="I37" s="73"/>
      <c r="J37" s="73"/>
      <c r="K37" s="73"/>
      <c r="L37" s="224">
        <f>SUM(M29:M35)</f>
        <v>0</v>
      </c>
      <c r="M37" s="224"/>
      <c r="N37" s="224"/>
      <c r="O37" s="224"/>
      <c r="P37" s="224"/>
      <c r="Q37" s="108"/>
      <c r="R37" s="28"/>
    </row>
    <row r="38" spans="2:18" s="25" customFormat="1" ht="14.5" customHeight="1" x14ac:dyDescent="0.15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</row>
    <row r="39" spans="2:18" s="25" customFormat="1" ht="14.5" customHeight="1" x14ac:dyDescent="0.15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x14ac:dyDescent="0.15">
      <c r="B40" s="12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3"/>
    </row>
    <row r="41" spans="2:18" x14ac:dyDescent="0.15">
      <c r="B41" s="12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3"/>
    </row>
    <row r="42" spans="2:18" x14ac:dyDescent="0.15">
      <c r="B42" s="12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3"/>
    </row>
    <row r="43" spans="2:18" x14ac:dyDescent="0.15">
      <c r="B43" s="12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3"/>
    </row>
    <row r="44" spans="2:18" x14ac:dyDescent="0.15">
      <c r="B44" s="12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3"/>
    </row>
    <row r="45" spans="2:18" x14ac:dyDescent="0.15">
      <c r="B45" s="12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3"/>
    </row>
    <row r="46" spans="2:18" x14ac:dyDescent="0.15">
      <c r="B46" s="12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3"/>
    </row>
    <row r="47" spans="2:18" x14ac:dyDescent="0.15">
      <c r="B47" s="12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3"/>
    </row>
    <row r="48" spans="2:18" x14ac:dyDescent="0.15">
      <c r="B48" s="12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3"/>
    </row>
    <row r="49" spans="2:18" x14ac:dyDescent="0.15">
      <c r="B49" s="12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3"/>
    </row>
    <row r="50" spans="2:18" s="25" customFormat="1" ht="13" x14ac:dyDescent="0.15">
      <c r="B50" s="26"/>
      <c r="C50" s="27"/>
      <c r="D50" s="42" t="s">
        <v>51</v>
      </c>
      <c r="E50" s="43"/>
      <c r="F50" s="43"/>
      <c r="G50" s="43"/>
      <c r="H50" s="44"/>
      <c r="I50" s="27"/>
      <c r="J50" s="42" t="s">
        <v>52</v>
      </c>
      <c r="K50" s="43"/>
      <c r="L50" s="43"/>
      <c r="M50" s="43"/>
      <c r="N50" s="43"/>
      <c r="O50" s="43"/>
      <c r="P50" s="44"/>
      <c r="Q50" s="27"/>
      <c r="R50" s="28"/>
    </row>
    <row r="51" spans="2:18" x14ac:dyDescent="0.15">
      <c r="B51" s="12"/>
      <c r="C51" s="16"/>
      <c r="D51" s="45"/>
      <c r="E51" s="16"/>
      <c r="F51" s="16"/>
      <c r="G51" s="16"/>
      <c r="H51" s="46"/>
      <c r="I51" s="16"/>
      <c r="J51" s="45"/>
      <c r="K51" s="16"/>
      <c r="L51" s="16"/>
      <c r="M51" s="16"/>
      <c r="N51" s="16"/>
      <c r="O51" s="16"/>
      <c r="P51" s="46"/>
      <c r="Q51" s="16"/>
      <c r="R51" s="13"/>
    </row>
    <row r="52" spans="2:18" x14ac:dyDescent="0.15">
      <c r="B52" s="12"/>
      <c r="C52" s="16"/>
      <c r="D52" s="45"/>
      <c r="E52" s="16"/>
      <c r="F52" s="16"/>
      <c r="G52" s="16"/>
      <c r="H52" s="46"/>
      <c r="I52" s="16"/>
      <c r="J52" s="45"/>
      <c r="K52" s="16"/>
      <c r="L52" s="16"/>
      <c r="M52" s="16"/>
      <c r="N52" s="16"/>
      <c r="O52" s="16"/>
      <c r="P52" s="46"/>
      <c r="Q52" s="16"/>
      <c r="R52" s="13"/>
    </row>
    <row r="53" spans="2:18" x14ac:dyDescent="0.15">
      <c r="B53" s="12"/>
      <c r="C53" s="16"/>
      <c r="D53" s="45"/>
      <c r="E53" s="16"/>
      <c r="F53" s="16"/>
      <c r="G53" s="16"/>
      <c r="H53" s="46"/>
      <c r="I53" s="16"/>
      <c r="J53" s="45"/>
      <c r="K53" s="16"/>
      <c r="L53" s="16"/>
      <c r="M53" s="16"/>
      <c r="N53" s="16"/>
      <c r="O53" s="16"/>
      <c r="P53" s="46"/>
      <c r="Q53" s="16"/>
      <c r="R53" s="13"/>
    </row>
    <row r="54" spans="2:18" x14ac:dyDescent="0.15">
      <c r="B54" s="12"/>
      <c r="C54" s="16"/>
      <c r="D54" s="45"/>
      <c r="E54" s="16"/>
      <c r="F54" s="16"/>
      <c r="G54" s="16"/>
      <c r="H54" s="46"/>
      <c r="I54" s="16"/>
      <c r="J54" s="45"/>
      <c r="K54" s="16"/>
      <c r="L54" s="16"/>
      <c r="M54" s="16"/>
      <c r="N54" s="16"/>
      <c r="O54" s="16"/>
      <c r="P54" s="46"/>
      <c r="Q54" s="16"/>
      <c r="R54" s="13"/>
    </row>
    <row r="55" spans="2:18" x14ac:dyDescent="0.15">
      <c r="B55" s="12"/>
      <c r="C55" s="16"/>
      <c r="D55" s="45"/>
      <c r="E55" s="16"/>
      <c r="F55" s="16"/>
      <c r="G55" s="16"/>
      <c r="H55" s="46"/>
      <c r="I55" s="16"/>
      <c r="J55" s="45"/>
      <c r="K55" s="16"/>
      <c r="L55" s="16"/>
      <c r="M55" s="16"/>
      <c r="N55" s="16"/>
      <c r="O55" s="16"/>
      <c r="P55" s="46"/>
      <c r="Q55" s="16"/>
      <c r="R55" s="13"/>
    </row>
    <row r="56" spans="2:18" x14ac:dyDescent="0.15">
      <c r="B56" s="12"/>
      <c r="C56" s="16"/>
      <c r="D56" s="45"/>
      <c r="E56" s="16"/>
      <c r="F56" s="16"/>
      <c r="G56" s="16"/>
      <c r="H56" s="46"/>
      <c r="I56" s="16"/>
      <c r="J56" s="45"/>
      <c r="K56" s="16"/>
      <c r="L56" s="16"/>
      <c r="M56" s="16"/>
      <c r="N56" s="16"/>
      <c r="O56" s="16"/>
      <c r="P56" s="46"/>
      <c r="Q56" s="16"/>
      <c r="R56" s="13"/>
    </row>
    <row r="57" spans="2:18" x14ac:dyDescent="0.15">
      <c r="B57" s="12"/>
      <c r="C57" s="16"/>
      <c r="D57" s="45"/>
      <c r="E57" s="16"/>
      <c r="F57" s="16"/>
      <c r="G57" s="16"/>
      <c r="H57" s="46"/>
      <c r="I57" s="16"/>
      <c r="J57" s="45"/>
      <c r="K57" s="16"/>
      <c r="L57" s="16"/>
      <c r="M57" s="16"/>
      <c r="N57" s="16"/>
      <c r="O57" s="16"/>
      <c r="P57" s="46"/>
      <c r="Q57" s="16"/>
      <c r="R57" s="13"/>
    </row>
    <row r="58" spans="2:18" x14ac:dyDescent="0.15">
      <c r="B58" s="12"/>
      <c r="C58" s="16"/>
      <c r="D58" s="45"/>
      <c r="E58" s="16"/>
      <c r="F58" s="16"/>
      <c r="G58" s="16"/>
      <c r="H58" s="46"/>
      <c r="I58" s="16"/>
      <c r="J58" s="45"/>
      <c r="K58" s="16"/>
      <c r="L58" s="16"/>
      <c r="M58" s="16"/>
      <c r="N58" s="16"/>
      <c r="O58" s="16"/>
      <c r="P58" s="46"/>
      <c r="Q58" s="16"/>
      <c r="R58" s="13"/>
    </row>
    <row r="59" spans="2:18" s="25" customFormat="1" ht="13" x14ac:dyDescent="0.15">
      <c r="B59" s="26"/>
      <c r="C59" s="27"/>
      <c r="D59" s="47" t="s">
        <v>53</v>
      </c>
      <c r="E59" s="48"/>
      <c r="F59" s="48"/>
      <c r="G59" s="49" t="s">
        <v>54</v>
      </c>
      <c r="H59" s="50"/>
      <c r="I59" s="27"/>
      <c r="J59" s="47" t="s">
        <v>53</v>
      </c>
      <c r="K59" s="48"/>
      <c r="L59" s="48"/>
      <c r="M59" s="48"/>
      <c r="N59" s="49" t="s">
        <v>54</v>
      </c>
      <c r="O59" s="48"/>
      <c r="P59" s="50"/>
      <c r="Q59" s="27"/>
      <c r="R59" s="28"/>
    </row>
    <row r="60" spans="2:18" x14ac:dyDescent="0.15">
      <c r="B60" s="12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3"/>
    </row>
    <row r="61" spans="2:18" s="25" customFormat="1" ht="13" x14ac:dyDescent="0.15">
      <c r="B61" s="26"/>
      <c r="C61" s="27"/>
      <c r="D61" s="42" t="s">
        <v>55</v>
      </c>
      <c r="E61" s="43"/>
      <c r="F61" s="43"/>
      <c r="G61" s="43"/>
      <c r="H61" s="44"/>
      <c r="I61" s="27"/>
      <c r="J61" s="42" t="s">
        <v>56</v>
      </c>
      <c r="K61" s="43"/>
      <c r="L61" s="43"/>
      <c r="M61" s="43"/>
      <c r="N61" s="43"/>
      <c r="O61" s="43"/>
      <c r="P61" s="44"/>
      <c r="Q61" s="27"/>
      <c r="R61" s="28"/>
    </row>
    <row r="62" spans="2:18" x14ac:dyDescent="0.15">
      <c r="B62" s="12"/>
      <c r="C62" s="16"/>
      <c r="D62" s="45"/>
      <c r="E62" s="16"/>
      <c r="F62" s="16"/>
      <c r="G62" s="16"/>
      <c r="H62" s="46"/>
      <c r="I62" s="16"/>
      <c r="J62" s="45"/>
      <c r="K62" s="16"/>
      <c r="L62" s="16"/>
      <c r="M62" s="16"/>
      <c r="N62" s="16"/>
      <c r="O62" s="16"/>
      <c r="P62" s="46"/>
      <c r="Q62" s="16"/>
      <c r="R62" s="13"/>
    </row>
    <row r="63" spans="2:18" x14ac:dyDescent="0.15">
      <c r="B63" s="12"/>
      <c r="C63" s="16"/>
      <c r="D63" s="45"/>
      <c r="E63" s="16"/>
      <c r="F63" s="16"/>
      <c r="G63" s="16"/>
      <c r="H63" s="46"/>
      <c r="I63" s="16"/>
      <c r="J63" s="45"/>
      <c r="K63" s="16"/>
      <c r="L63" s="16"/>
      <c r="M63" s="16"/>
      <c r="N63" s="16"/>
      <c r="O63" s="16"/>
      <c r="P63" s="46"/>
      <c r="Q63" s="16"/>
      <c r="R63" s="13"/>
    </row>
    <row r="64" spans="2:18" x14ac:dyDescent="0.15">
      <c r="B64" s="12"/>
      <c r="C64" s="16"/>
      <c r="D64" s="45"/>
      <c r="E64" s="16"/>
      <c r="F64" s="16"/>
      <c r="G64" s="16"/>
      <c r="H64" s="46"/>
      <c r="I64" s="16"/>
      <c r="J64" s="45"/>
      <c r="K64" s="16"/>
      <c r="L64" s="16"/>
      <c r="M64" s="16"/>
      <c r="N64" s="16"/>
      <c r="O64" s="16"/>
      <c r="P64" s="46"/>
      <c r="Q64" s="16"/>
      <c r="R64" s="13"/>
    </row>
    <row r="65" spans="2:21" x14ac:dyDescent="0.15">
      <c r="B65" s="12"/>
      <c r="C65" s="16"/>
      <c r="D65" s="45"/>
      <c r="E65" s="16"/>
      <c r="F65" s="16"/>
      <c r="G65" s="16"/>
      <c r="H65" s="46"/>
      <c r="I65" s="16"/>
      <c r="J65" s="45"/>
      <c r="K65" s="16"/>
      <c r="L65" s="16"/>
      <c r="M65" s="16"/>
      <c r="N65" s="16"/>
      <c r="O65" s="16"/>
      <c r="P65" s="46"/>
      <c r="Q65" s="16"/>
      <c r="R65" s="13"/>
    </row>
    <row r="66" spans="2:21" x14ac:dyDescent="0.15">
      <c r="B66" s="12"/>
      <c r="C66" s="16"/>
      <c r="D66" s="45"/>
      <c r="E66" s="16"/>
      <c r="F66" s="16"/>
      <c r="G66" s="16"/>
      <c r="H66" s="46"/>
      <c r="I66" s="16"/>
      <c r="J66" s="45"/>
      <c r="K66" s="16"/>
      <c r="L66" s="16"/>
      <c r="M66" s="16"/>
      <c r="N66" s="16"/>
      <c r="O66" s="16"/>
      <c r="P66" s="46"/>
      <c r="Q66" s="16"/>
      <c r="R66" s="13"/>
    </row>
    <row r="67" spans="2:21" x14ac:dyDescent="0.15">
      <c r="B67" s="12"/>
      <c r="C67" s="16"/>
      <c r="D67" s="45"/>
      <c r="E67" s="16"/>
      <c r="F67" s="16"/>
      <c r="G67" s="16"/>
      <c r="H67" s="46"/>
      <c r="I67" s="16"/>
      <c r="J67" s="45"/>
      <c r="K67" s="16"/>
      <c r="L67" s="16"/>
      <c r="M67" s="16"/>
      <c r="N67" s="16"/>
      <c r="O67" s="16"/>
      <c r="P67" s="46"/>
      <c r="Q67" s="16"/>
      <c r="R67" s="13"/>
    </row>
    <row r="68" spans="2:21" x14ac:dyDescent="0.15">
      <c r="B68" s="12"/>
      <c r="C68" s="16"/>
      <c r="D68" s="45"/>
      <c r="E68" s="16"/>
      <c r="F68" s="16"/>
      <c r="G68" s="16"/>
      <c r="H68" s="46"/>
      <c r="I68" s="16"/>
      <c r="J68" s="45"/>
      <c r="K68" s="16"/>
      <c r="L68" s="16"/>
      <c r="M68" s="16"/>
      <c r="N68" s="16"/>
      <c r="O68" s="16"/>
      <c r="P68" s="46"/>
      <c r="Q68" s="16"/>
      <c r="R68" s="13"/>
    </row>
    <row r="69" spans="2:21" x14ac:dyDescent="0.15">
      <c r="B69" s="12"/>
      <c r="C69" s="16"/>
      <c r="D69" s="45"/>
      <c r="E69" s="16"/>
      <c r="F69" s="16"/>
      <c r="G69" s="16"/>
      <c r="H69" s="46"/>
      <c r="I69" s="16"/>
      <c r="J69" s="45"/>
      <c r="K69" s="16"/>
      <c r="L69" s="16"/>
      <c r="M69" s="16"/>
      <c r="N69" s="16"/>
      <c r="O69" s="16"/>
      <c r="P69" s="46"/>
      <c r="Q69" s="16"/>
      <c r="R69" s="13"/>
    </row>
    <row r="70" spans="2:21" s="25" customFormat="1" ht="13" x14ac:dyDescent="0.15">
      <c r="B70" s="26"/>
      <c r="C70" s="27"/>
      <c r="D70" s="47" t="s">
        <v>53</v>
      </c>
      <c r="E70" s="48"/>
      <c r="F70" s="48"/>
      <c r="G70" s="49" t="s">
        <v>54</v>
      </c>
      <c r="H70" s="50"/>
      <c r="I70" s="27"/>
      <c r="J70" s="47" t="s">
        <v>53</v>
      </c>
      <c r="K70" s="48"/>
      <c r="L70" s="48"/>
      <c r="M70" s="48"/>
      <c r="N70" s="49" t="s">
        <v>54</v>
      </c>
      <c r="O70" s="48"/>
      <c r="P70" s="50"/>
      <c r="Q70" s="27"/>
      <c r="R70" s="28"/>
    </row>
    <row r="71" spans="2:21" s="25" customFormat="1" ht="14.5" customHeight="1" x14ac:dyDescent="0.15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21" s="25" customFormat="1" ht="7" customHeight="1" x14ac:dyDescent="0.15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25" customFormat="1" ht="37" customHeight="1" x14ac:dyDescent="0.15">
      <c r="B76" s="26"/>
      <c r="C76" s="188" t="s">
        <v>102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28"/>
      <c r="T76" s="119"/>
      <c r="U76" s="119"/>
    </row>
    <row r="77" spans="2:21" s="25" customFormat="1" ht="7" customHeight="1" x14ac:dyDescent="0.15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  <c r="T77" s="119"/>
      <c r="U77" s="119"/>
    </row>
    <row r="78" spans="2:21" s="25" customFormat="1" ht="37" customHeight="1" x14ac:dyDescent="0.15">
      <c r="B78" s="26"/>
      <c r="C78" s="63" t="s">
        <v>19</v>
      </c>
      <c r="D78" s="27"/>
      <c r="E78" s="27"/>
      <c r="F78" s="189" t="str">
        <f>F6</f>
        <v>Snižení energetické náročnosti Kulturního zařízení v Maršovicích</v>
      </c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27"/>
      <c r="R78" s="28"/>
      <c r="T78" s="119"/>
      <c r="U78" s="119"/>
    </row>
    <row r="79" spans="2:21" s="25" customFormat="1" ht="7" customHeight="1" x14ac:dyDescent="0.15"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8"/>
      <c r="T79" s="119"/>
      <c r="U79" s="119"/>
    </row>
    <row r="80" spans="2:21" s="25" customFormat="1" ht="18" customHeight="1" x14ac:dyDescent="0.15">
      <c r="B80" s="26"/>
      <c r="C80" s="20" t="s">
        <v>23</v>
      </c>
      <c r="D80" s="27"/>
      <c r="E80" s="27"/>
      <c r="F80" s="18" t="str">
        <f>F8</f>
        <v>Maršovice</v>
      </c>
      <c r="G80" s="27"/>
      <c r="H80" s="27"/>
      <c r="I80" s="27"/>
      <c r="J80" s="27"/>
      <c r="K80" s="20" t="s">
        <v>25</v>
      </c>
      <c r="L80" s="27"/>
      <c r="M80" s="218" t="str">
        <f>IF(O8="","",O8)</f>
        <v/>
      </c>
      <c r="N80" s="218"/>
      <c r="O80" s="218"/>
      <c r="P80" s="218"/>
      <c r="Q80" s="27"/>
      <c r="R80" s="28"/>
      <c r="T80" s="119"/>
      <c r="U80" s="119"/>
    </row>
    <row r="81" spans="2:47" s="25" customFormat="1" ht="7" customHeight="1" x14ac:dyDescent="0.15"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8"/>
      <c r="T81" s="119"/>
      <c r="U81" s="119"/>
    </row>
    <row r="82" spans="2:47" s="25" customFormat="1" ht="12" x14ac:dyDescent="0.15">
      <c r="B82" s="26"/>
      <c r="C82" s="20" t="s">
        <v>26</v>
      </c>
      <c r="D82" s="27"/>
      <c r="E82" s="27"/>
      <c r="F82" s="18" t="str">
        <f>E11</f>
        <v>Městys Maršovice, č.p.89 257 55 Maršovice</v>
      </c>
      <c r="G82" s="27"/>
      <c r="H82" s="27"/>
      <c r="I82" s="27"/>
      <c r="J82" s="27"/>
      <c r="K82" s="20" t="s">
        <v>32</v>
      </c>
      <c r="L82" s="27"/>
      <c r="M82" s="198" t="str">
        <f>E17</f>
        <v>Ing.Lukáš Poledne</v>
      </c>
      <c r="N82" s="198"/>
      <c r="O82" s="198"/>
      <c r="P82" s="198"/>
      <c r="Q82" s="198"/>
      <c r="R82" s="28"/>
      <c r="T82" s="119"/>
      <c r="U82" s="119"/>
    </row>
    <row r="83" spans="2:47" s="25" customFormat="1" ht="14.5" customHeight="1" x14ac:dyDescent="0.15">
      <c r="B83" s="26"/>
      <c r="C83" s="20" t="s">
        <v>30</v>
      </c>
      <c r="D83" s="27"/>
      <c r="E83" s="27"/>
      <c r="F83" s="18" t="str">
        <f>IF(E14="","",E14)</f>
        <v>dle výběrového řízení</v>
      </c>
      <c r="G83" s="27"/>
      <c r="H83" s="27"/>
      <c r="I83" s="27"/>
      <c r="J83" s="27"/>
      <c r="K83" s="20" t="s">
        <v>35</v>
      </c>
      <c r="L83" s="27"/>
      <c r="M83" s="198" t="str">
        <f>E20</f>
        <v>Fulín Fr.</v>
      </c>
      <c r="N83" s="198"/>
      <c r="O83" s="198"/>
      <c r="P83" s="198"/>
      <c r="Q83" s="198"/>
      <c r="R83" s="28"/>
      <c r="T83" s="119"/>
      <c r="U83" s="119"/>
    </row>
    <row r="84" spans="2:47" s="25" customFormat="1" ht="10.25" customHeight="1" x14ac:dyDescent="0.15">
      <c r="B84" s="26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8"/>
      <c r="T84" s="119"/>
      <c r="U84" s="119"/>
    </row>
    <row r="85" spans="2:47" s="25" customFormat="1" ht="29.25" customHeight="1" x14ac:dyDescent="0.15">
      <c r="B85" s="26"/>
      <c r="C85" s="225" t="s">
        <v>103</v>
      </c>
      <c r="D85" s="225"/>
      <c r="E85" s="225"/>
      <c r="F85" s="225"/>
      <c r="G85" s="225"/>
      <c r="H85" s="108"/>
      <c r="I85" s="108"/>
      <c r="J85" s="108"/>
      <c r="K85" s="108"/>
      <c r="L85" s="108"/>
      <c r="M85" s="108"/>
      <c r="N85" s="225" t="s">
        <v>104</v>
      </c>
      <c r="O85" s="225"/>
      <c r="P85" s="225"/>
      <c r="Q85" s="225"/>
      <c r="R85" s="28"/>
      <c r="T85" s="119"/>
      <c r="U85" s="119"/>
    </row>
    <row r="86" spans="2:47" s="25" customFormat="1" ht="10.25" customHeight="1" x14ac:dyDescent="0.15"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8"/>
      <c r="T86" s="119"/>
      <c r="U86" s="119"/>
    </row>
    <row r="87" spans="2:47" s="25" customFormat="1" ht="29.25" customHeight="1" x14ac:dyDescent="0.15">
      <c r="B87" s="26"/>
      <c r="C87" s="120" t="s">
        <v>105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183">
        <f>N128</f>
        <v>0</v>
      </c>
      <c r="O87" s="183"/>
      <c r="P87" s="183"/>
      <c r="Q87" s="183"/>
      <c r="R87" s="28"/>
      <c r="T87" s="119"/>
      <c r="U87" s="119"/>
      <c r="AU87" s="8" t="s">
        <v>106</v>
      </c>
    </row>
    <row r="88" spans="2:47" s="121" customFormat="1" ht="25" customHeight="1" x14ac:dyDescent="0.15">
      <c r="B88" s="122"/>
      <c r="C88" s="123"/>
      <c r="D88" s="124" t="s">
        <v>107</v>
      </c>
      <c r="E88" s="123"/>
      <c r="F88" s="123"/>
      <c r="G88" s="123"/>
      <c r="H88" s="123"/>
      <c r="I88" s="123"/>
      <c r="J88" s="123"/>
      <c r="K88" s="123"/>
      <c r="L88" s="123"/>
      <c r="M88" s="123"/>
      <c r="N88" s="222">
        <f>N129</f>
        <v>0</v>
      </c>
      <c r="O88" s="222"/>
      <c r="P88" s="222"/>
      <c r="Q88" s="222"/>
      <c r="R88" s="125"/>
      <c r="T88" s="126"/>
      <c r="U88" s="126"/>
    </row>
    <row r="89" spans="2:47" s="127" customFormat="1" ht="20" customHeight="1" x14ac:dyDescent="0.15">
      <c r="B89" s="128"/>
      <c r="C89" s="129"/>
      <c r="D89" s="96" t="s">
        <v>108</v>
      </c>
      <c r="E89" s="129"/>
      <c r="F89" s="129"/>
      <c r="G89" s="129"/>
      <c r="H89" s="129"/>
      <c r="I89" s="129"/>
      <c r="J89" s="129"/>
      <c r="K89" s="129"/>
      <c r="L89" s="129"/>
      <c r="M89" s="129"/>
      <c r="N89" s="180">
        <f>N130</f>
        <v>0</v>
      </c>
      <c r="O89" s="180"/>
      <c r="P89" s="180"/>
      <c r="Q89" s="180"/>
      <c r="R89" s="130"/>
      <c r="T89" s="131"/>
      <c r="U89" s="131"/>
    </row>
    <row r="90" spans="2:47" s="127" customFormat="1" ht="20" customHeight="1" x14ac:dyDescent="0.15">
      <c r="B90" s="128"/>
      <c r="C90" s="129"/>
      <c r="D90" s="96" t="s">
        <v>109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80">
        <f>N150</f>
        <v>0</v>
      </c>
      <c r="O90" s="180"/>
      <c r="P90" s="180"/>
      <c r="Q90" s="180"/>
      <c r="R90" s="130"/>
      <c r="T90" s="131"/>
      <c r="U90" s="131"/>
    </row>
    <row r="91" spans="2:47" s="127" customFormat="1" ht="20" customHeight="1" x14ac:dyDescent="0.15">
      <c r="B91" s="128"/>
      <c r="C91" s="129"/>
      <c r="D91" s="96" t="s">
        <v>110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80">
        <f>N153</f>
        <v>0</v>
      </c>
      <c r="O91" s="180"/>
      <c r="P91" s="180"/>
      <c r="Q91" s="180"/>
      <c r="R91" s="130"/>
      <c r="T91" s="131"/>
      <c r="U91" s="131"/>
    </row>
    <row r="92" spans="2:47" s="127" customFormat="1" ht="20" customHeight="1" x14ac:dyDescent="0.15">
      <c r="B92" s="128"/>
      <c r="C92" s="129"/>
      <c r="D92" s="96" t="s">
        <v>111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80">
        <f>N166</f>
        <v>0</v>
      </c>
      <c r="O92" s="180"/>
      <c r="P92" s="180"/>
      <c r="Q92" s="180"/>
      <c r="R92" s="130"/>
      <c r="T92" s="131"/>
      <c r="U92" s="131"/>
    </row>
    <row r="93" spans="2:47" s="127" customFormat="1" ht="20" customHeight="1" x14ac:dyDescent="0.15">
      <c r="B93" s="128"/>
      <c r="C93" s="129"/>
      <c r="D93" s="96" t="s">
        <v>112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80">
        <f>N170</f>
        <v>0</v>
      </c>
      <c r="O93" s="180"/>
      <c r="P93" s="180"/>
      <c r="Q93" s="180"/>
      <c r="R93" s="130"/>
      <c r="T93" s="131"/>
      <c r="U93" s="131"/>
    </row>
    <row r="94" spans="2:47" s="121" customFormat="1" ht="25" customHeight="1" x14ac:dyDescent="0.15">
      <c r="B94" s="122"/>
      <c r="C94" s="123"/>
      <c r="D94" s="124" t="s">
        <v>113</v>
      </c>
      <c r="E94" s="123"/>
      <c r="F94" s="123"/>
      <c r="G94" s="123"/>
      <c r="H94" s="123"/>
      <c r="I94" s="123"/>
      <c r="J94" s="123"/>
      <c r="K94" s="123"/>
      <c r="L94" s="123"/>
      <c r="M94" s="123"/>
      <c r="N94" s="222">
        <f>N172</f>
        <v>0</v>
      </c>
      <c r="O94" s="222"/>
      <c r="P94" s="222"/>
      <c r="Q94" s="222"/>
      <c r="R94" s="125"/>
      <c r="T94" s="126"/>
      <c r="U94" s="126"/>
    </row>
    <row r="95" spans="2:47" s="127" customFormat="1" ht="20" customHeight="1" x14ac:dyDescent="0.15">
      <c r="B95" s="128"/>
      <c r="C95" s="129"/>
      <c r="D95" s="96" t="s">
        <v>114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80">
        <f>N173</f>
        <v>0</v>
      </c>
      <c r="O95" s="180"/>
      <c r="P95" s="180"/>
      <c r="Q95" s="180"/>
      <c r="R95" s="130"/>
      <c r="T95" s="131"/>
      <c r="U95" s="131"/>
    </row>
    <row r="96" spans="2:47" s="127" customFormat="1" ht="20" customHeight="1" x14ac:dyDescent="0.15">
      <c r="B96" s="128"/>
      <c r="C96" s="129"/>
      <c r="D96" s="96" t="s">
        <v>115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80">
        <f>N181</f>
        <v>0</v>
      </c>
      <c r="O96" s="180"/>
      <c r="P96" s="180"/>
      <c r="Q96" s="180"/>
      <c r="R96" s="130"/>
      <c r="T96" s="131"/>
      <c r="U96" s="131"/>
    </row>
    <row r="97" spans="2:65" s="127" customFormat="1" ht="20" customHeight="1" x14ac:dyDescent="0.15">
      <c r="B97" s="128"/>
      <c r="C97" s="129"/>
      <c r="D97" s="96" t="s">
        <v>116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80">
        <f>N189</f>
        <v>0</v>
      </c>
      <c r="O97" s="180"/>
      <c r="P97" s="180"/>
      <c r="Q97" s="180"/>
      <c r="R97" s="130"/>
      <c r="T97" s="131"/>
      <c r="U97" s="131"/>
    </row>
    <row r="98" spans="2:65" s="127" customFormat="1" ht="20" customHeight="1" x14ac:dyDescent="0.15">
      <c r="B98" s="128"/>
      <c r="C98" s="129"/>
      <c r="D98" s="96" t="s">
        <v>117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80">
        <f>N191</f>
        <v>0</v>
      </c>
      <c r="O98" s="180"/>
      <c r="P98" s="180"/>
      <c r="Q98" s="180"/>
      <c r="R98" s="130"/>
      <c r="T98" s="131"/>
      <c r="U98" s="131"/>
    </row>
    <row r="99" spans="2:65" s="127" customFormat="1" ht="20" customHeight="1" x14ac:dyDescent="0.15">
      <c r="B99" s="128"/>
      <c r="C99" s="129"/>
      <c r="D99" s="96" t="s">
        <v>118</v>
      </c>
      <c r="E99" s="129"/>
      <c r="F99" s="129"/>
      <c r="G99" s="129"/>
      <c r="H99" s="129"/>
      <c r="I99" s="129"/>
      <c r="J99" s="129"/>
      <c r="K99" s="129"/>
      <c r="L99" s="129"/>
      <c r="M99" s="129"/>
      <c r="N99" s="180">
        <f>N195</f>
        <v>0</v>
      </c>
      <c r="O99" s="180"/>
      <c r="P99" s="180"/>
      <c r="Q99" s="180"/>
      <c r="R99" s="130"/>
      <c r="T99" s="131"/>
      <c r="U99" s="131"/>
    </row>
    <row r="100" spans="2:65" s="127" customFormat="1" ht="20" customHeight="1" x14ac:dyDescent="0.15">
      <c r="B100" s="128"/>
      <c r="C100" s="129"/>
      <c r="D100" s="96" t="s">
        <v>119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180">
        <f>N210</f>
        <v>0</v>
      </c>
      <c r="O100" s="180"/>
      <c r="P100" s="180"/>
      <c r="Q100" s="180"/>
      <c r="R100" s="130"/>
      <c r="T100" s="131"/>
      <c r="U100" s="131"/>
    </row>
    <row r="101" spans="2:65" s="127" customFormat="1" ht="20" customHeight="1" x14ac:dyDescent="0.15">
      <c r="B101" s="128"/>
      <c r="C101" s="129"/>
      <c r="D101" s="96" t="s">
        <v>120</v>
      </c>
      <c r="E101" s="129"/>
      <c r="F101" s="129"/>
      <c r="G101" s="129"/>
      <c r="H101" s="129"/>
      <c r="I101" s="129"/>
      <c r="J101" s="129"/>
      <c r="K101" s="129"/>
      <c r="L101" s="129"/>
      <c r="M101" s="129"/>
      <c r="N101" s="180">
        <f>N222</f>
        <v>0</v>
      </c>
      <c r="O101" s="180"/>
      <c r="P101" s="180"/>
      <c r="Q101" s="180"/>
      <c r="R101" s="130"/>
      <c r="T101" s="131"/>
      <c r="U101" s="131"/>
    </row>
    <row r="102" spans="2:65" s="121" customFormat="1" ht="22" customHeight="1" x14ac:dyDescent="0.2">
      <c r="B102" s="122"/>
      <c r="C102" s="123"/>
      <c r="D102" s="124" t="s">
        <v>121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217">
        <f>N224</f>
        <v>0</v>
      </c>
      <c r="O102" s="217"/>
      <c r="P102" s="217"/>
      <c r="Q102" s="217"/>
      <c r="R102" s="125"/>
      <c r="T102" s="126"/>
      <c r="U102" s="126"/>
    </row>
    <row r="103" spans="2:65" s="25" customFormat="1" ht="22" customHeight="1" x14ac:dyDescent="0.15">
      <c r="B103" s="26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8"/>
      <c r="T103" s="119"/>
      <c r="U103" s="119"/>
    </row>
    <row r="104" spans="2:65" s="25" customFormat="1" ht="29.25" customHeight="1" x14ac:dyDescent="0.15">
      <c r="B104" s="26"/>
      <c r="C104" s="120" t="s">
        <v>122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21">
        <f>ROUND(N105+N106+N107+N108+N109+N110,2)</f>
        <v>0</v>
      </c>
      <c r="O104" s="221"/>
      <c r="P104" s="221"/>
      <c r="Q104" s="221"/>
      <c r="R104" s="28"/>
      <c r="T104" s="132"/>
      <c r="U104" s="133" t="s">
        <v>41</v>
      </c>
    </row>
    <row r="105" spans="2:65" s="25" customFormat="1" ht="18" customHeight="1" x14ac:dyDescent="0.15">
      <c r="B105" s="26"/>
      <c r="C105" s="27"/>
      <c r="D105" s="178" t="s">
        <v>123</v>
      </c>
      <c r="E105" s="178"/>
      <c r="F105" s="178"/>
      <c r="G105" s="178"/>
      <c r="H105" s="178"/>
      <c r="I105" s="27"/>
      <c r="J105" s="27"/>
      <c r="K105" s="27"/>
      <c r="L105" s="27"/>
      <c r="M105" s="27"/>
      <c r="N105" s="179">
        <f>ROUND(N87*T105,2)</f>
        <v>0</v>
      </c>
      <c r="O105" s="179"/>
      <c r="P105" s="179"/>
      <c r="Q105" s="179"/>
      <c r="R105" s="28"/>
      <c r="S105" s="134"/>
      <c r="T105" s="135"/>
      <c r="U105" s="136" t="s">
        <v>42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7" t="s">
        <v>124</v>
      </c>
      <c r="AZ105" s="134"/>
      <c r="BA105" s="134"/>
      <c r="BB105" s="134"/>
      <c r="BC105" s="134"/>
      <c r="BD105" s="134"/>
      <c r="BE105" s="138">
        <f t="shared" ref="BE105:BE110" si="0">IF(U105="základní",N105,0)</f>
        <v>0</v>
      </c>
      <c r="BF105" s="138">
        <f t="shared" ref="BF105:BF110" si="1">IF(U105="snížená",N105,0)</f>
        <v>0</v>
      </c>
      <c r="BG105" s="138">
        <f t="shared" ref="BG105:BG110" si="2">IF(U105="zákl. přenesená",N105,0)</f>
        <v>0</v>
      </c>
      <c r="BH105" s="138">
        <f t="shared" ref="BH105:BH110" si="3">IF(U105="sníž. přenesená",N105,0)</f>
        <v>0</v>
      </c>
      <c r="BI105" s="138">
        <f t="shared" ref="BI105:BI110" si="4">IF(U105="nulová",N105,0)</f>
        <v>0</v>
      </c>
      <c r="BJ105" s="137" t="s">
        <v>82</v>
      </c>
      <c r="BK105" s="134"/>
      <c r="BL105" s="134"/>
      <c r="BM105" s="134"/>
    </row>
    <row r="106" spans="2:65" s="25" customFormat="1" ht="18" customHeight="1" x14ac:dyDescent="0.15">
      <c r="B106" s="26"/>
      <c r="C106" s="27"/>
      <c r="D106" s="178" t="s">
        <v>125</v>
      </c>
      <c r="E106" s="178"/>
      <c r="F106" s="178"/>
      <c r="G106" s="178"/>
      <c r="H106" s="178"/>
      <c r="I106" s="27"/>
      <c r="J106" s="27"/>
      <c r="K106" s="27"/>
      <c r="L106" s="27"/>
      <c r="M106" s="27"/>
      <c r="N106" s="179">
        <f>ROUND(N87*T106,2)</f>
        <v>0</v>
      </c>
      <c r="O106" s="179"/>
      <c r="P106" s="179"/>
      <c r="Q106" s="179"/>
      <c r="R106" s="28"/>
      <c r="S106" s="134"/>
      <c r="T106" s="135"/>
      <c r="U106" s="136" t="s">
        <v>42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7" t="s">
        <v>124</v>
      </c>
      <c r="AZ106" s="134"/>
      <c r="BA106" s="134"/>
      <c r="BB106" s="134"/>
      <c r="BC106" s="134"/>
      <c r="BD106" s="134"/>
      <c r="BE106" s="138">
        <f t="shared" si="0"/>
        <v>0</v>
      </c>
      <c r="BF106" s="138">
        <f t="shared" si="1"/>
        <v>0</v>
      </c>
      <c r="BG106" s="138">
        <f t="shared" si="2"/>
        <v>0</v>
      </c>
      <c r="BH106" s="138">
        <f t="shared" si="3"/>
        <v>0</v>
      </c>
      <c r="BI106" s="138">
        <f t="shared" si="4"/>
        <v>0</v>
      </c>
      <c r="BJ106" s="137" t="s">
        <v>82</v>
      </c>
      <c r="BK106" s="134"/>
      <c r="BL106" s="134"/>
      <c r="BM106" s="134"/>
    </row>
    <row r="107" spans="2:65" s="25" customFormat="1" ht="18" customHeight="1" x14ac:dyDescent="0.15">
      <c r="B107" s="26"/>
      <c r="C107" s="27"/>
      <c r="D107" s="178" t="s">
        <v>126</v>
      </c>
      <c r="E107" s="178"/>
      <c r="F107" s="178"/>
      <c r="G107" s="178"/>
      <c r="H107" s="178"/>
      <c r="I107" s="27"/>
      <c r="J107" s="27"/>
      <c r="K107" s="27"/>
      <c r="L107" s="27"/>
      <c r="M107" s="27"/>
      <c r="N107" s="179">
        <f>ROUND(N87*T107,2)</f>
        <v>0</v>
      </c>
      <c r="O107" s="179"/>
      <c r="P107" s="179"/>
      <c r="Q107" s="179"/>
      <c r="R107" s="28"/>
      <c r="S107" s="134"/>
      <c r="T107" s="135"/>
      <c r="U107" s="136" t="s">
        <v>42</v>
      </c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7" t="s">
        <v>124</v>
      </c>
      <c r="AZ107" s="134"/>
      <c r="BA107" s="134"/>
      <c r="BB107" s="134"/>
      <c r="BC107" s="134"/>
      <c r="BD107" s="134"/>
      <c r="BE107" s="138">
        <f t="shared" si="0"/>
        <v>0</v>
      </c>
      <c r="BF107" s="138">
        <f t="shared" si="1"/>
        <v>0</v>
      </c>
      <c r="BG107" s="138">
        <f t="shared" si="2"/>
        <v>0</v>
      </c>
      <c r="BH107" s="138">
        <f t="shared" si="3"/>
        <v>0</v>
      </c>
      <c r="BI107" s="138">
        <f t="shared" si="4"/>
        <v>0</v>
      </c>
      <c r="BJ107" s="137" t="s">
        <v>82</v>
      </c>
      <c r="BK107" s="134"/>
      <c r="BL107" s="134"/>
      <c r="BM107" s="134"/>
    </row>
    <row r="108" spans="2:65" s="25" customFormat="1" ht="18" customHeight="1" x14ac:dyDescent="0.15">
      <c r="B108" s="26"/>
      <c r="C108" s="27"/>
      <c r="D108" s="178" t="s">
        <v>127</v>
      </c>
      <c r="E108" s="178"/>
      <c r="F108" s="178"/>
      <c r="G108" s="178"/>
      <c r="H108" s="178"/>
      <c r="I108" s="27"/>
      <c r="J108" s="27"/>
      <c r="K108" s="27"/>
      <c r="L108" s="27"/>
      <c r="M108" s="27"/>
      <c r="N108" s="179">
        <f>ROUND(N87*T108,2)</f>
        <v>0</v>
      </c>
      <c r="O108" s="179"/>
      <c r="P108" s="179"/>
      <c r="Q108" s="179"/>
      <c r="R108" s="28"/>
      <c r="S108" s="134"/>
      <c r="T108" s="135"/>
      <c r="U108" s="136" t="s">
        <v>42</v>
      </c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7" t="s">
        <v>124</v>
      </c>
      <c r="AZ108" s="134"/>
      <c r="BA108" s="134"/>
      <c r="BB108" s="134"/>
      <c r="BC108" s="134"/>
      <c r="BD108" s="134"/>
      <c r="BE108" s="138">
        <f t="shared" si="0"/>
        <v>0</v>
      </c>
      <c r="BF108" s="138">
        <f t="shared" si="1"/>
        <v>0</v>
      </c>
      <c r="BG108" s="138">
        <f t="shared" si="2"/>
        <v>0</v>
      </c>
      <c r="BH108" s="138">
        <f t="shared" si="3"/>
        <v>0</v>
      </c>
      <c r="BI108" s="138">
        <f t="shared" si="4"/>
        <v>0</v>
      </c>
      <c r="BJ108" s="137" t="s">
        <v>82</v>
      </c>
      <c r="BK108" s="134"/>
      <c r="BL108" s="134"/>
      <c r="BM108" s="134"/>
    </row>
    <row r="109" spans="2:65" s="25" customFormat="1" ht="18" customHeight="1" x14ac:dyDescent="0.15">
      <c r="B109" s="26"/>
      <c r="C109" s="27"/>
      <c r="D109" s="178" t="s">
        <v>128</v>
      </c>
      <c r="E109" s="178"/>
      <c r="F109" s="178"/>
      <c r="G109" s="178"/>
      <c r="H109" s="178"/>
      <c r="I109" s="27"/>
      <c r="J109" s="27"/>
      <c r="K109" s="27"/>
      <c r="L109" s="27"/>
      <c r="M109" s="27"/>
      <c r="N109" s="179">
        <f>ROUND(N87*T109,2)</f>
        <v>0</v>
      </c>
      <c r="O109" s="179"/>
      <c r="P109" s="179"/>
      <c r="Q109" s="179"/>
      <c r="R109" s="28"/>
      <c r="S109" s="134"/>
      <c r="T109" s="135"/>
      <c r="U109" s="136" t="s">
        <v>42</v>
      </c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7" t="s">
        <v>124</v>
      </c>
      <c r="AZ109" s="134"/>
      <c r="BA109" s="134"/>
      <c r="BB109" s="134"/>
      <c r="BC109" s="134"/>
      <c r="BD109" s="134"/>
      <c r="BE109" s="138">
        <f t="shared" si="0"/>
        <v>0</v>
      </c>
      <c r="BF109" s="138">
        <f t="shared" si="1"/>
        <v>0</v>
      </c>
      <c r="BG109" s="138">
        <f t="shared" si="2"/>
        <v>0</v>
      </c>
      <c r="BH109" s="138">
        <f t="shared" si="3"/>
        <v>0</v>
      </c>
      <c r="BI109" s="138">
        <f t="shared" si="4"/>
        <v>0</v>
      </c>
      <c r="BJ109" s="137" t="s">
        <v>82</v>
      </c>
      <c r="BK109" s="134"/>
      <c r="BL109" s="134"/>
      <c r="BM109" s="134"/>
    </row>
    <row r="110" spans="2:65" s="25" customFormat="1" ht="18" customHeight="1" x14ac:dyDescent="0.15">
      <c r="B110" s="26"/>
      <c r="C110" s="27"/>
      <c r="D110" s="96" t="s">
        <v>129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179">
        <f>ROUND(N87*T110,2)</f>
        <v>0</v>
      </c>
      <c r="O110" s="179"/>
      <c r="P110" s="179"/>
      <c r="Q110" s="179"/>
      <c r="R110" s="28"/>
      <c r="S110" s="134"/>
      <c r="T110" s="139"/>
      <c r="U110" s="140" t="s">
        <v>42</v>
      </c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7" t="s">
        <v>130</v>
      </c>
      <c r="AZ110" s="134"/>
      <c r="BA110" s="134"/>
      <c r="BB110" s="134"/>
      <c r="BC110" s="134"/>
      <c r="BD110" s="134"/>
      <c r="BE110" s="138">
        <f t="shared" si="0"/>
        <v>0</v>
      </c>
      <c r="BF110" s="138">
        <f t="shared" si="1"/>
        <v>0</v>
      </c>
      <c r="BG110" s="138">
        <f t="shared" si="2"/>
        <v>0</v>
      </c>
      <c r="BH110" s="138">
        <f t="shared" si="3"/>
        <v>0</v>
      </c>
      <c r="BI110" s="138">
        <f t="shared" si="4"/>
        <v>0</v>
      </c>
      <c r="BJ110" s="137" t="s">
        <v>82</v>
      </c>
      <c r="BK110" s="134"/>
      <c r="BL110" s="134"/>
      <c r="BM110" s="134"/>
    </row>
    <row r="111" spans="2:65" s="25" customFormat="1" x14ac:dyDescent="0.15">
      <c r="B111" s="26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8"/>
      <c r="T111" s="119"/>
      <c r="U111" s="119"/>
    </row>
    <row r="112" spans="2:65" s="25" customFormat="1" ht="29.25" customHeight="1" x14ac:dyDescent="0.15">
      <c r="B112" s="26"/>
      <c r="C112" s="107" t="s">
        <v>92</v>
      </c>
      <c r="D112" s="108"/>
      <c r="E112" s="108"/>
      <c r="F112" s="108"/>
      <c r="G112" s="108"/>
      <c r="H112" s="108"/>
      <c r="I112" s="108"/>
      <c r="J112" s="108"/>
      <c r="K112" s="108"/>
      <c r="L112" s="177">
        <f>ROUND(SUM(N87+N104),2)</f>
        <v>0</v>
      </c>
      <c r="M112" s="177"/>
      <c r="N112" s="177"/>
      <c r="O112" s="177"/>
      <c r="P112" s="177"/>
      <c r="Q112" s="177"/>
      <c r="R112" s="28"/>
      <c r="T112" s="119"/>
      <c r="U112" s="119"/>
    </row>
    <row r="113" spans="2:63" s="25" customFormat="1" ht="7" customHeight="1" x14ac:dyDescent="0.15"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3"/>
      <c r="T113" s="119"/>
      <c r="U113" s="119"/>
    </row>
    <row r="117" spans="2:63" s="25" customFormat="1" ht="7" customHeight="1" x14ac:dyDescent="0.15"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6"/>
    </row>
    <row r="118" spans="2:63" s="25" customFormat="1" ht="37" customHeight="1" x14ac:dyDescent="0.15">
      <c r="B118" s="26"/>
      <c r="C118" s="188" t="s">
        <v>131</v>
      </c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28"/>
    </row>
    <row r="119" spans="2:63" s="25" customFormat="1" ht="7" customHeight="1" x14ac:dyDescent="0.15">
      <c r="B119" s="26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8"/>
    </row>
    <row r="120" spans="2:63" s="25" customFormat="1" ht="37" customHeight="1" x14ac:dyDescent="0.15">
      <c r="B120" s="26"/>
      <c r="C120" s="63" t="s">
        <v>19</v>
      </c>
      <c r="D120" s="27"/>
      <c r="E120" s="27"/>
      <c r="F120" s="189" t="str">
        <f>F6</f>
        <v>Snižení energetické náročnosti Kulturního zařízení v Maršovicích</v>
      </c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27"/>
      <c r="R120" s="28"/>
    </row>
    <row r="121" spans="2:63" s="25" customFormat="1" ht="7" customHeight="1" x14ac:dyDescent="0.15">
      <c r="B121" s="26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8"/>
    </row>
    <row r="122" spans="2:63" s="25" customFormat="1" ht="18" customHeight="1" x14ac:dyDescent="0.15">
      <c r="B122" s="26"/>
      <c r="C122" s="20" t="s">
        <v>23</v>
      </c>
      <c r="D122" s="27"/>
      <c r="E122" s="27"/>
      <c r="F122" s="18" t="str">
        <f>F8</f>
        <v>Maršovice</v>
      </c>
      <c r="G122" s="27"/>
      <c r="H122" s="27"/>
      <c r="I122" s="27"/>
      <c r="J122" s="27"/>
      <c r="K122" s="20" t="s">
        <v>25</v>
      </c>
      <c r="L122" s="27"/>
      <c r="M122" s="218" t="str">
        <f>IF(O8="","",O8)</f>
        <v/>
      </c>
      <c r="N122" s="218"/>
      <c r="O122" s="218"/>
      <c r="P122" s="218"/>
      <c r="Q122" s="27"/>
      <c r="R122" s="28"/>
    </row>
    <row r="123" spans="2:63" s="25" customFormat="1" ht="7" customHeight="1" x14ac:dyDescent="0.15">
      <c r="B123" s="26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8"/>
    </row>
    <row r="124" spans="2:63" s="25" customFormat="1" ht="12" x14ac:dyDescent="0.15">
      <c r="B124" s="26"/>
      <c r="C124" s="20" t="s">
        <v>26</v>
      </c>
      <c r="D124" s="27"/>
      <c r="E124" s="27"/>
      <c r="F124" s="18" t="str">
        <f>E11</f>
        <v>Městys Maršovice, č.p.89 257 55 Maršovice</v>
      </c>
      <c r="G124" s="27"/>
      <c r="H124" s="27"/>
      <c r="I124" s="27"/>
      <c r="J124" s="27"/>
      <c r="K124" s="20" t="s">
        <v>32</v>
      </c>
      <c r="L124" s="27"/>
      <c r="M124" s="198" t="str">
        <f>E17</f>
        <v>Ing.Lukáš Poledne</v>
      </c>
      <c r="N124" s="198"/>
      <c r="O124" s="198"/>
      <c r="P124" s="198"/>
      <c r="Q124" s="198"/>
      <c r="R124" s="28"/>
    </row>
    <row r="125" spans="2:63" s="25" customFormat="1" ht="14.5" customHeight="1" x14ac:dyDescent="0.15">
      <c r="B125" s="26"/>
      <c r="C125" s="20" t="s">
        <v>30</v>
      </c>
      <c r="D125" s="27"/>
      <c r="E125" s="27"/>
      <c r="F125" s="18" t="str">
        <f>IF(E14="","",E14)</f>
        <v>dle výběrového řízení</v>
      </c>
      <c r="G125" s="27"/>
      <c r="H125" s="27"/>
      <c r="I125" s="27"/>
      <c r="J125" s="27"/>
      <c r="K125" s="20" t="s">
        <v>35</v>
      </c>
      <c r="L125" s="27"/>
      <c r="M125" s="198" t="str">
        <f>E20</f>
        <v>Fulín Fr.</v>
      </c>
      <c r="N125" s="198"/>
      <c r="O125" s="198"/>
      <c r="P125" s="198"/>
      <c r="Q125" s="198"/>
      <c r="R125" s="28"/>
    </row>
    <row r="126" spans="2:63" s="25" customFormat="1" ht="10.25" customHeight="1" x14ac:dyDescent="0.15">
      <c r="B126" s="26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8"/>
    </row>
    <row r="127" spans="2:63" s="141" customFormat="1" ht="29.25" customHeight="1" x14ac:dyDescent="0.15">
      <c r="B127" s="142"/>
      <c r="C127" s="143" t="s">
        <v>132</v>
      </c>
      <c r="D127" s="144" t="s">
        <v>133</v>
      </c>
      <c r="E127" s="144" t="s">
        <v>59</v>
      </c>
      <c r="F127" s="219" t="s">
        <v>134</v>
      </c>
      <c r="G127" s="219"/>
      <c r="H127" s="219"/>
      <c r="I127" s="219"/>
      <c r="J127" s="144" t="s">
        <v>135</v>
      </c>
      <c r="K127" s="144" t="s">
        <v>136</v>
      </c>
      <c r="L127" s="219" t="s">
        <v>137</v>
      </c>
      <c r="M127" s="219"/>
      <c r="N127" s="220" t="s">
        <v>104</v>
      </c>
      <c r="O127" s="220"/>
      <c r="P127" s="220"/>
      <c r="Q127" s="220"/>
      <c r="R127" s="145"/>
      <c r="T127" s="74" t="s">
        <v>138</v>
      </c>
      <c r="U127" s="75" t="s">
        <v>41</v>
      </c>
      <c r="V127" s="75" t="s">
        <v>139</v>
      </c>
      <c r="W127" s="75" t="s">
        <v>140</v>
      </c>
      <c r="X127" s="75" t="s">
        <v>141</v>
      </c>
      <c r="Y127" s="75" t="s">
        <v>142</v>
      </c>
      <c r="Z127" s="75" t="s">
        <v>143</v>
      </c>
      <c r="AA127" s="76" t="s">
        <v>144</v>
      </c>
    </row>
    <row r="128" spans="2:63" s="25" customFormat="1" ht="29.25" customHeight="1" x14ac:dyDescent="0.2">
      <c r="B128" s="26"/>
      <c r="C128" s="78" t="s">
        <v>101</v>
      </c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16">
        <f>BK128</f>
        <v>0</v>
      </c>
      <c r="O128" s="216"/>
      <c r="P128" s="216"/>
      <c r="Q128" s="216"/>
      <c r="R128" s="28"/>
      <c r="T128" s="77"/>
      <c r="U128" s="43"/>
      <c r="V128" s="43"/>
      <c r="W128" s="146">
        <f>W129+W172+W224</f>
        <v>0</v>
      </c>
      <c r="X128" s="43"/>
      <c r="Y128" s="146">
        <f>Y129+Y172+Y224</f>
        <v>12.82234985</v>
      </c>
      <c r="Z128" s="43"/>
      <c r="AA128" s="147">
        <f>AA129+AA172+AA224</f>
        <v>4.8024969799999999</v>
      </c>
      <c r="AT128" s="8" t="s">
        <v>76</v>
      </c>
      <c r="AU128" s="8" t="s">
        <v>106</v>
      </c>
      <c r="BK128" s="148">
        <f>BK129+BK172+BK224</f>
        <v>0</v>
      </c>
    </row>
    <row r="129" spans="2:65" s="149" customFormat="1" ht="37.5" customHeight="1" x14ac:dyDescent="0.2">
      <c r="B129" s="150"/>
      <c r="C129" s="151"/>
      <c r="D129" s="152" t="s">
        <v>107</v>
      </c>
      <c r="E129" s="152"/>
      <c r="F129" s="152"/>
      <c r="G129" s="152"/>
      <c r="H129" s="152"/>
      <c r="I129" s="152"/>
      <c r="J129" s="152"/>
      <c r="K129" s="152"/>
      <c r="L129" s="152"/>
      <c r="M129" s="152"/>
      <c r="N129" s="217">
        <f>BK129</f>
        <v>0</v>
      </c>
      <c r="O129" s="217"/>
      <c r="P129" s="217"/>
      <c r="Q129" s="217"/>
      <c r="R129" s="153"/>
      <c r="T129" s="154"/>
      <c r="U129" s="151"/>
      <c r="V129" s="151"/>
      <c r="W129" s="155">
        <f>W130+W150+W153+W166+W170</f>
        <v>0</v>
      </c>
      <c r="X129" s="151"/>
      <c r="Y129" s="155">
        <f>Y130+Y150+Y153+Y166+Y170</f>
        <v>12.257623000000001</v>
      </c>
      <c r="Z129" s="151"/>
      <c r="AA129" s="156">
        <f>AA130+AA150+AA153+AA166+AA170</f>
        <v>1.6539815</v>
      </c>
      <c r="AR129" s="157" t="s">
        <v>82</v>
      </c>
      <c r="AT129" s="158" t="s">
        <v>76</v>
      </c>
      <c r="AU129" s="158" t="s">
        <v>77</v>
      </c>
      <c r="AY129" s="157" t="s">
        <v>145</v>
      </c>
      <c r="BK129" s="159">
        <f>BK130+BK150+BK153+BK166+BK170</f>
        <v>0</v>
      </c>
    </row>
    <row r="130" spans="2:65" s="149" customFormat="1" ht="20" customHeight="1" x14ac:dyDescent="0.15">
      <c r="B130" s="150"/>
      <c r="C130" s="151"/>
      <c r="D130" s="160" t="s">
        <v>108</v>
      </c>
      <c r="E130" s="160"/>
      <c r="F130" s="160"/>
      <c r="G130" s="160"/>
      <c r="H130" s="160"/>
      <c r="I130" s="160"/>
      <c r="J130" s="160"/>
      <c r="K130" s="160"/>
      <c r="L130" s="160"/>
      <c r="M130" s="160"/>
      <c r="N130" s="215">
        <f>BK130</f>
        <v>0</v>
      </c>
      <c r="O130" s="215"/>
      <c r="P130" s="215"/>
      <c r="Q130" s="215"/>
      <c r="R130" s="153"/>
      <c r="T130" s="154"/>
      <c r="U130" s="151"/>
      <c r="V130" s="151"/>
      <c r="W130" s="155">
        <f>SUM(W131:W149)</f>
        <v>0</v>
      </c>
      <c r="X130" s="151"/>
      <c r="Y130" s="155">
        <f>SUM(Y131:Y149)</f>
        <v>12.2491302</v>
      </c>
      <c r="Z130" s="151"/>
      <c r="AA130" s="156">
        <f>SUM(AA131:AA149)</f>
        <v>0</v>
      </c>
      <c r="AR130" s="157" t="s">
        <v>82</v>
      </c>
      <c r="AT130" s="158" t="s">
        <v>76</v>
      </c>
      <c r="AU130" s="158" t="s">
        <v>82</v>
      </c>
      <c r="AY130" s="157" t="s">
        <v>145</v>
      </c>
      <c r="BK130" s="159">
        <f>SUM(BK131:BK149)</f>
        <v>0</v>
      </c>
    </row>
    <row r="131" spans="2:65" s="25" customFormat="1" ht="25.5" customHeight="1" x14ac:dyDescent="0.15">
      <c r="B131" s="26"/>
      <c r="C131" s="161" t="s">
        <v>82</v>
      </c>
      <c r="D131" s="161" t="s">
        <v>146</v>
      </c>
      <c r="E131" s="162" t="s">
        <v>147</v>
      </c>
      <c r="F131" s="212" t="s">
        <v>148</v>
      </c>
      <c r="G131" s="212"/>
      <c r="H131" s="212"/>
      <c r="I131" s="212"/>
      <c r="J131" s="163" t="s">
        <v>149</v>
      </c>
      <c r="K131" s="164">
        <v>25</v>
      </c>
      <c r="L131" s="206">
        <v>0</v>
      </c>
      <c r="M131" s="206"/>
      <c r="N131" s="207">
        <f t="shared" ref="N131:N149" si="5">ROUND(L131*K131,2)</f>
        <v>0</v>
      </c>
      <c r="O131" s="207"/>
      <c r="P131" s="207"/>
      <c r="Q131" s="207"/>
      <c r="R131" s="28"/>
      <c r="T131" s="165"/>
      <c r="U131" s="36" t="s">
        <v>42</v>
      </c>
      <c r="V131" s="27"/>
      <c r="W131" s="166">
        <f t="shared" ref="W131:W149" si="6">V131*K131</f>
        <v>0</v>
      </c>
      <c r="X131" s="166">
        <v>1.0200000000000001E-2</v>
      </c>
      <c r="Y131" s="166">
        <f t="shared" ref="Y131:Y149" si="7">X131*K131</f>
        <v>0.255</v>
      </c>
      <c r="Z131" s="166">
        <v>0</v>
      </c>
      <c r="AA131" s="167">
        <f t="shared" ref="AA131:AA149" si="8">Z131*K131</f>
        <v>0</v>
      </c>
      <c r="AR131" s="8" t="s">
        <v>150</v>
      </c>
      <c r="AT131" s="8" t="s">
        <v>146</v>
      </c>
      <c r="AU131" s="8" t="s">
        <v>98</v>
      </c>
      <c r="AY131" s="8" t="s">
        <v>145</v>
      </c>
      <c r="BE131" s="100">
        <f t="shared" ref="BE131:BE149" si="9">IF(U131="základní",N131,0)</f>
        <v>0</v>
      </c>
      <c r="BF131" s="100">
        <f t="shared" ref="BF131:BF149" si="10">IF(U131="snížená",N131,0)</f>
        <v>0</v>
      </c>
      <c r="BG131" s="100">
        <f t="shared" ref="BG131:BG149" si="11">IF(U131="zákl. přenesená",N131,0)</f>
        <v>0</v>
      </c>
      <c r="BH131" s="100">
        <f t="shared" ref="BH131:BH149" si="12">IF(U131="sníž. přenesená",N131,0)</f>
        <v>0</v>
      </c>
      <c r="BI131" s="100">
        <f t="shared" ref="BI131:BI149" si="13">IF(U131="nulová",N131,0)</f>
        <v>0</v>
      </c>
      <c r="BJ131" s="8" t="s">
        <v>82</v>
      </c>
      <c r="BK131" s="100">
        <f t="shared" ref="BK131:BK149" si="14">ROUND(L131*K131,2)</f>
        <v>0</v>
      </c>
      <c r="BL131" s="8" t="s">
        <v>150</v>
      </c>
      <c r="BM131" s="8" t="s">
        <v>151</v>
      </c>
    </row>
    <row r="132" spans="2:65" s="25" customFormat="1" ht="25.5" customHeight="1" x14ac:dyDescent="0.15">
      <c r="B132" s="26"/>
      <c r="C132" s="161" t="s">
        <v>98</v>
      </c>
      <c r="D132" s="161" t="s">
        <v>146</v>
      </c>
      <c r="E132" s="162" t="s">
        <v>152</v>
      </c>
      <c r="F132" s="212" t="s">
        <v>153</v>
      </c>
      <c r="G132" s="212"/>
      <c r="H132" s="212"/>
      <c r="I132" s="212"/>
      <c r="J132" s="163" t="s">
        <v>154</v>
      </c>
      <c r="K132" s="164">
        <v>37.655000000000001</v>
      </c>
      <c r="L132" s="206">
        <v>0</v>
      </c>
      <c r="M132" s="206"/>
      <c r="N132" s="207">
        <f t="shared" si="5"/>
        <v>0</v>
      </c>
      <c r="O132" s="207"/>
      <c r="P132" s="207"/>
      <c r="Q132" s="207"/>
      <c r="R132" s="28"/>
      <c r="T132" s="165"/>
      <c r="U132" s="36" t="s">
        <v>42</v>
      </c>
      <c r="V132" s="27"/>
      <c r="W132" s="166">
        <f t="shared" si="6"/>
        <v>0</v>
      </c>
      <c r="X132" s="166">
        <v>3.3579999999999999E-2</v>
      </c>
      <c r="Y132" s="166">
        <f t="shared" si="7"/>
        <v>1.2644549</v>
      </c>
      <c r="Z132" s="166">
        <v>0</v>
      </c>
      <c r="AA132" s="167">
        <f t="shared" si="8"/>
        <v>0</v>
      </c>
      <c r="AR132" s="8" t="s">
        <v>150</v>
      </c>
      <c r="AT132" s="8" t="s">
        <v>146</v>
      </c>
      <c r="AU132" s="8" t="s">
        <v>98</v>
      </c>
      <c r="AY132" s="8" t="s">
        <v>145</v>
      </c>
      <c r="BE132" s="100">
        <f t="shared" si="9"/>
        <v>0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8" t="s">
        <v>82</v>
      </c>
      <c r="BK132" s="100">
        <f t="shared" si="14"/>
        <v>0</v>
      </c>
      <c r="BL132" s="8" t="s">
        <v>150</v>
      </c>
      <c r="BM132" s="8" t="s">
        <v>155</v>
      </c>
    </row>
    <row r="133" spans="2:65" s="25" customFormat="1" ht="16.5" customHeight="1" x14ac:dyDescent="0.15">
      <c r="B133" s="26"/>
      <c r="C133" s="161" t="s">
        <v>156</v>
      </c>
      <c r="D133" s="161" t="s">
        <v>146</v>
      </c>
      <c r="E133" s="162" t="s">
        <v>157</v>
      </c>
      <c r="F133" s="212" t="s">
        <v>158</v>
      </c>
      <c r="G133" s="212"/>
      <c r="H133" s="212"/>
      <c r="I133" s="212"/>
      <c r="J133" s="163" t="s">
        <v>154</v>
      </c>
      <c r="K133" s="164">
        <v>177.91800000000001</v>
      </c>
      <c r="L133" s="206">
        <v>0</v>
      </c>
      <c r="M133" s="206"/>
      <c r="N133" s="207">
        <f t="shared" si="5"/>
        <v>0</v>
      </c>
      <c r="O133" s="207"/>
      <c r="P133" s="207"/>
      <c r="Q133" s="207"/>
      <c r="R133" s="28"/>
      <c r="T133" s="165"/>
      <c r="U133" s="36" t="s">
        <v>42</v>
      </c>
      <c r="V133" s="27"/>
      <c r="W133" s="166">
        <f t="shared" si="6"/>
        <v>0</v>
      </c>
      <c r="X133" s="166">
        <v>1.2E-4</v>
      </c>
      <c r="Y133" s="166">
        <f t="shared" si="7"/>
        <v>2.135016E-2</v>
      </c>
      <c r="Z133" s="166">
        <v>0</v>
      </c>
      <c r="AA133" s="167">
        <f t="shared" si="8"/>
        <v>0</v>
      </c>
      <c r="AR133" s="8" t="s">
        <v>150</v>
      </c>
      <c r="AT133" s="8" t="s">
        <v>146</v>
      </c>
      <c r="AU133" s="8" t="s">
        <v>98</v>
      </c>
      <c r="AY133" s="8" t="s">
        <v>145</v>
      </c>
      <c r="BE133" s="100">
        <f t="shared" si="9"/>
        <v>0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8" t="s">
        <v>82</v>
      </c>
      <c r="BK133" s="100">
        <f t="shared" si="14"/>
        <v>0</v>
      </c>
      <c r="BL133" s="8" t="s">
        <v>150</v>
      </c>
      <c r="BM133" s="8" t="s">
        <v>159</v>
      </c>
    </row>
    <row r="134" spans="2:65" s="25" customFormat="1" ht="25.5" customHeight="1" x14ac:dyDescent="0.15">
      <c r="B134" s="26"/>
      <c r="C134" s="161" t="s">
        <v>150</v>
      </c>
      <c r="D134" s="161" t="s">
        <v>146</v>
      </c>
      <c r="E134" s="162" t="s">
        <v>160</v>
      </c>
      <c r="F134" s="212" t="s">
        <v>161</v>
      </c>
      <c r="G134" s="212"/>
      <c r="H134" s="212"/>
      <c r="I134" s="212"/>
      <c r="J134" s="163" t="s">
        <v>154</v>
      </c>
      <c r="K134" s="164">
        <v>174.28399999999999</v>
      </c>
      <c r="L134" s="206">
        <v>0</v>
      </c>
      <c r="M134" s="206"/>
      <c r="N134" s="207">
        <f t="shared" si="5"/>
        <v>0</v>
      </c>
      <c r="O134" s="207"/>
      <c r="P134" s="207"/>
      <c r="Q134" s="207"/>
      <c r="R134" s="28"/>
      <c r="T134" s="165"/>
      <c r="U134" s="36" t="s">
        <v>42</v>
      </c>
      <c r="V134" s="27"/>
      <c r="W134" s="166">
        <f t="shared" si="6"/>
        <v>0</v>
      </c>
      <c r="X134" s="166">
        <v>8.5000000000000006E-3</v>
      </c>
      <c r="Y134" s="166">
        <f t="shared" si="7"/>
        <v>1.481414</v>
      </c>
      <c r="Z134" s="166">
        <v>0</v>
      </c>
      <c r="AA134" s="167">
        <f t="shared" si="8"/>
        <v>0</v>
      </c>
      <c r="AR134" s="8" t="s">
        <v>150</v>
      </c>
      <c r="AT134" s="8" t="s">
        <v>146</v>
      </c>
      <c r="AU134" s="8" t="s">
        <v>98</v>
      </c>
      <c r="AY134" s="8" t="s">
        <v>145</v>
      </c>
      <c r="BE134" s="100">
        <f t="shared" si="9"/>
        <v>0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8" t="s">
        <v>82</v>
      </c>
      <c r="BK134" s="100">
        <f t="shared" si="14"/>
        <v>0</v>
      </c>
      <c r="BL134" s="8" t="s">
        <v>150</v>
      </c>
      <c r="BM134" s="8" t="s">
        <v>162</v>
      </c>
    </row>
    <row r="135" spans="2:65" s="25" customFormat="1" ht="16.5" customHeight="1" x14ac:dyDescent="0.15">
      <c r="B135" s="26"/>
      <c r="C135" s="168" t="s">
        <v>163</v>
      </c>
      <c r="D135" s="168" t="s">
        <v>164</v>
      </c>
      <c r="E135" s="169" t="s">
        <v>165</v>
      </c>
      <c r="F135" s="208" t="s">
        <v>166</v>
      </c>
      <c r="G135" s="208"/>
      <c r="H135" s="208"/>
      <c r="I135" s="208"/>
      <c r="J135" s="170" t="s">
        <v>154</v>
      </c>
      <c r="K135" s="171">
        <v>177.82599999999999</v>
      </c>
      <c r="L135" s="209">
        <v>0</v>
      </c>
      <c r="M135" s="209"/>
      <c r="N135" s="210">
        <f t="shared" si="5"/>
        <v>0</v>
      </c>
      <c r="O135" s="210"/>
      <c r="P135" s="210"/>
      <c r="Q135" s="210"/>
      <c r="R135" s="28"/>
      <c r="T135" s="165"/>
      <c r="U135" s="36" t="s">
        <v>42</v>
      </c>
      <c r="V135" s="27"/>
      <c r="W135" s="166">
        <f t="shared" si="6"/>
        <v>0</v>
      </c>
      <c r="X135" s="166">
        <v>0</v>
      </c>
      <c r="Y135" s="166">
        <f t="shared" si="7"/>
        <v>0</v>
      </c>
      <c r="Z135" s="166">
        <v>0</v>
      </c>
      <c r="AA135" s="167">
        <f t="shared" si="8"/>
        <v>0</v>
      </c>
      <c r="AR135" s="8" t="s">
        <v>167</v>
      </c>
      <c r="AT135" s="8" t="s">
        <v>164</v>
      </c>
      <c r="AU135" s="8" t="s">
        <v>98</v>
      </c>
      <c r="AY135" s="8" t="s">
        <v>145</v>
      </c>
      <c r="BE135" s="100">
        <f t="shared" si="9"/>
        <v>0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8" t="s">
        <v>82</v>
      </c>
      <c r="BK135" s="100">
        <f t="shared" si="14"/>
        <v>0</v>
      </c>
      <c r="BL135" s="8" t="s">
        <v>150</v>
      </c>
      <c r="BM135" s="8" t="s">
        <v>168</v>
      </c>
    </row>
    <row r="136" spans="2:65" s="25" customFormat="1" ht="25.5" customHeight="1" x14ac:dyDescent="0.15">
      <c r="B136" s="26"/>
      <c r="C136" s="161" t="s">
        <v>169</v>
      </c>
      <c r="D136" s="161" t="s">
        <v>146</v>
      </c>
      <c r="E136" s="162" t="s">
        <v>170</v>
      </c>
      <c r="F136" s="212" t="s">
        <v>171</v>
      </c>
      <c r="G136" s="212"/>
      <c r="H136" s="212"/>
      <c r="I136" s="212"/>
      <c r="J136" s="163" t="s">
        <v>172</v>
      </c>
      <c r="K136" s="164">
        <v>28.465</v>
      </c>
      <c r="L136" s="206">
        <v>0</v>
      </c>
      <c r="M136" s="206"/>
      <c r="N136" s="207">
        <f t="shared" si="5"/>
        <v>0</v>
      </c>
      <c r="O136" s="207"/>
      <c r="P136" s="207"/>
      <c r="Q136" s="207"/>
      <c r="R136" s="28"/>
      <c r="T136" s="165"/>
      <c r="U136" s="36" t="s">
        <v>42</v>
      </c>
      <c r="V136" s="27"/>
      <c r="W136" s="166">
        <f t="shared" si="6"/>
        <v>0</v>
      </c>
      <c r="X136" s="166">
        <v>6.0000000000000002E-5</v>
      </c>
      <c r="Y136" s="166">
        <f t="shared" si="7"/>
        <v>1.7079E-3</v>
      </c>
      <c r="Z136" s="166">
        <v>0</v>
      </c>
      <c r="AA136" s="167">
        <f t="shared" si="8"/>
        <v>0</v>
      </c>
      <c r="AR136" s="8" t="s">
        <v>150</v>
      </c>
      <c r="AT136" s="8" t="s">
        <v>146</v>
      </c>
      <c r="AU136" s="8" t="s">
        <v>98</v>
      </c>
      <c r="AY136" s="8" t="s">
        <v>145</v>
      </c>
      <c r="BE136" s="100">
        <f t="shared" si="9"/>
        <v>0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8" t="s">
        <v>82</v>
      </c>
      <c r="BK136" s="100">
        <f t="shared" si="14"/>
        <v>0</v>
      </c>
      <c r="BL136" s="8" t="s">
        <v>150</v>
      </c>
      <c r="BM136" s="8" t="s">
        <v>173</v>
      </c>
    </row>
    <row r="137" spans="2:65" s="25" customFormat="1" ht="16.5" customHeight="1" x14ac:dyDescent="0.15">
      <c r="B137" s="26"/>
      <c r="C137" s="168" t="s">
        <v>174</v>
      </c>
      <c r="D137" s="168" t="s">
        <v>164</v>
      </c>
      <c r="E137" s="169" t="s">
        <v>175</v>
      </c>
      <c r="F137" s="208" t="s">
        <v>176</v>
      </c>
      <c r="G137" s="208"/>
      <c r="H137" s="208"/>
      <c r="I137" s="208"/>
      <c r="J137" s="170" t="s">
        <v>172</v>
      </c>
      <c r="K137" s="171">
        <v>25</v>
      </c>
      <c r="L137" s="209">
        <v>0</v>
      </c>
      <c r="M137" s="209"/>
      <c r="N137" s="210">
        <f t="shared" si="5"/>
        <v>0</v>
      </c>
      <c r="O137" s="210"/>
      <c r="P137" s="210"/>
      <c r="Q137" s="210"/>
      <c r="R137" s="28"/>
      <c r="T137" s="165"/>
      <c r="U137" s="36" t="s">
        <v>42</v>
      </c>
      <c r="V137" s="27"/>
      <c r="W137" s="166">
        <f t="shared" si="6"/>
        <v>0</v>
      </c>
      <c r="X137" s="166">
        <v>0</v>
      </c>
      <c r="Y137" s="166">
        <f t="shared" si="7"/>
        <v>0</v>
      </c>
      <c r="Z137" s="166">
        <v>0</v>
      </c>
      <c r="AA137" s="167">
        <f t="shared" si="8"/>
        <v>0</v>
      </c>
      <c r="AR137" s="8" t="s">
        <v>167</v>
      </c>
      <c r="AT137" s="8" t="s">
        <v>164</v>
      </c>
      <c r="AU137" s="8" t="s">
        <v>98</v>
      </c>
      <c r="AY137" s="8" t="s">
        <v>145</v>
      </c>
      <c r="BE137" s="100">
        <f t="shared" si="9"/>
        <v>0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8" t="s">
        <v>82</v>
      </c>
      <c r="BK137" s="100">
        <f t="shared" si="14"/>
        <v>0</v>
      </c>
      <c r="BL137" s="8" t="s">
        <v>150</v>
      </c>
      <c r="BM137" s="8" t="s">
        <v>177</v>
      </c>
    </row>
    <row r="138" spans="2:65" s="25" customFormat="1" ht="16.5" customHeight="1" x14ac:dyDescent="0.15">
      <c r="B138" s="26"/>
      <c r="C138" s="161" t="s">
        <v>167</v>
      </c>
      <c r="D138" s="161" t="s">
        <v>146</v>
      </c>
      <c r="E138" s="162" t="s">
        <v>178</v>
      </c>
      <c r="F138" s="212" t="s">
        <v>179</v>
      </c>
      <c r="G138" s="212"/>
      <c r="H138" s="212"/>
      <c r="I138" s="212"/>
      <c r="J138" s="163" t="s">
        <v>172</v>
      </c>
      <c r="K138" s="164">
        <v>14.89</v>
      </c>
      <c r="L138" s="206">
        <v>0</v>
      </c>
      <c r="M138" s="206"/>
      <c r="N138" s="207">
        <f t="shared" si="5"/>
        <v>0</v>
      </c>
      <c r="O138" s="207"/>
      <c r="P138" s="207"/>
      <c r="Q138" s="207"/>
      <c r="R138" s="28"/>
      <c r="T138" s="165"/>
      <c r="U138" s="36" t="s">
        <v>42</v>
      </c>
      <c r="V138" s="27"/>
      <c r="W138" s="166">
        <f t="shared" si="6"/>
        <v>0</v>
      </c>
      <c r="X138" s="166">
        <v>2.5000000000000001E-4</v>
      </c>
      <c r="Y138" s="166">
        <f t="shared" si="7"/>
        <v>3.7225000000000001E-3</v>
      </c>
      <c r="Z138" s="166">
        <v>0</v>
      </c>
      <c r="AA138" s="167">
        <f t="shared" si="8"/>
        <v>0</v>
      </c>
      <c r="AR138" s="8" t="s">
        <v>150</v>
      </c>
      <c r="AT138" s="8" t="s">
        <v>146</v>
      </c>
      <c r="AU138" s="8" t="s">
        <v>98</v>
      </c>
      <c r="AY138" s="8" t="s">
        <v>145</v>
      </c>
      <c r="BE138" s="100">
        <f t="shared" si="9"/>
        <v>0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8" t="s">
        <v>82</v>
      </c>
      <c r="BK138" s="100">
        <f t="shared" si="14"/>
        <v>0</v>
      </c>
      <c r="BL138" s="8" t="s">
        <v>150</v>
      </c>
      <c r="BM138" s="8" t="s">
        <v>180</v>
      </c>
    </row>
    <row r="139" spans="2:65" s="25" customFormat="1" ht="25.5" customHeight="1" x14ac:dyDescent="0.15">
      <c r="B139" s="26"/>
      <c r="C139" s="168" t="s">
        <v>181</v>
      </c>
      <c r="D139" s="168" t="s">
        <v>164</v>
      </c>
      <c r="E139" s="169" t="s">
        <v>182</v>
      </c>
      <c r="F139" s="208" t="s">
        <v>183</v>
      </c>
      <c r="G139" s="208"/>
      <c r="H139" s="208"/>
      <c r="I139" s="208"/>
      <c r="J139" s="170" t="s">
        <v>172</v>
      </c>
      <c r="K139" s="171">
        <v>15</v>
      </c>
      <c r="L139" s="209">
        <v>0</v>
      </c>
      <c r="M139" s="209"/>
      <c r="N139" s="210">
        <f t="shared" si="5"/>
        <v>0</v>
      </c>
      <c r="O139" s="210"/>
      <c r="P139" s="210"/>
      <c r="Q139" s="210"/>
      <c r="R139" s="28"/>
      <c r="T139" s="165"/>
      <c r="U139" s="36" t="s">
        <v>42</v>
      </c>
      <c r="V139" s="27"/>
      <c r="W139" s="166">
        <f t="shared" si="6"/>
        <v>0</v>
      </c>
      <c r="X139" s="166">
        <v>0</v>
      </c>
      <c r="Y139" s="166">
        <f t="shared" si="7"/>
        <v>0</v>
      </c>
      <c r="Z139" s="166">
        <v>0</v>
      </c>
      <c r="AA139" s="167">
        <f t="shared" si="8"/>
        <v>0</v>
      </c>
      <c r="AR139" s="8" t="s">
        <v>167</v>
      </c>
      <c r="AT139" s="8" t="s">
        <v>164</v>
      </c>
      <c r="AU139" s="8" t="s">
        <v>98</v>
      </c>
      <c r="AY139" s="8" t="s">
        <v>145</v>
      </c>
      <c r="BE139" s="100">
        <f t="shared" si="9"/>
        <v>0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8" t="s">
        <v>82</v>
      </c>
      <c r="BK139" s="100">
        <f t="shared" si="14"/>
        <v>0</v>
      </c>
      <c r="BL139" s="8" t="s">
        <v>150</v>
      </c>
      <c r="BM139" s="8" t="s">
        <v>184</v>
      </c>
    </row>
    <row r="140" spans="2:65" s="25" customFormat="1" ht="16.5" customHeight="1" x14ac:dyDescent="0.15">
      <c r="B140" s="26"/>
      <c r="C140" s="161" t="s">
        <v>185</v>
      </c>
      <c r="D140" s="161" t="s">
        <v>146</v>
      </c>
      <c r="E140" s="162" t="s">
        <v>186</v>
      </c>
      <c r="F140" s="212" t="s">
        <v>187</v>
      </c>
      <c r="G140" s="212"/>
      <c r="H140" s="212"/>
      <c r="I140" s="212"/>
      <c r="J140" s="163" t="s">
        <v>154</v>
      </c>
      <c r="K140" s="164">
        <v>14</v>
      </c>
      <c r="L140" s="206">
        <v>0</v>
      </c>
      <c r="M140" s="206"/>
      <c r="N140" s="207">
        <f t="shared" si="5"/>
        <v>0</v>
      </c>
      <c r="O140" s="207"/>
      <c r="P140" s="207"/>
      <c r="Q140" s="207"/>
      <c r="R140" s="28"/>
      <c r="T140" s="165"/>
      <c r="U140" s="36" t="s">
        <v>42</v>
      </c>
      <c r="V140" s="27"/>
      <c r="W140" s="166">
        <f t="shared" si="6"/>
        <v>0</v>
      </c>
      <c r="X140" s="166">
        <v>4.1799999999999997E-3</v>
      </c>
      <c r="Y140" s="166">
        <f t="shared" si="7"/>
        <v>5.8519999999999996E-2</v>
      </c>
      <c r="Z140" s="166">
        <v>0</v>
      </c>
      <c r="AA140" s="167">
        <f t="shared" si="8"/>
        <v>0</v>
      </c>
      <c r="AR140" s="8" t="s">
        <v>150</v>
      </c>
      <c r="AT140" s="8" t="s">
        <v>146</v>
      </c>
      <c r="AU140" s="8" t="s">
        <v>98</v>
      </c>
      <c r="AY140" s="8" t="s">
        <v>145</v>
      </c>
      <c r="BE140" s="100">
        <f t="shared" si="9"/>
        <v>0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8" t="s">
        <v>82</v>
      </c>
      <c r="BK140" s="100">
        <f t="shared" si="14"/>
        <v>0</v>
      </c>
      <c r="BL140" s="8" t="s">
        <v>150</v>
      </c>
      <c r="BM140" s="8" t="s">
        <v>188</v>
      </c>
    </row>
    <row r="141" spans="2:65" s="25" customFormat="1" ht="25.5" customHeight="1" x14ac:dyDescent="0.15">
      <c r="B141" s="26"/>
      <c r="C141" s="161" t="s">
        <v>189</v>
      </c>
      <c r="D141" s="161" t="s">
        <v>146</v>
      </c>
      <c r="E141" s="162" t="s">
        <v>190</v>
      </c>
      <c r="F141" s="212" t="s">
        <v>191</v>
      </c>
      <c r="G141" s="212"/>
      <c r="H141" s="212"/>
      <c r="I141" s="212"/>
      <c r="J141" s="163" t="s">
        <v>154</v>
      </c>
      <c r="K141" s="164">
        <v>187.1</v>
      </c>
      <c r="L141" s="206">
        <v>0</v>
      </c>
      <c r="M141" s="206"/>
      <c r="N141" s="207">
        <f t="shared" si="5"/>
        <v>0</v>
      </c>
      <c r="O141" s="207"/>
      <c r="P141" s="207"/>
      <c r="Q141" s="207"/>
      <c r="R141" s="28"/>
      <c r="T141" s="165"/>
      <c r="U141" s="36" t="s">
        <v>42</v>
      </c>
      <c r="V141" s="27"/>
      <c r="W141" s="166">
        <f t="shared" si="6"/>
        <v>0</v>
      </c>
      <c r="X141" s="166">
        <v>4.7800000000000004E-3</v>
      </c>
      <c r="Y141" s="166">
        <f t="shared" si="7"/>
        <v>0.89433800000000008</v>
      </c>
      <c r="Z141" s="166">
        <v>0</v>
      </c>
      <c r="AA141" s="167">
        <f t="shared" si="8"/>
        <v>0</v>
      </c>
      <c r="AR141" s="8" t="s">
        <v>150</v>
      </c>
      <c r="AT141" s="8" t="s">
        <v>146</v>
      </c>
      <c r="AU141" s="8" t="s">
        <v>98</v>
      </c>
      <c r="AY141" s="8" t="s">
        <v>145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8" t="s">
        <v>82</v>
      </c>
      <c r="BK141" s="100">
        <f t="shared" si="14"/>
        <v>0</v>
      </c>
      <c r="BL141" s="8" t="s">
        <v>150</v>
      </c>
      <c r="BM141" s="8" t="s">
        <v>192</v>
      </c>
    </row>
    <row r="142" spans="2:65" s="25" customFormat="1" ht="25.5" customHeight="1" x14ac:dyDescent="0.15">
      <c r="B142" s="26"/>
      <c r="C142" s="161" t="s">
        <v>193</v>
      </c>
      <c r="D142" s="161" t="s">
        <v>146</v>
      </c>
      <c r="E142" s="162" t="s">
        <v>194</v>
      </c>
      <c r="F142" s="212" t="s">
        <v>195</v>
      </c>
      <c r="G142" s="212"/>
      <c r="H142" s="212"/>
      <c r="I142" s="212"/>
      <c r="J142" s="163" t="s">
        <v>154</v>
      </c>
      <c r="K142" s="164">
        <v>86.590999999999994</v>
      </c>
      <c r="L142" s="206">
        <v>0</v>
      </c>
      <c r="M142" s="206"/>
      <c r="N142" s="207">
        <f t="shared" si="5"/>
        <v>0</v>
      </c>
      <c r="O142" s="207"/>
      <c r="P142" s="207"/>
      <c r="Q142" s="207"/>
      <c r="R142" s="28"/>
      <c r="T142" s="165"/>
      <c r="U142" s="36" t="s">
        <v>42</v>
      </c>
      <c r="V142" s="27"/>
      <c r="W142" s="166">
        <f t="shared" si="6"/>
        <v>0</v>
      </c>
      <c r="X142" s="166">
        <v>1.2E-4</v>
      </c>
      <c r="Y142" s="166">
        <f t="shared" si="7"/>
        <v>1.039092E-2</v>
      </c>
      <c r="Z142" s="166">
        <v>0</v>
      </c>
      <c r="AA142" s="167">
        <f t="shared" si="8"/>
        <v>0</v>
      </c>
      <c r="AR142" s="8" t="s">
        <v>150</v>
      </c>
      <c r="AT142" s="8" t="s">
        <v>146</v>
      </c>
      <c r="AU142" s="8" t="s">
        <v>98</v>
      </c>
      <c r="AY142" s="8" t="s">
        <v>145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8" t="s">
        <v>82</v>
      </c>
      <c r="BK142" s="100">
        <f t="shared" si="14"/>
        <v>0</v>
      </c>
      <c r="BL142" s="8" t="s">
        <v>150</v>
      </c>
      <c r="BM142" s="8" t="s">
        <v>196</v>
      </c>
    </row>
    <row r="143" spans="2:65" s="25" customFormat="1" ht="25.5" customHeight="1" x14ac:dyDescent="0.15">
      <c r="B143" s="26"/>
      <c r="C143" s="161" t="s">
        <v>197</v>
      </c>
      <c r="D143" s="161" t="s">
        <v>146</v>
      </c>
      <c r="E143" s="162" t="s">
        <v>198</v>
      </c>
      <c r="F143" s="212" t="s">
        <v>199</v>
      </c>
      <c r="G143" s="212"/>
      <c r="H143" s="212"/>
      <c r="I143" s="212"/>
      <c r="J143" s="163" t="s">
        <v>172</v>
      </c>
      <c r="K143" s="164">
        <v>446.875</v>
      </c>
      <c r="L143" s="206">
        <v>0</v>
      </c>
      <c r="M143" s="206"/>
      <c r="N143" s="207">
        <f t="shared" si="5"/>
        <v>0</v>
      </c>
      <c r="O143" s="207"/>
      <c r="P143" s="207"/>
      <c r="Q143" s="207"/>
      <c r="R143" s="28"/>
      <c r="T143" s="165"/>
      <c r="U143" s="36" t="s">
        <v>42</v>
      </c>
      <c r="V143" s="27"/>
      <c r="W143" s="166">
        <f t="shared" si="6"/>
        <v>0</v>
      </c>
      <c r="X143" s="166">
        <v>0</v>
      </c>
      <c r="Y143" s="166">
        <f t="shared" si="7"/>
        <v>0</v>
      </c>
      <c r="Z143" s="166">
        <v>0</v>
      </c>
      <c r="AA143" s="167">
        <f t="shared" si="8"/>
        <v>0</v>
      </c>
      <c r="AR143" s="8" t="s">
        <v>150</v>
      </c>
      <c r="AT143" s="8" t="s">
        <v>146</v>
      </c>
      <c r="AU143" s="8" t="s">
        <v>98</v>
      </c>
      <c r="AY143" s="8" t="s">
        <v>145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8" t="s">
        <v>82</v>
      </c>
      <c r="BK143" s="100">
        <f t="shared" si="14"/>
        <v>0</v>
      </c>
      <c r="BL143" s="8" t="s">
        <v>150</v>
      </c>
      <c r="BM143" s="8" t="s">
        <v>200</v>
      </c>
    </row>
    <row r="144" spans="2:65" s="25" customFormat="1" ht="25.5" customHeight="1" x14ac:dyDescent="0.15">
      <c r="B144" s="26"/>
      <c r="C144" s="161" t="s">
        <v>201</v>
      </c>
      <c r="D144" s="161" t="s">
        <v>146</v>
      </c>
      <c r="E144" s="162" t="s">
        <v>202</v>
      </c>
      <c r="F144" s="212" t="s">
        <v>203</v>
      </c>
      <c r="G144" s="212"/>
      <c r="H144" s="212"/>
      <c r="I144" s="212"/>
      <c r="J144" s="163" t="s">
        <v>154</v>
      </c>
      <c r="K144" s="164">
        <v>12.695</v>
      </c>
      <c r="L144" s="206">
        <v>0</v>
      </c>
      <c r="M144" s="206"/>
      <c r="N144" s="207">
        <f t="shared" si="5"/>
        <v>0</v>
      </c>
      <c r="O144" s="207"/>
      <c r="P144" s="207"/>
      <c r="Q144" s="207"/>
      <c r="R144" s="28"/>
      <c r="T144" s="165"/>
      <c r="U144" s="36" t="s">
        <v>42</v>
      </c>
      <c r="V144" s="27"/>
      <c r="W144" s="166">
        <f t="shared" si="6"/>
        <v>0</v>
      </c>
      <c r="X144" s="166">
        <v>7.4260000000000007E-2</v>
      </c>
      <c r="Y144" s="166">
        <f t="shared" si="7"/>
        <v>0.94273070000000014</v>
      </c>
      <c r="Z144" s="166">
        <v>0</v>
      </c>
      <c r="AA144" s="167">
        <f t="shared" si="8"/>
        <v>0</v>
      </c>
      <c r="AR144" s="8" t="s">
        <v>150</v>
      </c>
      <c r="AT144" s="8" t="s">
        <v>146</v>
      </c>
      <c r="AU144" s="8" t="s">
        <v>98</v>
      </c>
      <c r="AY144" s="8" t="s">
        <v>145</v>
      </c>
      <c r="BE144" s="100">
        <f t="shared" si="9"/>
        <v>0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8" t="s">
        <v>82</v>
      </c>
      <c r="BK144" s="100">
        <f t="shared" si="14"/>
        <v>0</v>
      </c>
      <c r="BL144" s="8" t="s">
        <v>150</v>
      </c>
      <c r="BM144" s="8" t="s">
        <v>204</v>
      </c>
    </row>
    <row r="145" spans="2:65" s="25" customFormat="1" ht="25.5" customHeight="1" x14ac:dyDescent="0.15">
      <c r="B145" s="26"/>
      <c r="C145" s="161" t="s">
        <v>11</v>
      </c>
      <c r="D145" s="161" t="s">
        <v>146</v>
      </c>
      <c r="E145" s="162" t="s">
        <v>205</v>
      </c>
      <c r="F145" s="212" t="s">
        <v>206</v>
      </c>
      <c r="G145" s="212"/>
      <c r="H145" s="212"/>
      <c r="I145" s="212"/>
      <c r="J145" s="163" t="s">
        <v>154</v>
      </c>
      <c r="K145" s="164">
        <v>98.512</v>
      </c>
      <c r="L145" s="206">
        <v>0</v>
      </c>
      <c r="M145" s="206"/>
      <c r="N145" s="207">
        <f t="shared" si="5"/>
        <v>0</v>
      </c>
      <c r="O145" s="207"/>
      <c r="P145" s="207"/>
      <c r="Q145" s="207"/>
      <c r="R145" s="28"/>
      <c r="T145" s="165"/>
      <c r="U145" s="36" t="s">
        <v>42</v>
      </c>
      <c r="V145" s="27"/>
      <c r="W145" s="166">
        <f t="shared" si="6"/>
        <v>0</v>
      </c>
      <c r="X145" s="166">
        <v>7.4260000000000007E-2</v>
      </c>
      <c r="Y145" s="166">
        <f t="shared" si="7"/>
        <v>7.3155011200000004</v>
      </c>
      <c r="Z145" s="166">
        <v>0</v>
      </c>
      <c r="AA145" s="167">
        <f t="shared" si="8"/>
        <v>0</v>
      </c>
      <c r="AR145" s="8" t="s">
        <v>150</v>
      </c>
      <c r="AT145" s="8" t="s">
        <v>146</v>
      </c>
      <c r="AU145" s="8" t="s">
        <v>98</v>
      </c>
      <c r="AY145" s="8" t="s">
        <v>145</v>
      </c>
      <c r="BE145" s="100">
        <f t="shared" si="9"/>
        <v>0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8" t="s">
        <v>82</v>
      </c>
      <c r="BK145" s="100">
        <f t="shared" si="14"/>
        <v>0</v>
      </c>
      <c r="BL145" s="8" t="s">
        <v>150</v>
      </c>
      <c r="BM145" s="8" t="s">
        <v>207</v>
      </c>
    </row>
    <row r="146" spans="2:65" s="25" customFormat="1" ht="25.5" customHeight="1" x14ac:dyDescent="0.15">
      <c r="B146" s="26"/>
      <c r="C146" s="161" t="s">
        <v>208</v>
      </c>
      <c r="D146" s="161" t="s">
        <v>146</v>
      </c>
      <c r="E146" s="162" t="s">
        <v>209</v>
      </c>
      <c r="F146" s="212" t="s">
        <v>210</v>
      </c>
      <c r="G146" s="212"/>
      <c r="H146" s="212"/>
      <c r="I146" s="212"/>
      <c r="J146" s="163" t="s">
        <v>149</v>
      </c>
      <c r="K146" s="164">
        <v>6</v>
      </c>
      <c r="L146" s="206">
        <v>0</v>
      </c>
      <c r="M146" s="206"/>
      <c r="N146" s="207">
        <f t="shared" si="5"/>
        <v>0</v>
      </c>
      <c r="O146" s="207"/>
      <c r="P146" s="207"/>
      <c r="Q146" s="207"/>
      <c r="R146" s="28"/>
      <c r="T146" s="165"/>
      <c r="U146" s="36" t="s">
        <v>42</v>
      </c>
      <c r="V146" s="27"/>
      <c r="W146" s="166">
        <f t="shared" si="6"/>
        <v>0</v>
      </c>
      <c r="X146" s="166">
        <v>0</v>
      </c>
      <c r="Y146" s="166">
        <f t="shared" si="7"/>
        <v>0</v>
      </c>
      <c r="Z146" s="166">
        <v>0</v>
      </c>
      <c r="AA146" s="167">
        <f t="shared" si="8"/>
        <v>0</v>
      </c>
      <c r="AR146" s="8" t="s">
        <v>150</v>
      </c>
      <c r="AT146" s="8" t="s">
        <v>146</v>
      </c>
      <c r="AU146" s="8" t="s">
        <v>98</v>
      </c>
      <c r="AY146" s="8" t="s">
        <v>145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8" t="s">
        <v>82</v>
      </c>
      <c r="BK146" s="100">
        <f t="shared" si="14"/>
        <v>0</v>
      </c>
      <c r="BL146" s="8" t="s">
        <v>150</v>
      </c>
      <c r="BM146" s="8" t="s">
        <v>211</v>
      </c>
    </row>
    <row r="147" spans="2:65" s="25" customFormat="1" ht="25.5" customHeight="1" x14ac:dyDescent="0.15">
      <c r="B147" s="26"/>
      <c r="C147" s="168" t="s">
        <v>212</v>
      </c>
      <c r="D147" s="168" t="s">
        <v>164</v>
      </c>
      <c r="E147" s="169" t="s">
        <v>213</v>
      </c>
      <c r="F147" s="208" t="s">
        <v>214</v>
      </c>
      <c r="G147" s="208"/>
      <c r="H147" s="208"/>
      <c r="I147" s="208"/>
      <c r="J147" s="170" t="s">
        <v>215</v>
      </c>
      <c r="K147" s="171">
        <v>6</v>
      </c>
      <c r="L147" s="209">
        <v>0</v>
      </c>
      <c r="M147" s="209"/>
      <c r="N147" s="210">
        <f t="shared" si="5"/>
        <v>0</v>
      </c>
      <c r="O147" s="210"/>
      <c r="P147" s="210"/>
      <c r="Q147" s="210"/>
      <c r="R147" s="28"/>
      <c r="T147" s="165"/>
      <c r="U147" s="36" t="s">
        <v>42</v>
      </c>
      <c r="V147" s="27"/>
      <c r="W147" s="166">
        <f t="shared" si="6"/>
        <v>0</v>
      </c>
      <c r="X147" s="166">
        <v>0</v>
      </c>
      <c r="Y147" s="166">
        <f t="shared" si="7"/>
        <v>0</v>
      </c>
      <c r="Z147" s="166">
        <v>0</v>
      </c>
      <c r="AA147" s="167">
        <f t="shared" si="8"/>
        <v>0</v>
      </c>
      <c r="AR147" s="8" t="s">
        <v>167</v>
      </c>
      <c r="AT147" s="8" t="s">
        <v>164</v>
      </c>
      <c r="AU147" s="8" t="s">
        <v>98</v>
      </c>
      <c r="AY147" s="8" t="s">
        <v>145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8" t="s">
        <v>82</v>
      </c>
      <c r="BK147" s="100">
        <f t="shared" si="14"/>
        <v>0</v>
      </c>
      <c r="BL147" s="8" t="s">
        <v>150</v>
      </c>
      <c r="BM147" s="8" t="s">
        <v>216</v>
      </c>
    </row>
    <row r="148" spans="2:65" s="25" customFormat="1" ht="25.5" customHeight="1" x14ac:dyDescent="0.15">
      <c r="B148" s="26"/>
      <c r="C148" s="161" t="s">
        <v>217</v>
      </c>
      <c r="D148" s="161" t="s">
        <v>146</v>
      </c>
      <c r="E148" s="162" t="s">
        <v>218</v>
      </c>
      <c r="F148" s="212" t="s">
        <v>219</v>
      </c>
      <c r="G148" s="212"/>
      <c r="H148" s="212"/>
      <c r="I148" s="212"/>
      <c r="J148" s="163" t="s">
        <v>149</v>
      </c>
      <c r="K148" s="164">
        <v>4</v>
      </c>
      <c r="L148" s="206">
        <v>0</v>
      </c>
      <c r="M148" s="206"/>
      <c r="N148" s="207">
        <f t="shared" si="5"/>
        <v>0</v>
      </c>
      <c r="O148" s="207"/>
      <c r="P148" s="207"/>
      <c r="Q148" s="207"/>
      <c r="R148" s="28"/>
      <c r="T148" s="165"/>
      <c r="U148" s="36" t="s">
        <v>42</v>
      </c>
      <c r="V148" s="27"/>
      <c r="W148" s="166">
        <f t="shared" si="6"/>
        <v>0</v>
      </c>
      <c r="X148" s="166">
        <v>0</v>
      </c>
      <c r="Y148" s="166">
        <f t="shared" si="7"/>
        <v>0</v>
      </c>
      <c r="Z148" s="166">
        <v>0</v>
      </c>
      <c r="AA148" s="167">
        <f t="shared" si="8"/>
        <v>0</v>
      </c>
      <c r="AR148" s="8" t="s">
        <v>150</v>
      </c>
      <c r="AT148" s="8" t="s">
        <v>146</v>
      </c>
      <c r="AU148" s="8" t="s">
        <v>98</v>
      </c>
      <c r="AY148" s="8" t="s">
        <v>145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8" t="s">
        <v>82</v>
      </c>
      <c r="BK148" s="100">
        <f t="shared" si="14"/>
        <v>0</v>
      </c>
      <c r="BL148" s="8" t="s">
        <v>150</v>
      </c>
      <c r="BM148" s="8" t="s">
        <v>220</v>
      </c>
    </row>
    <row r="149" spans="2:65" s="25" customFormat="1" ht="16.5" customHeight="1" x14ac:dyDescent="0.15">
      <c r="B149" s="26"/>
      <c r="C149" s="168" t="s">
        <v>221</v>
      </c>
      <c r="D149" s="168" t="s">
        <v>164</v>
      </c>
      <c r="E149" s="169" t="s">
        <v>222</v>
      </c>
      <c r="F149" s="208" t="s">
        <v>223</v>
      </c>
      <c r="G149" s="208"/>
      <c r="H149" s="208"/>
      <c r="I149" s="208"/>
      <c r="J149" s="170" t="s">
        <v>215</v>
      </c>
      <c r="K149" s="171">
        <v>4</v>
      </c>
      <c r="L149" s="209">
        <v>0</v>
      </c>
      <c r="M149" s="209"/>
      <c r="N149" s="210">
        <f t="shared" si="5"/>
        <v>0</v>
      </c>
      <c r="O149" s="210"/>
      <c r="P149" s="210"/>
      <c r="Q149" s="210"/>
      <c r="R149" s="28"/>
      <c r="T149" s="165"/>
      <c r="U149" s="36" t="s">
        <v>42</v>
      </c>
      <c r="V149" s="27"/>
      <c r="W149" s="166">
        <f t="shared" si="6"/>
        <v>0</v>
      </c>
      <c r="X149" s="166">
        <v>0</v>
      </c>
      <c r="Y149" s="166">
        <f t="shared" si="7"/>
        <v>0</v>
      </c>
      <c r="Z149" s="166">
        <v>0</v>
      </c>
      <c r="AA149" s="167">
        <f t="shared" si="8"/>
        <v>0</v>
      </c>
      <c r="AR149" s="8" t="s">
        <v>167</v>
      </c>
      <c r="AT149" s="8" t="s">
        <v>164</v>
      </c>
      <c r="AU149" s="8" t="s">
        <v>98</v>
      </c>
      <c r="AY149" s="8" t="s">
        <v>145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8" t="s">
        <v>82</v>
      </c>
      <c r="BK149" s="100">
        <f t="shared" si="14"/>
        <v>0</v>
      </c>
      <c r="BL149" s="8" t="s">
        <v>150</v>
      </c>
      <c r="BM149" s="8" t="s">
        <v>224</v>
      </c>
    </row>
    <row r="150" spans="2:65" s="149" customFormat="1" ht="29.75" customHeight="1" x14ac:dyDescent="0.15">
      <c r="B150" s="150"/>
      <c r="C150" s="151"/>
      <c r="D150" s="160" t="s">
        <v>109</v>
      </c>
      <c r="E150" s="160"/>
      <c r="F150" s="160"/>
      <c r="G150" s="160"/>
      <c r="H150" s="160"/>
      <c r="I150" s="160"/>
      <c r="J150" s="160"/>
      <c r="K150" s="160"/>
      <c r="L150" s="160"/>
      <c r="M150" s="160"/>
      <c r="N150" s="211">
        <f>BK150</f>
        <v>0</v>
      </c>
      <c r="O150" s="211"/>
      <c r="P150" s="211"/>
      <c r="Q150" s="211"/>
      <c r="R150" s="153"/>
      <c r="T150" s="154"/>
      <c r="U150" s="151"/>
      <c r="V150" s="151"/>
      <c r="W150" s="155">
        <f>SUM(W151:W152)</f>
        <v>0</v>
      </c>
      <c r="X150" s="151"/>
      <c r="Y150" s="155">
        <f>SUM(Y151:Y152)</f>
        <v>0</v>
      </c>
      <c r="Z150" s="151"/>
      <c r="AA150" s="156">
        <f>SUM(AA151:AA152)</f>
        <v>0</v>
      </c>
      <c r="AR150" s="157" t="s">
        <v>82</v>
      </c>
      <c r="AT150" s="158" t="s">
        <v>76</v>
      </c>
      <c r="AU150" s="158" t="s">
        <v>82</v>
      </c>
      <c r="AY150" s="157" t="s">
        <v>145</v>
      </c>
      <c r="BK150" s="159">
        <f>SUM(BK151:BK152)</f>
        <v>0</v>
      </c>
    </row>
    <row r="151" spans="2:65" s="25" customFormat="1" ht="25.5" customHeight="1" x14ac:dyDescent="0.15">
      <c r="B151" s="26"/>
      <c r="C151" s="161" t="s">
        <v>225</v>
      </c>
      <c r="D151" s="161" t="s">
        <v>146</v>
      </c>
      <c r="E151" s="162" t="s">
        <v>226</v>
      </c>
      <c r="F151" s="212" t="s">
        <v>227</v>
      </c>
      <c r="G151" s="212"/>
      <c r="H151" s="212"/>
      <c r="I151" s="212"/>
      <c r="J151" s="163" t="s">
        <v>149</v>
      </c>
      <c r="K151" s="164">
        <v>1</v>
      </c>
      <c r="L151" s="206">
        <v>0</v>
      </c>
      <c r="M151" s="206"/>
      <c r="N151" s="207">
        <f>ROUND(L151*K151,2)</f>
        <v>0</v>
      </c>
      <c r="O151" s="207"/>
      <c r="P151" s="207"/>
      <c r="Q151" s="207"/>
      <c r="R151" s="28"/>
      <c r="T151" s="165"/>
      <c r="U151" s="36" t="s">
        <v>42</v>
      </c>
      <c r="V151" s="27"/>
      <c r="W151" s="166">
        <f>V151*K151</f>
        <v>0</v>
      </c>
      <c r="X151" s="166">
        <v>0</v>
      </c>
      <c r="Y151" s="166">
        <f>X151*K151</f>
        <v>0</v>
      </c>
      <c r="Z151" s="166">
        <v>0</v>
      </c>
      <c r="AA151" s="167">
        <f>Z151*K151</f>
        <v>0</v>
      </c>
      <c r="AR151" s="8" t="s">
        <v>150</v>
      </c>
      <c r="AT151" s="8" t="s">
        <v>146</v>
      </c>
      <c r="AU151" s="8" t="s">
        <v>98</v>
      </c>
      <c r="AY151" s="8" t="s">
        <v>145</v>
      </c>
      <c r="BE151" s="100">
        <f>IF(U151="základní",N151,0)</f>
        <v>0</v>
      </c>
      <c r="BF151" s="100">
        <f>IF(U151="snížená",N151,0)</f>
        <v>0</v>
      </c>
      <c r="BG151" s="100">
        <f>IF(U151="zákl. přenesená",N151,0)</f>
        <v>0</v>
      </c>
      <c r="BH151" s="100">
        <f>IF(U151="sníž. přenesená",N151,0)</f>
        <v>0</v>
      </c>
      <c r="BI151" s="100">
        <f>IF(U151="nulová",N151,0)</f>
        <v>0</v>
      </c>
      <c r="BJ151" s="8" t="s">
        <v>82</v>
      </c>
      <c r="BK151" s="100">
        <f>ROUND(L151*K151,2)</f>
        <v>0</v>
      </c>
      <c r="BL151" s="8" t="s">
        <v>150</v>
      </c>
      <c r="BM151" s="8" t="s">
        <v>228</v>
      </c>
    </row>
    <row r="152" spans="2:65" s="25" customFormat="1" ht="38.25" customHeight="1" x14ac:dyDescent="0.15">
      <c r="B152" s="26"/>
      <c r="C152" s="168" t="s">
        <v>10</v>
      </c>
      <c r="D152" s="168" t="s">
        <v>164</v>
      </c>
      <c r="E152" s="169" t="s">
        <v>229</v>
      </c>
      <c r="F152" s="208" t="s">
        <v>230</v>
      </c>
      <c r="G152" s="208"/>
      <c r="H152" s="208"/>
      <c r="I152" s="208"/>
      <c r="J152" s="170" t="s">
        <v>215</v>
      </c>
      <c r="K152" s="171">
        <v>1</v>
      </c>
      <c r="L152" s="209">
        <v>0</v>
      </c>
      <c r="M152" s="209"/>
      <c r="N152" s="210">
        <f>ROUND(L152*K152,2)</f>
        <v>0</v>
      </c>
      <c r="O152" s="210"/>
      <c r="P152" s="210"/>
      <c r="Q152" s="210"/>
      <c r="R152" s="28"/>
      <c r="T152" s="165"/>
      <c r="U152" s="36" t="s">
        <v>42</v>
      </c>
      <c r="V152" s="27"/>
      <c r="W152" s="166">
        <f>V152*K152</f>
        <v>0</v>
      </c>
      <c r="X152" s="166">
        <v>0</v>
      </c>
      <c r="Y152" s="166">
        <f>X152*K152</f>
        <v>0</v>
      </c>
      <c r="Z152" s="166">
        <v>0</v>
      </c>
      <c r="AA152" s="167">
        <f>Z152*K152</f>
        <v>0</v>
      </c>
      <c r="AR152" s="8" t="s">
        <v>167</v>
      </c>
      <c r="AT152" s="8" t="s">
        <v>164</v>
      </c>
      <c r="AU152" s="8" t="s">
        <v>98</v>
      </c>
      <c r="AY152" s="8" t="s">
        <v>145</v>
      </c>
      <c r="BE152" s="100">
        <f>IF(U152="základní",N152,0)</f>
        <v>0</v>
      </c>
      <c r="BF152" s="100">
        <f>IF(U152="snížená",N152,0)</f>
        <v>0</v>
      </c>
      <c r="BG152" s="100">
        <f>IF(U152="zákl. přenesená",N152,0)</f>
        <v>0</v>
      </c>
      <c r="BH152" s="100">
        <f>IF(U152="sníž. přenesená",N152,0)</f>
        <v>0</v>
      </c>
      <c r="BI152" s="100">
        <f>IF(U152="nulová",N152,0)</f>
        <v>0</v>
      </c>
      <c r="BJ152" s="8" t="s">
        <v>82</v>
      </c>
      <c r="BK152" s="100">
        <f>ROUND(L152*K152,2)</f>
        <v>0</v>
      </c>
      <c r="BL152" s="8" t="s">
        <v>150</v>
      </c>
      <c r="BM152" s="8" t="s">
        <v>231</v>
      </c>
    </row>
    <row r="153" spans="2:65" s="149" customFormat="1" ht="29.75" customHeight="1" x14ac:dyDescent="0.15">
      <c r="B153" s="150"/>
      <c r="C153" s="151"/>
      <c r="D153" s="160" t="s">
        <v>110</v>
      </c>
      <c r="E153" s="160"/>
      <c r="F153" s="160"/>
      <c r="G153" s="160"/>
      <c r="H153" s="160"/>
      <c r="I153" s="160"/>
      <c r="J153" s="160"/>
      <c r="K153" s="160"/>
      <c r="L153" s="160"/>
      <c r="M153" s="160"/>
      <c r="N153" s="211">
        <f>BK153</f>
        <v>0</v>
      </c>
      <c r="O153" s="211"/>
      <c r="P153" s="211"/>
      <c r="Q153" s="211"/>
      <c r="R153" s="153"/>
      <c r="T153" s="154"/>
      <c r="U153" s="151"/>
      <c r="V153" s="151"/>
      <c r="W153" s="155">
        <f>SUM(W154:W165)</f>
        <v>0</v>
      </c>
      <c r="X153" s="151"/>
      <c r="Y153" s="155">
        <f>SUM(Y154:Y165)</f>
        <v>8.4928E-3</v>
      </c>
      <c r="Z153" s="151"/>
      <c r="AA153" s="156">
        <f>SUM(AA154:AA165)</f>
        <v>1.6539815</v>
      </c>
      <c r="AR153" s="157" t="s">
        <v>82</v>
      </c>
      <c r="AT153" s="158" t="s">
        <v>76</v>
      </c>
      <c r="AU153" s="158" t="s">
        <v>82</v>
      </c>
      <c r="AY153" s="157" t="s">
        <v>145</v>
      </c>
      <c r="BK153" s="159">
        <f>SUM(BK154:BK165)</f>
        <v>0</v>
      </c>
    </row>
    <row r="154" spans="2:65" s="25" customFormat="1" ht="25.5" customHeight="1" x14ac:dyDescent="0.15">
      <c r="B154" s="26"/>
      <c r="C154" s="161" t="s">
        <v>232</v>
      </c>
      <c r="D154" s="161" t="s">
        <v>146</v>
      </c>
      <c r="E154" s="162" t="s">
        <v>233</v>
      </c>
      <c r="F154" s="212" t="s">
        <v>234</v>
      </c>
      <c r="G154" s="212"/>
      <c r="H154" s="212"/>
      <c r="I154" s="212"/>
      <c r="J154" s="163" t="s">
        <v>154</v>
      </c>
      <c r="K154" s="164">
        <v>9.2889999999999997</v>
      </c>
      <c r="L154" s="206">
        <v>0</v>
      </c>
      <c r="M154" s="206"/>
      <c r="N154" s="207">
        <f t="shared" ref="N154:N165" si="15">ROUND(L154*K154,2)</f>
        <v>0</v>
      </c>
      <c r="O154" s="207"/>
      <c r="P154" s="207"/>
      <c r="Q154" s="207"/>
      <c r="R154" s="28"/>
      <c r="T154" s="165"/>
      <c r="U154" s="36" t="s">
        <v>42</v>
      </c>
      <c r="V154" s="27"/>
      <c r="W154" s="166">
        <f t="shared" ref="W154:W165" si="16">V154*K154</f>
        <v>0</v>
      </c>
      <c r="X154" s="166">
        <v>0</v>
      </c>
      <c r="Y154" s="166">
        <f t="shared" ref="Y154:Y165" si="17">X154*K154</f>
        <v>0</v>
      </c>
      <c r="Z154" s="166">
        <v>5.0000000000000001E-4</v>
      </c>
      <c r="AA154" s="167">
        <f t="shared" ref="AA154:AA165" si="18">Z154*K154</f>
        <v>4.6445000000000002E-3</v>
      </c>
      <c r="AR154" s="8" t="s">
        <v>150</v>
      </c>
      <c r="AT154" s="8" t="s">
        <v>146</v>
      </c>
      <c r="AU154" s="8" t="s">
        <v>98</v>
      </c>
      <c r="AY154" s="8" t="s">
        <v>145</v>
      </c>
      <c r="BE154" s="100">
        <f t="shared" ref="BE154:BE165" si="19">IF(U154="základní",N154,0)</f>
        <v>0</v>
      </c>
      <c r="BF154" s="100">
        <f t="shared" ref="BF154:BF165" si="20">IF(U154="snížená",N154,0)</f>
        <v>0</v>
      </c>
      <c r="BG154" s="100">
        <f t="shared" ref="BG154:BG165" si="21">IF(U154="zákl. přenesená",N154,0)</f>
        <v>0</v>
      </c>
      <c r="BH154" s="100">
        <f t="shared" ref="BH154:BH165" si="22">IF(U154="sníž. přenesená",N154,0)</f>
        <v>0</v>
      </c>
      <c r="BI154" s="100">
        <f t="shared" ref="BI154:BI165" si="23">IF(U154="nulová",N154,0)</f>
        <v>0</v>
      </c>
      <c r="BJ154" s="8" t="s">
        <v>82</v>
      </c>
      <c r="BK154" s="100">
        <f t="shared" ref="BK154:BK165" si="24">ROUND(L154*K154,2)</f>
        <v>0</v>
      </c>
      <c r="BL154" s="8" t="s">
        <v>150</v>
      </c>
      <c r="BM154" s="8" t="s">
        <v>235</v>
      </c>
    </row>
    <row r="155" spans="2:65" s="25" customFormat="1" ht="38.25" customHeight="1" x14ac:dyDescent="0.15">
      <c r="B155" s="26"/>
      <c r="C155" s="161" t="s">
        <v>236</v>
      </c>
      <c r="D155" s="161" t="s">
        <v>146</v>
      </c>
      <c r="E155" s="162" t="s">
        <v>237</v>
      </c>
      <c r="F155" s="212" t="s">
        <v>238</v>
      </c>
      <c r="G155" s="212"/>
      <c r="H155" s="212"/>
      <c r="I155" s="212"/>
      <c r="J155" s="163" t="s">
        <v>154</v>
      </c>
      <c r="K155" s="164">
        <v>237.70699999999999</v>
      </c>
      <c r="L155" s="206">
        <v>0</v>
      </c>
      <c r="M155" s="206"/>
      <c r="N155" s="207">
        <f t="shared" si="15"/>
        <v>0</v>
      </c>
      <c r="O155" s="207"/>
      <c r="P155" s="207"/>
      <c r="Q155" s="207"/>
      <c r="R155" s="28"/>
      <c r="T155" s="165"/>
      <c r="U155" s="36" t="s">
        <v>42</v>
      </c>
      <c r="V155" s="27"/>
      <c r="W155" s="166">
        <f t="shared" si="16"/>
        <v>0</v>
      </c>
      <c r="X155" s="166">
        <v>0</v>
      </c>
      <c r="Y155" s="166">
        <f t="shared" si="17"/>
        <v>0</v>
      </c>
      <c r="Z155" s="166">
        <v>0</v>
      </c>
      <c r="AA155" s="167">
        <f t="shared" si="18"/>
        <v>0</v>
      </c>
      <c r="AR155" s="8" t="s">
        <v>150</v>
      </c>
      <c r="AT155" s="8" t="s">
        <v>146</v>
      </c>
      <c r="AU155" s="8" t="s">
        <v>98</v>
      </c>
      <c r="AY155" s="8" t="s">
        <v>145</v>
      </c>
      <c r="BE155" s="100">
        <f t="shared" si="19"/>
        <v>0</v>
      </c>
      <c r="BF155" s="100">
        <f t="shared" si="20"/>
        <v>0</v>
      </c>
      <c r="BG155" s="100">
        <f t="shared" si="21"/>
        <v>0</v>
      </c>
      <c r="BH155" s="100">
        <f t="shared" si="22"/>
        <v>0</v>
      </c>
      <c r="BI155" s="100">
        <f t="shared" si="23"/>
        <v>0</v>
      </c>
      <c r="BJ155" s="8" t="s">
        <v>82</v>
      </c>
      <c r="BK155" s="100">
        <f t="shared" si="24"/>
        <v>0</v>
      </c>
      <c r="BL155" s="8" t="s">
        <v>150</v>
      </c>
      <c r="BM155" s="8" t="s">
        <v>239</v>
      </c>
    </row>
    <row r="156" spans="2:65" s="25" customFormat="1" ht="38.25" customHeight="1" x14ac:dyDescent="0.15">
      <c r="B156" s="26"/>
      <c r="C156" s="161" t="s">
        <v>240</v>
      </c>
      <c r="D156" s="161" t="s">
        <v>146</v>
      </c>
      <c r="E156" s="162" t="s">
        <v>241</v>
      </c>
      <c r="F156" s="212" t="s">
        <v>242</v>
      </c>
      <c r="G156" s="212"/>
      <c r="H156" s="212"/>
      <c r="I156" s="212"/>
      <c r="J156" s="163" t="s">
        <v>154</v>
      </c>
      <c r="K156" s="164">
        <v>9508.2800000000007</v>
      </c>
      <c r="L156" s="206">
        <v>0</v>
      </c>
      <c r="M156" s="206"/>
      <c r="N156" s="207">
        <f t="shared" si="15"/>
        <v>0</v>
      </c>
      <c r="O156" s="207"/>
      <c r="P156" s="207"/>
      <c r="Q156" s="207"/>
      <c r="R156" s="28"/>
      <c r="T156" s="165"/>
      <c r="U156" s="36" t="s">
        <v>42</v>
      </c>
      <c r="V156" s="27"/>
      <c r="W156" s="166">
        <f t="shared" si="16"/>
        <v>0</v>
      </c>
      <c r="X156" s="166">
        <v>0</v>
      </c>
      <c r="Y156" s="166">
        <f t="shared" si="17"/>
        <v>0</v>
      </c>
      <c r="Z156" s="166">
        <v>0</v>
      </c>
      <c r="AA156" s="167">
        <f t="shared" si="18"/>
        <v>0</v>
      </c>
      <c r="AR156" s="8" t="s">
        <v>150</v>
      </c>
      <c r="AT156" s="8" t="s">
        <v>146</v>
      </c>
      <c r="AU156" s="8" t="s">
        <v>98</v>
      </c>
      <c r="AY156" s="8" t="s">
        <v>145</v>
      </c>
      <c r="BE156" s="100">
        <f t="shared" si="19"/>
        <v>0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8" t="s">
        <v>82</v>
      </c>
      <c r="BK156" s="100">
        <f t="shared" si="24"/>
        <v>0</v>
      </c>
      <c r="BL156" s="8" t="s">
        <v>150</v>
      </c>
      <c r="BM156" s="8" t="s">
        <v>243</v>
      </c>
    </row>
    <row r="157" spans="2:65" s="25" customFormat="1" ht="38.25" customHeight="1" x14ac:dyDescent="0.15">
      <c r="B157" s="26"/>
      <c r="C157" s="161" t="s">
        <v>244</v>
      </c>
      <c r="D157" s="161" t="s">
        <v>146</v>
      </c>
      <c r="E157" s="162" t="s">
        <v>245</v>
      </c>
      <c r="F157" s="212" t="s">
        <v>246</v>
      </c>
      <c r="G157" s="212"/>
      <c r="H157" s="212"/>
      <c r="I157" s="212"/>
      <c r="J157" s="163" t="s">
        <v>154</v>
      </c>
      <c r="K157" s="164">
        <v>237.70699999999999</v>
      </c>
      <c r="L157" s="206">
        <v>0</v>
      </c>
      <c r="M157" s="206"/>
      <c r="N157" s="207">
        <f t="shared" si="15"/>
        <v>0</v>
      </c>
      <c r="O157" s="207"/>
      <c r="P157" s="207"/>
      <c r="Q157" s="207"/>
      <c r="R157" s="28"/>
      <c r="T157" s="165"/>
      <c r="U157" s="36" t="s">
        <v>42</v>
      </c>
      <c r="V157" s="27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8" t="s">
        <v>150</v>
      </c>
      <c r="AT157" s="8" t="s">
        <v>146</v>
      </c>
      <c r="AU157" s="8" t="s">
        <v>98</v>
      </c>
      <c r="AY157" s="8" t="s">
        <v>145</v>
      </c>
      <c r="BE157" s="100">
        <f t="shared" si="19"/>
        <v>0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8" t="s">
        <v>82</v>
      </c>
      <c r="BK157" s="100">
        <f t="shared" si="24"/>
        <v>0</v>
      </c>
      <c r="BL157" s="8" t="s">
        <v>150</v>
      </c>
      <c r="BM157" s="8" t="s">
        <v>247</v>
      </c>
    </row>
    <row r="158" spans="2:65" s="25" customFormat="1" ht="25.5" customHeight="1" x14ac:dyDescent="0.15">
      <c r="B158" s="26"/>
      <c r="C158" s="161" t="s">
        <v>248</v>
      </c>
      <c r="D158" s="161" t="s">
        <v>146</v>
      </c>
      <c r="E158" s="162" t="s">
        <v>249</v>
      </c>
      <c r="F158" s="212" t="s">
        <v>250</v>
      </c>
      <c r="G158" s="212"/>
      <c r="H158" s="212"/>
      <c r="I158" s="212"/>
      <c r="J158" s="163" t="s">
        <v>154</v>
      </c>
      <c r="K158" s="164">
        <v>237.70699999999999</v>
      </c>
      <c r="L158" s="206">
        <v>0</v>
      </c>
      <c r="M158" s="206"/>
      <c r="N158" s="207">
        <f t="shared" si="15"/>
        <v>0</v>
      </c>
      <c r="O158" s="207"/>
      <c r="P158" s="207"/>
      <c r="Q158" s="207"/>
      <c r="R158" s="28"/>
      <c r="T158" s="165"/>
      <c r="U158" s="36" t="s">
        <v>42</v>
      </c>
      <c r="V158" s="27"/>
      <c r="W158" s="166">
        <f t="shared" si="16"/>
        <v>0</v>
      </c>
      <c r="X158" s="166">
        <v>0</v>
      </c>
      <c r="Y158" s="166">
        <f t="shared" si="17"/>
        <v>0</v>
      </c>
      <c r="Z158" s="166">
        <v>0</v>
      </c>
      <c r="AA158" s="167">
        <f t="shared" si="18"/>
        <v>0</v>
      </c>
      <c r="AR158" s="8" t="s">
        <v>150</v>
      </c>
      <c r="AT158" s="8" t="s">
        <v>146</v>
      </c>
      <c r="AU158" s="8" t="s">
        <v>98</v>
      </c>
      <c r="AY158" s="8" t="s">
        <v>145</v>
      </c>
      <c r="BE158" s="100">
        <f t="shared" si="19"/>
        <v>0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8" t="s">
        <v>82</v>
      </c>
      <c r="BK158" s="100">
        <f t="shared" si="24"/>
        <v>0</v>
      </c>
      <c r="BL158" s="8" t="s">
        <v>150</v>
      </c>
      <c r="BM158" s="8" t="s">
        <v>251</v>
      </c>
    </row>
    <row r="159" spans="2:65" s="25" customFormat="1" ht="25.5" customHeight="1" x14ac:dyDescent="0.15">
      <c r="B159" s="26"/>
      <c r="C159" s="161" t="s">
        <v>252</v>
      </c>
      <c r="D159" s="161" t="s">
        <v>146</v>
      </c>
      <c r="E159" s="162" t="s">
        <v>253</v>
      </c>
      <c r="F159" s="212" t="s">
        <v>254</v>
      </c>
      <c r="G159" s="212"/>
      <c r="H159" s="212"/>
      <c r="I159" s="212"/>
      <c r="J159" s="163" t="s">
        <v>154</v>
      </c>
      <c r="K159" s="164">
        <v>9508.2800000000007</v>
      </c>
      <c r="L159" s="206">
        <v>0</v>
      </c>
      <c r="M159" s="206"/>
      <c r="N159" s="207">
        <f t="shared" si="15"/>
        <v>0</v>
      </c>
      <c r="O159" s="207"/>
      <c r="P159" s="207"/>
      <c r="Q159" s="207"/>
      <c r="R159" s="28"/>
      <c r="T159" s="165"/>
      <c r="U159" s="36" t="s">
        <v>42</v>
      </c>
      <c r="V159" s="27"/>
      <c r="W159" s="166">
        <f t="shared" si="16"/>
        <v>0</v>
      </c>
      <c r="X159" s="166">
        <v>0</v>
      </c>
      <c r="Y159" s="166">
        <f t="shared" si="17"/>
        <v>0</v>
      </c>
      <c r="Z159" s="166">
        <v>0</v>
      </c>
      <c r="AA159" s="167">
        <f t="shared" si="18"/>
        <v>0</v>
      </c>
      <c r="AR159" s="8" t="s">
        <v>150</v>
      </c>
      <c r="AT159" s="8" t="s">
        <v>146</v>
      </c>
      <c r="AU159" s="8" t="s">
        <v>98</v>
      </c>
      <c r="AY159" s="8" t="s">
        <v>145</v>
      </c>
      <c r="BE159" s="100">
        <f t="shared" si="19"/>
        <v>0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8" t="s">
        <v>82</v>
      </c>
      <c r="BK159" s="100">
        <f t="shared" si="24"/>
        <v>0</v>
      </c>
      <c r="BL159" s="8" t="s">
        <v>150</v>
      </c>
      <c r="BM159" s="8" t="s">
        <v>255</v>
      </c>
    </row>
    <row r="160" spans="2:65" s="25" customFormat="1" ht="25.5" customHeight="1" x14ac:dyDescent="0.15">
      <c r="B160" s="26"/>
      <c r="C160" s="161" t="s">
        <v>256</v>
      </c>
      <c r="D160" s="161" t="s">
        <v>146</v>
      </c>
      <c r="E160" s="162" t="s">
        <v>257</v>
      </c>
      <c r="F160" s="212" t="s">
        <v>258</v>
      </c>
      <c r="G160" s="212"/>
      <c r="H160" s="212"/>
      <c r="I160" s="212"/>
      <c r="J160" s="163" t="s">
        <v>154</v>
      </c>
      <c r="K160" s="164">
        <v>237.70699999999999</v>
      </c>
      <c r="L160" s="206">
        <v>0</v>
      </c>
      <c r="M160" s="206"/>
      <c r="N160" s="207">
        <f t="shared" si="15"/>
        <v>0</v>
      </c>
      <c r="O160" s="207"/>
      <c r="P160" s="207"/>
      <c r="Q160" s="207"/>
      <c r="R160" s="28"/>
      <c r="T160" s="165"/>
      <c r="U160" s="36" t="s">
        <v>42</v>
      </c>
      <c r="V160" s="27"/>
      <c r="W160" s="166">
        <f t="shared" si="16"/>
        <v>0</v>
      </c>
      <c r="X160" s="166">
        <v>0</v>
      </c>
      <c r="Y160" s="166">
        <f t="shared" si="17"/>
        <v>0</v>
      </c>
      <c r="Z160" s="166">
        <v>0</v>
      </c>
      <c r="AA160" s="167">
        <f t="shared" si="18"/>
        <v>0</v>
      </c>
      <c r="AR160" s="8" t="s">
        <v>150</v>
      </c>
      <c r="AT160" s="8" t="s">
        <v>146</v>
      </c>
      <c r="AU160" s="8" t="s">
        <v>98</v>
      </c>
      <c r="AY160" s="8" t="s">
        <v>145</v>
      </c>
      <c r="BE160" s="100">
        <f t="shared" si="19"/>
        <v>0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8" t="s">
        <v>82</v>
      </c>
      <c r="BK160" s="100">
        <f t="shared" si="24"/>
        <v>0</v>
      </c>
      <c r="BL160" s="8" t="s">
        <v>150</v>
      </c>
      <c r="BM160" s="8" t="s">
        <v>259</v>
      </c>
    </row>
    <row r="161" spans="2:65" s="25" customFormat="1" ht="25.5" customHeight="1" x14ac:dyDescent="0.15">
      <c r="B161" s="26"/>
      <c r="C161" s="161" t="s">
        <v>260</v>
      </c>
      <c r="D161" s="161" t="s">
        <v>146</v>
      </c>
      <c r="E161" s="162" t="s">
        <v>261</v>
      </c>
      <c r="F161" s="212" t="s">
        <v>262</v>
      </c>
      <c r="G161" s="212"/>
      <c r="H161" s="212"/>
      <c r="I161" s="212"/>
      <c r="J161" s="163" t="s">
        <v>154</v>
      </c>
      <c r="K161" s="164">
        <v>212.32</v>
      </c>
      <c r="L161" s="206">
        <v>0</v>
      </c>
      <c r="M161" s="206"/>
      <c r="N161" s="207">
        <f t="shared" si="15"/>
        <v>0</v>
      </c>
      <c r="O161" s="207"/>
      <c r="P161" s="207"/>
      <c r="Q161" s="207"/>
      <c r="R161" s="28"/>
      <c r="T161" s="165"/>
      <c r="U161" s="36" t="s">
        <v>42</v>
      </c>
      <c r="V161" s="27"/>
      <c r="W161" s="166">
        <f t="shared" si="16"/>
        <v>0</v>
      </c>
      <c r="X161" s="166">
        <v>4.0000000000000003E-5</v>
      </c>
      <c r="Y161" s="166">
        <f t="shared" si="17"/>
        <v>8.4928E-3</v>
      </c>
      <c r="Z161" s="166">
        <v>0</v>
      </c>
      <c r="AA161" s="167">
        <f t="shared" si="18"/>
        <v>0</v>
      </c>
      <c r="AR161" s="8" t="s">
        <v>150</v>
      </c>
      <c r="AT161" s="8" t="s">
        <v>146</v>
      </c>
      <c r="AU161" s="8" t="s">
        <v>98</v>
      </c>
      <c r="AY161" s="8" t="s">
        <v>145</v>
      </c>
      <c r="BE161" s="100">
        <f t="shared" si="19"/>
        <v>0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8" t="s">
        <v>82</v>
      </c>
      <c r="BK161" s="100">
        <f t="shared" si="24"/>
        <v>0</v>
      </c>
      <c r="BL161" s="8" t="s">
        <v>150</v>
      </c>
      <c r="BM161" s="8" t="s">
        <v>263</v>
      </c>
    </row>
    <row r="162" spans="2:65" s="25" customFormat="1" ht="25.5" customHeight="1" x14ac:dyDescent="0.15">
      <c r="B162" s="26"/>
      <c r="C162" s="161" t="s">
        <v>264</v>
      </c>
      <c r="D162" s="161" t="s">
        <v>146</v>
      </c>
      <c r="E162" s="162" t="s">
        <v>265</v>
      </c>
      <c r="F162" s="212" t="s">
        <v>266</v>
      </c>
      <c r="G162" s="212"/>
      <c r="H162" s="212"/>
      <c r="I162" s="212"/>
      <c r="J162" s="163" t="s">
        <v>154</v>
      </c>
      <c r="K162" s="164">
        <v>20.88</v>
      </c>
      <c r="L162" s="206">
        <v>0</v>
      </c>
      <c r="M162" s="206"/>
      <c r="N162" s="207">
        <f t="shared" si="15"/>
        <v>0</v>
      </c>
      <c r="O162" s="207"/>
      <c r="P162" s="207"/>
      <c r="Q162" s="207"/>
      <c r="R162" s="28"/>
      <c r="T162" s="165"/>
      <c r="U162" s="36" t="s">
        <v>42</v>
      </c>
      <c r="V162" s="27"/>
      <c r="W162" s="166">
        <f t="shared" si="16"/>
        <v>0</v>
      </c>
      <c r="X162" s="166">
        <v>0</v>
      </c>
      <c r="Y162" s="166">
        <f t="shared" si="17"/>
        <v>0</v>
      </c>
      <c r="Z162" s="166">
        <v>3.7999999999999999E-2</v>
      </c>
      <c r="AA162" s="167">
        <f t="shared" si="18"/>
        <v>0.79343999999999992</v>
      </c>
      <c r="AR162" s="8" t="s">
        <v>150</v>
      </c>
      <c r="AT162" s="8" t="s">
        <v>146</v>
      </c>
      <c r="AU162" s="8" t="s">
        <v>98</v>
      </c>
      <c r="AY162" s="8" t="s">
        <v>145</v>
      </c>
      <c r="BE162" s="100">
        <f t="shared" si="19"/>
        <v>0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8" t="s">
        <v>82</v>
      </c>
      <c r="BK162" s="100">
        <f t="shared" si="24"/>
        <v>0</v>
      </c>
      <c r="BL162" s="8" t="s">
        <v>150</v>
      </c>
      <c r="BM162" s="8" t="s">
        <v>267</v>
      </c>
    </row>
    <row r="163" spans="2:65" s="25" customFormat="1" ht="25.5" customHeight="1" x14ac:dyDescent="0.15">
      <c r="B163" s="26"/>
      <c r="C163" s="161" t="s">
        <v>268</v>
      </c>
      <c r="D163" s="161" t="s">
        <v>146</v>
      </c>
      <c r="E163" s="162" t="s">
        <v>269</v>
      </c>
      <c r="F163" s="212" t="s">
        <v>270</v>
      </c>
      <c r="G163" s="212"/>
      <c r="H163" s="212"/>
      <c r="I163" s="212"/>
      <c r="J163" s="163" t="s">
        <v>154</v>
      </c>
      <c r="K163" s="164">
        <v>19.574999999999999</v>
      </c>
      <c r="L163" s="206">
        <v>0</v>
      </c>
      <c r="M163" s="206"/>
      <c r="N163" s="207">
        <f t="shared" si="15"/>
        <v>0</v>
      </c>
      <c r="O163" s="207"/>
      <c r="P163" s="207"/>
      <c r="Q163" s="207"/>
      <c r="R163" s="28"/>
      <c r="T163" s="165"/>
      <c r="U163" s="36" t="s">
        <v>42</v>
      </c>
      <c r="V163" s="27"/>
      <c r="W163" s="166">
        <f t="shared" si="16"/>
        <v>0</v>
      </c>
      <c r="X163" s="166">
        <v>0</v>
      </c>
      <c r="Y163" s="166">
        <f t="shared" si="17"/>
        <v>0</v>
      </c>
      <c r="Z163" s="166">
        <v>3.4000000000000002E-2</v>
      </c>
      <c r="AA163" s="167">
        <f t="shared" si="18"/>
        <v>0.66554999999999997</v>
      </c>
      <c r="AR163" s="8" t="s">
        <v>150</v>
      </c>
      <c r="AT163" s="8" t="s">
        <v>146</v>
      </c>
      <c r="AU163" s="8" t="s">
        <v>98</v>
      </c>
      <c r="AY163" s="8" t="s">
        <v>145</v>
      </c>
      <c r="BE163" s="100">
        <f t="shared" si="19"/>
        <v>0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8" t="s">
        <v>82</v>
      </c>
      <c r="BK163" s="100">
        <f t="shared" si="24"/>
        <v>0</v>
      </c>
      <c r="BL163" s="8" t="s">
        <v>150</v>
      </c>
      <c r="BM163" s="8" t="s">
        <v>271</v>
      </c>
    </row>
    <row r="164" spans="2:65" s="25" customFormat="1" ht="25.5" customHeight="1" x14ac:dyDescent="0.15">
      <c r="B164" s="26"/>
      <c r="C164" s="161" t="s">
        <v>272</v>
      </c>
      <c r="D164" s="161" t="s">
        <v>146</v>
      </c>
      <c r="E164" s="162" t="s">
        <v>273</v>
      </c>
      <c r="F164" s="212" t="s">
        <v>274</v>
      </c>
      <c r="G164" s="212"/>
      <c r="H164" s="212"/>
      <c r="I164" s="212"/>
      <c r="J164" s="163" t="s">
        <v>154</v>
      </c>
      <c r="K164" s="164">
        <v>2.8410000000000002</v>
      </c>
      <c r="L164" s="206">
        <v>0</v>
      </c>
      <c r="M164" s="206"/>
      <c r="N164" s="207">
        <f t="shared" si="15"/>
        <v>0</v>
      </c>
      <c r="O164" s="207"/>
      <c r="P164" s="207"/>
      <c r="Q164" s="207"/>
      <c r="R164" s="28"/>
      <c r="T164" s="165"/>
      <c r="U164" s="36" t="s">
        <v>42</v>
      </c>
      <c r="V164" s="27"/>
      <c r="W164" s="166">
        <f t="shared" si="16"/>
        <v>0</v>
      </c>
      <c r="X164" s="166">
        <v>0</v>
      </c>
      <c r="Y164" s="166">
        <f t="shared" si="17"/>
        <v>0</v>
      </c>
      <c r="Z164" s="166">
        <v>6.7000000000000004E-2</v>
      </c>
      <c r="AA164" s="167">
        <f t="shared" si="18"/>
        <v>0.19034700000000002</v>
      </c>
      <c r="AR164" s="8" t="s">
        <v>150</v>
      </c>
      <c r="AT164" s="8" t="s">
        <v>146</v>
      </c>
      <c r="AU164" s="8" t="s">
        <v>98</v>
      </c>
      <c r="AY164" s="8" t="s">
        <v>145</v>
      </c>
      <c r="BE164" s="100">
        <f t="shared" si="19"/>
        <v>0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8" t="s">
        <v>82</v>
      </c>
      <c r="BK164" s="100">
        <f t="shared" si="24"/>
        <v>0</v>
      </c>
      <c r="BL164" s="8" t="s">
        <v>150</v>
      </c>
      <c r="BM164" s="8" t="s">
        <v>275</v>
      </c>
    </row>
    <row r="165" spans="2:65" s="25" customFormat="1" ht="38.25" customHeight="1" x14ac:dyDescent="0.15">
      <c r="B165" s="26"/>
      <c r="C165" s="168" t="s">
        <v>276</v>
      </c>
      <c r="D165" s="168" t="s">
        <v>164</v>
      </c>
      <c r="E165" s="169" t="s">
        <v>277</v>
      </c>
      <c r="F165" s="208" t="s">
        <v>278</v>
      </c>
      <c r="G165" s="208"/>
      <c r="H165" s="208"/>
      <c r="I165" s="208"/>
      <c r="J165" s="170" t="s">
        <v>279</v>
      </c>
      <c r="K165" s="171">
        <v>1</v>
      </c>
      <c r="L165" s="209">
        <v>0</v>
      </c>
      <c r="M165" s="209"/>
      <c r="N165" s="210">
        <f t="shared" si="15"/>
        <v>0</v>
      </c>
      <c r="O165" s="210"/>
      <c r="P165" s="210"/>
      <c r="Q165" s="210"/>
      <c r="R165" s="28"/>
      <c r="T165" s="165"/>
      <c r="U165" s="36" t="s">
        <v>42</v>
      </c>
      <c r="V165" s="27"/>
      <c r="W165" s="166">
        <f t="shared" si="16"/>
        <v>0</v>
      </c>
      <c r="X165" s="166">
        <v>0</v>
      </c>
      <c r="Y165" s="166">
        <f t="shared" si="17"/>
        <v>0</v>
      </c>
      <c r="Z165" s="166">
        <v>0</v>
      </c>
      <c r="AA165" s="167">
        <f t="shared" si="18"/>
        <v>0</v>
      </c>
      <c r="AR165" s="8" t="s">
        <v>167</v>
      </c>
      <c r="AT165" s="8" t="s">
        <v>164</v>
      </c>
      <c r="AU165" s="8" t="s">
        <v>98</v>
      </c>
      <c r="AY165" s="8" t="s">
        <v>145</v>
      </c>
      <c r="BE165" s="100">
        <f t="shared" si="19"/>
        <v>0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8" t="s">
        <v>82</v>
      </c>
      <c r="BK165" s="100">
        <f t="shared" si="24"/>
        <v>0</v>
      </c>
      <c r="BL165" s="8" t="s">
        <v>150</v>
      </c>
      <c r="BM165" s="8" t="s">
        <v>280</v>
      </c>
    </row>
    <row r="166" spans="2:65" s="149" customFormat="1" ht="29.75" customHeight="1" x14ac:dyDescent="0.15">
      <c r="B166" s="150"/>
      <c r="C166" s="151"/>
      <c r="D166" s="160" t="s">
        <v>111</v>
      </c>
      <c r="E166" s="160"/>
      <c r="F166" s="160"/>
      <c r="G166" s="160"/>
      <c r="H166" s="160"/>
      <c r="I166" s="160"/>
      <c r="J166" s="160"/>
      <c r="K166" s="160"/>
      <c r="L166" s="160"/>
      <c r="M166" s="160"/>
      <c r="N166" s="211">
        <f>BK166</f>
        <v>0</v>
      </c>
      <c r="O166" s="211"/>
      <c r="P166" s="211"/>
      <c r="Q166" s="211"/>
      <c r="R166" s="153"/>
      <c r="T166" s="154"/>
      <c r="U166" s="151"/>
      <c r="V166" s="151"/>
      <c r="W166" s="155">
        <f>SUM(W167:W169)</f>
        <v>0</v>
      </c>
      <c r="X166" s="151"/>
      <c r="Y166" s="155">
        <f>SUM(Y167:Y169)</f>
        <v>0</v>
      </c>
      <c r="Z166" s="151"/>
      <c r="AA166" s="156">
        <f>SUM(AA167:AA169)</f>
        <v>0</v>
      </c>
      <c r="AR166" s="157" t="s">
        <v>82</v>
      </c>
      <c r="AT166" s="158" t="s">
        <v>76</v>
      </c>
      <c r="AU166" s="158" t="s">
        <v>82</v>
      </c>
      <c r="AY166" s="157" t="s">
        <v>145</v>
      </c>
      <c r="BK166" s="159">
        <f>SUM(BK167:BK169)</f>
        <v>0</v>
      </c>
    </row>
    <row r="167" spans="2:65" s="25" customFormat="1" ht="38.25" customHeight="1" x14ac:dyDescent="0.15">
      <c r="B167" s="26"/>
      <c r="C167" s="161" t="s">
        <v>281</v>
      </c>
      <c r="D167" s="161" t="s">
        <v>146</v>
      </c>
      <c r="E167" s="162" t="s">
        <v>282</v>
      </c>
      <c r="F167" s="212" t="s">
        <v>283</v>
      </c>
      <c r="G167" s="212"/>
      <c r="H167" s="212"/>
      <c r="I167" s="212"/>
      <c r="J167" s="163" t="s">
        <v>284</v>
      </c>
      <c r="K167" s="164">
        <v>4.8019999999999996</v>
      </c>
      <c r="L167" s="206">
        <v>0</v>
      </c>
      <c r="M167" s="206"/>
      <c r="N167" s="207">
        <f>ROUND(L167*K167,2)</f>
        <v>0</v>
      </c>
      <c r="O167" s="207"/>
      <c r="P167" s="207"/>
      <c r="Q167" s="207"/>
      <c r="R167" s="28"/>
      <c r="T167" s="165"/>
      <c r="U167" s="36" t="s">
        <v>42</v>
      </c>
      <c r="V167" s="27"/>
      <c r="W167" s="166">
        <f>V167*K167</f>
        <v>0</v>
      </c>
      <c r="X167" s="166">
        <v>0</v>
      </c>
      <c r="Y167" s="166">
        <f>X167*K167</f>
        <v>0</v>
      </c>
      <c r="Z167" s="166">
        <v>0</v>
      </c>
      <c r="AA167" s="167">
        <f>Z167*K167</f>
        <v>0</v>
      </c>
      <c r="AR167" s="8" t="s">
        <v>150</v>
      </c>
      <c r="AT167" s="8" t="s">
        <v>146</v>
      </c>
      <c r="AU167" s="8" t="s">
        <v>98</v>
      </c>
      <c r="AY167" s="8" t="s">
        <v>145</v>
      </c>
      <c r="BE167" s="100">
        <f>IF(U167="základní",N167,0)</f>
        <v>0</v>
      </c>
      <c r="BF167" s="100">
        <f>IF(U167="snížená",N167,0)</f>
        <v>0</v>
      </c>
      <c r="BG167" s="100">
        <f>IF(U167="zákl. přenesená",N167,0)</f>
        <v>0</v>
      </c>
      <c r="BH167" s="100">
        <f>IF(U167="sníž. přenesená",N167,0)</f>
        <v>0</v>
      </c>
      <c r="BI167" s="100">
        <f>IF(U167="nulová",N167,0)</f>
        <v>0</v>
      </c>
      <c r="BJ167" s="8" t="s">
        <v>82</v>
      </c>
      <c r="BK167" s="100">
        <f>ROUND(L167*K167,2)</f>
        <v>0</v>
      </c>
      <c r="BL167" s="8" t="s">
        <v>150</v>
      </c>
      <c r="BM167" s="8" t="s">
        <v>285</v>
      </c>
    </row>
    <row r="168" spans="2:65" s="25" customFormat="1" ht="25.5" customHeight="1" x14ac:dyDescent="0.15">
      <c r="B168" s="26"/>
      <c r="C168" s="161" t="s">
        <v>286</v>
      </c>
      <c r="D168" s="161" t="s">
        <v>146</v>
      </c>
      <c r="E168" s="162" t="s">
        <v>287</v>
      </c>
      <c r="F168" s="212" t="s">
        <v>288</v>
      </c>
      <c r="G168" s="212"/>
      <c r="H168" s="212"/>
      <c r="I168" s="212"/>
      <c r="J168" s="163" t="s">
        <v>284</v>
      </c>
      <c r="K168" s="164">
        <v>52.822000000000003</v>
      </c>
      <c r="L168" s="206">
        <v>0</v>
      </c>
      <c r="M168" s="206"/>
      <c r="N168" s="207">
        <f>ROUND(L168*K168,2)</f>
        <v>0</v>
      </c>
      <c r="O168" s="207"/>
      <c r="P168" s="207"/>
      <c r="Q168" s="207"/>
      <c r="R168" s="28"/>
      <c r="T168" s="165"/>
      <c r="U168" s="36" t="s">
        <v>42</v>
      </c>
      <c r="V168" s="27"/>
      <c r="W168" s="166">
        <f>V168*K168</f>
        <v>0</v>
      </c>
      <c r="X168" s="166">
        <v>0</v>
      </c>
      <c r="Y168" s="166">
        <f>X168*K168</f>
        <v>0</v>
      </c>
      <c r="Z168" s="166">
        <v>0</v>
      </c>
      <c r="AA168" s="167">
        <f>Z168*K168</f>
        <v>0</v>
      </c>
      <c r="AR168" s="8" t="s">
        <v>150</v>
      </c>
      <c r="AT168" s="8" t="s">
        <v>146</v>
      </c>
      <c r="AU168" s="8" t="s">
        <v>98</v>
      </c>
      <c r="AY168" s="8" t="s">
        <v>145</v>
      </c>
      <c r="BE168" s="100">
        <f>IF(U168="základní",N168,0)</f>
        <v>0</v>
      </c>
      <c r="BF168" s="100">
        <f>IF(U168="snížená",N168,0)</f>
        <v>0</v>
      </c>
      <c r="BG168" s="100">
        <f>IF(U168="zákl. přenesená",N168,0)</f>
        <v>0</v>
      </c>
      <c r="BH168" s="100">
        <f>IF(U168="sníž. přenesená",N168,0)</f>
        <v>0</v>
      </c>
      <c r="BI168" s="100">
        <f>IF(U168="nulová",N168,0)</f>
        <v>0</v>
      </c>
      <c r="BJ168" s="8" t="s">
        <v>82</v>
      </c>
      <c r="BK168" s="100">
        <f>ROUND(L168*K168,2)</f>
        <v>0</v>
      </c>
      <c r="BL168" s="8" t="s">
        <v>150</v>
      </c>
      <c r="BM168" s="8" t="s">
        <v>289</v>
      </c>
    </row>
    <row r="169" spans="2:65" s="25" customFormat="1" ht="25.5" customHeight="1" x14ac:dyDescent="0.15">
      <c r="B169" s="26"/>
      <c r="C169" s="161" t="s">
        <v>290</v>
      </c>
      <c r="D169" s="161" t="s">
        <v>146</v>
      </c>
      <c r="E169" s="162" t="s">
        <v>291</v>
      </c>
      <c r="F169" s="212" t="s">
        <v>292</v>
      </c>
      <c r="G169" s="212"/>
      <c r="H169" s="212"/>
      <c r="I169" s="212"/>
      <c r="J169" s="163" t="s">
        <v>284</v>
      </c>
      <c r="K169" s="164">
        <v>4.8019999999999996</v>
      </c>
      <c r="L169" s="206">
        <v>0</v>
      </c>
      <c r="M169" s="206"/>
      <c r="N169" s="207">
        <f>ROUND(L169*K169,2)</f>
        <v>0</v>
      </c>
      <c r="O169" s="207"/>
      <c r="P169" s="207"/>
      <c r="Q169" s="207"/>
      <c r="R169" s="28"/>
      <c r="T169" s="165"/>
      <c r="U169" s="36" t="s">
        <v>42</v>
      </c>
      <c r="V169" s="27"/>
      <c r="W169" s="166">
        <f>V169*K169</f>
        <v>0</v>
      </c>
      <c r="X169" s="166">
        <v>0</v>
      </c>
      <c r="Y169" s="166">
        <f>X169*K169</f>
        <v>0</v>
      </c>
      <c r="Z169" s="166">
        <v>0</v>
      </c>
      <c r="AA169" s="167">
        <f>Z169*K169</f>
        <v>0</v>
      </c>
      <c r="AR169" s="8" t="s">
        <v>150</v>
      </c>
      <c r="AT169" s="8" t="s">
        <v>146</v>
      </c>
      <c r="AU169" s="8" t="s">
        <v>98</v>
      </c>
      <c r="AY169" s="8" t="s">
        <v>145</v>
      </c>
      <c r="BE169" s="100">
        <f>IF(U169="základní",N169,0)</f>
        <v>0</v>
      </c>
      <c r="BF169" s="100">
        <f>IF(U169="snížená",N169,0)</f>
        <v>0</v>
      </c>
      <c r="BG169" s="100">
        <f>IF(U169="zákl. přenesená",N169,0)</f>
        <v>0</v>
      </c>
      <c r="BH169" s="100">
        <f>IF(U169="sníž. přenesená",N169,0)</f>
        <v>0</v>
      </c>
      <c r="BI169" s="100">
        <f>IF(U169="nulová",N169,0)</f>
        <v>0</v>
      </c>
      <c r="BJ169" s="8" t="s">
        <v>82</v>
      </c>
      <c r="BK169" s="100">
        <f>ROUND(L169*K169,2)</f>
        <v>0</v>
      </c>
      <c r="BL169" s="8" t="s">
        <v>150</v>
      </c>
      <c r="BM169" s="8" t="s">
        <v>293</v>
      </c>
    </row>
    <row r="170" spans="2:65" s="149" customFormat="1" ht="29.75" customHeight="1" x14ac:dyDescent="0.15">
      <c r="B170" s="150"/>
      <c r="C170" s="151"/>
      <c r="D170" s="160" t="s">
        <v>112</v>
      </c>
      <c r="E170" s="160"/>
      <c r="F170" s="160"/>
      <c r="G170" s="160"/>
      <c r="H170" s="160"/>
      <c r="I170" s="160"/>
      <c r="J170" s="160"/>
      <c r="K170" s="160"/>
      <c r="L170" s="160"/>
      <c r="M170" s="160"/>
      <c r="N170" s="211">
        <f>BK170</f>
        <v>0</v>
      </c>
      <c r="O170" s="211"/>
      <c r="P170" s="211"/>
      <c r="Q170" s="211"/>
      <c r="R170" s="153"/>
      <c r="T170" s="154"/>
      <c r="U170" s="151"/>
      <c r="V170" s="151"/>
      <c r="W170" s="155">
        <f>W171</f>
        <v>0</v>
      </c>
      <c r="X170" s="151"/>
      <c r="Y170" s="155">
        <f>Y171</f>
        <v>0</v>
      </c>
      <c r="Z170" s="151"/>
      <c r="AA170" s="156">
        <f>AA171</f>
        <v>0</v>
      </c>
      <c r="AR170" s="157" t="s">
        <v>82</v>
      </c>
      <c r="AT170" s="158" t="s">
        <v>76</v>
      </c>
      <c r="AU170" s="158" t="s">
        <v>82</v>
      </c>
      <c r="AY170" s="157" t="s">
        <v>145</v>
      </c>
      <c r="BK170" s="159">
        <f>BK171</f>
        <v>0</v>
      </c>
    </row>
    <row r="171" spans="2:65" s="25" customFormat="1" ht="25.5" customHeight="1" x14ac:dyDescent="0.15">
      <c r="B171" s="26"/>
      <c r="C171" s="161" t="s">
        <v>294</v>
      </c>
      <c r="D171" s="161" t="s">
        <v>146</v>
      </c>
      <c r="E171" s="162" t="s">
        <v>295</v>
      </c>
      <c r="F171" s="212" t="s">
        <v>296</v>
      </c>
      <c r="G171" s="212"/>
      <c r="H171" s="212"/>
      <c r="I171" s="212"/>
      <c r="J171" s="163" t="s">
        <v>284</v>
      </c>
      <c r="K171" s="164">
        <v>12.257999999999999</v>
      </c>
      <c r="L171" s="206">
        <v>0</v>
      </c>
      <c r="M171" s="206"/>
      <c r="N171" s="207">
        <f>ROUND(L171*K171,2)</f>
        <v>0</v>
      </c>
      <c r="O171" s="207"/>
      <c r="P171" s="207"/>
      <c r="Q171" s="207"/>
      <c r="R171" s="28"/>
      <c r="T171" s="165"/>
      <c r="U171" s="36" t="s">
        <v>42</v>
      </c>
      <c r="V171" s="27"/>
      <c r="W171" s="166">
        <f>V171*K171</f>
        <v>0</v>
      </c>
      <c r="X171" s="166">
        <v>0</v>
      </c>
      <c r="Y171" s="166">
        <f>X171*K171</f>
        <v>0</v>
      </c>
      <c r="Z171" s="166">
        <v>0</v>
      </c>
      <c r="AA171" s="167">
        <f>Z171*K171</f>
        <v>0</v>
      </c>
      <c r="AR171" s="8" t="s">
        <v>150</v>
      </c>
      <c r="AT171" s="8" t="s">
        <v>146</v>
      </c>
      <c r="AU171" s="8" t="s">
        <v>98</v>
      </c>
      <c r="AY171" s="8" t="s">
        <v>145</v>
      </c>
      <c r="BE171" s="100">
        <f>IF(U171="základní",N171,0)</f>
        <v>0</v>
      </c>
      <c r="BF171" s="100">
        <f>IF(U171="snížená",N171,0)</f>
        <v>0</v>
      </c>
      <c r="BG171" s="100">
        <f>IF(U171="zákl. přenesená",N171,0)</f>
        <v>0</v>
      </c>
      <c r="BH171" s="100">
        <f>IF(U171="sníž. přenesená",N171,0)</f>
        <v>0</v>
      </c>
      <c r="BI171" s="100">
        <f>IF(U171="nulová",N171,0)</f>
        <v>0</v>
      </c>
      <c r="BJ171" s="8" t="s">
        <v>82</v>
      </c>
      <c r="BK171" s="100">
        <f>ROUND(L171*K171,2)</f>
        <v>0</v>
      </c>
      <c r="BL171" s="8" t="s">
        <v>150</v>
      </c>
      <c r="BM171" s="8" t="s">
        <v>297</v>
      </c>
    </row>
    <row r="172" spans="2:65" s="149" customFormat="1" ht="37.5" customHeight="1" x14ac:dyDescent="0.2">
      <c r="B172" s="150"/>
      <c r="C172" s="151"/>
      <c r="D172" s="152" t="s">
        <v>113</v>
      </c>
      <c r="E172" s="152"/>
      <c r="F172" s="152"/>
      <c r="G172" s="152"/>
      <c r="H172" s="152"/>
      <c r="I172" s="152"/>
      <c r="J172" s="152"/>
      <c r="K172" s="152"/>
      <c r="L172" s="152"/>
      <c r="M172" s="152"/>
      <c r="N172" s="214">
        <f>BK172</f>
        <v>0</v>
      </c>
      <c r="O172" s="214"/>
      <c r="P172" s="214"/>
      <c r="Q172" s="214"/>
      <c r="R172" s="153"/>
      <c r="T172" s="154"/>
      <c r="U172" s="151"/>
      <c r="V172" s="151"/>
      <c r="W172" s="155">
        <f>W173+W181+W189+W191+W195+W210+W222</f>
        <v>0</v>
      </c>
      <c r="X172" s="151"/>
      <c r="Y172" s="155">
        <f>Y173+Y181+Y189+Y191+Y195+Y210+Y222</f>
        <v>0.56472685</v>
      </c>
      <c r="Z172" s="151"/>
      <c r="AA172" s="156">
        <f>AA173+AA181+AA189+AA191+AA195+AA210+AA222</f>
        <v>3.1485154799999999</v>
      </c>
      <c r="AR172" s="157" t="s">
        <v>98</v>
      </c>
      <c r="AT172" s="158" t="s">
        <v>76</v>
      </c>
      <c r="AU172" s="158" t="s">
        <v>77</v>
      </c>
      <c r="AY172" s="157" t="s">
        <v>145</v>
      </c>
      <c r="BK172" s="159">
        <f>BK173+BK181+BK189+BK191+BK195+BK210+BK222</f>
        <v>0</v>
      </c>
    </row>
    <row r="173" spans="2:65" s="149" customFormat="1" ht="20" customHeight="1" x14ac:dyDescent="0.15">
      <c r="B173" s="150"/>
      <c r="C173" s="151"/>
      <c r="D173" s="160" t="s">
        <v>114</v>
      </c>
      <c r="E173" s="160"/>
      <c r="F173" s="160"/>
      <c r="G173" s="160"/>
      <c r="H173" s="160"/>
      <c r="I173" s="160"/>
      <c r="J173" s="160"/>
      <c r="K173" s="160"/>
      <c r="L173" s="160"/>
      <c r="M173" s="160"/>
      <c r="N173" s="215">
        <f>BK173</f>
        <v>0</v>
      </c>
      <c r="O173" s="215"/>
      <c r="P173" s="215"/>
      <c r="Q173" s="215"/>
      <c r="R173" s="153"/>
      <c r="T173" s="154"/>
      <c r="U173" s="151"/>
      <c r="V173" s="151"/>
      <c r="W173" s="155">
        <f>SUM(W174:W180)</f>
        <v>0</v>
      </c>
      <c r="X173" s="151"/>
      <c r="Y173" s="155">
        <f>SUM(Y174:Y180)</f>
        <v>0.10072194</v>
      </c>
      <c r="Z173" s="151"/>
      <c r="AA173" s="156">
        <f>SUM(AA174:AA180)</f>
        <v>0</v>
      </c>
      <c r="AR173" s="157" t="s">
        <v>98</v>
      </c>
      <c r="AT173" s="158" t="s">
        <v>76</v>
      </c>
      <c r="AU173" s="158" t="s">
        <v>82</v>
      </c>
      <c r="AY173" s="157" t="s">
        <v>145</v>
      </c>
      <c r="BK173" s="159">
        <f>SUM(BK174:BK180)</f>
        <v>0</v>
      </c>
    </row>
    <row r="174" spans="2:65" s="25" customFormat="1" ht="51" customHeight="1" x14ac:dyDescent="0.15">
      <c r="B174" s="26"/>
      <c r="C174" s="161" t="s">
        <v>298</v>
      </c>
      <c r="D174" s="161" t="s">
        <v>146</v>
      </c>
      <c r="E174" s="162" t="s">
        <v>299</v>
      </c>
      <c r="F174" s="212" t="s">
        <v>300</v>
      </c>
      <c r="G174" s="212"/>
      <c r="H174" s="212"/>
      <c r="I174" s="212"/>
      <c r="J174" s="163" t="s">
        <v>154</v>
      </c>
      <c r="K174" s="164">
        <v>98.512</v>
      </c>
      <c r="L174" s="206">
        <v>0</v>
      </c>
      <c r="M174" s="206"/>
      <c r="N174" s="207">
        <f t="shared" ref="N174:N180" si="25">ROUND(L174*K174,2)</f>
        <v>0</v>
      </c>
      <c r="O174" s="207"/>
      <c r="P174" s="207"/>
      <c r="Q174" s="207"/>
      <c r="R174" s="28"/>
      <c r="T174" s="165"/>
      <c r="U174" s="36" t="s">
        <v>42</v>
      </c>
      <c r="V174" s="27"/>
      <c r="W174" s="166">
        <f t="shared" ref="W174:W180" si="26">V174*K174</f>
        <v>0</v>
      </c>
      <c r="X174" s="166">
        <v>0</v>
      </c>
      <c r="Y174" s="166">
        <f t="shared" ref="Y174:Y180" si="27">X174*K174</f>
        <v>0</v>
      </c>
      <c r="Z174" s="166">
        <v>0</v>
      </c>
      <c r="AA174" s="167">
        <f t="shared" ref="AA174:AA180" si="28">Z174*K174</f>
        <v>0</v>
      </c>
      <c r="AR174" s="8" t="s">
        <v>208</v>
      </c>
      <c r="AT174" s="8" t="s">
        <v>146</v>
      </c>
      <c r="AU174" s="8" t="s">
        <v>98</v>
      </c>
      <c r="AY174" s="8" t="s">
        <v>145</v>
      </c>
      <c r="BE174" s="100">
        <f t="shared" ref="BE174:BE180" si="29">IF(U174="základní",N174,0)</f>
        <v>0</v>
      </c>
      <c r="BF174" s="100">
        <f t="shared" ref="BF174:BF180" si="30">IF(U174="snížená",N174,0)</f>
        <v>0</v>
      </c>
      <c r="BG174" s="100">
        <f t="shared" ref="BG174:BG180" si="31">IF(U174="zákl. přenesená",N174,0)</f>
        <v>0</v>
      </c>
      <c r="BH174" s="100">
        <f t="shared" ref="BH174:BH180" si="32">IF(U174="sníž. přenesená",N174,0)</f>
        <v>0</v>
      </c>
      <c r="BI174" s="100">
        <f t="shared" ref="BI174:BI180" si="33">IF(U174="nulová",N174,0)</f>
        <v>0</v>
      </c>
      <c r="BJ174" s="8" t="s">
        <v>82</v>
      </c>
      <c r="BK174" s="100">
        <f t="shared" ref="BK174:BK180" si="34">ROUND(L174*K174,2)</f>
        <v>0</v>
      </c>
      <c r="BL174" s="8" t="s">
        <v>208</v>
      </c>
      <c r="BM174" s="8" t="s">
        <v>301</v>
      </c>
    </row>
    <row r="175" spans="2:65" s="25" customFormat="1" ht="25.5" customHeight="1" x14ac:dyDescent="0.15">
      <c r="B175" s="26"/>
      <c r="C175" s="161" t="s">
        <v>302</v>
      </c>
      <c r="D175" s="161" t="s">
        <v>146</v>
      </c>
      <c r="E175" s="162" t="s">
        <v>303</v>
      </c>
      <c r="F175" s="212" t="s">
        <v>304</v>
      </c>
      <c r="G175" s="212"/>
      <c r="H175" s="212"/>
      <c r="I175" s="212"/>
      <c r="J175" s="163" t="s">
        <v>154</v>
      </c>
      <c r="K175" s="164">
        <v>98.512</v>
      </c>
      <c r="L175" s="206">
        <v>0</v>
      </c>
      <c r="M175" s="206"/>
      <c r="N175" s="207">
        <f t="shared" si="25"/>
        <v>0</v>
      </c>
      <c r="O175" s="207"/>
      <c r="P175" s="207"/>
      <c r="Q175" s="207"/>
      <c r="R175" s="28"/>
      <c r="T175" s="165"/>
      <c r="U175" s="36" t="s">
        <v>42</v>
      </c>
      <c r="V175" s="27"/>
      <c r="W175" s="166">
        <f t="shared" si="26"/>
        <v>0</v>
      </c>
      <c r="X175" s="166">
        <v>0</v>
      </c>
      <c r="Y175" s="166">
        <f t="shared" si="27"/>
        <v>0</v>
      </c>
      <c r="Z175" s="166">
        <v>0</v>
      </c>
      <c r="AA175" s="167">
        <f t="shared" si="28"/>
        <v>0</v>
      </c>
      <c r="AR175" s="8" t="s">
        <v>208</v>
      </c>
      <c r="AT175" s="8" t="s">
        <v>146</v>
      </c>
      <c r="AU175" s="8" t="s">
        <v>98</v>
      </c>
      <c r="AY175" s="8" t="s">
        <v>145</v>
      </c>
      <c r="BE175" s="100">
        <f t="shared" si="29"/>
        <v>0</v>
      </c>
      <c r="BF175" s="100">
        <f t="shared" si="30"/>
        <v>0</v>
      </c>
      <c r="BG175" s="100">
        <f t="shared" si="31"/>
        <v>0</v>
      </c>
      <c r="BH175" s="100">
        <f t="shared" si="32"/>
        <v>0</v>
      </c>
      <c r="BI175" s="100">
        <f t="shared" si="33"/>
        <v>0</v>
      </c>
      <c r="BJ175" s="8" t="s">
        <v>82</v>
      </c>
      <c r="BK175" s="100">
        <f t="shared" si="34"/>
        <v>0</v>
      </c>
      <c r="BL175" s="8" t="s">
        <v>208</v>
      </c>
      <c r="BM175" s="8" t="s">
        <v>305</v>
      </c>
    </row>
    <row r="176" spans="2:65" s="25" customFormat="1" ht="25.5" customHeight="1" x14ac:dyDescent="0.15">
      <c r="B176" s="26"/>
      <c r="C176" s="168" t="s">
        <v>306</v>
      </c>
      <c r="D176" s="168" t="s">
        <v>164</v>
      </c>
      <c r="E176" s="169" t="s">
        <v>307</v>
      </c>
      <c r="F176" s="208" t="s">
        <v>308</v>
      </c>
      <c r="G176" s="208"/>
      <c r="H176" s="208"/>
      <c r="I176" s="208"/>
      <c r="J176" s="170" t="s">
        <v>154</v>
      </c>
      <c r="K176" s="171">
        <v>113.289</v>
      </c>
      <c r="L176" s="209">
        <v>0</v>
      </c>
      <c r="M176" s="209"/>
      <c r="N176" s="210">
        <f t="shared" si="25"/>
        <v>0</v>
      </c>
      <c r="O176" s="210"/>
      <c r="P176" s="210"/>
      <c r="Q176" s="210"/>
      <c r="R176" s="28"/>
      <c r="T176" s="165"/>
      <c r="U176" s="36" t="s">
        <v>42</v>
      </c>
      <c r="V176" s="27"/>
      <c r="W176" s="166">
        <f t="shared" si="26"/>
        <v>0</v>
      </c>
      <c r="X176" s="166">
        <v>0</v>
      </c>
      <c r="Y176" s="166">
        <f t="shared" si="27"/>
        <v>0</v>
      </c>
      <c r="Z176" s="166">
        <v>0</v>
      </c>
      <c r="AA176" s="167">
        <f t="shared" si="28"/>
        <v>0</v>
      </c>
      <c r="AR176" s="8" t="s">
        <v>272</v>
      </c>
      <c r="AT176" s="8" t="s">
        <v>164</v>
      </c>
      <c r="AU176" s="8" t="s">
        <v>98</v>
      </c>
      <c r="AY176" s="8" t="s">
        <v>145</v>
      </c>
      <c r="BE176" s="100">
        <f t="shared" si="29"/>
        <v>0</v>
      </c>
      <c r="BF176" s="100">
        <f t="shared" si="30"/>
        <v>0</v>
      </c>
      <c r="BG176" s="100">
        <f t="shared" si="31"/>
        <v>0</v>
      </c>
      <c r="BH176" s="100">
        <f t="shared" si="32"/>
        <v>0</v>
      </c>
      <c r="BI176" s="100">
        <f t="shared" si="33"/>
        <v>0</v>
      </c>
      <c r="BJ176" s="8" t="s">
        <v>82</v>
      </c>
      <c r="BK176" s="100">
        <f t="shared" si="34"/>
        <v>0</v>
      </c>
      <c r="BL176" s="8" t="s">
        <v>208</v>
      </c>
      <c r="BM176" s="8" t="s">
        <v>309</v>
      </c>
    </row>
    <row r="177" spans="2:65" s="25" customFormat="1" ht="25.5" customHeight="1" x14ac:dyDescent="0.15">
      <c r="B177" s="26"/>
      <c r="C177" s="161" t="s">
        <v>310</v>
      </c>
      <c r="D177" s="161" t="s">
        <v>146</v>
      </c>
      <c r="E177" s="162" t="s">
        <v>311</v>
      </c>
      <c r="F177" s="212" t="s">
        <v>312</v>
      </c>
      <c r="G177" s="212"/>
      <c r="H177" s="212"/>
      <c r="I177" s="212"/>
      <c r="J177" s="163" t="s">
        <v>154</v>
      </c>
      <c r="K177" s="164">
        <v>107.151</v>
      </c>
      <c r="L177" s="206">
        <v>0</v>
      </c>
      <c r="M177" s="206"/>
      <c r="N177" s="207">
        <f t="shared" si="25"/>
        <v>0</v>
      </c>
      <c r="O177" s="207"/>
      <c r="P177" s="207"/>
      <c r="Q177" s="207"/>
      <c r="R177" s="28"/>
      <c r="T177" s="165"/>
      <c r="U177" s="36" t="s">
        <v>42</v>
      </c>
      <c r="V177" s="27"/>
      <c r="W177" s="166">
        <f t="shared" si="26"/>
        <v>0</v>
      </c>
      <c r="X177" s="166">
        <v>0</v>
      </c>
      <c r="Y177" s="166">
        <f t="shared" si="27"/>
        <v>0</v>
      </c>
      <c r="Z177" s="166">
        <v>0</v>
      </c>
      <c r="AA177" s="167">
        <f t="shared" si="28"/>
        <v>0</v>
      </c>
      <c r="AR177" s="8" t="s">
        <v>208</v>
      </c>
      <c r="AT177" s="8" t="s">
        <v>146</v>
      </c>
      <c r="AU177" s="8" t="s">
        <v>98</v>
      </c>
      <c r="AY177" s="8" t="s">
        <v>145</v>
      </c>
      <c r="BE177" s="100">
        <f t="shared" si="29"/>
        <v>0</v>
      </c>
      <c r="BF177" s="100">
        <f t="shared" si="30"/>
        <v>0</v>
      </c>
      <c r="BG177" s="100">
        <f t="shared" si="31"/>
        <v>0</v>
      </c>
      <c r="BH177" s="100">
        <f t="shared" si="32"/>
        <v>0</v>
      </c>
      <c r="BI177" s="100">
        <f t="shared" si="33"/>
        <v>0</v>
      </c>
      <c r="BJ177" s="8" t="s">
        <v>82</v>
      </c>
      <c r="BK177" s="100">
        <f t="shared" si="34"/>
        <v>0</v>
      </c>
      <c r="BL177" s="8" t="s">
        <v>208</v>
      </c>
      <c r="BM177" s="8" t="s">
        <v>313</v>
      </c>
    </row>
    <row r="178" spans="2:65" s="25" customFormat="1" ht="16.5" customHeight="1" x14ac:dyDescent="0.15">
      <c r="B178" s="26"/>
      <c r="C178" s="168" t="s">
        <v>314</v>
      </c>
      <c r="D178" s="168" t="s">
        <v>164</v>
      </c>
      <c r="E178" s="169" t="s">
        <v>315</v>
      </c>
      <c r="F178" s="208" t="s">
        <v>316</v>
      </c>
      <c r="G178" s="208"/>
      <c r="H178" s="208"/>
      <c r="I178" s="208"/>
      <c r="J178" s="170" t="s">
        <v>154</v>
      </c>
      <c r="K178" s="171">
        <v>32.145000000000003</v>
      </c>
      <c r="L178" s="209">
        <v>0</v>
      </c>
      <c r="M178" s="209"/>
      <c r="N178" s="210">
        <f t="shared" si="25"/>
        <v>0</v>
      </c>
      <c r="O178" s="210"/>
      <c r="P178" s="210"/>
      <c r="Q178" s="210"/>
      <c r="R178" s="28"/>
      <c r="T178" s="165"/>
      <c r="U178" s="36" t="s">
        <v>42</v>
      </c>
      <c r="V178" s="27"/>
      <c r="W178" s="166">
        <f t="shared" si="26"/>
        <v>0</v>
      </c>
      <c r="X178" s="166">
        <v>0</v>
      </c>
      <c r="Y178" s="166">
        <f t="shared" si="27"/>
        <v>0</v>
      </c>
      <c r="Z178" s="166">
        <v>0</v>
      </c>
      <c r="AA178" s="167">
        <f t="shared" si="28"/>
        <v>0</v>
      </c>
      <c r="AR178" s="8" t="s">
        <v>272</v>
      </c>
      <c r="AT178" s="8" t="s">
        <v>164</v>
      </c>
      <c r="AU178" s="8" t="s">
        <v>98</v>
      </c>
      <c r="AY178" s="8" t="s">
        <v>145</v>
      </c>
      <c r="BE178" s="100">
        <f t="shared" si="29"/>
        <v>0</v>
      </c>
      <c r="BF178" s="100">
        <f t="shared" si="30"/>
        <v>0</v>
      </c>
      <c r="BG178" s="100">
        <f t="shared" si="31"/>
        <v>0</v>
      </c>
      <c r="BH178" s="100">
        <f t="shared" si="32"/>
        <v>0</v>
      </c>
      <c r="BI178" s="100">
        <f t="shared" si="33"/>
        <v>0</v>
      </c>
      <c r="BJ178" s="8" t="s">
        <v>82</v>
      </c>
      <c r="BK178" s="100">
        <f t="shared" si="34"/>
        <v>0</v>
      </c>
      <c r="BL178" s="8" t="s">
        <v>208</v>
      </c>
      <c r="BM178" s="8" t="s">
        <v>317</v>
      </c>
    </row>
    <row r="179" spans="2:65" s="25" customFormat="1" ht="38.25" customHeight="1" x14ac:dyDescent="0.15">
      <c r="B179" s="26"/>
      <c r="C179" s="161" t="s">
        <v>318</v>
      </c>
      <c r="D179" s="161" t="s">
        <v>146</v>
      </c>
      <c r="E179" s="162" t="s">
        <v>319</v>
      </c>
      <c r="F179" s="212" t="s">
        <v>320</v>
      </c>
      <c r="G179" s="212"/>
      <c r="H179" s="212"/>
      <c r="I179" s="212"/>
      <c r="J179" s="163" t="s">
        <v>154</v>
      </c>
      <c r="K179" s="164">
        <v>107.151</v>
      </c>
      <c r="L179" s="206">
        <v>0</v>
      </c>
      <c r="M179" s="206"/>
      <c r="N179" s="207">
        <f t="shared" si="25"/>
        <v>0</v>
      </c>
      <c r="O179" s="207"/>
      <c r="P179" s="207"/>
      <c r="Q179" s="207"/>
      <c r="R179" s="28"/>
      <c r="T179" s="165"/>
      <c r="U179" s="36" t="s">
        <v>42</v>
      </c>
      <c r="V179" s="27"/>
      <c r="W179" s="166">
        <f t="shared" si="26"/>
        <v>0</v>
      </c>
      <c r="X179" s="166">
        <v>9.3999999999999997E-4</v>
      </c>
      <c r="Y179" s="166">
        <f t="shared" si="27"/>
        <v>0.10072194</v>
      </c>
      <c r="Z179" s="166">
        <v>0</v>
      </c>
      <c r="AA179" s="167">
        <f t="shared" si="28"/>
        <v>0</v>
      </c>
      <c r="AR179" s="8" t="s">
        <v>208</v>
      </c>
      <c r="AT179" s="8" t="s">
        <v>146</v>
      </c>
      <c r="AU179" s="8" t="s">
        <v>98</v>
      </c>
      <c r="AY179" s="8" t="s">
        <v>145</v>
      </c>
      <c r="BE179" s="100">
        <f t="shared" si="29"/>
        <v>0</v>
      </c>
      <c r="BF179" s="100">
        <f t="shared" si="30"/>
        <v>0</v>
      </c>
      <c r="BG179" s="100">
        <f t="shared" si="31"/>
        <v>0</v>
      </c>
      <c r="BH179" s="100">
        <f t="shared" si="32"/>
        <v>0</v>
      </c>
      <c r="BI179" s="100">
        <f t="shared" si="33"/>
        <v>0</v>
      </c>
      <c r="BJ179" s="8" t="s">
        <v>82</v>
      </c>
      <c r="BK179" s="100">
        <f t="shared" si="34"/>
        <v>0</v>
      </c>
      <c r="BL179" s="8" t="s">
        <v>208</v>
      </c>
      <c r="BM179" s="8" t="s">
        <v>321</v>
      </c>
    </row>
    <row r="180" spans="2:65" s="25" customFormat="1" ht="25.5" customHeight="1" x14ac:dyDescent="0.15">
      <c r="B180" s="26"/>
      <c r="C180" s="168" t="s">
        <v>322</v>
      </c>
      <c r="D180" s="168" t="s">
        <v>164</v>
      </c>
      <c r="E180" s="169" t="s">
        <v>323</v>
      </c>
      <c r="F180" s="208" t="s">
        <v>324</v>
      </c>
      <c r="G180" s="208"/>
      <c r="H180" s="208"/>
      <c r="I180" s="208"/>
      <c r="J180" s="170" t="s">
        <v>154</v>
      </c>
      <c r="K180" s="171">
        <v>123.224</v>
      </c>
      <c r="L180" s="209">
        <v>0</v>
      </c>
      <c r="M180" s="209"/>
      <c r="N180" s="210">
        <f t="shared" si="25"/>
        <v>0</v>
      </c>
      <c r="O180" s="210"/>
      <c r="P180" s="210"/>
      <c r="Q180" s="210"/>
      <c r="R180" s="28"/>
      <c r="T180" s="165"/>
      <c r="U180" s="36" t="s">
        <v>42</v>
      </c>
      <c r="V180" s="27"/>
      <c r="W180" s="166">
        <f t="shared" si="26"/>
        <v>0</v>
      </c>
      <c r="X180" s="166">
        <v>0</v>
      </c>
      <c r="Y180" s="166">
        <f t="shared" si="27"/>
        <v>0</v>
      </c>
      <c r="Z180" s="166">
        <v>0</v>
      </c>
      <c r="AA180" s="167">
        <f t="shared" si="28"/>
        <v>0</v>
      </c>
      <c r="AR180" s="8" t="s">
        <v>272</v>
      </c>
      <c r="AT180" s="8" t="s">
        <v>164</v>
      </c>
      <c r="AU180" s="8" t="s">
        <v>98</v>
      </c>
      <c r="AY180" s="8" t="s">
        <v>145</v>
      </c>
      <c r="BE180" s="100">
        <f t="shared" si="29"/>
        <v>0</v>
      </c>
      <c r="BF180" s="100">
        <f t="shared" si="30"/>
        <v>0</v>
      </c>
      <c r="BG180" s="100">
        <f t="shared" si="31"/>
        <v>0</v>
      </c>
      <c r="BH180" s="100">
        <f t="shared" si="32"/>
        <v>0</v>
      </c>
      <c r="BI180" s="100">
        <f t="shared" si="33"/>
        <v>0</v>
      </c>
      <c r="BJ180" s="8" t="s">
        <v>82</v>
      </c>
      <c r="BK180" s="100">
        <f t="shared" si="34"/>
        <v>0</v>
      </c>
      <c r="BL180" s="8" t="s">
        <v>208</v>
      </c>
      <c r="BM180" s="8" t="s">
        <v>325</v>
      </c>
    </row>
    <row r="181" spans="2:65" s="149" customFormat="1" ht="29.75" customHeight="1" x14ac:dyDescent="0.15">
      <c r="B181" s="150"/>
      <c r="C181" s="151"/>
      <c r="D181" s="160" t="s">
        <v>115</v>
      </c>
      <c r="E181" s="160"/>
      <c r="F181" s="160"/>
      <c r="G181" s="160"/>
      <c r="H181" s="160"/>
      <c r="I181" s="160"/>
      <c r="J181" s="160"/>
      <c r="K181" s="160"/>
      <c r="L181" s="160"/>
      <c r="M181" s="160"/>
      <c r="N181" s="211">
        <f>BK181</f>
        <v>0</v>
      </c>
      <c r="O181" s="211"/>
      <c r="P181" s="211"/>
      <c r="Q181" s="211"/>
      <c r="R181" s="153"/>
      <c r="T181" s="154"/>
      <c r="U181" s="151"/>
      <c r="V181" s="151"/>
      <c r="W181" s="155">
        <f>SUM(W182:W188)</f>
        <v>0</v>
      </c>
      <c r="X181" s="151"/>
      <c r="Y181" s="155">
        <f>SUM(Y182:Y188)</f>
        <v>0.17158731999999999</v>
      </c>
      <c r="Z181" s="151"/>
      <c r="AA181" s="156">
        <f>SUM(AA182:AA188)</f>
        <v>0.13791680000000001</v>
      </c>
      <c r="AR181" s="157" t="s">
        <v>98</v>
      </c>
      <c r="AT181" s="158" t="s">
        <v>76</v>
      </c>
      <c r="AU181" s="158" t="s">
        <v>82</v>
      </c>
      <c r="AY181" s="157" t="s">
        <v>145</v>
      </c>
      <c r="BK181" s="159">
        <f>SUM(BK182:BK188)</f>
        <v>0</v>
      </c>
    </row>
    <row r="182" spans="2:65" s="25" customFormat="1" ht="38.25" customHeight="1" x14ac:dyDescent="0.15">
      <c r="B182" s="26"/>
      <c r="C182" s="161" t="s">
        <v>326</v>
      </c>
      <c r="D182" s="161" t="s">
        <v>146</v>
      </c>
      <c r="E182" s="162" t="s">
        <v>327</v>
      </c>
      <c r="F182" s="212" t="s">
        <v>328</v>
      </c>
      <c r="G182" s="212"/>
      <c r="H182" s="212"/>
      <c r="I182" s="212"/>
      <c r="J182" s="163" t="s">
        <v>154</v>
      </c>
      <c r="K182" s="164">
        <v>98.512</v>
      </c>
      <c r="L182" s="206">
        <v>0</v>
      </c>
      <c r="M182" s="206"/>
      <c r="N182" s="207">
        <f t="shared" ref="N182:N188" si="35">ROUND(L182*K182,2)</f>
        <v>0</v>
      </c>
      <c r="O182" s="207"/>
      <c r="P182" s="207"/>
      <c r="Q182" s="207"/>
      <c r="R182" s="28"/>
      <c r="T182" s="165"/>
      <c r="U182" s="36" t="s">
        <v>42</v>
      </c>
      <c r="V182" s="27"/>
      <c r="W182" s="166">
        <f t="shared" ref="W182:W188" si="36">V182*K182</f>
        <v>0</v>
      </c>
      <c r="X182" s="166">
        <v>0</v>
      </c>
      <c r="Y182" s="166">
        <f t="shared" ref="Y182:Y188" si="37">X182*K182</f>
        <v>0</v>
      </c>
      <c r="Z182" s="166">
        <v>1.4E-3</v>
      </c>
      <c r="AA182" s="167">
        <f t="shared" ref="AA182:AA188" si="38">Z182*K182</f>
        <v>0.13791680000000001</v>
      </c>
      <c r="AR182" s="8" t="s">
        <v>208</v>
      </c>
      <c r="AT182" s="8" t="s">
        <v>146</v>
      </c>
      <c r="AU182" s="8" t="s">
        <v>98</v>
      </c>
      <c r="AY182" s="8" t="s">
        <v>145</v>
      </c>
      <c r="BE182" s="100">
        <f t="shared" ref="BE182:BE188" si="39">IF(U182="základní",N182,0)</f>
        <v>0</v>
      </c>
      <c r="BF182" s="100">
        <f t="shared" ref="BF182:BF188" si="40">IF(U182="snížená",N182,0)</f>
        <v>0</v>
      </c>
      <c r="BG182" s="100">
        <f t="shared" ref="BG182:BG188" si="41">IF(U182="zákl. přenesená",N182,0)</f>
        <v>0</v>
      </c>
      <c r="BH182" s="100">
        <f t="shared" ref="BH182:BH188" si="42">IF(U182="sníž. přenesená",N182,0)</f>
        <v>0</v>
      </c>
      <c r="BI182" s="100">
        <f t="shared" ref="BI182:BI188" si="43">IF(U182="nulová",N182,0)</f>
        <v>0</v>
      </c>
      <c r="BJ182" s="8" t="s">
        <v>82</v>
      </c>
      <c r="BK182" s="100">
        <f t="shared" ref="BK182:BK188" si="44">ROUND(L182*K182,2)</f>
        <v>0</v>
      </c>
      <c r="BL182" s="8" t="s">
        <v>208</v>
      </c>
      <c r="BM182" s="8" t="s">
        <v>329</v>
      </c>
    </row>
    <row r="183" spans="2:65" s="25" customFormat="1" ht="38.25" customHeight="1" x14ac:dyDescent="0.15">
      <c r="B183" s="26"/>
      <c r="C183" s="161" t="s">
        <v>330</v>
      </c>
      <c r="D183" s="161" t="s">
        <v>146</v>
      </c>
      <c r="E183" s="162" t="s">
        <v>331</v>
      </c>
      <c r="F183" s="212" t="s">
        <v>332</v>
      </c>
      <c r="G183" s="212"/>
      <c r="H183" s="212"/>
      <c r="I183" s="212"/>
      <c r="J183" s="163" t="s">
        <v>154</v>
      </c>
      <c r="K183" s="164">
        <v>9.4429999999999996</v>
      </c>
      <c r="L183" s="206">
        <v>0</v>
      </c>
      <c r="M183" s="206"/>
      <c r="N183" s="207">
        <f t="shared" si="35"/>
        <v>0</v>
      </c>
      <c r="O183" s="207"/>
      <c r="P183" s="207"/>
      <c r="Q183" s="207"/>
      <c r="R183" s="28"/>
      <c r="T183" s="165"/>
      <c r="U183" s="36" t="s">
        <v>42</v>
      </c>
      <c r="V183" s="27"/>
      <c r="W183" s="166">
        <f t="shared" si="36"/>
        <v>0</v>
      </c>
      <c r="X183" s="166">
        <v>6.0000000000000001E-3</v>
      </c>
      <c r="Y183" s="166">
        <f t="shared" si="37"/>
        <v>5.6658E-2</v>
      </c>
      <c r="Z183" s="166">
        <v>0</v>
      </c>
      <c r="AA183" s="167">
        <f t="shared" si="38"/>
        <v>0</v>
      </c>
      <c r="AR183" s="8" t="s">
        <v>208</v>
      </c>
      <c r="AT183" s="8" t="s">
        <v>146</v>
      </c>
      <c r="AU183" s="8" t="s">
        <v>98</v>
      </c>
      <c r="AY183" s="8" t="s">
        <v>145</v>
      </c>
      <c r="BE183" s="100">
        <f t="shared" si="39"/>
        <v>0</v>
      </c>
      <c r="BF183" s="100">
        <f t="shared" si="40"/>
        <v>0</v>
      </c>
      <c r="BG183" s="100">
        <f t="shared" si="41"/>
        <v>0</v>
      </c>
      <c r="BH183" s="100">
        <f t="shared" si="42"/>
        <v>0</v>
      </c>
      <c r="BI183" s="100">
        <f t="shared" si="43"/>
        <v>0</v>
      </c>
      <c r="BJ183" s="8" t="s">
        <v>82</v>
      </c>
      <c r="BK183" s="100">
        <f t="shared" si="44"/>
        <v>0</v>
      </c>
      <c r="BL183" s="8" t="s">
        <v>208</v>
      </c>
      <c r="BM183" s="8" t="s">
        <v>333</v>
      </c>
    </row>
    <row r="184" spans="2:65" s="25" customFormat="1" ht="16.5" customHeight="1" x14ac:dyDescent="0.15">
      <c r="B184" s="26"/>
      <c r="C184" s="168" t="s">
        <v>334</v>
      </c>
      <c r="D184" s="168" t="s">
        <v>164</v>
      </c>
      <c r="E184" s="169" t="s">
        <v>335</v>
      </c>
      <c r="F184" s="208" t="s">
        <v>336</v>
      </c>
      <c r="G184" s="208"/>
      <c r="H184" s="208"/>
      <c r="I184" s="208"/>
      <c r="J184" s="170" t="s">
        <v>154</v>
      </c>
      <c r="K184" s="171">
        <v>9.6319999999999997</v>
      </c>
      <c r="L184" s="209">
        <v>0</v>
      </c>
      <c r="M184" s="209"/>
      <c r="N184" s="210">
        <f t="shared" si="35"/>
        <v>0</v>
      </c>
      <c r="O184" s="210"/>
      <c r="P184" s="210"/>
      <c r="Q184" s="210"/>
      <c r="R184" s="28"/>
      <c r="T184" s="165"/>
      <c r="U184" s="36" t="s">
        <v>42</v>
      </c>
      <c r="V184" s="27"/>
      <c r="W184" s="166">
        <f t="shared" si="36"/>
        <v>0</v>
      </c>
      <c r="X184" s="166">
        <v>0</v>
      </c>
      <c r="Y184" s="166">
        <f t="shared" si="37"/>
        <v>0</v>
      </c>
      <c r="Z184" s="166">
        <v>0</v>
      </c>
      <c r="AA184" s="167">
        <f t="shared" si="38"/>
        <v>0</v>
      </c>
      <c r="AR184" s="8" t="s">
        <v>272</v>
      </c>
      <c r="AT184" s="8" t="s">
        <v>164</v>
      </c>
      <c r="AU184" s="8" t="s">
        <v>98</v>
      </c>
      <c r="AY184" s="8" t="s">
        <v>145</v>
      </c>
      <c r="BE184" s="100">
        <f t="shared" si="39"/>
        <v>0</v>
      </c>
      <c r="BF184" s="100">
        <f t="shared" si="40"/>
        <v>0</v>
      </c>
      <c r="BG184" s="100">
        <f t="shared" si="41"/>
        <v>0</v>
      </c>
      <c r="BH184" s="100">
        <f t="shared" si="42"/>
        <v>0</v>
      </c>
      <c r="BI184" s="100">
        <f t="shared" si="43"/>
        <v>0</v>
      </c>
      <c r="BJ184" s="8" t="s">
        <v>82</v>
      </c>
      <c r="BK184" s="100">
        <f t="shared" si="44"/>
        <v>0</v>
      </c>
      <c r="BL184" s="8" t="s">
        <v>208</v>
      </c>
      <c r="BM184" s="8" t="s">
        <v>337</v>
      </c>
    </row>
    <row r="185" spans="2:65" s="25" customFormat="1" ht="38.25" customHeight="1" x14ac:dyDescent="0.15">
      <c r="B185" s="26"/>
      <c r="C185" s="161" t="s">
        <v>338</v>
      </c>
      <c r="D185" s="161" t="s">
        <v>146</v>
      </c>
      <c r="E185" s="162" t="s">
        <v>339</v>
      </c>
      <c r="F185" s="212" t="s">
        <v>340</v>
      </c>
      <c r="G185" s="212"/>
      <c r="H185" s="212"/>
      <c r="I185" s="212"/>
      <c r="J185" s="163" t="s">
        <v>154</v>
      </c>
      <c r="K185" s="164">
        <v>99.076999999999998</v>
      </c>
      <c r="L185" s="206">
        <v>0</v>
      </c>
      <c r="M185" s="206"/>
      <c r="N185" s="207">
        <f t="shared" si="35"/>
        <v>0</v>
      </c>
      <c r="O185" s="207"/>
      <c r="P185" s="207"/>
      <c r="Q185" s="207"/>
      <c r="R185" s="28"/>
      <c r="T185" s="165"/>
      <c r="U185" s="36" t="s">
        <v>42</v>
      </c>
      <c r="V185" s="27"/>
      <c r="W185" s="166">
        <f t="shared" si="36"/>
        <v>0</v>
      </c>
      <c r="X185" s="166">
        <v>1.16E-3</v>
      </c>
      <c r="Y185" s="166">
        <f t="shared" si="37"/>
        <v>0.11492932</v>
      </c>
      <c r="Z185" s="166">
        <v>0</v>
      </c>
      <c r="AA185" s="167">
        <f t="shared" si="38"/>
        <v>0</v>
      </c>
      <c r="AR185" s="8" t="s">
        <v>208</v>
      </c>
      <c r="AT185" s="8" t="s">
        <v>146</v>
      </c>
      <c r="AU185" s="8" t="s">
        <v>98</v>
      </c>
      <c r="AY185" s="8" t="s">
        <v>145</v>
      </c>
      <c r="BE185" s="100">
        <f t="shared" si="39"/>
        <v>0</v>
      </c>
      <c r="BF185" s="100">
        <f t="shared" si="40"/>
        <v>0</v>
      </c>
      <c r="BG185" s="100">
        <f t="shared" si="41"/>
        <v>0</v>
      </c>
      <c r="BH185" s="100">
        <f t="shared" si="42"/>
        <v>0</v>
      </c>
      <c r="BI185" s="100">
        <f t="shared" si="43"/>
        <v>0</v>
      </c>
      <c r="BJ185" s="8" t="s">
        <v>82</v>
      </c>
      <c r="BK185" s="100">
        <f t="shared" si="44"/>
        <v>0</v>
      </c>
      <c r="BL185" s="8" t="s">
        <v>208</v>
      </c>
      <c r="BM185" s="8" t="s">
        <v>341</v>
      </c>
    </row>
    <row r="186" spans="2:65" s="25" customFormat="1" ht="25.5" customHeight="1" x14ac:dyDescent="0.15">
      <c r="B186" s="26"/>
      <c r="C186" s="168" t="s">
        <v>342</v>
      </c>
      <c r="D186" s="168" t="s">
        <v>164</v>
      </c>
      <c r="E186" s="169" t="s">
        <v>343</v>
      </c>
      <c r="F186" s="208" t="s">
        <v>344</v>
      </c>
      <c r="G186" s="208"/>
      <c r="H186" s="208"/>
      <c r="I186" s="208"/>
      <c r="J186" s="170" t="s">
        <v>154</v>
      </c>
      <c r="K186" s="171">
        <v>101.05800000000001</v>
      </c>
      <c r="L186" s="209">
        <v>0</v>
      </c>
      <c r="M186" s="209"/>
      <c r="N186" s="210">
        <f t="shared" si="35"/>
        <v>0</v>
      </c>
      <c r="O186" s="210"/>
      <c r="P186" s="210"/>
      <c r="Q186" s="210"/>
      <c r="R186" s="28"/>
      <c r="T186" s="165"/>
      <c r="U186" s="36" t="s">
        <v>42</v>
      </c>
      <c r="V186" s="27"/>
      <c r="W186" s="166">
        <f t="shared" si="36"/>
        <v>0</v>
      </c>
      <c r="X186" s="166">
        <v>0</v>
      </c>
      <c r="Y186" s="166">
        <f t="shared" si="37"/>
        <v>0</v>
      </c>
      <c r="Z186" s="166">
        <v>0</v>
      </c>
      <c r="AA186" s="167">
        <f t="shared" si="38"/>
        <v>0</v>
      </c>
      <c r="AR186" s="8" t="s">
        <v>272</v>
      </c>
      <c r="AT186" s="8" t="s">
        <v>164</v>
      </c>
      <c r="AU186" s="8" t="s">
        <v>98</v>
      </c>
      <c r="AY186" s="8" t="s">
        <v>145</v>
      </c>
      <c r="BE186" s="100">
        <f t="shared" si="39"/>
        <v>0</v>
      </c>
      <c r="BF186" s="100">
        <f t="shared" si="40"/>
        <v>0</v>
      </c>
      <c r="BG186" s="100">
        <f t="shared" si="41"/>
        <v>0</v>
      </c>
      <c r="BH186" s="100">
        <f t="shared" si="42"/>
        <v>0</v>
      </c>
      <c r="BI186" s="100">
        <f t="shared" si="43"/>
        <v>0</v>
      </c>
      <c r="BJ186" s="8" t="s">
        <v>82</v>
      </c>
      <c r="BK186" s="100">
        <f t="shared" si="44"/>
        <v>0</v>
      </c>
      <c r="BL186" s="8" t="s">
        <v>208</v>
      </c>
      <c r="BM186" s="8" t="s">
        <v>345</v>
      </c>
    </row>
    <row r="187" spans="2:65" s="25" customFormat="1" ht="38.25" customHeight="1" x14ac:dyDescent="0.15">
      <c r="B187" s="26"/>
      <c r="C187" s="161" t="s">
        <v>346</v>
      </c>
      <c r="D187" s="161" t="s">
        <v>146</v>
      </c>
      <c r="E187" s="162" t="s">
        <v>347</v>
      </c>
      <c r="F187" s="212" t="s">
        <v>348</v>
      </c>
      <c r="G187" s="212"/>
      <c r="H187" s="212"/>
      <c r="I187" s="212"/>
      <c r="J187" s="163" t="s">
        <v>154</v>
      </c>
      <c r="K187" s="164">
        <v>98.512</v>
      </c>
      <c r="L187" s="206">
        <v>0</v>
      </c>
      <c r="M187" s="206"/>
      <c r="N187" s="207">
        <f t="shared" si="35"/>
        <v>0</v>
      </c>
      <c r="O187" s="207"/>
      <c r="P187" s="207"/>
      <c r="Q187" s="207"/>
      <c r="R187" s="28"/>
      <c r="T187" s="165"/>
      <c r="U187" s="36" t="s">
        <v>42</v>
      </c>
      <c r="V187" s="27"/>
      <c r="W187" s="166">
        <f t="shared" si="36"/>
        <v>0</v>
      </c>
      <c r="X187" s="166">
        <v>0</v>
      </c>
      <c r="Y187" s="166">
        <f t="shared" si="37"/>
        <v>0</v>
      </c>
      <c r="Z187" s="166">
        <v>0</v>
      </c>
      <c r="AA187" s="167">
        <f t="shared" si="38"/>
        <v>0</v>
      </c>
      <c r="AR187" s="8" t="s">
        <v>208</v>
      </c>
      <c r="AT187" s="8" t="s">
        <v>146</v>
      </c>
      <c r="AU187" s="8" t="s">
        <v>98</v>
      </c>
      <c r="AY187" s="8" t="s">
        <v>145</v>
      </c>
      <c r="BE187" s="100">
        <f t="shared" si="39"/>
        <v>0</v>
      </c>
      <c r="BF187" s="100">
        <f t="shared" si="40"/>
        <v>0</v>
      </c>
      <c r="BG187" s="100">
        <f t="shared" si="41"/>
        <v>0</v>
      </c>
      <c r="BH187" s="100">
        <f t="shared" si="42"/>
        <v>0</v>
      </c>
      <c r="BI187" s="100">
        <f t="shared" si="43"/>
        <v>0</v>
      </c>
      <c r="BJ187" s="8" t="s">
        <v>82</v>
      </c>
      <c r="BK187" s="100">
        <f t="shared" si="44"/>
        <v>0</v>
      </c>
      <c r="BL187" s="8" t="s">
        <v>208</v>
      </c>
      <c r="BM187" s="8" t="s">
        <v>349</v>
      </c>
    </row>
    <row r="188" spans="2:65" s="25" customFormat="1" ht="16.5" customHeight="1" x14ac:dyDescent="0.15">
      <c r="B188" s="26"/>
      <c r="C188" s="168" t="s">
        <v>350</v>
      </c>
      <c r="D188" s="168" t="s">
        <v>164</v>
      </c>
      <c r="E188" s="169" t="s">
        <v>351</v>
      </c>
      <c r="F188" s="208" t="s">
        <v>352</v>
      </c>
      <c r="G188" s="208"/>
      <c r="H188" s="208"/>
      <c r="I188" s="208"/>
      <c r="J188" s="170" t="s">
        <v>154</v>
      </c>
      <c r="K188" s="171">
        <v>113.289</v>
      </c>
      <c r="L188" s="209">
        <v>0</v>
      </c>
      <c r="M188" s="209"/>
      <c r="N188" s="210">
        <f t="shared" si="35"/>
        <v>0</v>
      </c>
      <c r="O188" s="210"/>
      <c r="P188" s="210"/>
      <c r="Q188" s="210"/>
      <c r="R188" s="28"/>
      <c r="T188" s="165"/>
      <c r="U188" s="36" t="s">
        <v>42</v>
      </c>
      <c r="V188" s="27"/>
      <c r="W188" s="166">
        <f t="shared" si="36"/>
        <v>0</v>
      </c>
      <c r="X188" s="166">
        <v>0</v>
      </c>
      <c r="Y188" s="166">
        <f t="shared" si="37"/>
        <v>0</v>
      </c>
      <c r="Z188" s="166">
        <v>0</v>
      </c>
      <c r="AA188" s="167">
        <f t="shared" si="38"/>
        <v>0</v>
      </c>
      <c r="AR188" s="8" t="s">
        <v>272</v>
      </c>
      <c r="AT188" s="8" t="s">
        <v>164</v>
      </c>
      <c r="AU188" s="8" t="s">
        <v>98</v>
      </c>
      <c r="AY188" s="8" t="s">
        <v>145</v>
      </c>
      <c r="BE188" s="100">
        <f t="shared" si="39"/>
        <v>0</v>
      </c>
      <c r="BF188" s="100">
        <f t="shared" si="40"/>
        <v>0</v>
      </c>
      <c r="BG188" s="100">
        <f t="shared" si="41"/>
        <v>0</v>
      </c>
      <c r="BH188" s="100">
        <f t="shared" si="42"/>
        <v>0</v>
      </c>
      <c r="BI188" s="100">
        <f t="shared" si="43"/>
        <v>0</v>
      </c>
      <c r="BJ188" s="8" t="s">
        <v>82</v>
      </c>
      <c r="BK188" s="100">
        <f t="shared" si="44"/>
        <v>0</v>
      </c>
      <c r="BL188" s="8" t="s">
        <v>208</v>
      </c>
      <c r="BM188" s="8" t="s">
        <v>353</v>
      </c>
    </row>
    <row r="189" spans="2:65" s="149" customFormat="1" ht="29.75" customHeight="1" x14ac:dyDescent="0.15">
      <c r="B189" s="150"/>
      <c r="C189" s="151"/>
      <c r="D189" s="160" t="s">
        <v>116</v>
      </c>
      <c r="E189" s="160"/>
      <c r="F189" s="160"/>
      <c r="G189" s="160"/>
      <c r="H189" s="160"/>
      <c r="I189" s="160"/>
      <c r="J189" s="160"/>
      <c r="K189" s="160"/>
      <c r="L189" s="160"/>
      <c r="M189" s="160"/>
      <c r="N189" s="211">
        <f>BK189</f>
        <v>0</v>
      </c>
      <c r="O189" s="211"/>
      <c r="P189" s="211"/>
      <c r="Q189" s="211"/>
      <c r="R189" s="153"/>
      <c r="T189" s="154"/>
      <c r="U189" s="151"/>
      <c r="V189" s="151"/>
      <c r="W189" s="155">
        <f>W190</f>
        <v>0</v>
      </c>
      <c r="X189" s="151"/>
      <c r="Y189" s="155">
        <f>Y190</f>
        <v>0</v>
      </c>
      <c r="Z189" s="151"/>
      <c r="AA189" s="156">
        <f>AA190</f>
        <v>0</v>
      </c>
      <c r="AR189" s="157" t="s">
        <v>98</v>
      </c>
      <c r="AT189" s="158" t="s">
        <v>76</v>
      </c>
      <c r="AU189" s="158" t="s">
        <v>82</v>
      </c>
      <c r="AY189" s="157" t="s">
        <v>145</v>
      </c>
      <c r="BK189" s="159">
        <f>BK190</f>
        <v>0</v>
      </c>
    </row>
    <row r="190" spans="2:65" s="25" customFormat="1" ht="38.25" customHeight="1" x14ac:dyDescent="0.15">
      <c r="B190" s="26"/>
      <c r="C190" s="161" t="s">
        <v>354</v>
      </c>
      <c r="D190" s="161" t="s">
        <v>146</v>
      </c>
      <c r="E190" s="162" t="s">
        <v>355</v>
      </c>
      <c r="F190" s="212" t="s">
        <v>356</v>
      </c>
      <c r="G190" s="212"/>
      <c r="H190" s="212"/>
      <c r="I190" s="212"/>
      <c r="J190" s="163" t="s">
        <v>279</v>
      </c>
      <c r="K190" s="164">
        <v>1</v>
      </c>
      <c r="L190" s="206">
        <v>0</v>
      </c>
      <c r="M190" s="206"/>
      <c r="N190" s="207">
        <f>ROUND(L190*K190,2)</f>
        <v>0</v>
      </c>
      <c r="O190" s="207"/>
      <c r="P190" s="207"/>
      <c r="Q190" s="207"/>
      <c r="R190" s="28"/>
      <c r="T190" s="165"/>
      <c r="U190" s="36" t="s">
        <v>42</v>
      </c>
      <c r="V190" s="27"/>
      <c r="W190" s="166">
        <f>V190*K190</f>
        <v>0</v>
      </c>
      <c r="X190" s="166">
        <v>0</v>
      </c>
      <c r="Y190" s="166">
        <f>X190*K190</f>
        <v>0</v>
      </c>
      <c r="Z190" s="166">
        <v>0</v>
      </c>
      <c r="AA190" s="167">
        <f>Z190*K190</f>
        <v>0</v>
      </c>
      <c r="AR190" s="8" t="s">
        <v>208</v>
      </c>
      <c r="AT190" s="8" t="s">
        <v>146</v>
      </c>
      <c r="AU190" s="8" t="s">
        <v>98</v>
      </c>
      <c r="AY190" s="8" t="s">
        <v>145</v>
      </c>
      <c r="BE190" s="100">
        <f>IF(U190="základní",N190,0)</f>
        <v>0</v>
      </c>
      <c r="BF190" s="100">
        <f>IF(U190="snížená",N190,0)</f>
        <v>0</v>
      </c>
      <c r="BG190" s="100">
        <f>IF(U190="zákl. přenesená",N190,0)</f>
        <v>0</v>
      </c>
      <c r="BH190" s="100">
        <f>IF(U190="sníž. přenesená",N190,0)</f>
        <v>0</v>
      </c>
      <c r="BI190" s="100">
        <f>IF(U190="nulová",N190,0)</f>
        <v>0</v>
      </c>
      <c r="BJ190" s="8" t="s">
        <v>82</v>
      </c>
      <c r="BK190" s="100">
        <f>ROUND(L190*K190,2)</f>
        <v>0</v>
      </c>
      <c r="BL190" s="8" t="s">
        <v>208</v>
      </c>
      <c r="BM190" s="8" t="s">
        <v>357</v>
      </c>
    </row>
    <row r="191" spans="2:65" s="149" customFormat="1" ht="29.75" customHeight="1" x14ac:dyDescent="0.15">
      <c r="B191" s="150"/>
      <c r="C191" s="151"/>
      <c r="D191" s="160" t="s">
        <v>117</v>
      </c>
      <c r="E191" s="160"/>
      <c r="F191" s="160"/>
      <c r="G191" s="160"/>
      <c r="H191" s="160"/>
      <c r="I191" s="160"/>
      <c r="J191" s="160"/>
      <c r="K191" s="160"/>
      <c r="L191" s="160"/>
      <c r="M191" s="160"/>
      <c r="N191" s="211">
        <f>BK191</f>
        <v>0</v>
      </c>
      <c r="O191" s="211"/>
      <c r="P191" s="211"/>
      <c r="Q191" s="211"/>
      <c r="R191" s="153"/>
      <c r="T191" s="154"/>
      <c r="U191" s="151"/>
      <c r="V191" s="151"/>
      <c r="W191" s="155">
        <f>SUM(W192:W194)</f>
        <v>0</v>
      </c>
      <c r="X191" s="151"/>
      <c r="Y191" s="155">
        <f>SUM(Y192:Y194)</f>
        <v>6.7180199999999995E-2</v>
      </c>
      <c r="Z191" s="151"/>
      <c r="AA191" s="156">
        <f>SUM(AA192:AA194)</f>
        <v>2.1155999999999997</v>
      </c>
      <c r="AR191" s="157" t="s">
        <v>98</v>
      </c>
      <c r="AT191" s="158" t="s">
        <v>76</v>
      </c>
      <c r="AU191" s="158" t="s">
        <v>82</v>
      </c>
      <c r="AY191" s="157" t="s">
        <v>145</v>
      </c>
      <c r="BK191" s="159">
        <f>SUM(BK192:BK194)</f>
        <v>0</v>
      </c>
    </row>
    <row r="192" spans="2:65" s="25" customFormat="1" ht="38.25" customHeight="1" x14ac:dyDescent="0.15">
      <c r="B192" s="26"/>
      <c r="C192" s="161" t="s">
        <v>358</v>
      </c>
      <c r="D192" s="161" t="s">
        <v>146</v>
      </c>
      <c r="E192" s="162" t="s">
        <v>359</v>
      </c>
      <c r="F192" s="212" t="s">
        <v>360</v>
      </c>
      <c r="G192" s="212"/>
      <c r="H192" s="212"/>
      <c r="I192" s="212"/>
      <c r="J192" s="163" t="s">
        <v>172</v>
      </c>
      <c r="K192" s="164">
        <v>106.32</v>
      </c>
      <c r="L192" s="206">
        <v>0</v>
      </c>
      <c r="M192" s="206"/>
      <c r="N192" s="207">
        <f>ROUND(L192*K192,2)</f>
        <v>0</v>
      </c>
      <c r="O192" s="207"/>
      <c r="P192" s="207"/>
      <c r="Q192" s="207"/>
      <c r="R192" s="28"/>
      <c r="T192" s="165"/>
      <c r="U192" s="36" t="s">
        <v>42</v>
      </c>
      <c r="V192" s="27"/>
      <c r="W192" s="166">
        <f>V192*K192</f>
        <v>0</v>
      </c>
      <c r="X192" s="166">
        <v>0</v>
      </c>
      <c r="Y192" s="166">
        <f>X192*K192</f>
        <v>0</v>
      </c>
      <c r="Z192" s="166">
        <v>6.0000000000000001E-3</v>
      </c>
      <c r="AA192" s="167">
        <f>Z192*K192</f>
        <v>0.63791999999999993</v>
      </c>
      <c r="AR192" s="8" t="s">
        <v>208</v>
      </c>
      <c r="AT192" s="8" t="s">
        <v>146</v>
      </c>
      <c r="AU192" s="8" t="s">
        <v>98</v>
      </c>
      <c r="AY192" s="8" t="s">
        <v>145</v>
      </c>
      <c r="BE192" s="100">
        <f>IF(U192="základní",N192,0)</f>
        <v>0</v>
      </c>
      <c r="BF192" s="100">
        <f>IF(U192="snížená",N192,0)</f>
        <v>0</v>
      </c>
      <c r="BG192" s="100">
        <f>IF(U192="zákl. přenesená",N192,0)</f>
        <v>0</v>
      </c>
      <c r="BH192" s="100">
        <f>IF(U192="sníž. přenesená",N192,0)</f>
        <v>0</v>
      </c>
      <c r="BI192" s="100">
        <f>IF(U192="nulová",N192,0)</f>
        <v>0</v>
      </c>
      <c r="BJ192" s="8" t="s">
        <v>82</v>
      </c>
      <c r="BK192" s="100">
        <f>ROUND(L192*K192,2)</f>
        <v>0</v>
      </c>
      <c r="BL192" s="8" t="s">
        <v>208</v>
      </c>
      <c r="BM192" s="8" t="s">
        <v>361</v>
      </c>
    </row>
    <row r="193" spans="2:65" s="25" customFormat="1" ht="25.5" customHeight="1" x14ac:dyDescent="0.15">
      <c r="B193" s="26"/>
      <c r="C193" s="161" t="s">
        <v>362</v>
      </c>
      <c r="D193" s="161" t="s">
        <v>146</v>
      </c>
      <c r="E193" s="162" t="s">
        <v>363</v>
      </c>
      <c r="F193" s="212" t="s">
        <v>364</v>
      </c>
      <c r="G193" s="212"/>
      <c r="H193" s="212"/>
      <c r="I193" s="212"/>
      <c r="J193" s="163" t="s">
        <v>154</v>
      </c>
      <c r="K193" s="164">
        <v>6.7450000000000001</v>
      </c>
      <c r="L193" s="206">
        <v>0</v>
      </c>
      <c r="M193" s="206"/>
      <c r="N193" s="207">
        <f>ROUND(L193*K193,2)</f>
        <v>0</v>
      </c>
      <c r="O193" s="207"/>
      <c r="P193" s="207"/>
      <c r="Q193" s="207"/>
      <c r="R193" s="28"/>
      <c r="T193" s="165"/>
      <c r="U193" s="36" t="s">
        <v>42</v>
      </c>
      <c r="V193" s="27"/>
      <c r="W193" s="166">
        <f>V193*K193</f>
        <v>0</v>
      </c>
      <c r="X193" s="166">
        <v>9.9600000000000001E-3</v>
      </c>
      <c r="Y193" s="166">
        <f>X193*K193</f>
        <v>6.7180199999999995E-2</v>
      </c>
      <c r="Z193" s="166">
        <v>0</v>
      </c>
      <c r="AA193" s="167">
        <f>Z193*K193</f>
        <v>0</v>
      </c>
      <c r="AR193" s="8" t="s">
        <v>208</v>
      </c>
      <c r="AT193" s="8" t="s">
        <v>146</v>
      </c>
      <c r="AU193" s="8" t="s">
        <v>98</v>
      </c>
      <c r="AY193" s="8" t="s">
        <v>145</v>
      </c>
      <c r="BE193" s="100">
        <f>IF(U193="základní",N193,0)</f>
        <v>0</v>
      </c>
      <c r="BF193" s="100">
        <f>IF(U193="snížená",N193,0)</f>
        <v>0</v>
      </c>
      <c r="BG193" s="100">
        <f>IF(U193="zákl. přenesená",N193,0)</f>
        <v>0</v>
      </c>
      <c r="BH193" s="100">
        <f>IF(U193="sníž. přenesená",N193,0)</f>
        <v>0</v>
      </c>
      <c r="BI193" s="100">
        <f>IF(U193="nulová",N193,0)</f>
        <v>0</v>
      </c>
      <c r="BJ193" s="8" t="s">
        <v>82</v>
      </c>
      <c r="BK193" s="100">
        <f>ROUND(L193*K193,2)</f>
        <v>0</v>
      </c>
      <c r="BL193" s="8" t="s">
        <v>208</v>
      </c>
      <c r="BM193" s="8" t="s">
        <v>365</v>
      </c>
    </row>
    <row r="194" spans="2:65" s="25" customFormat="1" ht="16.5" customHeight="1" x14ac:dyDescent="0.15">
      <c r="B194" s="26"/>
      <c r="C194" s="161" t="s">
        <v>366</v>
      </c>
      <c r="D194" s="161" t="s">
        <v>146</v>
      </c>
      <c r="E194" s="162" t="s">
        <v>367</v>
      </c>
      <c r="F194" s="212" t="s">
        <v>368</v>
      </c>
      <c r="G194" s="212"/>
      <c r="H194" s="212"/>
      <c r="I194" s="212"/>
      <c r="J194" s="163" t="s">
        <v>154</v>
      </c>
      <c r="K194" s="164">
        <v>98.512</v>
      </c>
      <c r="L194" s="206">
        <v>0</v>
      </c>
      <c r="M194" s="206"/>
      <c r="N194" s="207">
        <f>ROUND(L194*K194,2)</f>
        <v>0</v>
      </c>
      <c r="O194" s="207"/>
      <c r="P194" s="207"/>
      <c r="Q194" s="207"/>
      <c r="R194" s="28"/>
      <c r="T194" s="165"/>
      <c r="U194" s="36" t="s">
        <v>42</v>
      </c>
      <c r="V194" s="27"/>
      <c r="W194" s="166">
        <f>V194*K194</f>
        <v>0</v>
      </c>
      <c r="X194" s="166">
        <v>0</v>
      </c>
      <c r="Y194" s="166">
        <f>X194*K194</f>
        <v>0</v>
      </c>
      <c r="Z194" s="166">
        <v>1.4999999999999999E-2</v>
      </c>
      <c r="AA194" s="167">
        <f>Z194*K194</f>
        <v>1.4776799999999999</v>
      </c>
      <c r="AR194" s="8" t="s">
        <v>208</v>
      </c>
      <c r="AT194" s="8" t="s">
        <v>146</v>
      </c>
      <c r="AU194" s="8" t="s">
        <v>98</v>
      </c>
      <c r="AY194" s="8" t="s">
        <v>145</v>
      </c>
      <c r="BE194" s="100">
        <f>IF(U194="základní",N194,0)</f>
        <v>0</v>
      </c>
      <c r="BF194" s="100">
        <f>IF(U194="snížená",N194,0)</f>
        <v>0</v>
      </c>
      <c r="BG194" s="100">
        <f>IF(U194="zákl. přenesená",N194,0)</f>
        <v>0</v>
      </c>
      <c r="BH194" s="100">
        <f>IF(U194="sníž. přenesená",N194,0)</f>
        <v>0</v>
      </c>
      <c r="BI194" s="100">
        <f>IF(U194="nulová",N194,0)</f>
        <v>0</v>
      </c>
      <c r="BJ194" s="8" t="s">
        <v>82</v>
      </c>
      <c r="BK194" s="100">
        <f>ROUND(L194*K194,2)</f>
        <v>0</v>
      </c>
      <c r="BL194" s="8" t="s">
        <v>208</v>
      </c>
      <c r="BM194" s="8" t="s">
        <v>369</v>
      </c>
    </row>
    <row r="195" spans="2:65" s="149" customFormat="1" ht="29.75" customHeight="1" x14ac:dyDescent="0.15">
      <c r="B195" s="150"/>
      <c r="C195" s="151"/>
      <c r="D195" s="160" t="s">
        <v>118</v>
      </c>
      <c r="E195" s="160"/>
      <c r="F195" s="160"/>
      <c r="G195" s="160"/>
      <c r="H195" s="160"/>
      <c r="I195" s="160"/>
      <c r="J195" s="160"/>
      <c r="K195" s="160"/>
      <c r="L195" s="160"/>
      <c r="M195" s="160"/>
      <c r="N195" s="211">
        <f>BK195</f>
        <v>0</v>
      </c>
      <c r="O195" s="211"/>
      <c r="P195" s="211"/>
      <c r="Q195" s="211"/>
      <c r="R195" s="153"/>
      <c r="T195" s="154"/>
      <c r="U195" s="151"/>
      <c r="V195" s="151"/>
      <c r="W195" s="155">
        <f>SUM(W196:W209)</f>
        <v>0</v>
      </c>
      <c r="X195" s="151"/>
      <c r="Y195" s="155">
        <f>SUM(Y196:Y209)</f>
        <v>0.15840599999999999</v>
      </c>
      <c r="Z195" s="151"/>
      <c r="AA195" s="156">
        <f>SUM(AA196:AA209)</f>
        <v>0.75549868000000009</v>
      </c>
      <c r="AR195" s="157" t="s">
        <v>98</v>
      </c>
      <c r="AT195" s="158" t="s">
        <v>76</v>
      </c>
      <c r="AU195" s="158" t="s">
        <v>82</v>
      </c>
      <c r="AY195" s="157" t="s">
        <v>145</v>
      </c>
      <c r="BK195" s="159">
        <f>SUM(BK196:BK209)</f>
        <v>0</v>
      </c>
    </row>
    <row r="196" spans="2:65" s="25" customFormat="1" ht="25.5" customHeight="1" x14ac:dyDescent="0.15">
      <c r="B196" s="26"/>
      <c r="C196" s="161" t="s">
        <v>370</v>
      </c>
      <c r="D196" s="161" t="s">
        <v>146</v>
      </c>
      <c r="E196" s="162" t="s">
        <v>371</v>
      </c>
      <c r="F196" s="212" t="s">
        <v>372</v>
      </c>
      <c r="G196" s="212"/>
      <c r="H196" s="212"/>
      <c r="I196" s="212"/>
      <c r="J196" s="163" t="s">
        <v>154</v>
      </c>
      <c r="K196" s="164">
        <v>98.512</v>
      </c>
      <c r="L196" s="206">
        <v>0</v>
      </c>
      <c r="M196" s="206"/>
      <c r="N196" s="207">
        <f t="shared" ref="N196:N209" si="45">ROUND(L196*K196,2)</f>
        <v>0</v>
      </c>
      <c r="O196" s="207"/>
      <c r="P196" s="207"/>
      <c r="Q196" s="207"/>
      <c r="R196" s="28"/>
      <c r="T196" s="165"/>
      <c r="U196" s="36" t="s">
        <v>42</v>
      </c>
      <c r="V196" s="27"/>
      <c r="W196" s="166">
        <f t="shared" ref="W196:W209" si="46">V196*K196</f>
        <v>0</v>
      </c>
      <c r="X196" s="166">
        <v>0</v>
      </c>
      <c r="Y196" s="166">
        <f t="shared" ref="Y196:Y209" si="47">X196*K196</f>
        <v>0</v>
      </c>
      <c r="Z196" s="166">
        <v>5.94E-3</v>
      </c>
      <c r="AA196" s="167">
        <f t="shared" ref="AA196:AA209" si="48">Z196*K196</f>
        <v>0.58516128000000001</v>
      </c>
      <c r="AR196" s="8" t="s">
        <v>150</v>
      </c>
      <c r="AT196" s="8" t="s">
        <v>146</v>
      </c>
      <c r="AU196" s="8" t="s">
        <v>98</v>
      </c>
      <c r="AY196" s="8" t="s">
        <v>145</v>
      </c>
      <c r="BE196" s="100">
        <f t="shared" ref="BE196:BE209" si="49">IF(U196="základní",N196,0)</f>
        <v>0</v>
      </c>
      <c r="BF196" s="100">
        <f t="shared" ref="BF196:BF209" si="50">IF(U196="snížená",N196,0)</f>
        <v>0</v>
      </c>
      <c r="BG196" s="100">
        <f t="shared" ref="BG196:BG209" si="51">IF(U196="zákl. přenesená",N196,0)</f>
        <v>0</v>
      </c>
      <c r="BH196" s="100">
        <f t="shared" ref="BH196:BH209" si="52">IF(U196="sníž. přenesená",N196,0)</f>
        <v>0</v>
      </c>
      <c r="BI196" s="100">
        <f t="shared" ref="BI196:BI209" si="53">IF(U196="nulová",N196,0)</f>
        <v>0</v>
      </c>
      <c r="BJ196" s="8" t="s">
        <v>82</v>
      </c>
      <c r="BK196" s="100">
        <f t="shared" ref="BK196:BK209" si="54">ROUND(L196*K196,2)</f>
        <v>0</v>
      </c>
      <c r="BL196" s="8" t="s">
        <v>150</v>
      </c>
      <c r="BM196" s="8" t="s">
        <v>373</v>
      </c>
    </row>
    <row r="197" spans="2:65" s="25" customFormat="1" ht="25.5" customHeight="1" x14ac:dyDescent="0.15">
      <c r="B197" s="26"/>
      <c r="C197" s="161" t="s">
        <v>374</v>
      </c>
      <c r="D197" s="161" t="s">
        <v>146</v>
      </c>
      <c r="E197" s="162" t="s">
        <v>375</v>
      </c>
      <c r="F197" s="212" t="s">
        <v>376</v>
      </c>
      <c r="G197" s="212"/>
      <c r="H197" s="212"/>
      <c r="I197" s="212"/>
      <c r="J197" s="163" t="s">
        <v>172</v>
      </c>
      <c r="K197" s="164">
        <v>13.29</v>
      </c>
      <c r="L197" s="206">
        <v>0</v>
      </c>
      <c r="M197" s="206"/>
      <c r="N197" s="207">
        <f t="shared" si="45"/>
        <v>0</v>
      </c>
      <c r="O197" s="207"/>
      <c r="P197" s="207"/>
      <c r="Q197" s="207"/>
      <c r="R197" s="28"/>
      <c r="T197" s="165"/>
      <c r="U197" s="36" t="s">
        <v>42</v>
      </c>
      <c r="V197" s="27"/>
      <c r="W197" s="166">
        <f t="shared" si="46"/>
        <v>0</v>
      </c>
      <c r="X197" s="166">
        <v>0</v>
      </c>
      <c r="Y197" s="166">
        <f t="shared" si="47"/>
        <v>0</v>
      </c>
      <c r="Z197" s="166">
        <v>1.91E-3</v>
      </c>
      <c r="AA197" s="167">
        <f t="shared" si="48"/>
        <v>2.5383899999999997E-2</v>
      </c>
      <c r="AR197" s="8" t="s">
        <v>208</v>
      </c>
      <c r="AT197" s="8" t="s">
        <v>146</v>
      </c>
      <c r="AU197" s="8" t="s">
        <v>98</v>
      </c>
      <c r="AY197" s="8" t="s">
        <v>145</v>
      </c>
      <c r="BE197" s="100">
        <f t="shared" si="49"/>
        <v>0</v>
      </c>
      <c r="BF197" s="100">
        <f t="shared" si="50"/>
        <v>0</v>
      </c>
      <c r="BG197" s="100">
        <f t="shared" si="51"/>
        <v>0</v>
      </c>
      <c r="BH197" s="100">
        <f t="shared" si="52"/>
        <v>0</v>
      </c>
      <c r="BI197" s="100">
        <f t="shared" si="53"/>
        <v>0</v>
      </c>
      <c r="BJ197" s="8" t="s">
        <v>82</v>
      </c>
      <c r="BK197" s="100">
        <f t="shared" si="54"/>
        <v>0</v>
      </c>
      <c r="BL197" s="8" t="s">
        <v>208</v>
      </c>
      <c r="BM197" s="8" t="s">
        <v>377</v>
      </c>
    </row>
    <row r="198" spans="2:65" s="25" customFormat="1" ht="16.5" customHeight="1" x14ac:dyDescent="0.15">
      <c r="B198" s="26"/>
      <c r="C198" s="161" t="s">
        <v>378</v>
      </c>
      <c r="D198" s="161" t="s">
        <v>146</v>
      </c>
      <c r="E198" s="162" t="s">
        <v>379</v>
      </c>
      <c r="F198" s="212" t="s">
        <v>380</v>
      </c>
      <c r="G198" s="212"/>
      <c r="H198" s="212"/>
      <c r="I198" s="212"/>
      <c r="J198" s="163" t="s">
        <v>172</v>
      </c>
      <c r="K198" s="164">
        <v>27.9</v>
      </c>
      <c r="L198" s="206">
        <v>0</v>
      </c>
      <c r="M198" s="206"/>
      <c r="N198" s="207">
        <f t="shared" si="45"/>
        <v>0</v>
      </c>
      <c r="O198" s="207"/>
      <c r="P198" s="207"/>
      <c r="Q198" s="207"/>
      <c r="R198" s="28"/>
      <c r="T198" s="165"/>
      <c r="U198" s="36" t="s">
        <v>42</v>
      </c>
      <c r="V198" s="27"/>
      <c r="W198" s="166">
        <f t="shared" si="46"/>
        <v>0</v>
      </c>
      <c r="X198" s="166">
        <v>0</v>
      </c>
      <c r="Y198" s="166">
        <f t="shared" si="47"/>
        <v>0</v>
      </c>
      <c r="Z198" s="166">
        <v>1.67E-3</v>
      </c>
      <c r="AA198" s="167">
        <f t="shared" si="48"/>
        <v>4.6592999999999996E-2</v>
      </c>
      <c r="AR198" s="8" t="s">
        <v>208</v>
      </c>
      <c r="AT198" s="8" t="s">
        <v>146</v>
      </c>
      <c r="AU198" s="8" t="s">
        <v>98</v>
      </c>
      <c r="AY198" s="8" t="s">
        <v>145</v>
      </c>
      <c r="BE198" s="100">
        <f t="shared" si="49"/>
        <v>0</v>
      </c>
      <c r="BF198" s="100">
        <f t="shared" si="50"/>
        <v>0</v>
      </c>
      <c r="BG198" s="100">
        <f t="shared" si="51"/>
        <v>0</v>
      </c>
      <c r="BH198" s="100">
        <f t="shared" si="52"/>
        <v>0</v>
      </c>
      <c r="BI198" s="100">
        <f t="shared" si="53"/>
        <v>0</v>
      </c>
      <c r="BJ198" s="8" t="s">
        <v>82</v>
      </c>
      <c r="BK198" s="100">
        <f t="shared" si="54"/>
        <v>0</v>
      </c>
      <c r="BL198" s="8" t="s">
        <v>208</v>
      </c>
      <c r="BM198" s="8" t="s">
        <v>381</v>
      </c>
    </row>
    <row r="199" spans="2:65" s="25" customFormat="1" ht="16.5" customHeight="1" x14ac:dyDescent="0.15">
      <c r="B199" s="26"/>
      <c r="C199" s="161" t="s">
        <v>382</v>
      </c>
      <c r="D199" s="161" t="s">
        <v>146</v>
      </c>
      <c r="E199" s="162" t="s">
        <v>383</v>
      </c>
      <c r="F199" s="212" t="s">
        <v>384</v>
      </c>
      <c r="G199" s="212"/>
      <c r="H199" s="212"/>
      <c r="I199" s="212"/>
      <c r="J199" s="163" t="s">
        <v>172</v>
      </c>
      <c r="K199" s="164">
        <v>13.29</v>
      </c>
      <c r="L199" s="206">
        <v>0</v>
      </c>
      <c r="M199" s="206"/>
      <c r="N199" s="207">
        <f t="shared" si="45"/>
        <v>0</v>
      </c>
      <c r="O199" s="207"/>
      <c r="P199" s="207"/>
      <c r="Q199" s="207"/>
      <c r="R199" s="28"/>
      <c r="T199" s="165"/>
      <c r="U199" s="36" t="s">
        <v>42</v>
      </c>
      <c r="V199" s="27"/>
      <c r="W199" s="166">
        <f t="shared" si="46"/>
        <v>0</v>
      </c>
      <c r="X199" s="166">
        <v>0</v>
      </c>
      <c r="Y199" s="166">
        <f t="shared" si="47"/>
        <v>0</v>
      </c>
      <c r="Z199" s="166">
        <v>1.75E-3</v>
      </c>
      <c r="AA199" s="167">
        <f t="shared" si="48"/>
        <v>2.32575E-2</v>
      </c>
      <c r="AR199" s="8" t="s">
        <v>208</v>
      </c>
      <c r="AT199" s="8" t="s">
        <v>146</v>
      </c>
      <c r="AU199" s="8" t="s">
        <v>98</v>
      </c>
      <c r="AY199" s="8" t="s">
        <v>145</v>
      </c>
      <c r="BE199" s="100">
        <f t="shared" si="49"/>
        <v>0</v>
      </c>
      <c r="BF199" s="100">
        <f t="shared" si="50"/>
        <v>0</v>
      </c>
      <c r="BG199" s="100">
        <f t="shared" si="51"/>
        <v>0</v>
      </c>
      <c r="BH199" s="100">
        <f t="shared" si="52"/>
        <v>0</v>
      </c>
      <c r="BI199" s="100">
        <f t="shared" si="53"/>
        <v>0</v>
      </c>
      <c r="BJ199" s="8" t="s">
        <v>82</v>
      </c>
      <c r="BK199" s="100">
        <f t="shared" si="54"/>
        <v>0</v>
      </c>
      <c r="BL199" s="8" t="s">
        <v>208</v>
      </c>
      <c r="BM199" s="8" t="s">
        <v>385</v>
      </c>
    </row>
    <row r="200" spans="2:65" s="25" customFormat="1" ht="16.5" customHeight="1" x14ac:dyDescent="0.15">
      <c r="B200" s="26"/>
      <c r="C200" s="161" t="s">
        <v>386</v>
      </c>
      <c r="D200" s="161" t="s">
        <v>146</v>
      </c>
      <c r="E200" s="162" t="s">
        <v>387</v>
      </c>
      <c r="F200" s="212" t="s">
        <v>388</v>
      </c>
      <c r="G200" s="212"/>
      <c r="H200" s="212"/>
      <c r="I200" s="212"/>
      <c r="J200" s="163" t="s">
        <v>172</v>
      </c>
      <c r="K200" s="164">
        <v>16.004999999999999</v>
      </c>
      <c r="L200" s="206">
        <v>0</v>
      </c>
      <c r="M200" s="206"/>
      <c r="N200" s="207">
        <f t="shared" si="45"/>
        <v>0</v>
      </c>
      <c r="O200" s="207"/>
      <c r="P200" s="207"/>
      <c r="Q200" s="207"/>
      <c r="R200" s="28"/>
      <c r="T200" s="165"/>
      <c r="U200" s="36" t="s">
        <v>42</v>
      </c>
      <c r="V200" s="27"/>
      <c r="W200" s="166">
        <f t="shared" si="46"/>
        <v>0</v>
      </c>
      <c r="X200" s="166">
        <v>0</v>
      </c>
      <c r="Y200" s="166">
        <f t="shared" si="47"/>
        <v>0</v>
      </c>
      <c r="Z200" s="166">
        <v>2.5999999999999999E-3</v>
      </c>
      <c r="AA200" s="167">
        <f t="shared" si="48"/>
        <v>4.1612999999999997E-2</v>
      </c>
      <c r="AR200" s="8" t="s">
        <v>208</v>
      </c>
      <c r="AT200" s="8" t="s">
        <v>146</v>
      </c>
      <c r="AU200" s="8" t="s">
        <v>98</v>
      </c>
      <c r="AY200" s="8" t="s">
        <v>145</v>
      </c>
      <c r="BE200" s="100">
        <f t="shared" si="49"/>
        <v>0</v>
      </c>
      <c r="BF200" s="100">
        <f t="shared" si="50"/>
        <v>0</v>
      </c>
      <c r="BG200" s="100">
        <f t="shared" si="51"/>
        <v>0</v>
      </c>
      <c r="BH200" s="100">
        <f t="shared" si="52"/>
        <v>0</v>
      </c>
      <c r="BI200" s="100">
        <f t="shared" si="53"/>
        <v>0</v>
      </c>
      <c r="BJ200" s="8" t="s">
        <v>82</v>
      </c>
      <c r="BK200" s="100">
        <f t="shared" si="54"/>
        <v>0</v>
      </c>
      <c r="BL200" s="8" t="s">
        <v>208</v>
      </c>
      <c r="BM200" s="8" t="s">
        <v>389</v>
      </c>
    </row>
    <row r="201" spans="2:65" s="25" customFormat="1" ht="16.5" customHeight="1" x14ac:dyDescent="0.15">
      <c r="B201" s="26"/>
      <c r="C201" s="161" t="s">
        <v>390</v>
      </c>
      <c r="D201" s="161" t="s">
        <v>146</v>
      </c>
      <c r="E201" s="162" t="s">
        <v>391</v>
      </c>
      <c r="F201" s="212" t="s">
        <v>392</v>
      </c>
      <c r="G201" s="212"/>
      <c r="H201" s="212"/>
      <c r="I201" s="212"/>
      <c r="J201" s="163" t="s">
        <v>172</v>
      </c>
      <c r="K201" s="164">
        <v>8.5</v>
      </c>
      <c r="L201" s="206">
        <v>0</v>
      </c>
      <c r="M201" s="206"/>
      <c r="N201" s="207">
        <f t="shared" si="45"/>
        <v>0</v>
      </c>
      <c r="O201" s="207"/>
      <c r="P201" s="207"/>
      <c r="Q201" s="207"/>
      <c r="R201" s="28"/>
      <c r="T201" s="165"/>
      <c r="U201" s="36" t="s">
        <v>42</v>
      </c>
      <c r="V201" s="27"/>
      <c r="W201" s="166">
        <f t="shared" si="46"/>
        <v>0</v>
      </c>
      <c r="X201" s="166">
        <v>0</v>
      </c>
      <c r="Y201" s="166">
        <f t="shared" si="47"/>
        <v>0</v>
      </c>
      <c r="Z201" s="166">
        <v>3.9399999999999999E-3</v>
      </c>
      <c r="AA201" s="167">
        <f t="shared" si="48"/>
        <v>3.3489999999999999E-2</v>
      </c>
      <c r="AR201" s="8" t="s">
        <v>208</v>
      </c>
      <c r="AT201" s="8" t="s">
        <v>146</v>
      </c>
      <c r="AU201" s="8" t="s">
        <v>98</v>
      </c>
      <c r="AY201" s="8" t="s">
        <v>145</v>
      </c>
      <c r="BE201" s="100">
        <f t="shared" si="49"/>
        <v>0</v>
      </c>
      <c r="BF201" s="100">
        <f t="shared" si="50"/>
        <v>0</v>
      </c>
      <c r="BG201" s="100">
        <f t="shared" si="51"/>
        <v>0</v>
      </c>
      <c r="BH201" s="100">
        <f t="shared" si="52"/>
        <v>0</v>
      </c>
      <c r="BI201" s="100">
        <f t="shared" si="53"/>
        <v>0</v>
      </c>
      <c r="BJ201" s="8" t="s">
        <v>82</v>
      </c>
      <c r="BK201" s="100">
        <f t="shared" si="54"/>
        <v>0</v>
      </c>
      <c r="BL201" s="8" t="s">
        <v>208</v>
      </c>
      <c r="BM201" s="8" t="s">
        <v>393</v>
      </c>
    </row>
    <row r="202" spans="2:65" s="25" customFormat="1" ht="63.75" customHeight="1" x14ac:dyDescent="0.15">
      <c r="B202" s="26"/>
      <c r="C202" s="161" t="s">
        <v>394</v>
      </c>
      <c r="D202" s="161" t="s">
        <v>146</v>
      </c>
      <c r="E202" s="162" t="s">
        <v>395</v>
      </c>
      <c r="F202" s="212" t="s">
        <v>396</v>
      </c>
      <c r="G202" s="212"/>
      <c r="H202" s="212"/>
      <c r="I202" s="212"/>
      <c r="J202" s="163" t="s">
        <v>172</v>
      </c>
      <c r="K202" s="164">
        <v>15</v>
      </c>
      <c r="L202" s="206">
        <v>0</v>
      </c>
      <c r="M202" s="206"/>
      <c r="N202" s="207">
        <f t="shared" si="45"/>
        <v>0</v>
      </c>
      <c r="O202" s="207"/>
      <c r="P202" s="207"/>
      <c r="Q202" s="207"/>
      <c r="R202" s="28"/>
      <c r="T202" s="165"/>
      <c r="U202" s="36" t="s">
        <v>42</v>
      </c>
      <c r="V202" s="27"/>
      <c r="W202" s="166">
        <f t="shared" si="46"/>
        <v>0</v>
      </c>
      <c r="X202" s="166">
        <v>6.0999999999999997E-4</v>
      </c>
      <c r="Y202" s="166">
        <f t="shared" si="47"/>
        <v>9.1500000000000001E-3</v>
      </c>
      <c r="Z202" s="166">
        <v>0</v>
      </c>
      <c r="AA202" s="167">
        <f t="shared" si="48"/>
        <v>0</v>
      </c>
      <c r="AR202" s="8" t="s">
        <v>208</v>
      </c>
      <c r="AT202" s="8" t="s">
        <v>146</v>
      </c>
      <c r="AU202" s="8" t="s">
        <v>98</v>
      </c>
      <c r="AY202" s="8" t="s">
        <v>145</v>
      </c>
      <c r="BE202" s="100">
        <f t="shared" si="49"/>
        <v>0</v>
      </c>
      <c r="BF202" s="100">
        <f t="shared" si="50"/>
        <v>0</v>
      </c>
      <c r="BG202" s="100">
        <f t="shared" si="51"/>
        <v>0</v>
      </c>
      <c r="BH202" s="100">
        <f t="shared" si="52"/>
        <v>0</v>
      </c>
      <c r="BI202" s="100">
        <f t="shared" si="53"/>
        <v>0</v>
      </c>
      <c r="BJ202" s="8" t="s">
        <v>82</v>
      </c>
      <c r="BK202" s="100">
        <f t="shared" si="54"/>
        <v>0</v>
      </c>
      <c r="BL202" s="8" t="s">
        <v>208</v>
      </c>
      <c r="BM202" s="8" t="s">
        <v>397</v>
      </c>
    </row>
    <row r="203" spans="2:65" s="25" customFormat="1" ht="89.25" customHeight="1" x14ac:dyDescent="0.15">
      <c r="B203" s="26"/>
      <c r="C203" s="161" t="s">
        <v>398</v>
      </c>
      <c r="D203" s="161" t="s">
        <v>146</v>
      </c>
      <c r="E203" s="162" t="s">
        <v>399</v>
      </c>
      <c r="F203" s="212" t="s">
        <v>400</v>
      </c>
      <c r="G203" s="212"/>
      <c r="H203" s="212"/>
      <c r="I203" s="212"/>
      <c r="J203" s="163" t="s">
        <v>172</v>
      </c>
      <c r="K203" s="164">
        <v>6.8</v>
      </c>
      <c r="L203" s="206">
        <v>0</v>
      </c>
      <c r="M203" s="206"/>
      <c r="N203" s="207">
        <f t="shared" si="45"/>
        <v>0</v>
      </c>
      <c r="O203" s="207"/>
      <c r="P203" s="207"/>
      <c r="Q203" s="207"/>
      <c r="R203" s="28"/>
      <c r="T203" s="165"/>
      <c r="U203" s="36" t="s">
        <v>42</v>
      </c>
      <c r="V203" s="27"/>
      <c r="W203" s="166">
        <f t="shared" si="46"/>
        <v>0</v>
      </c>
      <c r="X203" s="166">
        <v>1.15E-3</v>
      </c>
      <c r="Y203" s="166">
        <f t="shared" si="47"/>
        <v>7.8199999999999988E-3</v>
      </c>
      <c r="Z203" s="166">
        <v>0</v>
      </c>
      <c r="AA203" s="167">
        <f t="shared" si="48"/>
        <v>0</v>
      </c>
      <c r="AR203" s="8" t="s">
        <v>208</v>
      </c>
      <c r="AT203" s="8" t="s">
        <v>146</v>
      </c>
      <c r="AU203" s="8" t="s">
        <v>98</v>
      </c>
      <c r="AY203" s="8" t="s">
        <v>145</v>
      </c>
      <c r="BE203" s="100">
        <f t="shared" si="49"/>
        <v>0</v>
      </c>
      <c r="BF203" s="100">
        <f t="shared" si="50"/>
        <v>0</v>
      </c>
      <c r="BG203" s="100">
        <f t="shared" si="51"/>
        <v>0</v>
      </c>
      <c r="BH203" s="100">
        <f t="shared" si="52"/>
        <v>0</v>
      </c>
      <c r="BI203" s="100">
        <f t="shared" si="53"/>
        <v>0</v>
      </c>
      <c r="BJ203" s="8" t="s">
        <v>82</v>
      </c>
      <c r="BK203" s="100">
        <f t="shared" si="54"/>
        <v>0</v>
      </c>
      <c r="BL203" s="8" t="s">
        <v>208</v>
      </c>
      <c r="BM203" s="8" t="s">
        <v>401</v>
      </c>
    </row>
    <row r="204" spans="2:65" s="25" customFormat="1" ht="89.25" customHeight="1" x14ac:dyDescent="0.15">
      <c r="B204" s="26"/>
      <c r="C204" s="161" t="s">
        <v>402</v>
      </c>
      <c r="D204" s="161" t="s">
        <v>146</v>
      </c>
      <c r="E204" s="162" t="s">
        <v>403</v>
      </c>
      <c r="F204" s="212" t="s">
        <v>404</v>
      </c>
      <c r="G204" s="212"/>
      <c r="H204" s="212"/>
      <c r="I204" s="212"/>
      <c r="J204" s="163" t="s">
        <v>172</v>
      </c>
      <c r="K204" s="164">
        <v>16</v>
      </c>
      <c r="L204" s="206">
        <v>0</v>
      </c>
      <c r="M204" s="206"/>
      <c r="N204" s="207">
        <f t="shared" si="45"/>
        <v>0</v>
      </c>
      <c r="O204" s="207"/>
      <c r="P204" s="207"/>
      <c r="Q204" s="207"/>
      <c r="R204" s="28"/>
      <c r="T204" s="165"/>
      <c r="U204" s="36" t="s">
        <v>42</v>
      </c>
      <c r="V204" s="27"/>
      <c r="W204" s="166">
        <f t="shared" si="46"/>
        <v>0</v>
      </c>
      <c r="X204" s="166">
        <v>1.15E-3</v>
      </c>
      <c r="Y204" s="166">
        <f t="shared" si="47"/>
        <v>1.84E-2</v>
      </c>
      <c r="Z204" s="166">
        <v>0</v>
      </c>
      <c r="AA204" s="167">
        <f t="shared" si="48"/>
        <v>0</v>
      </c>
      <c r="AR204" s="8" t="s">
        <v>208</v>
      </c>
      <c r="AT204" s="8" t="s">
        <v>146</v>
      </c>
      <c r="AU204" s="8" t="s">
        <v>98</v>
      </c>
      <c r="AY204" s="8" t="s">
        <v>145</v>
      </c>
      <c r="BE204" s="100">
        <f t="shared" si="49"/>
        <v>0</v>
      </c>
      <c r="BF204" s="100">
        <f t="shared" si="50"/>
        <v>0</v>
      </c>
      <c r="BG204" s="100">
        <f t="shared" si="51"/>
        <v>0</v>
      </c>
      <c r="BH204" s="100">
        <f t="shared" si="52"/>
        <v>0</v>
      </c>
      <c r="BI204" s="100">
        <f t="shared" si="53"/>
        <v>0</v>
      </c>
      <c r="BJ204" s="8" t="s">
        <v>82</v>
      </c>
      <c r="BK204" s="100">
        <f t="shared" si="54"/>
        <v>0</v>
      </c>
      <c r="BL204" s="8" t="s">
        <v>208</v>
      </c>
      <c r="BM204" s="8" t="s">
        <v>405</v>
      </c>
    </row>
    <row r="205" spans="2:65" s="25" customFormat="1" ht="38.25" customHeight="1" x14ac:dyDescent="0.15">
      <c r="B205" s="26"/>
      <c r="C205" s="161" t="s">
        <v>406</v>
      </c>
      <c r="D205" s="161" t="s">
        <v>146</v>
      </c>
      <c r="E205" s="162" t="s">
        <v>407</v>
      </c>
      <c r="F205" s="212" t="s">
        <v>408</v>
      </c>
      <c r="G205" s="212"/>
      <c r="H205" s="212"/>
      <c r="I205" s="212"/>
      <c r="J205" s="163" t="s">
        <v>172</v>
      </c>
      <c r="K205" s="164">
        <v>28.8</v>
      </c>
      <c r="L205" s="206">
        <v>0</v>
      </c>
      <c r="M205" s="206"/>
      <c r="N205" s="207">
        <f t="shared" si="45"/>
        <v>0</v>
      </c>
      <c r="O205" s="207"/>
      <c r="P205" s="207"/>
      <c r="Q205" s="207"/>
      <c r="R205" s="28"/>
      <c r="T205" s="165"/>
      <c r="U205" s="36" t="s">
        <v>42</v>
      </c>
      <c r="V205" s="27"/>
      <c r="W205" s="166">
        <f t="shared" si="46"/>
        <v>0</v>
      </c>
      <c r="X205" s="166">
        <v>1.97E-3</v>
      </c>
      <c r="Y205" s="166">
        <f t="shared" si="47"/>
        <v>5.6736000000000002E-2</v>
      </c>
      <c r="Z205" s="166">
        <v>0</v>
      </c>
      <c r="AA205" s="167">
        <f t="shared" si="48"/>
        <v>0</v>
      </c>
      <c r="AR205" s="8" t="s">
        <v>208</v>
      </c>
      <c r="AT205" s="8" t="s">
        <v>146</v>
      </c>
      <c r="AU205" s="8" t="s">
        <v>98</v>
      </c>
      <c r="AY205" s="8" t="s">
        <v>145</v>
      </c>
      <c r="BE205" s="100">
        <f t="shared" si="49"/>
        <v>0</v>
      </c>
      <c r="BF205" s="100">
        <f t="shared" si="50"/>
        <v>0</v>
      </c>
      <c r="BG205" s="100">
        <f t="shared" si="51"/>
        <v>0</v>
      </c>
      <c r="BH205" s="100">
        <f t="shared" si="52"/>
        <v>0</v>
      </c>
      <c r="BI205" s="100">
        <f t="shared" si="53"/>
        <v>0</v>
      </c>
      <c r="BJ205" s="8" t="s">
        <v>82</v>
      </c>
      <c r="BK205" s="100">
        <f t="shared" si="54"/>
        <v>0</v>
      </c>
      <c r="BL205" s="8" t="s">
        <v>208</v>
      </c>
      <c r="BM205" s="8" t="s">
        <v>409</v>
      </c>
    </row>
    <row r="206" spans="2:65" s="25" customFormat="1" ht="38.25" customHeight="1" x14ac:dyDescent="0.15">
      <c r="B206" s="26"/>
      <c r="C206" s="161" t="s">
        <v>410</v>
      </c>
      <c r="D206" s="161" t="s">
        <v>146</v>
      </c>
      <c r="E206" s="162" t="s">
        <v>411</v>
      </c>
      <c r="F206" s="212" t="s">
        <v>412</v>
      </c>
      <c r="G206" s="212"/>
      <c r="H206" s="212"/>
      <c r="I206" s="212"/>
      <c r="J206" s="163" t="s">
        <v>172</v>
      </c>
      <c r="K206" s="164">
        <v>16</v>
      </c>
      <c r="L206" s="206">
        <v>0</v>
      </c>
      <c r="M206" s="206"/>
      <c r="N206" s="207">
        <f t="shared" si="45"/>
        <v>0</v>
      </c>
      <c r="O206" s="207"/>
      <c r="P206" s="207"/>
      <c r="Q206" s="207"/>
      <c r="R206" s="28"/>
      <c r="T206" s="165"/>
      <c r="U206" s="36" t="s">
        <v>42</v>
      </c>
      <c r="V206" s="27"/>
      <c r="W206" s="166">
        <f t="shared" si="46"/>
        <v>0</v>
      </c>
      <c r="X206" s="166">
        <v>2.8600000000000001E-3</v>
      </c>
      <c r="Y206" s="166">
        <f t="shared" si="47"/>
        <v>4.5760000000000002E-2</v>
      </c>
      <c r="Z206" s="166">
        <v>0</v>
      </c>
      <c r="AA206" s="167">
        <f t="shared" si="48"/>
        <v>0</v>
      </c>
      <c r="AR206" s="8" t="s">
        <v>208</v>
      </c>
      <c r="AT206" s="8" t="s">
        <v>146</v>
      </c>
      <c r="AU206" s="8" t="s">
        <v>98</v>
      </c>
      <c r="AY206" s="8" t="s">
        <v>145</v>
      </c>
      <c r="BE206" s="100">
        <f t="shared" si="49"/>
        <v>0</v>
      </c>
      <c r="BF206" s="100">
        <f t="shared" si="50"/>
        <v>0</v>
      </c>
      <c r="BG206" s="100">
        <f t="shared" si="51"/>
        <v>0</v>
      </c>
      <c r="BH206" s="100">
        <f t="shared" si="52"/>
        <v>0</v>
      </c>
      <c r="BI206" s="100">
        <f t="shared" si="53"/>
        <v>0</v>
      </c>
      <c r="BJ206" s="8" t="s">
        <v>82</v>
      </c>
      <c r="BK206" s="100">
        <f t="shared" si="54"/>
        <v>0</v>
      </c>
      <c r="BL206" s="8" t="s">
        <v>208</v>
      </c>
      <c r="BM206" s="8" t="s">
        <v>413</v>
      </c>
    </row>
    <row r="207" spans="2:65" s="25" customFormat="1" ht="38.25" customHeight="1" x14ac:dyDescent="0.15">
      <c r="B207" s="26"/>
      <c r="C207" s="161" t="s">
        <v>414</v>
      </c>
      <c r="D207" s="161" t="s">
        <v>146</v>
      </c>
      <c r="E207" s="162" t="s">
        <v>415</v>
      </c>
      <c r="F207" s="212" t="s">
        <v>416</v>
      </c>
      <c r="G207" s="212"/>
      <c r="H207" s="212"/>
      <c r="I207" s="212"/>
      <c r="J207" s="163" t="s">
        <v>149</v>
      </c>
      <c r="K207" s="164">
        <v>1</v>
      </c>
      <c r="L207" s="206">
        <v>0</v>
      </c>
      <c r="M207" s="206"/>
      <c r="N207" s="207">
        <f t="shared" si="45"/>
        <v>0</v>
      </c>
      <c r="O207" s="207"/>
      <c r="P207" s="207"/>
      <c r="Q207" s="207"/>
      <c r="R207" s="28"/>
      <c r="T207" s="165"/>
      <c r="U207" s="36" t="s">
        <v>42</v>
      </c>
      <c r="V207" s="27"/>
      <c r="W207" s="166">
        <f t="shared" si="46"/>
        <v>0</v>
      </c>
      <c r="X207" s="166">
        <v>4.8000000000000001E-4</v>
      </c>
      <c r="Y207" s="166">
        <f t="shared" si="47"/>
        <v>4.8000000000000001E-4</v>
      </c>
      <c r="Z207" s="166">
        <v>0</v>
      </c>
      <c r="AA207" s="167">
        <f t="shared" si="48"/>
        <v>0</v>
      </c>
      <c r="AR207" s="8" t="s">
        <v>208</v>
      </c>
      <c r="AT207" s="8" t="s">
        <v>146</v>
      </c>
      <c r="AU207" s="8" t="s">
        <v>98</v>
      </c>
      <c r="AY207" s="8" t="s">
        <v>145</v>
      </c>
      <c r="BE207" s="100">
        <f t="shared" si="49"/>
        <v>0</v>
      </c>
      <c r="BF207" s="100">
        <f t="shared" si="50"/>
        <v>0</v>
      </c>
      <c r="BG207" s="100">
        <f t="shared" si="51"/>
        <v>0</v>
      </c>
      <c r="BH207" s="100">
        <f t="shared" si="52"/>
        <v>0</v>
      </c>
      <c r="BI207" s="100">
        <f t="shared" si="53"/>
        <v>0</v>
      </c>
      <c r="BJ207" s="8" t="s">
        <v>82</v>
      </c>
      <c r="BK207" s="100">
        <f t="shared" si="54"/>
        <v>0</v>
      </c>
      <c r="BL207" s="8" t="s">
        <v>208</v>
      </c>
      <c r="BM207" s="8" t="s">
        <v>417</v>
      </c>
    </row>
    <row r="208" spans="2:65" s="25" customFormat="1" ht="38.25" customHeight="1" x14ac:dyDescent="0.15">
      <c r="B208" s="26"/>
      <c r="C208" s="161" t="s">
        <v>418</v>
      </c>
      <c r="D208" s="161" t="s">
        <v>146</v>
      </c>
      <c r="E208" s="162" t="s">
        <v>419</v>
      </c>
      <c r="F208" s="212" t="s">
        <v>420</v>
      </c>
      <c r="G208" s="212"/>
      <c r="H208" s="212"/>
      <c r="I208" s="212"/>
      <c r="J208" s="163" t="s">
        <v>172</v>
      </c>
      <c r="K208" s="164">
        <v>8.5</v>
      </c>
      <c r="L208" s="206">
        <v>0</v>
      </c>
      <c r="M208" s="206"/>
      <c r="N208" s="207">
        <f t="shared" si="45"/>
        <v>0</v>
      </c>
      <c r="O208" s="207"/>
      <c r="P208" s="207"/>
      <c r="Q208" s="207"/>
      <c r="R208" s="28"/>
      <c r="T208" s="165"/>
      <c r="U208" s="36" t="s">
        <v>42</v>
      </c>
      <c r="V208" s="27"/>
      <c r="W208" s="166">
        <f t="shared" si="46"/>
        <v>0</v>
      </c>
      <c r="X208" s="166">
        <v>2.3600000000000001E-3</v>
      </c>
      <c r="Y208" s="166">
        <f t="shared" si="47"/>
        <v>2.0060000000000001E-2</v>
      </c>
      <c r="Z208" s="166">
        <v>0</v>
      </c>
      <c r="AA208" s="167">
        <f t="shared" si="48"/>
        <v>0</v>
      </c>
      <c r="AR208" s="8" t="s">
        <v>208</v>
      </c>
      <c r="AT208" s="8" t="s">
        <v>146</v>
      </c>
      <c r="AU208" s="8" t="s">
        <v>98</v>
      </c>
      <c r="AY208" s="8" t="s">
        <v>145</v>
      </c>
      <c r="BE208" s="100">
        <f t="shared" si="49"/>
        <v>0</v>
      </c>
      <c r="BF208" s="100">
        <f t="shared" si="50"/>
        <v>0</v>
      </c>
      <c r="BG208" s="100">
        <f t="shared" si="51"/>
        <v>0</v>
      </c>
      <c r="BH208" s="100">
        <f t="shared" si="52"/>
        <v>0</v>
      </c>
      <c r="BI208" s="100">
        <f t="shared" si="53"/>
        <v>0</v>
      </c>
      <c r="BJ208" s="8" t="s">
        <v>82</v>
      </c>
      <c r="BK208" s="100">
        <f t="shared" si="54"/>
        <v>0</v>
      </c>
      <c r="BL208" s="8" t="s">
        <v>208</v>
      </c>
      <c r="BM208" s="8" t="s">
        <v>421</v>
      </c>
    </row>
    <row r="209" spans="2:65" s="25" customFormat="1" ht="63.75" customHeight="1" x14ac:dyDescent="0.15">
      <c r="B209" s="26"/>
      <c r="C209" s="161" t="s">
        <v>422</v>
      </c>
      <c r="D209" s="161" t="s">
        <v>146</v>
      </c>
      <c r="E209" s="162" t="s">
        <v>423</v>
      </c>
      <c r="F209" s="212" t="s">
        <v>424</v>
      </c>
      <c r="G209" s="212"/>
      <c r="H209" s="212"/>
      <c r="I209" s="212"/>
      <c r="J209" s="163" t="s">
        <v>279</v>
      </c>
      <c r="K209" s="164">
        <v>1</v>
      </c>
      <c r="L209" s="206">
        <v>0</v>
      </c>
      <c r="M209" s="206"/>
      <c r="N209" s="207">
        <f t="shared" si="45"/>
        <v>0</v>
      </c>
      <c r="O209" s="207"/>
      <c r="P209" s="207"/>
      <c r="Q209" s="207"/>
      <c r="R209" s="28"/>
      <c r="T209" s="165"/>
      <c r="U209" s="36" t="s">
        <v>42</v>
      </c>
      <c r="V209" s="27"/>
      <c r="W209" s="166">
        <f t="shared" si="46"/>
        <v>0</v>
      </c>
      <c r="X209" s="166">
        <v>0</v>
      </c>
      <c r="Y209" s="166">
        <f t="shared" si="47"/>
        <v>0</v>
      </c>
      <c r="Z209" s="166">
        <v>0</v>
      </c>
      <c r="AA209" s="167">
        <f t="shared" si="48"/>
        <v>0</v>
      </c>
      <c r="AR209" s="8" t="s">
        <v>208</v>
      </c>
      <c r="AT209" s="8" t="s">
        <v>146</v>
      </c>
      <c r="AU209" s="8" t="s">
        <v>98</v>
      </c>
      <c r="AY209" s="8" t="s">
        <v>145</v>
      </c>
      <c r="BE209" s="100">
        <f t="shared" si="49"/>
        <v>0</v>
      </c>
      <c r="BF209" s="100">
        <f t="shared" si="50"/>
        <v>0</v>
      </c>
      <c r="BG209" s="100">
        <f t="shared" si="51"/>
        <v>0</v>
      </c>
      <c r="BH209" s="100">
        <f t="shared" si="52"/>
        <v>0</v>
      </c>
      <c r="BI209" s="100">
        <f t="shared" si="53"/>
        <v>0</v>
      </c>
      <c r="BJ209" s="8" t="s">
        <v>82</v>
      </c>
      <c r="BK209" s="100">
        <f t="shared" si="54"/>
        <v>0</v>
      </c>
      <c r="BL209" s="8" t="s">
        <v>208</v>
      </c>
      <c r="BM209" s="8" t="s">
        <v>425</v>
      </c>
    </row>
    <row r="210" spans="2:65" s="149" customFormat="1" ht="29.75" customHeight="1" x14ac:dyDescent="0.15">
      <c r="B210" s="150"/>
      <c r="C210" s="151"/>
      <c r="D210" s="160" t="s">
        <v>119</v>
      </c>
      <c r="E210" s="160"/>
      <c r="F210" s="160"/>
      <c r="G210" s="160"/>
      <c r="H210" s="160"/>
      <c r="I210" s="160"/>
      <c r="J210" s="160"/>
      <c r="K210" s="160"/>
      <c r="L210" s="160"/>
      <c r="M210" s="160"/>
      <c r="N210" s="211">
        <f>BK210</f>
        <v>0</v>
      </c>
      <c r="O210" s="211"/>
      <c r="P210" s="211"/>
      <c r="Q210" s="211"/>
      <c r="R210" s="153"/>
      <c r="T210" s="154"/>
      <c r="U210" s="151"/>
      <c r="V210" s="151"/>
      <c r="W210" s="155">
        <f>SUM(W211:W221)</f>
        <v>0</v>
      </c>
      <c r="X210" s="151"/>
      <c r="Y210" s="155">
        <f>SUM(Y211:Y221)</f>
        <v>1.095375E-2</v>
      </c>
      <c r="Z210" s="151"/>
      <c r="AA210" s="156">
        <f>SUM(AA211:AA221)</f>
        <v>0.13949999999999999</v>
      </c>
      <c r="AR210" s="157" t="s">
        <v>98</v>
      </c>
      <c r="AT210" s="158" t="s">
        <v>76</v>
      </c>
      <c r="AU210" s="158" t="s">
        <v>82</v>
      </c>
      <c r="AY210" s="157" t="s">
        <v>145</v>
      </c>
      <c r="BK210" s="159">
        <f>SUM(BK211:BK221)</f>
        <v>0</v>
      </c>
    </row>
    <row r="211" spans="2:65" s="25" customFormat="1" ht="38.25" customHeight="1" x14ac:dyDescent="0.15">
      <c r="B211" s="26"/>
      <c r="C211" s="161" t="s">
        <v>426</v>
      </c>
      <c r="D211" s="161" t="s">
        <v>146</v>
      </c>
      <c r="E211" s="162" t="s">
        <v>427</v>
      </c>
      <c r="F211" s="212" t="s">
        <v>428</v>
      </c>
      <c r="G211" s="212"/>
      <c r="H211" s="212"/>
      <c r="I211" s="212"/>
      <c r="J211" s="163" t="s">
        <v>149</v>
      </c>
      <c r="K211" s="164">
        <v>27.9</v>
      </c>
      <c r="L211" s="206">
        <v>0</v>
      </c>
      <c r="M211" s="206"/>
      <c r="N211" s="207">
        <f t="shared" ref="N211:N221" si="55">ROUND(L211*K211,2)</f>
        <v>0</v>
      </c>
      <c r="O211" s="207"/>
      <c r="P211" s="207"/>
      <c r="Q211" s="207"/>
      <c r="R211" s="28"/>
      <c r="T211" s="165"/>
      <c r="U211" s="36" t="s">
        <v>42</v>
      </c>
      <c r="V211" s="27"/>
      <c r="W211" s="166">
        <f t="shared" ref="W211:W221" si="56">V211*K211</f>
        <v>0</v>
      </c>
      <c r="X211" s="166">
        <v>0</v>
      </c>
      <c r="Y211" s="166">
        <f t="shared" ref="Y211:Y221" si="57">X211*K211</f>
        <v>0</v>
      </c>
      <c r="Z211" s="166">
        <v>5.0000000000000001E-3</v>
      </c>
      <c r="AA211" s="167">
        <f t="shared" ref="AA211:AA221" si="58">Z211*K211</f>
        <v>0.13949999999999999</v>
      </c>
      <c r="AR211" s="8" t="s">
        <v>208</v>
      </c>
      <c r="AT211" s="8" t="s">
        <v>146</v>
      </c>
      <c r="AU211" s="8" t="s">
        <v>98</v>
      </c>
      <c r="AY211" s="8" t="s">
        <v>145</v>
      </c>
      <c r="BE211" s="100">
        <f t="shared" ref="BE211:BE221" si="59">IF(U211="základní",N211,0)</f>
        <v>0</v>
      </c>
      <c r="BF211" s="100">
        <f t="shared" ref="BF211:BF221" si="60">IF(U211="snížená",N211,0)</f>
        <v>0</v>
      </c>
      <c r="BG211" s="100">
        <f t="shared" ref="BG211:BG221" si="61">IF(U211="zákl. přenesená",N211,0)</f>
        <v>0</v>
      </c>
      <c r="BH211" s="100">
        <f t="shared" ref="BH211:BH221" si="62">IF(U211="sníž. přenesená",N211,0)</f>
        <v>0</v>
      </c>
      <c r="BI211" s="100">
        <f t="shared" ref="BI211:BI221" si="63">IF(U211="nulová",N211,0)</f>
        <v>0</v>
      </c>
      <c r="BJ211" s="8" t="s">
        <v>82</v>
      </c>
      <c r="BK211" s="100">
        <f t="shared" ref="BK211:BK221" si="64">ROUND(L211*K211,2)</f>
        <v>0</v>
      </c>
      <c r="BL211" s="8" t="s">
        <v>208</v>
      </c>
      <c r="BM211" s="8" t="s">
        <v>429</v>
      </c>
    </row>
    <row r="212" spans="2:65" s="25" customFormat="1" ht="38.25" customHeight="1" x14ac:dyDescent="0.15">
      <c r="B212" s="26"/>
      <c r="C212" s="161" t="s">
        <v>430</v>
      </c>
      <c r="D212" s="161" t="s">
        <v>146</v>
      </c>
      <c r="E212" s="162" t="s">
        <v>431</v>
      </c>
      <c r="F212" s="212" t="s">
        <v>432</v>
      </c>
      <c r="G212" s="212"/>
      <c r="H212" s="212"/>
      <c r="I212" s="212"/>
      <c r="J212" s="163" t="s">
        <v>154</v>
      </c>
      <c r="K212" s="164">
        <v>40.454999999999998</v>
      </c>
      <c r="L212" s="206">
        <v>0</v>
      </c>
      <c r="M212" s="206"/>
      <c r="N212" s="207">
        <f t="shared" si="55"/>
        <v>0</v>
      </c>
      <c r="O212" s="207"/>
      <c r="P212" s="207"/>
      <c r="Q212" s="207"/>
      <c r="R212" s="28"/>
      <c r="T212" s="165"/>
      <c r="U212" s="36" t="s">
        <v>42</v>
      </c>
      <c r="V212" s="27"/>
      <c r="W212" s="166">
        <f t="shared" si="56"/>
        <v>0</v>
      </c>
      <c r="X212" s="166">
        <v>2.5000000000000001E-4</v>
      </c>
      <c r="Y212" s="166">
        <f t="shared" si="57"/>
        <v>1.0113749999999999E-2</v>
      </c>
      <c r="Z212" s="166">
        <v>0</v>
      </c>
      <c r="AA212" s="167">
        <f t="shared" si="58"/>
        <v>0</v>
      </c>
      <c r="AR212" s="8" t="s">
        <v>208</v>
      </c>
      <c r="AT212" s="8" t="s">
        <v>146</v>
      </c>
      <c r="AU212" s="8" t="s">
        <v>98</v>
      </c>
      <c r="AY212" s="8" t="s">
        <v>145</v>
      </c>
      <c r="BE212" s="100">
        <f t="shared" si="59"/>
        <v>0</v>
      </c>
      <c r="BF212" s="100">
        <f t="shared" si="60"/>
        <v>0</v>
      </c>
      <c r="BG212" s="100">
        <f t="shared" si="61"/>
        <v>0</v>
      </c>
      <c r="BH212" s="100">
        <f t="shared" si="62"/>
        <v>0</v>
      </c>
      <c r="BI212" s="100">
        <f t="shared" si="63"/>
        <v>0</v>
      </c>
      <c r="BJ212" s="8" t="s">
        <v>82</v>
      </c>
      <c r="BK212" s="100">
        <f t="shared" si="64"/>
        <v>0</v>
      </c>
      <c r="BL212" s="8" t="s">
        <v>208</v>
      </c>
      <c r="BM212" s="8" t="s">
        <v>433</v>
      </c>
    </row>
    <row r="213" spans="2:65" s="25" customFormat="1" ht="76.5" customHeight="1" x14ac:dyDescent="0.15">
      <c r="B213" s="26"/>
      <c r="C213" s="168" t="s">
        <v>434</v>
      </c>
      <c r="D213" s="168" t="s">
        <v>164</v>
      </c>
      <c r="E213" s="169" t="s">
        <v>435</v>
      </c>
      <c r="F213" s="208" t="s">
        <v>436</v>
      </c>
      <c r="G213" s="208"/>
      <c r="H213" s="208"/>
      <c r="I213" s="208"/>
      <c r="J213" s="170" t="s">
        <v>215</v>
      </c>
      <c r="K213" s="171">
        <v>6</v>
      </c>
      <c r="L213" s="209">
        <v>0</v>
      </c>
      <c r="M213" s="209"/>
      <c r="N213" s="210">
        <f t="shared" si="55"/>
        <v>0</v>
      </c>
      <c r="O213" s="210"/>
      <c r="P213" s="210"/>
      <c r="Q213" s="210"/>
      <c r="R213" s="28"/>
      <c r="T213" s="165"/>
      <c r="U213" s="36" t="s">
        <v>42</v>
      </c>
      <c r="V213" s="27"/>
      <c r="W213" s="166">
        <f t="shared" si="56"/>
        <v>0</v>
      </c>
      <c r="X213" s="166">
        <v>0</v>
      </c>
      <c r="Y213" s="166">
        <f t="shared" si="57"/>
        <v>0</v>
      </c>
      <c r="Z213" s="166">
        <v>0</v>
      </c>
      <c r="AA213" s="167">
        <f t="shared" si="58"/>
        <v>0</v>
      </c>
      <c r="AR213" s="8" t="s">
        <v>272</v>
      </c>
      <c r="AT213" s="8" t="s">
        <v>164</v>
      </c>
      <c r="AU213" s="8" t="s">
        <v>98</v>
      </c>
      <c r="AY213" s="8" t="s">
        <v>145</v>
      </c>
      <c r="BE213" s="100">
        <f t="shared" si="59"/>
        <v>0</v>
      </c>
      <c r="BF213" s="100">
        <f t="shared" si="60"/>
        <v>0</v>
      </c>
      <c r="BG213" s="100">
        <f t="shared" si="61"/>
        <v>0</v>
      </c>
      <c r="BH213" s="100">
        <f t="shared" si="62"/>
        <v>0</v>
      </c>
      <c r="BI213" s="100">
        <f t="shared" si="63"/>
        <v>0</v>
      </c>
      <c r="BJ213" s="8" t="s">
        <v>82</v>
      </c>
      <c r="BK213" s="100">
        <f t="shared" si="64"/>
        <v>0</v>
      </c>
      <c r="BL213" s="8" t="s">
        <v>208</v>
      </c>
      <c r="BM213" s="8" t="s">
        <v>437</v>
      </c>
    </row>
    <row r="214" spans="2:65" s="25" customFormat="1" ht="76.5" customHeight="1" x14ac:dyDescent="0.15">
      <c r="B214" s="26"/>
      <c r="C214" s="168" t="s">
        <v>438</v>
      </c>
      <c r="D214" s="168" t="s">
        <v>164</v>
      </c>
      <c r="E214" s="169" t="s">
        <v>439</v>
      </c>
      <c r="F214" s="208" t="s">
        <v>440</v>
      </c>
      <c r="G214" s="208"/>
      <c r="H214" s="208"/>
      <c r="I214" s="208"/>
      <c r="J214" s="170" t="s">
        <v>215</v>
      </c>
      <c r="K214" s="171">
        <v>12</v>
      </c>
      <c r="L214" s="209">
        <v>0</v>
      </c>
      <c r="M214" s="209"/>
      <c r="N214" s="210">
        <f t="shared" si="55"/>
        <v>0</v>
      </c>
      <c r="O214" s="210"/>
      <c r="P214" s="210"/>
      <c r="Q214" s="210"/>
      <c r="R214" s="28"/>
      <c r="T214" s="165"/>
      <c r="U214" s="36" t="s">
        <v>42</v>
      </c>
      <c r="V214" s="27"/>
      <c r="W214" s="166">
        <f t="shared" si="56"/>
        <v>0</v>
      </c>
      <c r="X214" s="166">
        <v>0</v>
      </c>
      <c r="Y214" s="166">
        <f t="shared" si="57"/>
        <v>0</v>
      </c>
      <c r="Z214" s="166">
        <v>0</v>
      </c>
      <c r="AA214" s="167">
        <f t="shared" si="58"/>
        <v>0</v>
      </c>
      <c r="AR214" s="8" t="s">
        <v>272</v>
      </c>
      <c r="AT214" s="8" t="s">
        <v>164</v>
      </c>
      <c r="AU214" s="8" t="s">
        <v>98</v>
      </c>
      <c r="AY214" s="8" t="s">
        <v>145</v>
      </c>
      <c r="BE214" s="100">
        <f t="shared" si="59"/>
        <v>0</v>
      </c>
      <c r="BF214" s="100">
        <f t="shared" si="60"/>
        <v>0</v>
      </c>
      <c r="BG214" s="100">
        <f t="shared" si="61"/>
        <v>0</v>
      </c>
      <c r="BH214" s="100">
        <f t="shared" si="62"/>
        <v>0</v>
      </c>
      <c r="BI214" s="100">
        <f t="shared" si="63"/>
        <v>0</v>
      </c>
      <c r="BJ214" s="8" t="s">
        <v>82</v>
      </c>
      <c r="BK214" s="100">
        <f t="shared" si="64"/>
        <v>0</v>
      </c>
      <c r="BL214" s="8" t="s">
        <v>208</v>
      </c>
      <c r="BM214" s="8" t="s">
        <v>441</v>
      </c>
    </row>
    <row r="215" spans="2:65" s="25" customFormat="1" ht="25.5" customHeight="1" x14ac:dyDescent="0.15">
      <c r="B215" s="26"/>
      <c r="C215" s="161" t="s">
        <v>442</v>
      </c>
      <c r="D215" s="161" t="s">
        <v>146</v>
      </c>
      <c r="E215" s="162" t="s">
        <v>443</v>
      </c>
      <c r="F215" s="212" t="s">
        <v>444</v>
      </c>
      <c r="G215" s="212"/>
      <c r="H215" s="212"/>
      <c r="I215" s="212"/>
      <c r="J215" s="163" t="s">
        <v>149</v>
      </c>
      <c r="K215" s="164">
        <v>1</v>
      </c>
      <c r="L215" s="206">
        <v>0</v>
      </c>
      <c r="M215" s="206"/>
      <c r="N215" s="207">
        <f t="shared" si="55"/>
        <v>0</v>
      </c>
      <c r="O215" s="207"/>
      <c r="P215" s="207"/>
      <c r="Q215" s="207"/>
      <c r="R215" s="28"/>
      <c r="T215" s="165"/>
      <c r="U215" s="36" t="s">
        <v>42</v>
      </c>
      <c r="V215" s="27"/>
      <c r="W215" s="166">
        <f t="shared" si="56"/>
        <v>0</v>
      </c>
      <c r="X215" s="166">
        <v>8.4000000000000003E-4</v>
      </c>
      <c r="Y215" s="166">
        <f t="shared" si="57"/>
        <v>8.4000000000000003E-4</v>
      </c>
      <c r="Z215" s="166">
        <v>0</v>
      </c>
      <c r="AA215" s="167">
        <f t="shared" si="58"/>
        <v>0</v>
      </c>
      <c r="AR215" s="8" t="s">
        <v>208</v>
      </c>
      <c r="AT215" s="8" t="s">
        <v>146</v>
      </c>
      <c r="AU215" s="8" t="s">
        <v>98</v>
      </c>
      <c r="AY215" s="8" t="s">
        <v>145</v>
      </c>
      <c r="BE215" s="100">
        <f t="shared" si="59"/>
        <v>0</v>
      </c>
      <c r="BF215" s="100">
        <f t="shared" si="60"/>
        <v>0</v>
      </c>
      <c r="BG215" s="100">
        <f t="shared" si="61"/>
        <v>0</v>
      </c>
      <c r="BH215" s="100">
        <f t="shared" si="62"/>
        <v>0</v>
      </c>
      <c r="BI215" s="100">
        <f t="shared" si="63"/>
        <v>0</v>
      </c>
      <c r="BJ215" s="8" t="s">
        <v>82</v>
      </c>
      <c r="BK215" s="100">
        <f t="shared" si="64"/>
        <v>0</v>
      </c>
      <c r="BL215" s="8" t="s">
        <v>208</v>
      </c>
      <c r="BM215" s="8" t="s">
        <v>445</v>
      </c>
    </row>
    <row r="216" spans="2:65" s="25" customFormat="1" ht="63.75" customHeight="1" x14ac:dyDescent="0.15">
      <c r="B216" s="26"/>
      <c r="C216" s="168" t="s">
        <v>446</v>
      </c>
      <c r="D216" s="168" t="s">
        <v>164</v>
      </c>
      <c r="E216" s="169" t="s">
        <v>447</v>
      </c>
      <c r="F216" s="208" t="s">
        <v>448</v>
      </c>
      <c r="G216" s="208"/>
      <c r="H216" s="208"/>
      <c r="I216" s="208"/>
      <c r="J216" s="170" t="s">
        <v>215</v>
      </c>
      <c r="K216" s="171">
        <v>1</v>
      </c>
      <c r="L216" s="209">
        <v>0</v>
      </c>
      <c r="M216" s="209"/>
      <c r="N216" s="210">
        <f t="shared" si="55"/>
        <v>0</v>
      </c>
      <c r="O216" s="210"/>
      <c r="P216" s="210"/>
      <c r="Q216" s="210"/>
      <c r="R216" s="28"/>
      <c r="T216" s="165"/>
      <c r="U216" s="36" t="s">
        <v>42</v>
      </c>
      <c r="V216" s="27"/>
      <c r="W216" s="166">
        <f t="shared" si="56"/>
        <v>0</v>
      </c>
      <c r="X216" s="166">
        <v>0</v>
      </c>
      <c r="Y216" s="166">
        <f t="shared" si="57"/>
        <v>0</v>
      </c>
      <c r="Z216" s="166">
        <v>0</v>
      </c>
      <c r="AA216" s="167">
        <f t="shared" si="58"/>
        <v>0</v>
      </c>
      <c r="AR216" s="8" t="s">
        <v>272</v>
      </c>
      <c r="AT216" s="8" t="s">
        <v>164</v>
      </c>
      <c r="AU216" s="8" t="s">
        <v>98</v>
      </c>
      <c r="AY216" s="8" t="s">
        <v>145</v>
      </c>
      <c r="BE216" s="100">
        <f t="shared" si="59"/>
        <v>0</v>
      </c>
      <c r="BF216" s="100">
        <f t="shared" si="60"/>
        <v>0</v>
      </c>
      <c r="BG216" s="100">
        <f t="shared" si="61"/>
        <v>0</v>
      </c>
      <c r="BH216" s="100">
        <f t="shared" si="62"/>
        <v>0</v>
      </c>
      <c r="BI216" s="100">
        <f t="shared" si="63"/>
        <v>0</v>
      </c>
      <c r="BJ216" s="8" t="s">
        <v>82</v>
      </c>
      <c r="BK216" s="100">
        <f t="shared" si="64"/>
        <v>0</v>
      </c>
      <c r="BL216" s="8" t="s">
        <v>208</v>
      </c>
      <c r="BM216" s="8" t="s">
        <v>449</v>
      </c>
    </row>
    <row r="217" spans="2:65" s="25" customFormat="1" ht="25.5" customHeight="1" x14ac:dyDescent="0.15">
      <c r="B217" s="26"/>
      <c r="C217" s="161" t="s">
        <v>450</v>
      </c>
      <c r="D217" s="161" t="s">
        <v>146</v>
      </c>
      <c r="E217" s="162" t="s">
        <v>451</v>
      </c>
      <c r="F217" s="212" t="s">
        <v>452</v>
      </c>
      <c r="G217" s="212"/>
      <c r="H217" s="212"/>
      <c r="I217" s="212"/>
      <c r="J217" s="163" t="s">
        <v>172</v>
      </c>
      <c r="K217" s="164">
        <v>229.94</v>
      </c>
      <c r="L217" s="206">
        <v>0</v>
      </c>
      <c r="M217" s="206"/>
      <c r="N217" s="207">
        <f t="shared" si="55"/>
        <v>0</v>
      </c>
      <c r="O217" s="207"/>
      <c r="P217" s="207"/>
      <c r="Q217" s="207"/>
      <c r="R217" s="28"/>
      <c r="T217" s="165"/>
      <c r="U217" s="36" t="s">
        <v>42</v>
      </c>
      <c r="V217" s="27"/>
      <c r="W217" s="166">
        <f t="shared" si="56"/>
        <v>0</v>
      </c>
      <c r="X217" s="166">
        <v>0</v>
      </c>
      <c r="Y217" s="166">
        <f t="shared" si="57"/>
        <v>0</v>
      </c>
      <c r="Z217" s="166">
        <v>0</v>
      </c>
      <c r="AA217" s="167">
        <f t="shared" si="58"/>
        <v>0</v>
      </c>
      <c r="AR217" s="8" t="s">
        <v>208</v>
      </c>
      <c r="AT217" s="8" t="s">
        <v>146</v>
      </c>
      <c r="AU217" s="8" t="s">
        <v>98</v>
      </c>
      <c r="AY217" s="8" t="s">
        <v>145</v>
      </c>
      <c r="BE217" s="100">
        <f t="shared" si="59"/>
        <v>0</v>
      </c>
      <c r="BF217" s="100">
        <f t="shared" si="60"/>
        <v>0</v>
      </c>
      <c r="BG217" s="100">
        <f t="shared" si="61"/>
        <v>0</v>
      </c>
      <c r="BH217" s="100">
        <f t="shared" si="62"/>
        <v>0</v>
      </c>
      <c r="BI217" s="100">
        <f t="shared" si="63"/>
        <v>0</v>
      </c>
      <c r="BJ217" s="8" t="s">
        <v>82</v>
      </c>
      <c r="BK217" s="100">
        <f t="shared" si="64"/>
        <v>0</v>
      </c>
      <c r="BL217" s="8" t="s">
        <v>208</v>
      </c>
      <c r="BM217" s="8" t="s">
        <v>453</v>
      </c>
    </row>
    <row r="218" spans="2:65" s="25" customFormat="1" ht="25.5" customHeight="1" x14ac:dyDescent="0.15">
      <c r="B218" s="26"/>
      <c r="C218" s="168" t="s">
        <v>454</v>
      </c>
      <c r="D218" s="168" t="s">
        <v>164</v>
      </c>
      <c r="E218" s="169" t="s">
        <v>455</v>
      </c>
      <c r="F218" s="208" t="s">
        <v>456</v>
      </c>
      <c r="G218" s="208"/>
      <c r="H218" s="208"/>
      <c r="I218" s="208"/>
      <c r="J218" s="170" t="s">
        <v>172</v>
      </c>
      <c r="K218" s="171">
        <v>229.94</v>
      </c>
      <c r="L218" s="209">
        <v>0</v>
      </c>
      <c r="M218" s="209"/>
      <c r="N218" s="210">
        <f t="shared" si="55"/>
        <v>0</v>
      </c>
      <c r="O218" s="210"/>
      <c r="P218" s="210"/>
      <c r="Q218" s="210"/>
      <c r="R218" s="28"/>
      <c r="T218" s="165"/>
      <c r="U218" s="36" t="s">
        <v>42</v>
      </c>
      <c r="V218" s="27"/>
      <c r="W218" s="166">
        <f t="shared" si="56"/>
        <v>0</v>
      </c>
      <c r="X218" s="166">
        <v>0</v>
      </c>
      <c r="Y218" s="166">
        <f t="shared" si="57"/>
        <v>0</v>
      </c>
      <c r="Z218" s="166">
        <v>0</v>
      </c>
      <c r="AA218" s="167">
        <f t="shared" si="58"/>
        <v>0</v>
      </c>
      <c r="AR218" s="8" t="s">
        <v>272</v>
      </c>
      <c r="AT218" s="8" t="s">
        <v>164</v>
      </c>
      <c r="AU218" s="8" t="s">
        <v>98</v>
      </c>
      <c r="AY218" s="8" t="s">
        <v>145</v>
      </c>
      <c r="BE218" s="100">
        <f t="shared" si="59"/>
        <v>0</v>
      </c>
      <c r="BF218" s="100">
        <f t="shared" si="60"/>
        <v>0</v>
      </c>
      <c r="BG218" s="100">
        <f t="shared" si="61"/>
        <v>0</v>
      </c>
      <c r="BH218" s="100">
        <f t="shared" si="62"/>
        <v>0</v>
      </c>
      <c r="BI218" s="100">
        <f t="shared" si="63"/>
        <v>0</v>
      </c>
      <c r="BJ218" s="8" t="s">
        <v>82</v>
      </c>
      <c r="BK218" s="100">
        <f t="shared" si="64"/>
        <v>0</v>
      </c>
      <c r="BL218" s="8" t="s">
        <v>208</v>
      </c>
      <c r="BM218" s="8" t="s">
        <v>457</v>
      </c>
    </row>
    <row r="219" spans="2:65" s="25" customFormat="1" ht="38.25" customHeight="1" x14ac:dyDescent="0.15">
      <c r="B219" s="26"/>
      <c r="C219" s="161" t="s">
        <v>458</v>
      </c>
      <c r="D219" s="161" t="s">
        <v>146</v>
      </c>
      <c r="E219" s="162" t="s">
        <v>459</v>
      </c>
      <c r="F219" s="212" t="s">
        <v>460</v>
      </c>
      <c r="G219" s="212"/>
      <c r="H219" s="212"/>
      <c r="I219" s="212"/>
      <c r="J219" s="163" t="s">
        <v>149</v>
      </c>
      <c r="K219" s="164">
        <v>12</v>
      </c>
      <c r="L219" s="206">
        <v>0</v>
      </c>
      <c r="M219" s="206"/>
      <c r="N219" s="207">
        <f t="shared" si="55"/>
        <v>0</v>
      </c>
      <c r="O219" s="207"/>
      <c r="P219" s="207"/>
      <c r="Q219" s="207"/>
      <c r="R219" s="28"/>
      <c r="T219" s="165"/>
      <c r="U219" s="36" t="s">
        <v>42</v>
      </c>
      <c r="V219" s="27"/>
      <c r="W219" s="166">
        <f t="shared" si="56"/>
        <v>0</v>
      </c>
      <c r="X219" s="166">
        <v>0</v>
      </c>
      <c r="Y219" s="166">
        <f t="shared" si="57"/>
        <v>0</v>
      </c>
      <c r="Z219" s="166">
        <v>0</v>
      </c>
      <c r="AA219" s="167">
        <f t="shared" si="58"/>
        <v>0</v>
      </c>
      <c r="AR219" s="8" t="s">
        <v>208</v>
      </c>
      <c r="AT219" s="8" t="s">
        <v>146</v>
      </c>
      <c r="AU219" s="8" t="s">
        <v>98</v>
      </c>
      <c r="AY219" s="8" t="s">
        <v>145</v>
      </c>
      <c r="BE219" s="100">
        <f t="shared" si="59"/>
        <v>0</v>
      </c>
      <c r="BF219" s="100">
        <f t="shared" si="60"/>
        <v>0</v>
      </c>
      <c r="BG219" s="100">
        <f t="shared" si="61"/>
        <v>0</v>
      </c>
      <c r="BH219" s="100">
        <f t="shared" si="62"/>
        <v>0</v>
      </c>
      <c r="BI219" s="100">
        <f t="shared" si="63"/>
        <v>0</v>
      </c>
      <c r="BJ219" s="8" t="s">
        <v>82</v>
      </c>
      <c r="BK219" s="100">
        <f t="shared" si="64"/>
        <v>0</v>
      </c>
      <c r="BL219" s="8" t="s">
        <v>208</v>
      </c>
      <c r="BM219" s="8" t="s">
        <v>461</v>
      </c>
    </row>
    <row r="220" spans="2:65" s="25" customFormat="1" ht="38.25" customHeight="1" x14ac:dyDescent="0.15">
      <c r="B220" s="26"/>
      <c r="C220" s="161" t="s">
        <v>462</v>
      </c>
      <c r="D220" s="161" t="s">
        <v>146</v>
      </c>
      <c r="E220" s="162" t="s">
        <v>463</v>
      </c>
      <c r="F220" s="212" t="s">
        <v>464</v>
      </c>
      <c r="G220" s="212"/>
      <c r="H220" s="212"/>
      <c r="I220" s="212"/>
      <c r="J220" s="163" t="s">
        <v>149</v>
      </c>
      <c r="K220" s="164">
        <v>6</v>
      </c>
      <c r="L220" s="206">
        <v>0</v>
      </c>
      <c r="M220" s="206"/>
      <c r="N220" s="207">
        <f t="shared" si="55"/>
        <v>0</v>
      </c>
      <c r="O220" s="207"/>
      <c r="P220" s="207"/>
      <c r="Q220" s="207"/>
      <c r="R220" s="28"/>
      <c r="T220" s="165"/>
      <c r="U220" s="36" t="s">
        <v>42</v>
      </c>
      <c r="V220" s="27"/>
      <c r="W220" s="166">
        <f t="shared" si="56"/>
        <v>0</v>
      </c>
      <c r="X220" s="166">
        <v>0</v>
      </c>
      <c r="Y220" s="166">
        <f t="shared" si="57"/>
        <v>0</v>
      </c>
      <c r="Z220" s="166">
        <v>0</v>
      </c>
      <c r="AA220" s="167">
        <f t="shared" si="58"/>
        <v>0</v>
      </c>
      <c r="AR220" s="8" t="s">
        <v>208</v>
      </c>
      <c r="AT220" s="8" t="s">
        <v>146</v>
      </c>
      <c r="AU220" s="8" t="s">
        <v>98</v>
      </c>
      <c r="AY220" s="8" t="s">
        <v>145</v>
      </c>
      <c r="BE220" s="100">
        <f t="shared" si="59"/>
        <v>0</v>
      </c>
      <c r="BF220" s="100">
        <f t="shared" si="60"/>
        <v>0</v>
      </c>
      <c r="BG220" s="100">
        <f t="shared" si="61"/>
        <v>0</v>
      </c>
      <c r="BH220" s="100">
        <f t="shared" si="62"/>
        <v>0</v>
      </c>
      <c r="BI220" s="100">
        <f t="shared" si="63"/>
        <v>0</v>
      </c>
      <c r="BJ220" s="8" t="s">
        <v>82</v>
      </c>
      <c r="BK220" s="100">
        <f t="shared" si="64"/>
        <v>0</v>
      </c>
      <c r="BL220" s="8" t="s">
        <v>208</v>
      </c>
      <c r="BM220" s="8" t="s">
        <v>465</v>
      </c>
    </row>
    <row r="221" spans="2:65" s="25" customFormat="1" ht="25.5" customHeight="1" x14ac:dyDescent="0.15">
      <c r="B221" s="26"/>
      <c r="C221" s="168" t="s">
        <v>466</v>
      </c>
      <c r="D221" s="168" t="s">
        <v>164</v>
      </c>
      <c r="E221" s="169" t="s">
        <v>467</v>
      </c>
      <c r="F221" s="208" t="s">
        <v>468</v>
      </c>
      <c r="G221" s="208"/>
      <c r="H221" s="208"/>
      <c r="I221" s="208"/>
      <c r="J221" s="170" t="s">
        <v>172</v>
      </c>
      <c r="K221" s="171">
        <v>27.9</v>
      </c>
      <c r="L221" s="209">
        <v>0</v>
      </c>
      <c r="M221" s="209"/>
      <c r="N221" s="210">
        <f t="shared" si="55"/>
        <v>0</v>
      </c>
      <c r="O221" s="210"/>
      <c r="P221" s="210"/>
      <c r="Q221" s="210"/>
      <c r="R221" s="28"/>
      <c r="T221" s="165"/>
      <c r="U221" s="36" t="s">
        <v>42</v>
      </c>
      <c r="V221" s="27"/>
      <c r="W221" s="166">
        <f t="shared" si="56"/>
        <v>0</v>
      </c>
      <c r="X221" s="166">
        <v>0</v>
      </c>
      <c r="Y221" s="166">
        <f t="shared" si="57"/>
        <v>0</v>
      </c>
      <c r="Z221" s="166">
        <v>0</v>
      </c>
      <c r="AA221" s="167">
        <f t="shared" si="58"/>
        <v>0</v>
      </c>
      <c r="AR221" s="8" t="s">
        <v>272</v>
      </c>
      <c r="AT221" s="8" t="s">
        <v>164</v>
      </c>
      <c r="AU221" s="8" t="s">
        <v>98</v>
      </c>
      <c r="AY221" s="8" t="s">
        <v>145</v>
      </c>
      <c r="BE221" s="100">
        <f t="shared" si="59"/>
        <v>0</v>
      </c>
      <c r="BF221" s="100">
        <f t="shared" si="60"/>
        <v>0</v>
      </c>
      <c r="BG221" s="100">
        <f t="shared" si="61"/>
        <v>0</v>
      </c>
      <c r="BH221" s="100">
        <f t="shared" si="62"/>
        <v>0</v>
      </c>
      <c r="BI221" s="100">
        <f t="shared" si="63"/>
        <v>0</v>
      </c>
      <c r="BJ221" s="8" t="s">
        <v>82</v>
      </c>
      <c r="BK221" s="100">
        <f t="shared" si="64"/>
        <v>0</v>
      </c>
      <c r="BL221" s="8" t="s">
        <v>208</v>
      </c>
      <c r="BM221" s="8" t="s">
        <v>469</v>
      </c>
    </row>
    <row r="222" spans="2:65" s="149" customFormat="1" ht="29.75" customHeight="1" x14ac:dyDescent="0.15">
      <c r="B222" s="150"/>
      <c r="C222" s="151"/>
      <c r="D222" s="160" t="s">
        <v>120</v>
      </c>
      <c r="E222" s="160"/>
      <c r="F222" s="160"/>
      <c r="G222" s="160"/>
      <c r="H222" s="160"/>
      <c r="I222" s="160"/>
      <c r="J222" s="160"/>
      <c r="K222" s="160"/>
      <c r="L222" s="160"/>
      <c r="M222" s="160"/>
      <c r="N222" s="211">
        <f>BK222</f>
        <v>0</v>
      </c>
      <c r="O222" s="211"/>
      <c r="P222" s="211"/>
      <c r="Q222" s="211"/>
      <c r="R222" s="153"/>
      <c r="T222" s="154"/>
      <c r="U222" s="151"/>
      <c r="V222" s="151"/>
      <c r="W222" s="155">
        <f>W223</f>
        <v>0</v>
      </c>
      <c r="X222" s="151"/>
      <c r="Y222" s="155">
        <f>Y223</f>
        <v>5.5877639999999992E-2</v>
      </c>
      <c r="Z222" s="151"/>
      <c r="AA222" s="156">
        <f>AA223</f>
        <v>0</v>
      </c>
      <c r="AR222" s="157" t="s">
        <v>98</v>
      </c>
      <c r="AT222" s="158" t="s">
        <v>76</v>
      </c>
      <c r="AU222" s="158" t="s">
        <v>82</v>
      </c>
      <c r="AY222" s="157" t="s">
        <v>145</v>
      </c>
      <c r="BK222" s="159">
        <f>BK223</f>
        <v>0</v>
      </c>
    </row>
    <row r="223" spans="2:65" s="25" customFormat="1" ht="38.25" customHeight="1" x14ac:dyDescent="0.15">
      <c r="B223" s="26"/>
      <c r="C223" s="161" t="s">
        <v>470</v>
      </c>
      <c r="D223" s="161" t="s">
        <v>146</v>
      </c>
      <c r="E223" s="162" t="s">
        <v>471</v>
      </c>
      <c r="F223" s="212" t="s">
        <v>472</v>
      </c>
      <c r="G223" s="212"/>
      <c r="H223" s="212"/>
      <c r="I223" s="212"/>
      <c r="J223" s="163" t="s">
        <v>154</v>
      </c>
      <c r="K223" s="164">
        <v>429.82799999999997</v>
      </c>
      <c r="L223" s="206">
        <v>0</v>
      </c>
      <c r="M223" s="206"/>
      <c r="N223" s="207">
        <f>ROUND(L223*K223,2)</f>
        <v>0</v>
      </c>
      <c r="O223" s="207"/>
      <c r="P223" s="207"/>
      <c r="Q223" s="207"/>
      <c r="R223" s="28"/>
      <c r="T223" s="165"/>
      <c r="U223" s="36" t="s">
        <v>42</v>
      </c>
      <c r="V223" s="27"/>
      <c r="W223" s="166">
        <f>V223*K223</f>
        <v>0</v>
      </c>
      <c r="X223" s="166">
        <v>1.2999999999999999E-4</v>
      </c>
      <c r="Y223" s="166">
        <f>X223*K223</f>
        <v>5.5877639999999992E-2</v>
      </c>
      <c r="Z223" s="166">
        <v>0</v>
      </c>
      <c r="AA223" s="167">
        <f>Z223*K223</f>
        <v>0</v>
      </c>
      <c r="AR223" s="8" t="s">
        <v>208</v>
      </c>
      <c r="AT223" s="8" t="s">
        <v>146</v>
      </c>
      <c r="AU223" s="8" t="s">
        <v>98</v>
      </c>
      <c r="AY223" s="8" t="s">
        <v>145</v>
      </c>
      <c r="BE223" s="100">
        <f>IF(U223="základní",N223,0)</f>
        <v>0</v>
      </c>
      <c r="BF223" s="100">
        <f>IF(U223="snížená",N223,0)</f>
        <v>0</v>
      </c>
      <c r="BG223" s="100">
        <f>IF(U223="zákl. přenesená",N223,0)</f>
        <v>0</v>
      </c>
      <c r="BH223" s="100">
        <f>IF(U223="sníž. přenesená",N223,0)</f>
        <v>0</v>
      </c>
      <c r="BI223" s="100">
        <f>IF(U223="nulová",N223,0)</f>
        <v>0</v>
      </c>
      <c r="BJ223" s="8" t="s">
        <v>82</v>
      </c>
      <c r="BK223" s="100">
        <f>ROUND(L223*K223,2)</f>
        <v>0</v>
      </c>
      <c r="BL223" s="8" t="s">
        <v>208</v>
      </c>
      <c r="BM223" s="8" t="s">
        <v>473</v>
      </c>
    </row>
    <row r="224" spans="2:65" s="25" customFormat="1" ht="50" customHeight="1" x14ac:dyDescent="0.2">
      <c r="B224" s="26"/>
      <c r="C224" s="27"/>
      <c r="D224" s="152" t="s">
        <v>474</v>
      </c>
      <c r="E224" s="27"/>
      <c r="F224" s="27"/>
      <c r="G224" s="27"/>
      <c r="H224" s="27"/>
      <c r="I224" s="27"/>
      <c r="J224" s="27"/>
      <c r="K224" s="27"/>
      <c r="L224" s="27"/>
      <c r="M224" s="27"/>
      <c r="N224" s="213">
        <f>BK224</f>
        <v>0</v>
      </c>
      <c r="O224" s="213"/>
      <c r="P224" s="213"/>
      <c r="Q224" s="213"/>
      <c r="R224" s="28"/>
      <c r="T224" s="135"/>
      <c r="U224" s="27"/>
      <c r="V224" s="27"/>
      <c r="W224" s="27"/>
      <c r="X224" s="27"/>
      <c r="Y224" s="27"/>
      <c r="Z224" s="27"/>
      <c r="AA224" s="72"/>
      <c r="AT224" s="8" t="s">
        <v>76</v>
      </c>
      <c r="AU224" s="8" t="s">
        <v>77</v>
      </c>
      <c r="AY224" s="8" t="s">
        <v>475</v>
      </c>
      <c r="BK224" s="100">
        <f>SUM(BK225:BK228)</f>
        <v>0</v>
      </c>
    </row>
    <row r="225" spans="2:63" s="25" customFormat="1" ht="22.25" customHeight="1" x14ac:dyDescent="0.15">
      <c r="B225" s="26"/>
      <c r="C225" s="172"/>
      <c r="D225" s="172" t="s">
        <v>146</v>
      </c>
      <c r="E225" s="173"/>
      <c r="F225" s="205"/>
      <c r="G225" s="205"/>
      <c r="H225" s="205"/>
      <c r="I225" s="205"/>
      <c r="J225" s="174"/>
      <c r="K225" s="175"/>
      <c r="L225" s="206"/>
      <c r="M225" s="206"/>
      <c r="N225" s="207">
        <f>BK225</f>
        <v>0</v>
      </c>
      <c r="O225" s="207"/>
      <c r="P225" s="207"/>
      <c r="Q225" s="207"/>
      <c r="R225" s="28"/>
      <c r="T225" s="165"/>
      <c r="U225" s="176" t="s">
        <v>42</v>
      </c>
      <c r="V225" s="27"/>
      <c r="W225" s="27"/>
      <c r="X225" s="27"/>
      <c r="Y225" s="27"/>
      <c r="Z225" s="27"/>
      <c r="AA225" s="72"/>
      <c r="AT225" s="8" t="s">
        <v>475</v>
      </c>
      <c r="AU225" s="8" t="s">
        <v>82</v>
      </c>
      <c r="AY225" s="8" t="s">
        <v>475</v>
      </c>
      <c r="BE225" s="100">
        <f>IF(U225="základní",N225,0)</f>
        <v>0</v>
      </c>
      <c r="BF225" s="100">
        <f>IF(U225="snížená",N225,0)</f>
        <v>0</v>
      </c>
      <c r="BG225" s="100">
        <f>IF(U225="zákl. přenesená",N225,0)</f>
        <v>0</v>
      </c>
      <c r="BH225" s="100">
        <f>IF(U225="sníž. přenesená",N225,0)</f>
        <v>0</v>
      </c>
      <c r="BI225" s="100">
        <f>IF(U225="nulová",N225,0)</f>
        <v>0</v>
      </c>
      <c r="BJ225" s="8" t="s">
        <v>82</v>
      </c>
      <c r="BK225" s="100">
        <f>L225*K225</f>
        <v>0</v>
      </c>
    </row>
    <row r="226" spans="2:63" s="25" customFormat="1" ht="22.25" customHeight="1" x14ac:dyDescent="0.15">
      <c r="B226" s="26"/>
      <c r="C226" s="172"/>
      <c r="D226" s="172" t="s">
        <v>146</v>
      </c>
      <c r="E226" s="173"/>
      <c r="F226" s="205"/>
      <c r="G226" s="205"/>
      <c r="H226" s="205"/>
      <c r="I226" s="205"/>
      <c r="J226" s="174"/>
      <c r="K226" s="175"/>
      <c r="L226" s="206"/>
      <c r="M226" s="206"/>
      <c r="N226" s="207">
        <f>BK226</f>
        <v>0</v>
      </c>
      <c r="O226" s="207"/>
      <c r="P226" s="207"/>
      <c r="Q226" s="207"/>
      <c r="R226" s="28"/>
      <c r="T226" s="165"/>
      <c r="U226" s="176" t="s">
        <v>42</v>
      </c>
      <c r="V226" s="27"/>
      <c r="W226" s="27"/>
      <c r="X226" s="27"/>
      <c r="Y226" s="27"/>
      <c r="Z226" s="27"/>
      <c r="AA226" s="72"/>
      <c r="AT226" s="8" t="s">
        <v>475</v>
      </c>
      <c r="AU226" s="8" t="s">
        <v>82</v>
      </c>
      <c r="AY226" s="8" t="s">
        <v>475</v>
      </c>
      <c r="BE226" s="100">
        <f>IF(U226="základní",N226,0)</f>
        <v>0</v>
      </c>
      <c r="BF226" s="100">
        <f>IF(U226="snížená",N226,0)</f>
        <v>0</v>
      </c>
      <c r="BG226" s="100">
        <f>IF(U226="zákl. přenesená",N226,0)</f>
        <v>0</v>
      </c>
      <c r="BH226" s="100">
        <f>IF(U226="sníž. přenesená",N226,0)</f>
        <v>0</v>
      </c>
      <c r="BI226" s="100">
        <f>IF(U226="nulová",N226,0)</f>
        <v>0</v>
      </c>
      <c r="BJ226" s="8" t="s">
        <v>82</v>
      </c>
      <c r="BK226" s="100">
        <f>L226*K226</f>
        <v>0</v>
      </c>
    </row>
    <row r="227" spans="2:63" s="25" customFormat="1" ht="22.25" customHeight="1" x14ac:dyDescent="0.15">
      <c r="B227" s="26"/>
      <c r="C227" s="172"/>
      <c r="D227" s="172" t="s">
        <v>146</v>
      </c>
      <c r="E227" s="173"/>
      <c r="F227" s="205"/>
      <c r="G227" s="205"/>
      <c r="H227" s="205"/>
      <c r="I227" s="205"/>
      <c r="J227" s="174"/>
      <c r="K227" s="175"/>
      <c r="L227" s="206"/>
      <c r="M227" s="206"/>
      <c r="N227" s="207">
        <f>BK227</f>
        <v>0</v>
      </c>
      <c r="O227" s="207"/>
      <c r="P227" s="207"/>
      <c r="Q227" s="207"/>
      <c r="R227" s="28"/>
      <c r="T227" s="165"/>
      <c r="U227" s="176" t="s">
        <v>42</v>
      </c>
      <c r="V227" s="27"/>
      <c r="W227" s="27"/>
      <c r="X227" s="27"/>
      <c r="Y227" s="27"/>
      <c r="Z227" s="27"/>
      <c r="AA227" s="72"/>
      <c r="AT227" s="8" t="s">
        <v>475</v>
      </c>
      <c r="AU227" s="8" t="s">
        <v>82</v>
      </c>
      <c r="AY227" s="8" t="s">
        <v>475</v>
      </c>
      <c r="BE227" s="100">
        <f>IF(U227="základní",N227,0)</f>
        <v>0</v>
      </c>
      <c r="BF227" s="100">
        <f>IF(U227="snížená",N227,0)</f>
        <v>0</v>
      </c>
      <c r="BG227" s="100">
        <f>IF(U227="zákl. přenesená",N227,0)</f>
        <v>0</v>
      </c>
      <c r="BH227" s="100">
        <f>IF(U227="sníž. přenesená",N227,0)</f>
        <v>0</v>
      </c>
      <c r="BI227" s="100">
        <f>IF(U227="nulová",N227,0)</f>
        <v>0</v>
      </c>
      <c r="BJ227" s="8" t="s">
        <v>82</v>
      </c>
      <c r="BK227" s="100">
        <f>L227*K227</f>
        <v>0</v>
      </c>
    </row>
    <row r="228" spans="2:63" s="25" customFormat="1" ht="22.25" customHeight="1" x14ac:dyDescent="0.15">
      <c r="B228" s="26"/>
      <c r="C228" s="172"/>
      <c r="D228" s="172" t="s">
        <v>146</v>
      </c>
      <c r="E228" s="173"/>
      <c r="F228" s="205"/>
      <c r="G228" s="205"/>
      <c r="H228" s="205"/>
      <c r="I228" s="205"/>
      <c r="J228" s="174"/>
      <c r="K228" s="175"/>
      <c r="L228" s="206"/>
      <c r="M228" s="206"/>
      <c r="N228" s="207">
        <f>BK228</f>
        <v>0</v>
      </c>
      <c r="O228" s="207"/>
      <c r="P228" s="207"/>
      <c r="Q228" s="207"/>
      <c r="R228" s="28"/>
      <c r="T228" s="165"/>
      <c r="U228" s="176" t="s">
        <v>42</v>
      </c>
      <c r="V228" s="48"/>
      <c r="W228" s="48"/>
      <c r="X228" s="48"/>
      <c r="Y228" s="48"/>
      <c r="Z228" s="48"/>
      <c r="AA228" s="50"/>
      <c r="AT228" s="8" t="s">
        <v>475</v>
      </c>
      <c r="AU228" s="8" t="s">
        <v>82</v>
      </c>
      <c r="AY228" s="8" t="s">
        <v>475</v>
      </c>
      <c r="BE228" s="100">
        <f>IF(U228="základní",N228,0)</f>
        <v>0</v>
      </c>
      <c r="BF228" s="100">
        <f>IF(U228="snížená",N228,0)</f>
        <v>0</v>
      </c>
      <c r="BG228" s="100">
        <f>IF(U228="zákl. přenesená",N228,0)</f>
        <v>0</v>
      </c>
      <c r="BH228" s="100">
        <f>IF(U228="sníž. přenesená",N228,0)</f>
        <v>0</v>
      </c>
      <c r="BI228" s="100">
        <f>IF(U228="nulová",N228,0)</f>
        <v>0</v>
      </c>
      <c r="BJ228" s="8" t="s">
        <v>82</v>
      </c>
      <c r="BK228" s="100">
        <f>L228*K228</f>
        <v>0</v>
      </c>
    </row>
    <row r="229" spans="2:63" s="25" customFormat="1" ht="7" customHeight="1" x14ac:dyDescent="0.15"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3"/>
    </row>
  </sheetData>
  <mergeCells count="345">
    <mergeCell ref="H1:K1"/>
    <mergeCell ref="C2:Q2"/>
    <mergeCell ref="S2:AC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F120:P120"/>
    <mergeCell ref="M122:P122"/>
    <mergeCell ref="M124:Q124"/>
    <mergeCell ref="M125:Q125"/>
    <mergeCell ref="F127:I127"/>
    <mergeCell ref="L127:M127"/>
    <mergeCell ref="N127:Q127"/>
    <mergeCell ref="N128:Q128"/>
    <mergeCell ref="N129:Q129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N150:Q150"/>
    <mergeCell ref="F151:I151"/>
    <mergeCell ref="L151:M151"/>
    <mergeCell ref="N151:Q151"/>
    <mergeCell ref="F152:I152"/>
    <mergeCell ref="L152:M152"/>
    <mergeCell ref="N152:Q152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N170:Q170"/>
    <mergeCell ref="F171:I171"/>
    <mergeCell ref="L171:M171"/>
    <mergeCell ref="N171:Q171"/>
    <mergeCell ref="N172:Q172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N189:Q189"/>
    <mergeCell ref="F190:I190"/>
    <mergeCell ref="L190:M190"/>
    <mergeCell ref="N190:Q190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N222:Q222"/>
    <mergeCell ref="F223:I223"/>
    <mergeCell ref="L223:M223"/>
    <mergeCell ref="N223:Q223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</mergeCells>
  <dataValidations count="2">
    <dataValidation type="list" allowBlank="1" showInputMessage="1" showErrorMessage="1" error="Povoleny jsou hodnoty základní, snížená, zákl. přenesená, sníž. přenesená, nulová." sqref="U225:U229">
      <formula1>"základní,snížená,zákl. přenesená,sníž. přenesená,nulová"</formula1>
      <formula2>0</formula2>
    </dataValidation>
    <dataValidation type="list" allowBlank="1" showInputMessage="1" showErrorMessage="1" error="Povoleny jsou hodnoty K, M." sqref="D225:D229">
      <formula1>"K,M"</formula1>
      <formula2>0</formula2>
    </dataValidation>
  </dataValidations>
  <hyperlinks>
    <hyperlink ref="F1" location="C2" display="1) Krycí list rozpočtu"/>
    <hyperlink ref="H1" location="C85" display="2) Rekapitulace rozpočtu"/>
    <hyperlink ref="L1" location="C127" display="3) Rozpočet"/>
    <hyperlink ref="S1" location="'Rekapitulace stavby'!C2" display="Rekapitulace stavby"/>
  </hyperlinks>
  <pageMargins left="0.58333333333333304" right="0.58333333333333304" top="0.5" bottom="0.46666666666666701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MarsoviceZatepleni - Sniž...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Fulin-PC\Fulin</dc:creator>
  <cp:lastModifiedBy>Marie Škvorová</cp:lastModifiedBy>
  <cp:revision>0</cp:revision>
  <dcterms:created xsi:type="dcterms:W3CDTF">2017-10-16T09:33:33Z</dcterms:created>
  <dcterms:modified xsi:type="dcterms:W3CDTF">2017-11-07T13:40:31Z</dcterms:modified>
</cp:coreProperties>
</file>