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C:\Users\uzivatel\Desktop\Rozpočty\2017\PRO-CONSULT\Novákovo_nám\"/>
    </mc:Choice>
  </mc:AlternateContent>
  <bookViews>
    <workbookView xWindow="0" yWindow="0" windowWidth="17970" windowHeight="8190"/>
  </bookViews>
  <sheets>
    <sheet name="Rekapitulace stavby" sheetId="1" r:id="rId1"/>
    <sheet name="100 - SO 100 Komunikace a..." sheetId="2" r:id="rId2"/>
    <sheet name="400 - SO 400 Veřejné osvě..." sheetId="3" r:id="rId3"/>
    <sheet name="800 - SO 800 Sadové úpravy" sheetId="4" r:id="rId4"/>
    <sheet name="850 - SO Statické zajiště..." sheetId="5" r:id="rId5"/>
    <sheet name="901 - VON" sheetId="6" r:id="rId6"/>
  </sheets>
  <definedNames>
    <definedName name="_xlnm.Print_Titles" localSheetId="1">'100 - SO 100 Komunikace a...'!$126:$126</definedName>
    <definedName name="_xlnm.Print_Titles" localSheetId="2">'400 - SO 400 Veřejné osvě...'!$120:$120</definedName>
    <definedName name="_xlnm.Print_Titles" localSheetId="3">'800 - SO 800 Sadové úpravy'!$118:$118</definedName>
    <definedName name="_xlnm.Print_Titles" localSheetId="4">'850 - SO Statické zajiště...'!$121:$121</definedName>
    <definedName name="_xlnm.Print_Titles" localSheetId="5">'901 - VON'!$115:$115</definedName>
    <definedName name="_xlnm.Print_Titles" localSheetId="0">'Rekapitulace stavby'!$85:$85</definedName>
    <definedName name="_xlnm.Print_Area" localSheetId="1">'100 - SO 100 Komunikace a...'!$C$4:$Q$70,'100 - SO 100 Komunikace a...'!$C$76:$Q$110,'100 - SO 100 Komunikace a...'!$C$116:$Q$451</definedName>
    <definedName name="_xlnm.Print_Area" localSheetId="2">'400 - SO 400 Veřejné osvě...'!$C$4:$Q$70,'400 - SO 400 Veřejné osvě...'!$C$76:$Q$104,'400 - SO 400 Veřejné osvě...'!$C$110:$Q$178</definedName>
    <definedName name="_xlnm.Print_Area" localSheetId="3">'800 - SO 800 Sadové úpravy'!$C$4:$Q$70,'800 - SO 800 Sadové úpravy'!$C$76:$Q$102,'800 - SO 800 Sadové úpravy'!$C$108:$Q$285</definedName>
    <definedName name="_xlnm.Print_Area" localSheetId="4">'850 - SO Statické zajiště...'!$C$4:$Q$70,'850 - SO Statické zajiště...'!$C$76:$Q$105,'850 - SO Statické zajiště...'!$C$111:$Q$157</definedName>
    <definedName name="_xlnm.Print_Area" localSheetId="5">'901 - VON'!$C$4:$Q$70,'901 - VON'!$C$76:$Q$99,'901 - VON'!$C$105:$Q$132</definedName>
    <definedName name="_xlnm.Print_Area" localSheetId="0">'Rekapitulace stavby'!$C$4:$AP$70,'Rekapitulace stavby'!$C$76:$AP$100</definedName>
  </definedNames>
  <calcPr calcId="162913"/>
</workbook>
</file>

<file path=xl/calcChain.xml><?xml version="1.0" encoding="utf-8"?>
<calcChain xmlns="http://schemas.openxmlformats.org/spreadsheetml/2006/main">
  <c r="N132" i="6" l="1"/>
  <c r="AY92" i="1"/>
  <c r="AX92" i="1"/>
  <c r="BI131" i="6"/>
  <c r="BH131" i="6"/>
  <c r="BG131" i="6"/>
  <c r="BF131" i="6"/>
  <c r="AA131" i="6"/>
  <c r="Y131" i="6"/>
  <c r="W131" i="6"/>
  <c r="BK131" i="6"/>
  <c r="N131" i="6"/>
  <c r="BE131" i="6" s="1"/>
  <c r="BI130" i="6"/>
  <c r="BH130" i="6"/>
  <c r="BG130" i="6"/>
  <c r="BF130" i="6"/>
  <c r="AA130" i="6"/>
  <c r="Y130" i="6"/>
  <c r="W130" i="6"/>
  <c r="BK130" i="6"/>
  <c r="N130" i="6"/>
  <c r="BE130" i="6" s="1"/>
  <c r="BI129" i="6"/>
  <c r="BH129" i="6"/>
  <c r="BG129" i="6"/>
  <c r="BF129" i="6"/>
  <c r="BE129" i="6"/>
  <c r="AA129" i="6"/>
  <c r="Y129" i="6"/>
  <c r="W129" i="6"/>
  <c r="BK129" i="6"/>
  <c r="N129" i="6"/>
  <c r="BI128" i="6"/>
  <c r="BH128" i="6"/>
  <c r="BG128" i="6"/>
  <c r="BF128" i="6"/>
  <c r="BE128" i="6"/>
  <c r="AA128" i="6"/>
  <c r="Y128" i="6"/>
  <c r="W128" i="6"/>
  <c r="BK128" i="6"/>
  <c r="N128" i="6"/>
  <c r="BI127" i="6"/>
  <c r="BH127" i="6"/>
  <c r="BG127" i="6"/>
  <c r="BF127" i="6"/>
  <c r="BE127" i="6"/>
  <c r="AA127" i="6"/>
  <c r="Y127" i="6"/>
  <c r="W127" i="6"/>
  <c r="BK127" i="6"/>
  <c r="N127" i="6"/>
  <c r="BI126" i="6"/>
  <c r="BH126" i="6"/>
  <c r="BG126" i="6"/>
  <c r="BF126" i="6"/>
  <c r="BE126" i="6"/>
  <c r="AA126" i="6"/>
  <c r="Y126" i="6"/>
  <c r="W126" i="6"/>
  <c r="BK126" i="6"/>
  <c r="N126" i="6"/>
  <c r="BI125" i="6"/>
  <c r="BH125" i="6"/>
  <c r="BG125" i="6"/>
  <c r="BF125" i="6"/>
  <c r="BE125" i="6"/>
  <c r="AA125" i="6"/>
  <c r="Y125" i="6"/>
  <c r="W125" i="6"/>
  <c r="BK125" i="6"/>
  <c r="N125" i="6"/>
  <c r="BI124" i="6"/>
  <c r="BH124" i="6"/>
  <c r="BG124" i="6"/>
  <c r="BF124" i="6"/>
  <c r="BE124" i="6"/>
  <c r="AA124" i="6"/>
  <c r="Y124" i="6"/>
  <c r="W124" i="6"/>
  <c r="BK124" i="6"/>
  <c r="N124" i="6"/>
  <c r="BI123" i="6"/>
  <c r="BH123" i="6"/>
  <c r="BG123" i="6"/>
  <c r="BF123" i="6"/>
  <c r="BE123" i="6"/>
  <c r="AA123" i="6"/>
  <c r="Y123" i="6"/>
  <c r="W123" i="6"/>
  <c r="BK123" i="6"/>
  <c r="N123" i="6"/>
  <c r="BI122" i="6"/>
  <c r="BH122" i="6"/>
  <c r="BG122" i="6"/>
  <c r="BF122" i="6"/>
  <c r="BE122" i="6"/>
  <c r="AA122" i="6"/>
  <c r="Y122" i="6"/>
  <c r="W122" i="6"/>
  <c r="BK122" i="6"/>
  <c r="N122" i="6"/>
  <c r="BI121" i="6"/>
  <c r="BH121" i="6"/>
  <c r="BG121" i="6"/>
  <c r="BF121" i="6"/>
  <c r="BE121" i="6"/>
  <c r="AA121" i="6"/>
  <c r="Y121" i="6"/>
  <c r="W121" i="6"/>
  <c r="BK121" i="6"/>
  <c r="N121" i="6"/>
  <c r="BI120" i="6"/>
  <c r="BH120" i="6"/>
  <c r="BG120" i="6"/>
  <c r="BF120" i="6"/>
  <c r="BE120" i="6"/>
  <c r="AA120" i="6"/>
  <c r="Y120" i="6"/>
  <c r="W120" i="6"/>
  <c r="BK120" i="6"/>
  <c r="N120" i="6"/>
  <c r="BI119" i="6"/>
  <c r="BH119" i="6"/>
  <c r="BG119" i="6"/>
  <c r="BF119" i="6"/>
  <c r="BE119" i="6"/>
  <c r="AA119" i="6"/>
  <c r="Y119" i="6"/>
  <c r="W119" i="6"/>
  <c r="BK119" i="6"/>
  <c r="N119" i="6"/>
  <c r="BI118" i="6"/>
  <c r="BH118" i="6"/>
  <c r="BG118" i="6"/>
  <c r="BF118" i="6"/>
  <c r="BE118" i="6"/>
  <c r="AA118" i="6"/>
  <c r="AA117" i="6" s="1"/>
  <c r="AA116" i="6" s="1"/>
  <c r="Y118" i="6"/>
  <c r="Y117" i="6" s="1"/>
  <c r="Y116" i="6" s="1"/>
  <c r="W118" i="6"/>
  <c r="W117" i="6" s="1"/>
  <c r="W116" i="6" s="1"/>
  <c r="AU92" i="1" s="1"/>
  <c r="BK118" i="6"/>
  <c r="BK117" i="6" s="1"/>
  <c r="N118" i="6"/>
  <c r="F112" i="6"/>
  <c r="F110" i="6"/>
  <c r="F108" i="6"/>
  <c r="BI97" i="6"/>
  <c r="BH97" i="6"/>
  <c r="BG97" i="6"/>
  <c r="BF97" i="6"/>
  <c r="BI96" i="6"/>
  <c r="BH96" i="6"/>
  <c r="BG96" i="6"/>
  <c r="BF96" i="6"/>
  <c r="BI95" i="6"/>
  <c r="BH95" i="6"/>
  <c r="BG95" i="6"/>
  <c r="BF95" i="6"/>
  <c r="BI94" i="6"/>
  <c r="BH94" i="6"/>
  <c r="BG94" i="6"/>
  <c r="BF94" i="6"/>
  <c r="BI93" i="6"/>
  <c r="BH93" i="6"/>
  <c r="BG93" i="6"/>
  <c r="BF93" i="6"/>
  <c r="BI92" i="6"/>
  <c r="H36" i="6" s="1"/>
  <c r="BD92" i="1" s="1"/>
  <c r="BH92" i="6"/>
  <c r="H35" i="6" s="1"/>
  <c r="BC92" i="1" s="1"/>
  <c r="BG92" i="6"/>
  <c r="H34" i="6" s="1"/>
  <c r="BB92" i="1" s="1"/>
  <c r="BF92" i="6"/>
  <c r="H33" i="6" s="1"/>
  <c r="BA92" i="1" s="1"/>
  <c r="F83" i="6"/>
  <c r="F81" i="6"/>
  <c r="F79" i="6"/>
  <c r="O21" i="6"/>
  <c r="E21" i="6"/>
  <c r="M113" i="6" s="1"/>
  <c r="O20" i="6"/>
  <c r="O18" i="6"/>
  <c r="E18" i="6"/>
  <c r="M112" i="6" s="1"/>
  <c r="O17" i="6"/>
  <c r="O15" i="6"/>
  <c r="E15" i="6"/>
  <c r="F113" i="6" s="1"/>
  <c r="O14" i="6"/>
  <c r="O9" i="6"/>
  <c r="M110" i="6" s="1"/>
  <c r="F6" i="6"/>
  <c r="F107" i="6" s="1"/>
  <c r="N157" i="5"/>
  <c r="AY91" i="1"/>
  <c r="AX91" i="1"/>
  <c r="BI156" i="5"/>
  <c r="BH156" i="5"/>
  <c r="BG156" i="5"/>
  <c r="BF156" i="5"/>
  <c r="BE156" i="5"/>
  <c r="AA156" i="5"/>
  <c r="Y156" i="5"/>
  <c r="W156" i="5"/>
  <c r="BK156" i="5"/>
  <c r="N156" i="5"/>
  <c r="BI153" i="5"/>
  <c r="BH153" i="5"/>
  <c r="BG153" i="5"/>
  <c r="BF153" i="5"/>
  <c r="BE153" i="5"/>
  <c r="AA153" i="5"/>
  <c r="Y153" i="5"/>
  <c r="W153" i="5"/>
  <c r="BK153" i="5"/>
  <c r="N153" i="5"/>
  <c r="BI150" i="5"/>
  <c r="BH150" i="5"/>
  <c r="BG150" i="5"/>
  <c r="BF150" i="5"/>
  <c r="BE150" i="5"/>
  <c r="AA150" i="5"/>
  <c r="Y150" i="5"/>
  <c r="W150" i="5"/>
  <c r="BK150" i="5"/>
  <c r="N150" i="5"/>
  <c r="BI147" i="5"/>
  <c r="BH147" i="5"/>
  <c r="BG147" i="5"/>
  <c r="BF147" i="5"/>
  <c r="BE147" i="5"/>
  <c r="AA147" i="5"/>
  <c r="AA146" i="5" s="1"/>
  <c r="AA145" i="5" s="1"/>
  <c r="Y147" i="5"/>
  <c r="Y146" i="5" s="1"/>
  <c r="Y145" i="5" s="1"/>
  <c r="W147" i="5"/>
  <c r="W146" i="5" s="1"/>
  <c r="W145" i="5" s="1"/>
  <c r="BK147" i="5"/>
  <c r="BK146" i="5" s="1"/>
  <c r="N147" i="5"/>
  <c r="BI144" i="5"/>
  <c r="BH144" i="5"/>
  <c r="BG144" i="5"/>
  <c r="BF144" i="5"/>
  <c r="BE144" i="5"/>
  <c r="AA144" i="5"/>
  <c r="AA143" i="5" s="1"/>
  <c r="Y144" i="5"/>
  <c r="Y143" i="5" s="1"/>
  <c r="W144" i="5"/>
  <c r="W143" i="5" s="1"/>
  <c r="BK144" i="5"/>
  <c r="BK143" i="5" s="1"/>
  <c r="N143" i="5" s="1"/>
  <c r="N93" i="5" s="1"/>
  <c r="N144" i="5"/>
  <c r="BI142" i="5"/>
  <c r="BH142" i="5"/>
  <c r="BG142" i="5"/>
  <c r="BF142" i="5"/>
  <c r="AA142" i="5"/>
  <c r="Y142" i="5"/>
  <c r="W142" i="5"/>
  <c r="BK142" i="5"/>
  <c r="N142" i="5"/>
  <c r="BE142" i="5" s="1"/>
  <c r="BI141" i="5"/>
  <c r="BH141" i="5"/>
  <c r="BG141" i="5"/>
  <c r="BF141" i="5"/>
  <c r="AA141" i="5"/>
  <c r="Y141" i="5"/>
  <c r="W141" i="5"/>
  <c r="BK141" i="5"/>
  <c r="N141" i="5"/>
  <c r="BE141" i="5" s="1"/>
  <c r="BI140" i="5"/>
  <c r="BH140" i="5"/>
  <c r="BG140" i="5"/>
  <c r="BF140" i="5"/>
  <c r="AA140" i="5"/>
  <c r="Y140" i="5"/>
  <c r="W140" i="5"/>
  <c r="BK140" i="5"/>
  <c r="N140" i="5"/>
  <c r="BE140" i="5" s="1"/>
  <c r="BI139" i="5"/>
  <c r="BH139" i="5"/>
  <c r="BG139" i="5"/>
  <c r="BF139" i="5"/>
  <c r="AA139" i="5"/>
  <c r="AA138" i="5" s="1"/>
  <c r="Y139" i="5"/>
  <c r="Y138" i="5" s="1"/>
  <c r="W139" i="5"/>
  <c r="W138" i="5" s="1"/>
  <c r="BK139" i="5"/>
  <c r="BK138" i="5" s="1"/>
  <c r="N138" i="5" s="1"/>
  <c r="N92" i="5" s="1"/>
  <c r="N139" i="5"/>
  <c r="BE139" i="5" s="1"/>
  <c r="BI135" i="5"/>
  <c r="BH135" i="5"/>
  <c r="BG135" i="5"/>
  <c r="BF135" i="5"/>
  <c r="BE135" i="5"/>
  <c r="AA135" i="5"/>
  <c r="Y135" i="5"/>
  <c r="W135" i="5"/>
  <c r="BK135" i="5"/>
  <c r="N135" i="5"/>
  <c r="BI132" i="5"/>
  <c r="BH132" i="5"/>
  <c r="BG132" i="5"/>
  <c r="BF132" i="5"/>
  <c r="BE132" i="5"/>
  <c r="AA132" i="5"/>
  <c r="AA131" i="5" s="1"/>
  <c r="Y132" i="5"/>
  <c r="Y131" i="5" s="1"/>
  <c r="W132" i="5"/>
  <c r="W131" i="5" s="1"/>
  <c r="BK132" i="5"/>
  <c r="BK131" i="5" s="1"/>
  <c r="N131" i="5" s="1"/>
  <c r="N91" i="5" s="1"/>
  <c r="N132" i="5"/>
  <c r="BI128" i="5"/>
  <c r="BH128" i="5"/>
  <c r="BG128" i="5"/>
  <c r="BF128" i="5"/>
  <c r="AA128" i="5"/>
  <c r="Y128" i="5"/>
  <c r="W128" i="5"/>
  <c r="BK128" i="5"/>
  <c r="N128" i="5"/>
  <c r="BE128" i="5" s="1"/>
  <c r="BI125" i="5"/>
  <c r="BH125" i="5"/>
  <c r="BG125" i="5"/>
  <c r="BF125" i="5"/>
  <c r="AA125" i="5"/>
  <c r="AA124" i="5" s="1"/>
  <c r="Y125" i="5"/>
  <c r="Y124" i="5" s="1"/>
  <c r="W125" i="5"/>
  <c r="W124" i="5" s="1"/>
  <c r="W123" i="5" s="1"/>
  <c r="W122" i="5" s="1"/>
  <c r="AU91" i="1" s="1"/>
  <c r="BK125" i="5"/>
  <c r="BK124" i="5" s="1"/>
  <c r="N125" i="5"/>
  <c r="BE125" i="5" s="1"/>
  <c r="F118" i="5"/>
  <c r="F116" i="5"/>
  <c r="F114" i="5"/>
  <c r="BI103" i="5"/>
  <c r="BH103" i="5"/>
  <c r="BG103" i="5"/>
  <c r="BF103" i="5"/>
  <c r="BI102" i="5"/>
  <c r="BH102" i="5"/>
  <c r="BG102" i="5"/>
  <c r="BF102" i="5"/>
  <c r="BI101" i="5"/>
  <c r="BH101" i="5"/>
  <c r="BG101" i="5"/>
  <c r="BF101" i="5"/>
  <c r="BI100" i="5"/>
  <c r="BH100" i="5"/>
  <c r="BG100" i="5"/>
  <c r="BF100" i="5"/>
  <c r="BI99" i="5"/>
  <c r="BH99" i="5"/>
  <c r="BG99" i="5"/>
  <c r="BF99" i="5"/>
  <c r="BI98" i="5"/>
  <c r="H36" i="5" s="1"/>
  <c r="BD91" i="1" s="1"/>
  <c r="BH98" i="5"/>
  <c r="H35" i="5" s="1"/>
  <c r="BC91" i="1" s="1"/>
  <c r="BG98" i="5"/>
  <c r="H34" i="5" s="1"/>
  <c r="BB91" i="1" s="1"/>
  <c r="BF98" i="5"/>
  <c r="M33" i="5" s="1"/>
  <c r="AW91" i="1" s="1"/>
  <c r="M84" i="5"/>
  <c r="F83" i="5"/>
  <c r="M81" i="5"/>
  <c r="F81" i="5"/>
  <c r="F79" i="5"/>
  <c r="O21" i="5"/>
  <c r="E21" i="5"/>
  <c r="M119" i="5" s="1"/>
  <c r="O20" i="5"/>
  <c r="O18" i="5"/>
  <c r="E18" i="5"/>
  <c r="M118" i="5" s="1"/>
  <c r="O17" i="5"/>
  <c r="O15" i="5"/>
  <c r="E15" i="5"/>
  <c r="F119" i="5" s="1"/>
  <c r="O14" i="5"/>
  <c r="O9" i="5"/>
  <c r="M116" i="5" s="1"/>
  <c r="F6" i="5"/>
  <c r="F113" i="5" s="1"/>
  <c r="N285" i="4"/>
  <c r="AY90" i="1"/>
  <c r="AX90" i="1"/>
  <c r="BI284" i="4"/>
  <c r="BH284" i="4"/>
  <c r="BG284" i="4"/>
  <c r="BF284" i="4"/>
  <c r="AA284" i="4"/>
  <c r="AA283" i="4" s="1"/>
  <c r="Y284" i="4"/>
  <c r="Y283" i="4" s="1"/>
  <c r="W284" i="4"/>
  <c r="W283" i="4" s="1"/>
  <c r="BK284" i="4"/>
  <c r="BK283" i="4" s="1"/>
  <c r="N283" i="4" s="1"/>
  <c r="N92" i="4" s="1"/>
  <c r="N284" i="4"/>
  <c r="BE284" i="4" s="1"/>
  <c r="BI278" i="4"/>
  <c r="BH278" i="4"/>
  <c r="BG278" i="4"/>
  <c r="BF278" i="4"/>
  <c r="BE278" i="4"/>
  <c r="AA278" i="4"/>
  <c r="AA277" i="4" s="1"/>
  <c r="Y278" i="4"/>
  <c r="Y277" i="4" s="1"/>
  <c r="W278" i="4"/>
  <c r="W277" i="4" s="1"/>
  <c r="BK278" i="4"/>
  <c r="BK277" i="4" s="1"/>
  <c r="N277" i="4" s="1"/>
  <c r="N91" i="4" s="1"/>
  <c r="N278" i="4"/>
  <c r="BI276" i="4"/>
  <c r="BH276" i="4"/>
  <c r="BG276" i="4"/>
  <c r="BF276" i="4"/>
  <c r="AA276" i="4"/>
  <c r="Y276" i="4"/>
  <c r="W276" i="4"/>
  <c r="BK276" i="4"/>
  <c r="N276" i="4"/>
  <c r="BE276" i="4" s="1"/>
  <c r="BI275" i="4"/>
  <c r="BH275" i="4"/>
  <c r="BG275" i="4"/>
  <c r="BF275" i="4"/>
  <c r="AA275" i="4"/>
  <c r="Y275" i="4"/>
  <c r="W275" i="4"/>
  <c r="BK275" i="4"/>
  <c r="N275" i="4"/>
  <c r="BE275" i="4" s="1"/>
  <c r="BI272" i="4"/>
  <c r="BH272" i="4"/>
  <c r="BG272" i="4"/>
  <c r="BF272" i="4"/>
  <c r="AA272" i="4"/>
  <c r="Y272" i="4"/>
  <c r="W272" i="4"/>
  <c r="BK272" i="4"/>
  <c r="N272" i="4"/>
  <c r="BE272" i="4" s="1"/>
  <c r="BI269" i="4"/>
  <c r="BH269" i="4"/>
  <c r="BG269" i="4"/>
  <c r="BF269" i="4"/>
  <c r="AA269" i="4"/>
  <c r="Y269" i="4"/>
  <c r="W269" i="4"/>
  <c r="BK269" i="4"/>
  <c r="N269" i="4"/>
  <c r="BE269" i="4" s="1"/>
  <c r="BI264" i="4"/>
  <c r="BH264" i="4"/>
  <c r="BG264" i="4"/>
  <c r="BF264" i="4"/>
  <c r="AA264" i="4"/>
  <c r="Y264" i="4"/>
  <c r="W264" i="4"/>
  <c r="BK264" i="4"/>
  <c r="N264" i="4"/>
  <c r="BE264" i="4" s="1"/>
  <c r="BI261" i="4"/>
  <c r="BH261" i="4"/>
  <c r="BG261" i="4"/>
  <c r="BF261" i="4"/>
  <c r="BE261" i="4"/>
  <c r="AA261" i="4"/>
  <c r="Y261" i="4"/>
  <c r="W261" i="4"/>
  <c r="BK261" i="4"/>
  <c r="N261" i="4"/>
  <c r="BI256" i="4"/>
  <c r="BH256" i="4"/>
  <c r="BG256" i="4"/>
  <c r="BF256" i="4"/>
  <c r="BE256" i="4"/>
  <c r="AA256" i="4"/>
  <c r="Y256" i="4"/>
  <c r="W256" i="4"/>
  <c r="BK256" i="4"/>
  <c r="N256" i="4"/>
  <c r="BI251" i="4"/>
  <c r="BH251" i="4"/>
  <c r="BG251" i="4"/>
  <c r="BF251" i="4"/>
  <c r="BE251" i="4"/>
  <c r="AA251" i="4"/>
  <c r="Y251" i="4"/>
  <c r="W251" i="4"/>
  <c r="BK251" i="4"/>
  <c r="N251" i="4"/>
  <c r="BI248" i="4"/>
  <c r="BH248" i="4"/>
  <c r="BG248" i="4"/>
  <c r="BF248" i="4"/>
  <c r="BE248" i="4"/>
  <c r="AA248" i="4"/>
  <c r="Y248" i="4"/>
  <c r="W248" i="4"/>
  <c r="BK248" i="4"/>
  <c r="N248" i="4"/>
  <c r="BI245" i="4"/>
  <c r="BH245" i="4"/>
  <c r="BG245" i="4"/>
  <c r="BF245" i="4"/>
  <c r="BE245" i="4"/>
  <c r="AA245" i="4"/>
  <c r="Y245" i="4"/>
  <c r="W245" i="4"/>
  <c r="BK245" i="4"/>
  <c r="N245" i="4"/>
  <c r="BI240" i="4"/>
  <c r="BH240" i="4"/>
  <c r="BG240" i="4"/>
  <c r="BF240" i="4"/>
  <c r="BE240" i="4"/>
  <c r="AA240" i="4"/>
  <c r="Y240" i="4"/>
  <c r="W240" i="4"/>
  <c r="BK240" i="4"/>
  <c r="N240" i="4"/>
  <c r="BI235" i="4"/>
  <c r="BH235" i="4"/>
  <c r="BG235" i="4"/>
  <c r="BF235" i="4"/>
  <c r="BE235" i="4"/>
  <c r="AA235" i="4"/>
  <c r="Y235" i="4"/>
  <c r="W235" i="4"/>
  <c r="BK235" i="4"/>
  <c r="N235" i="4"/>
  <c r="BI232" i="4"/>
  <c r="BH232" i="4"/>
  <c r="BG232" i="4"/>
  <c r="BF232" i="4"/>
  <c r="BE232" i="4"/>
  <c r="AA232" i="4"/>
  <c r="Y232" i="4"/>
  <c r="W232" i="4"/>
  <c r="BK232" i="4"/>
  <c r="N232" i="4"/>
  <c r="BI229" i="4"/>
  <c r="BH229" i="4"/>
  <c r="BG229" i="4"/>
  <c r="BF229" i="4"/>
  <c r="BE229" i="4"/>
  <c r="AA229" i="4"/>
  <c r="Y229" i="4"/>
  <c r="W229" i="4"/>
  <c r="BK229" i="4"/>
  <c r="N229" i="4"/>
  <c r="BI224" i="4"/>
  <c r="BH224" i="4"/>
  <c r="BG224" i="4"/>
  <c r="BF224" i="4"/>
  <c r="BE224" i="4"/>
  <c r="AA224" i="4"/>
  <c r="Y224" i="4"/>
  <c r="W224" i="4"/>
  <c r="BK224" i="4"/>
  <c r="N224" i="4"/>
  <c r="BI223" i="4"/>
  <c r="BH223" i="4"/>
  <c r="BG223" i="4"/>
  <c r="BF223" i="4"/>
  <c r="BE223" i="4"/>
  <c r="AA223" i="4"/>
  <c r="Y223" i="4"/>
  <c r="W223" i="4"/>
  <c r="BK223" i="4"/>
  <c r="N223" i="4"/>
  <c r="BI220" i="4"/>
  <c r="BH220" i="4"/>
  <c r="BG220" i="4"/>
  <c r="BF220" i="4"/>
  <c r="BE220" i="4"/>
  <c r="AA220" i="4"/>
  <c r="Y220" i="4"/>
  <c r="W220" i="4"/>
  <c r="BK220" i="4"/>
  <c r="N220" i="4"/>
  <c r="BI219" i="4"/>
  <c r="BH219" i="4"/>
  <c r="BG219" i="4"/>
  <c r="BF219" i="4"/>
  <c r="BE219" i="4"/>
  <c r="AA219" i="4"/>
  <c r="Y219" i="4"/>
  <c r="W219" i="4"/>
  <c r="BK219" i="4"/>
  <c r="N219" i="4"/>
  <c r="BI214" i="4"/>
  <c r="BH214" i="4"/>
  <c r="BG214" i="4"/>
  <c r="BF214" i="4"/>
  <c r="BE214" i="4"/>
  <c r="AA214" i="4"/>
  <c r="Y214" i="4"/>
  <c r="W214" i="4"/>
  <c r="BK214" i="4"/>
  <c r="N214" i="4"/>
  <c r="BI211" i="4"/>
  <c r="BH211" i="4"/>
  <c r="BG211" i="4"/>
  <c r="BF211" i="4"/>
  <c r="BE211" i="4"/>
  <c r="AA211" i="4"/>
  <c r="Y211" i="4"/>
  <c r="W211" i="4"/>
  <c r="BK211" i="4"/>
  <c r="N211" i="4"/>
  <c r="BI210" i="4"/>
  <c r="BH210" i="4"/>
  <c r="BG210" i="4"/>
  <c r="BF210" i="4"/>
  <c r="BE210" i="4"/>
  <c r="AA210" i="4"/>
  <c r="Y210" i="4"/>
  <c r="W210" i="4"/>
  <c r="BK210" i="4"/>
  <c r="N210" i="4"/>
  <c r="BI209" i="4"/>
  <c r="BH209" i="4"/>
  <c r="BG209" i="4"/>
  <c r="BF209" i="4"/>
  <c r="BE209" i="4"/>
  <c r="AA209" i="4"/>
  <c r="Y209" i="4"/>
  <c r="W209" i="4"/>
  <c r="BK209" i="4"/>
  <c r="N209" i="4"/>
  <c r="BI208" i="4"/>
  <c r="BH208" i="4"/>
  <c r="BG208" i="4"/>
  <c r="BF208" i="4"/>
  <c r="BE208" i="4"/>
  <c r="AA208" i="4"/>
  <c r="Y208" i="4"/>
  <c r="W208" i="4"/>
  <c r="BK208" i="4"/>
  <c r="N208" i="4"/>
  <c r="BI207" i="4"/>
  <c r="BH207" i="4"/>
  <c r="BG207" i="4"/>
  <c r="BF207" i="4"/>
  <c r="BE207" i="4"/>
  <c r="AA207" i="4"/>
  <c r="Y207" i="4"/>
  <c r="W207" i="4"/>
  <c r="BK207" i="4"/>
  <c r="N207" i="4"/>
  <c r="BI206" i="4"/>
  <c r="BH206" i="4"/>
  <c r="BG206" i="4"/>
  <c r="BF206" i="4"/>
  <c r="BE206" i="4"/>
  <c r="AA206" i="4"/>
  <c r="Y206" i="4"/>
  <c r="W206" i="4"/>
  <c r="BK206" i="4"/>
  <c r="N206" i="4"/>
  <c r="BI205" i="4"/>
  <c r="BH205" i="4"/>
  <c r="BG205" i="4"/>
  <c r="BF205" i="4"/>
  <c r="BE205" i="4"/>
  <c r="AA205" i="4"/>
  <c r="Y205" i="4"/>
  <c r="W205" i="4"/>
  <c r="BK205" i="4"/>
  <c r="N205" i="4"/>
  <c r="BI204" i="4"/>
  <c r="BH204" i="4"/>
  <c r="BG204" i="4"/>
  <c r="BF204" i="4"/>
  <c r="BE204" i="4"/>
  <c r="AA204" i="4"/>
  <c r="Y204" i="4"/>
  <c r="W204" i="4"/>
  <c r="BK204" i="4"/>
  <c r="N204" i="4"/>
  <c r="BI203" i="4"/>
  <c r="BH203" i="4"/>
  <c r="BG203" i="4"/>
  <c r="BF203" i="4"/>
  <c r="BE203" i="4"/>
  <c r="AA203" i="4"/>
  <c r="Y203" i="4"/>
  <c r="W203" i="4"/>
  <c r="BK203" i="4"/>
  <c r="N203" i="4"/>
  <c r="BI202" i="4"/>
  <c r="BH202" i="4"/>
  <c r="BG202" i="4"/>
  <c r="BF202" i="4"/>
  <c r="BE202" i="4"/>
  <c r="AA202" i="4"/>
  <c r="Y202" i="4"/>
  <c r="W202" i="4"/>
  <c r="BK202" i="4"/>
  <c r="N202" i="4"/>
  <c r="BI201" i="4"/>
  <c r="BH201" i="4"/>
  <c r="BG201" i="4"/>
  <c r="BF201" i="4"/>
  <c r="BE201" i="4"/>
  <c r="AA201" i="4"/>
  <c r="Y201" i="4"/>
  <c r="W201" i="4"/>
  <c r="BK201" i="4"/>
  <c r="N201" i="4"/>
  <c r="BI200" i="4"/>
  <c r="BH200" i="4"/>
  <c r="BG200" i="4"/>
  <c r="BF200" i="4"/>
  <c r="BE200" i="4"/>
  <c r="AA200" i="4"/>
  <c r="Y200" i="4"/>
  <c r="W200" i="4"/>
  <c r="BK200" i="4"/>
  <c r="N200" i="4"/>
  <c r="BI199" i="4"/>
  <c r="BH199" i="4"/>
  <c r="BG199" i="4"/>
  <c r="BF199" i="4"/>
  <c r="BE199" i="4"/>
  <c r="AA199" i="4"/>
  <c r="Y199" i="4"/>
  <c r="W199" i="4"/>
  <c r="BK199" i="4"/>
  <c r="N199" i="4"/>
  <c r="BI198" i="4"/>
  <c r="BH198" i="4"/>
  <c r="BG198" i="4"/>
  <c r="BF198" i="4"/>
  <c r="BE198" i="4"/>
  <c r="AA198" i="4"/>
  <c r="Y198" i="4"/>
  <c r="W198" i="4"/>
  <c r="BK198" i="4"/>
  <c r="N198" i="4"/>
  <c r="BI197" i="4"/>
  <c r="BH197" i="4"/>
  <c r="BG197" i="4"/>
  <c r="BF197" i="4"/>
  <c r="BE197" i="4"/>
  <c r="AA197" i="4"/>
  <c r="Y197" i="4"/>
  <c r="W197" i="4"/>
  <c r="BK197" i="4"/>
  <c r="N197" i="4"/>
  <c r="BI196" i="4"/>
  <c r="BH196" i="4"/>
  <c r="BG196" i="4"/>
  <c r="BF196" i="4"/>
  <c r="BE196" i="4"/>
  <c r="AA196" i="4"/>
  <c r="Y196" i="4"/>
  <c r="W196" i="4"/>
  <c r="BK196" i="4"/>
  <c r="N196" i="4"/>
  <c r="BI195" i="4"/>
  <c r="BH195" i="4"/>
  <c r="BG195" i="4"/>
  <c r="BF195" i="4"/>
  <c r="BE195" i="4"/>
  <c r="AA195" i="4"/>
  <c r="Y195" i="4"/>
  <c r="W195" i="4"/>
  <c r="BK195" i="4"/>
  <c r="N195" i="4"/>
  <c r="BI194" i="4"/>
  <c r="BH194" i="4"/>
  <c r="BG194" i="4"/>
  <c r="BF194" i="4"/>
  <c r="BE194" i="4"/>
  <c r="AA194" i="4"/>
  <c r="Y194" i="4"/>
  <c r="W194" i="4"/>
  <c r="BK194" i="4"/>
  <c r="N194" i="4"/>
  <c r="BI193" i="4"/>
  <c r="BH193" i="4"/>
  <c r="BG193" i="4"/>
  <c r="BF193" i="4"/>
  <c r="BE193" i="4"/>
  <c r="AA193" i="4"/>
  <c r="Y193" i="4"/>
  <c r="W193" i="4"/>
  <c r="BK193" i="4"/>
  <c r="N193" i="4"/>
  <c r="BI192" i="4"/>
  <c r="BH192" i="4"/>
  <c r="BG192" i="4"/>
  <c r="BF192" i="4"/>
  <c r="BE192" i="4"/>
  <c r="AA192" i="4"/>
  <c r="Y192" i="4"/>
  <c r="W192" i="4"/>
  <c r="BK192" i="4"/>
  <c r="N192" i="4"/>
  <c r="BI191" i="4"/>
  <c r="BH191" i="4"/>
  <c r="BG191" i="4"/>
  <c r="BF191" i="4"/>
  <c r="BE191" i="4"/>
  <c r="AA191" i="4"/>
  <c r="Y191" i="4"/>
  <c r="W191" i="4"/>
  <c r="BK191" i="4"/>
  <c r="N191" i="4"/>
  <c r="BI190" i="4"/>
  <c r="BH190" i="4"/>
  <c r="BG190" i="4"/>
  <c r="BF190" i="4"/>
  <c r="BE190" i="4"/>
  <c r="AA190" i="4"/>
  <c r="Y190" i="4"/>
  <c r="W190" i="4"/>
  <c r="BK190" i="4"/>
  <c r="N190" i="4"/>
  <c r="BI189" i="4"/>
  <c r="BH189" i="4"/>
  <c r="BG189" i="4"/>
  <c r="BF189" i="4"/>
  <c r="BE189" i="4"/>
  <c r="AA189" i="4"/>
  <c r="Y189" i="4"/>
  <c r="W189" i="4"/>
  <c r="BK189" i="4"/>
  <c r="N189" i="4"/>
  <c r="BI188" i="4"/>
  <c r="BH188" i="4"/>
  <c r="BG188" i="4"/>
  <c r="BF188" i="4"/>
  <c r="BE188" i="4"/>
  <c r="AA188" i="4"/>
  <c r="Y188" i="4"/>
  <c r="W188" i="4"/>
  <c r="BK188" i="4"/>
  <c r="N188" i="4"/>
  <c r="BI187" i="4"/>
  <c r="BH187" i="4"/>
  <c r="BG187" i="4"/>
  <c r="BF187" i="4"/>
  <c r="BE187" i="4"/>
  <c r="AA187" i="4"/>
  <c r="Y187" i="4"/>
  <c r="W187" i="4"/>
  <c r="BK187" i="4"/>
  <c r="N187" i="4"/>
  <c r="BI186" i="4"/>
  <c r="BH186" i="4"/>
  <c r="BG186" i="4"/>
  <c r="BF186" i="4"/>
  <c r="BE186" i="4"/>
  <c r="AA186" i="4"/>
  <c r="Y186" i="4"/>
  <c r="W186" i="4"/>
  <c r="BK186" i="4"/>
  <c r="N186" i="4"/>
  <c r="BI185" i="4"/>
  <c r="BH185" i="4"/>
  <c r="BG185" i="4"/>
  <c r="BF185" i="4"/>
  <c r="BE185" i="4"/>
  <c r="AA185" i="4"/>
  <c r="Y185" i="4"/>
  <c r="W185" i="4"/>
  <c r="BK185" i="4"/>
  <c r="N185" i="4"/>
  <c r="BI182" i="4"/>
  <c r="BH182" i="4"/>
  <c r="BG182" i="4"/>
  <c r="BF182" i="4"/>
  <c r="BE182" i="4"/>
  <c r="AA182" i="4"/>
  <c r="Y182" i="4"/>
  <c r="W182" i="4"/>
  <c r="BK182" i="4"/>
  <c r="N182" i="4"/>
  <c r="BI179" i="4"/>
  <c r="BH179" i="4"/>
  <c r="BG179" i="4"/>
  <c r="BF179" i="4"/>
  <c r="BE179" i="4"/>
  <c r="AA179" i="4"/>
  <c r="Y179" i="4"/>
  <c r="W179" i="4"/>
  <c r="BK179" i="4"/>
  <c r="N179" i="4"/>
  <c r="BI175" i="4"/>
  <c r="BH175" i="4"/>
  <c r="BG175" i="4"/>
  <c r="BF175" i="4"/>
  <c r="BE175" i="4"/>
  <c r="AA175" i="4"/>
  <c r="Y175" i="4"/>
  <c r="W175" i="4"/>
  <c r="BK175" i="4"/>
  <c r="N175" i="4"/>
  <c r="BI174" i="4"/>
  <c r="BH174" i="4"/>
  <c r="BG174" i="4"/>
  <c r="BF174" i="4"/>
  <c r="BE174" i="4"/>
  <c r="AA174" i="4"/>
  <c r="Y174" i="4"/>
  <c r="W174" i="4"/>
  <c r="BK174" i="4"/>
  <c r="N174" i="4"/>
  <c r="BI171" i="4"/>
  <c r="BH171" i="4"/>
  <c r="BG171" i="4"/>
  <c r="BF171" i="4"/>
  <c r="BE171" i="4"/>
  <c r="AA171" i="4"/>
  <c r="Y171" i="4"/>
  <c r="W171" i="4"/>
  <c r="BK171" i="4"/>
  <c r="N171" i="4"/>
  <c r="BI168" i="4"/>
  <c r="BH168" i="4"/>
  <c r="BG168" i="4"/>
  <c r="BF168" i="4"/>
  <c r="BE168" i="4"/>
  <c r="AA168" i="4"/>
  <c r="Y168" i="4"/>
  <c r="W168" i="4"/>
  <c r="BK168" i="4"/>
  <c r="N168" i="4"/>
  <c r="BI165" i="4"/>
  <c r="BH165" i="4"/>
  <c r="BG165" i="4"/>
  <c r="BF165" i="4"/>
  <c r="BE165" i="4"/>
  <c r="AA165" i="4"/>
  <c r="Y165" i="4"/>
  <c r="W165" i="4"/>
  <c r="BK165" i="4"/>
  <c r="N165" i="4"/>
  <c r="BI162" i="4"/>
  <c r="BH162" i="4"/>
  <c r="BG162" i="4"/>
  <c r="BF162" i="4"/>
  <c r="BE162" i="4"/>
  <c r="AA162" i="4"/>
  <c r="Y162" i="4"/>
  <c r="W162" i="4"/>
  <c r="BK162" i="4"/>
  <c r="N162" i="4"/>
  <c r="BI159" i="4"/>
  <c r="BH159" i="4"/>
  <c r="BG159" i="4"/>
  <c r="BF159" i="4"/>
  <c r="BE159" i="4"/>
  <c r="AA159" i="4"/>
  <c r="Y159" i="4"/>
  <c r="W159" i="4"/>
  <c r="BK159" i="4"/>
  <c r="N159" i="4"/>
  <c r="BI158" i="4"/>
  <c r="BH158" i="4"/>
  <c r="BG158" i="4"/>
  <c r="BF158" i="4"/>
  <c r="BE158" i="4"/>
  <c r="AA158" i="4"/>
  <c r="Y158" i="4"/>
  <c r="W158" i="4"/>
  <c r="BK158" i="4"/>
  <c r="N158" i="4"/>
  <c r="BI155" i="4"/>
  <c r="BH155" i="4"/>
  <c r="BG155" i="4"/>
  <c r="BF155" i="4"/>
  <c r="BE155" i="4"/>
  <c r="AA155" i="4"/>
  <c r="Y155" i="4"/>
  <c r="W155" i="4"/>
  <c r="BK155" i="4"/>
  <c r="N155" i="4"/>
  <c r="BI154" i="4"/>
  <c r="BH154" i="4"/>
  <c r="BG154" i="4"/>
  <c r="BF154" i="4"/>
  <c r="BE154" i="4"/>
  <c r="AA154" i="4"/>
  <c r="Y154" i="4"/>
  <c r="W154" i="4"/>
  <c r="BK154" i="4"/>
  <c r="N154" i="4"/>
  <c r="BI150" i="4"/>
  <c r="BH150" i="4"/>
  <c r="BG150" i="4"/>
  <c r="BF150" i="4"/>
  <c r="BE150" i="4"/>
  <c r="AA150" i="4"/>
  <c r="Y150" i="4"/>
  <c r="W150" i="4"/>
  <c r="BK150" i="4"/>
  <c r="N150" i="4"/>
  <c r="BI149" i="4"/>
  <c r="BH149" i="4"/>
  <c r="BG149" i="4"/>
  <c r="BF149" i="4"/>
  <c r="BE149" i="4"/>
  <c r="AA149" i="4"/>
  <c r="Y149" i="4"/>
  <c r="W149" i="4"/>
  <c r="BK149" i="4"/>
  <c r="N149" i="4"/>
  <c r="BI146" i="4"/>
  <c r="BH146" i="4"/>
  <c r="BG146" i="4"/>
  <c r="BF146" i="4"/>
  <c r="BE146" i="4"/>
  <c r="AA146" i="4"/>
  <c r="Y146" i="4"/>
  <c r="W146" i="4"/>
  <c r="BK146" i="4"/>
  <c r="N146" i="4"/>
  <c r="BI145" i="4"/>
  <c r="BH145" i="4"/>
  <c r="BG145" i="4"/>
  <c r="BF145" i="4"/>
  <c r="BE145" i="4"/>
  <c r="AA145" i="4"/>
  <c r="Y145" i="4"/>
  <c r="W145" i="4"/>
  <c r="BK145" i="4"/>
  <c r="N145" i="4"/>
  <c r="BI144" i="4"/>
  <c r="BH144" i="4"/>
  <c r="BG144" i="4"/>
  <c r="BF144" i="4"/>
  <c r="BE144" i="4"/>
  <c r="AA144" i="4"/>
  <c r="Y144" i="4"/>
  <c r="W144" i="4"/>
  <c r="BK144" i="4"/>
  <c r="N144" i="4"/>
  <c r="BI143" i="4"/>
  <c r="BH143" i="4"/>
  <c r="BG143" i="4"/>
  <c r="BF143" i="4"/>
  <c r="BE143" i="4"/>
  <c r="AA143" i="4"/>
  <c r="Y143" i="4"/>
  <c r="W143" i="4"/>
  <c r="BK143" i="4"/>
  <c r="N143" i="4"/>
  <c r="BI142" i="4"/>
  <c r="BH142" i="4"/>
  <c r="BG142" i="4"/>
  <c r="BF142" i="4"/>
  <c r="BE142" i="4"/>
  <c r="AA142" i="4"/>
  <c r="Y142" i="4"/>
  <c r="W142" i="4"/>
  <c r="BK142" i="4"/>
  <c r="N142" i="4"/>
  <c r="BI137" i="4"/>
  <c r="BH137" i="4"/>
  <c r="BG137" i="4"/>
  <c r="BF137" i="4"/>
  <c r="BE137" i="4"/>
  <c r="AA137" i="4"/>
  <c r="Y137" i="4"/>
  <c r="W137" i="4"/>
  <c r="BK137" i="4"/>
  <c r="N137" i="4"/>
  <c r="BI134" i="4"/>
  <c r="BH134" i="4"/>
  <c r="BG134" i="4"/>
  <c r="BF134" i="4"/>
  <c r="BE134" i="4"/>
  <c r="AA134" i="4"/>
  <c r="Y134" i="4"/>
  <c r="W134" i="4"/>
  <c r="BK134" i="4"/>
  <c r="N134" i="4"/>
  <c r="BI131" i="4"/>
  <c r="BH131" i="4"/>
  <c r="BG131" i="4"/>
  <c r="BF131" i="4"/>
  <c r="BE131" i="4"/>
  <c r="AA131" i="4"/>
  <c r="Y131" i="4"/>
  <c r="W131" i="4"/>
  <c r="BK131" i="4"/>
  <c r="N131" i="4"/>
  <c r="BI128" i="4"/>
  <c r="BH128" i="4"/>
  <c r="BG128" i="4"/>
  <c r="BF128" i="4"/>
  <c r="BE128" i="4"/>
  <c r="AA128" i="4"/>
  <c r="Y128" i="4"/>
  <c r="W128" i="4"/>
  <c r="BK128" i="4"/>
  <c r="N128" i="4"/>
  <c r="BI125" i="4"/>
  <c r="BH125" i="4"/>
  <c r="BG125" i="4"/>
  <c r="BF125" i="4"/>
  <c r="BE125" i="4"/>
  <c r="AA125" i="4"/>
  <c r="Y125" i="4"/>
  <c r="W125" i="4"/>
  <c r="BK125" i="4"/>
  <c r="N125" i="4"/>
  <c r="BI122" i="4"/>
  <c r="BH122" i="4"/>
  <c r="BG122" i="4"/>
  <c r="BF122" i="4"/>
  <c r="BE122" i="4"/>
  <c r="AA122" i="4"/>
  <c r="AA121" i="4" s="1"/>
  <c r="Y122" i="4"/>
  <c r="Y121" i="4" s="1"/>
  <c r="Y120" i="4" s="1"/>
  <c r="Y119" i="4" s="1"/>
  <c r="W122" i="4"/>
  <c r="W121" i="4" s="1"/>
  <c r="BK122" i="4"/>
  <c r="BK121" i="4" s="1"/>
  <c r="N122" i="4"/>
  <c r="M116" i="4"/>
  <c r="F115" i="4"/>
  <c r="M113" i="4"/>
  <c r="F113" i="4"/>
  <c r="F111" i="4"/>
  <c r="BI100" i="4"/>
  <c r="BH100" i="4"/>
  <c r="BG100" i="4"/>
  <c r="BF100" i="4"/>
  <c r="BI99" i="4"/>
  <c r="BH99" i="4"/>
  <c r="BG99" i="4"/>
  <c r="BF99" i="4"/>
  <c r="BI98" i="4"/>
  <c r="BH98" i="4"/>
  <c r="BG98" i="4"/>
  <c r="BF98" i="4"/>
  <c r="BI97" i="4"/>
  <c r="BH97" i="4"/>
  <c r="BG97" i="4"/>
  <c r="BF97" i="4"/>
  <c r="BI96" i="4"/>
  <c r="BH96" i="4"/>
  <c r="BG96" i="4"/>
  <c r="BF96" i="4"/>
  <c r="BI95" i="4"/>
  <c r="H36" i="4" s="1"/>
  <c r="BD90" i="1" s="1"/>
  <c r="BH95" i="4"/>
  <c r="H35" i="4" s="1"/>
  <c r="BC90" i="1" s="1"/>
  <c r="BG95" i="4"/>
  <c r="H34" i="4" s="1"/>
  <c r="BB90" i="1" s="1"/>
  <c r="BF95" i="4"/>
  <c r="M33" i="4" s="1"/>
  <c r="AW90" i="1" s="1"/>
  <c r="M84" i="4"/>
  <c r="F83" i="4"/>
  <c r="M81" i="4"/>
  <c r="F81" i="4"/>
  <c r="F79" i="4"/>
  <c r="O21" i="4"/>
  <c r="E21" i="4"/>
  <c r="O20" i="4"/>
  <c r="O18" i="4"/>
  <c r="E18" i="4"/>
  <c r="M115" i="4" s="1"/>
  <c r="O17" i="4"/>
  <c r="O15" i="4"/>
  <c r="E15" i="4"/>
  <c r="F116" i="4" s="1"/>
  <c r="O14" i="4"/>
  <c r="O9" i="4"/>
  <c r="F6" i="4"/>
  <c r="F110" i="4" s="1"/>
  <c r="N178" i="3"/>
  <c r="BK175" i="3"/>
  <c r="N175" i="3" s="1"/>
  <c r="N94" i="3" s="1"/>
  <c r="BK162" i="3"/>
  <c r="N162" i="3" s="1"/>
  <c r="N92" i="3" s="1"/>
  <c r="AY89" i="1"/>
  <c r="AX89" i="1"/>
  <c r="BI177" i="3"/>
  <c r="BH177" i="3"/>
  <c r="BG177" i="3"/>
  <c r="BF177" i="3"/>
  <c r="AA177" i="3"/>
  <c r="Y177" i="3"/>
  <c r="W177" i="3"/>
  <c r="BK177" i="3"/>
  <c r="N177" i="3"/>
  <c r="BE177" i="3" s="1"/>
  <c r="BI176" i="3"/>
  <c r="BH176" i="3"/>
  <c r="BG176" i="3"/>
  <c r="BF176" i="3"/>
  <c r="AA176" i="3"/>
  <c r="AA175" i="3" s="1"/>
  <c r="Y176" i="3"/>
  <c r="Y175" i="3" s="1"/>
  <c r="W176" i="3"/>
  <c r="W175" i="3" s="1"/>
  <c r="BK176" i="3"/>
  <c r="N176" i="3"/>
  <c r="BE176" i="3" s="1"/>
  <c r="BI174" i="3"/>
  <c r="BH174" i="3"/>
  <c r="BG174" i="3"/>
  <c r="BF174" i="3"/>
  <c r="BE174" i="3"/>
  <c r="AA174" i="3"/>
  <c r="Y174" i="3"/>
  <c r="W174" i="3"/>
  <c r="BK174" i="3"/>
  <c r="N174" i="3"/>
  <c r="BI173" i="3"/>
  <c r="BH173" i="3"/>
  <c r="BG173" i="3"/>
  <c r="BF173" i="3"/>
  <c r="BE173" i="3"/>
  <c r="AA173" i="3"/>
  <c r="Y173" i="3"/>
  <c r="W173" i="3"/>
  <c r="BK173" i="3"/>
  <c r="N173" i="3"/>
  <c r="BI172" i="3"/>
  <c r="BH172" i="3"/>
  <c r="BG172" i="3"/>
  <c r="BF172" i="3"/>
  <c r="BE172" i="3"/>
  <c r="AA172" i="3"/>
  <c r="Y172" i="3"/>
  <c r="W172" i="3"/>
  <c r="BK172" i="3"/>
  <c r="N172" i="3"/>
  <c r="BI171" i="3"/>
  <c r="BH171" i="3"/>
  <c r="BG171" i="3"/>
  <c r="BF171" i="3"/>
  <c r="BE171" i="3"/>
  <c r="AA171" i="3"/>
  <c r="Y171" i="3"/>
  <c r="W171" i="3"/>
  <c r="BK171" i="3"/>
  <c r="N171" i="3"/>
  <c r="BI170" i="3"/>
  <c r="BH170" i="3"/>
  <c r="BG170" i="3"/>
  <c r="BF170" i="3"/>
  <c r="BE170" i="3"/>
  <c r="AA170" i="3"/>
  <c r="AA169" i="3" s="1"/>
  <c r="Y170" i="3"/>
  <c r="Y169" i="3" s="1"/>
  <c r="W170" i="3"/>
  <c r="W169" i="3" s="1"/>
  <c r="BK170" i="3"/>
  <c r="BK169" i="3" s="1"/>
  <c r="N169" i="3" s="1"/>
  <c r="N93" i="3" s="1"/>
  <c r="N170" i="3"/>
  <c r="BI168" i="3"/>
  <c r="BH168" i="3"/>
  <c r="BG168" i="3"/>
  <c r="BF168" i="3"/>
  <c r="AA168" i="3"/>
  <c r="Y168" i="3"/>
  <c r="W168" i="3"/>
  <c r="BK168" i="3"/>
  <c r="N168" i="3"/>
  <c r="BE168" i="3" s="1"/>
  <c r="BI167" i="3"/>
  <c r="BH167" i="3"/>
  <c r="BG167" i="3"/>
  <c r="BF167" i="3"/>
  <c r="AA167" i="3"/>
  <c r="Y167" i="3"/>
  <c r="W167" i="3"/>
  <c r="BK167" i="3"/>
  <c r="N167" i="3"/>
  <c r="BE167" i="3" s="1"/>
  <c r="BI166" i="3"/>
  <c r="BH166" i="3"/>
  <c r="BG166" i="3"/>
  <c r="BF166" i="3"/>
  <c r="AA166" i="3"/>
  <c r="Y166" i="3"/>
  <c r="W166" i="3"/>
  <c r="BK166" i="3"/>
  <c r="N166" i="3"/>
  <c r="BE166" i="3" s="1"/>
  <c r="BI165" i="3"/>
  <c r="BH165" i="3"/>
  <c r="BG165" i="3"/>
  <c r="BF165" i="3"/>
  <c r="AA165" i="3"/>
  <c r="Y165" i="3"/>
  <c r="W165" i="3"/>
  <c r="BK165" i="3"/>
  <c r="N165" i="3"/>
  <c r="BE165" i="3" s="1"/>
  <c r="BI164" i="3"/>
  <c r="BH164" i="3"/>
  <c r="BG164" i="3"/>
  <c r="BF164" i="3"/>
  <c r="AA164" i="3"/>
  <c r="Y164" i="3"/>
  <c r="W164" i="3"/>
  <c r="BK164" i="3"/>
  <c r="N164" i="3"/>
  <c r="BE164" i="3" s="1"/>
  <c r="BI163" i="3"/>
  <c r="BH163" i="3"/>
  <c r="BG163" i="3"/>
  <c r="BF163" i="3"/>
  <c r="AA163" i="3"/>
  <c r="AA162" i="3" s="1"/>
  <c r="Y163" i="3"/>
  <c r="Y162" i="3" s="1"/>
  <c r="W163" i="3"/>
  <c r="W162" i="3" s="1"/>
  <c r="BK163" i="3"/>
  <c r="N163" i="3"/>
  <c r="BE163" i="3" s="1"/>
  <c r="BI161" i="3"/>
  <c r="BH161" i="3"/>
  <c r="BG161" i="3"/>
  <c r="BF161" i="3"/>
  <c r="BE161" i="3"/>
  <c r="AA161" i="3"/>
  <c r="Y161" i="3"/>
  <c r="W161" i="3"/>
  <c r="BK161" i="3"/>
  <c r="N161" i="3"/>
  <c r="BI160" i="3"/>
  <c r="BH160" i="3"/>
  <c r="BG160" i="3"/>
  <c r="BF160" i="3"/>
  <c r="BE160" i="3"/>
  <c r="AA160" i="3"/>
  <c r="Y160" i="3"/>
  <c r="W160" i="3"/>
  <c r="BK160" i="3"/>
  <c r="N160" i="3"/>
  <c r="BI159" i="3"/>
  <c r="BH159" i="3"/>
  <c r="BG159" i="3"/>
  <c r="BF159" i="3"/>
  <c r="BE159" i="3"/>
  <c r="AA159" i="3"/>
  <c r="Y159" i="3"/>
  <c r="W159" i="3"/>
  <c r="BK159" i="3"/>
  <c r="N159" i="3"/>
  <c r="BI158" i="3"/>
  <c r="BH158" i="3"/>
  <c r="BG158" i="3"/>
  <c r="BF158" i="3"/>
  <c r="BE158" i="3"/>
  <c r="AA158" i="3"/>
  <c r="Y158" i="3"/>
  <c r="W158" i="3"/>
  <c r="BK158" i="3"/>
  <c r="N158" i="3"/>
  <c r="BI157" i="3"/>
  <c r="BH157" i="3"/>
  <c r="BG157" i="3"/>
  <c r="BF157" i="3"/>
  <c r="BE157" i="3"/>
  <c r="AA157" i="3"/>
  <c r="Y157" i="3"/>
  <c r="W157" i="3"/>
  <c r="BK157" i="3"/>
  <c r="N157" i="3"/>
  <c r="BI156" i="3"/>
  <c r="BH156" i="3"/>
  <c r="BG156" i="3"/>
  <c r="BF156" i="3"/>
  <c r="BE156" i="3"/>
  <c r="AA156" i="3"/>
  <c r="Y156" i="3"/>
  <c r="W156" i="3"/>
  <c r="BK156" i="3"/>
  <c r="N156" i="3"/>
  <c r="BI155" i="3"/>
  <c r="BH155" i="3"/>
  <c r="BG155" i="3"/>
  <c r="BF155" i="3"/>
  <c r="BE155" i="3"/>
  <c r="AA155" i="3"/>
  <c r="Y155" i="3"/>
  <c r="W155" i="3"/>
  <c r="BK155" i="3"/>
  <c r="N155" i="3"/>
  <c r="BI152" i="3"/>
  <c r="BH152" i="3"/>
  <c r="BG152" i="3"/>
  <c r="BF152" i="3"/>
  <c r="BE152" i="3"/>
  <c r="AA152" i="3"/>
  <c r="Y152" i="3"/>
  <c r="W152" i="3"/>
  <c r="BK152" i="3"/>
  <c r="N152" i="3"/>
  <c r="BI151" i="3"/>
  <c r="BH151" i="3"/>
  <c r="BG151" i="3"/>
  <c r="BF151" i="3"/>
  <c r="BE151" i="3"/>
  <c r="AA151" i="3"/>
  <c r="Y151" i="3"/>
  <c r="W151" i="3"/>
  <c r="BK151" i="3"/>
  <c r="N151" i="3"/>
  <c r="BI148" i="3"/>
  <c r="BH148" i="3"/>
  <c r="BG148" i="3"/>
  <c r="BF148" i="3"/>
  <c r="BE148" i="3"/>
  <c r="AA148" i="3"/>
  <c r="Y148" i="3"/>
  <c r="W148" i="3"/>
  <c r="BK148" i="3"/>
  <c r="N148" i="3"/>
  <c r="BI147" i="3"/>
  <c r="BH147" i="3"/>
  <c r="BG147" i="3"/>
  <c r="BF147" i="3"/>
  <c r="BE147" i="3"/>
  <c r="AA147" i="3"/>
  <c r="Y147" i="3"/>
  <c r="W147" i="3"/>
  <c r="BK147" i="3"/>
  <c r="N147" i="3"/>
  <c r="BI144" i="3"/>
  <c r="BH144" i="3"/>
  <c r="BG144" i="3"/>
  <c r="BF144" i="3"/>
  <c r="BE144" i="3"/>
  <c r="AA144" i="3"/>
  <c r="Y144" i="3"/>
  <c r="W144" i="3"/>
  <c r="BK144" i="3"/>
  <c r="N144" i="3"/>
  <c r="BI143" i="3"/>
  <c r="BH143" i="3"/>
  <c r="BG143" i="3"/>
  <c r="BF143" i="3"/>
  <c r="BE143" i="3"/>
  <c r="AA143" i="3"/>
  <c r="Y143" i="3"/>
  <c r="W143" i="3"/>
  <c r="BK143" i="3"/>
  <c r="N143" i="3"/>
  <c r="BI142" i="3"/>
  <c r="BH142" i="3"/>
  <c r="BG142" i="3"/>
  <c r="BF142" i="3"/>
  <c r="BE142" i="3"/>
  <c r="AA142" i="3"/>
  <c r="Y142" i="3"/>
  <c r="W142" i="3"/>
  <c r="BK142" i="3"/>
  <c r="N142" i="3"/>
  <c r="BI141" i="3"/>
  <c r="BH141" i="3"/>
  <c r="BG141" i="3"/>
  <c r="BF141" i="3"/>
  <c r="BE141" i="3"/>
  <c r="AA141" i="3"/>
  <c r="Y141" i="3"/>
  <c r="W141" i="3"/>
  <c r="BK141" i="3"/>
  <c r="N141" i="3"/>
  <c r="BI140" i="3"/>
  <c r="BH140" i="3"/>
  <c r="BG140" i="3"/>
  <c r="BF140" i="3"/>
  <c r="BE140" i="3"/>
  <c r="AA140" i="3"/>
  <c r="Y140" i="3"/>
  <c r="W140" i="3"/>
  <c r="BK140" i="3"/>
  <c r="N140" i="3"/>
  <c r="BI139" i="3"/>
  <c r="BH139" i="3"/>
  <c r="BG139" i="3"/>
  <c r="BF139" i="3"/>
  <c r="BE139" i="3"/>
  <c r="AA139" i="3"/>
  <c r="Y139" i="3"/>
  <c r="W139" i="3"/>
  <c r="BK139" i="3"/>
  <c r="N139" i="3"/>
  <c r="BI138" i="3"/>
  <c r="BH138" i="3"/>
  <c r="BG138" i="3"/>
  <c r="BF138" i="3"/>
  <c r="BE138" i="3"/>
  <c r="AA138" i="3"/>
  <c r="AA137" i="3" s="1"/>
  <c r="Y138" i="3"/>
  <c r="Y137" i="3" s="1"/>
  <c r="W138" i="3"/>
  <c r="W137" i="3" s="1"/>
  <c r="BK138" i="3"/>
  <c r="N138" i="3"/>
  <c r="BI136" i="3"/>
  <c r="BH136" i="3"/>
  <c r="BG136" i="3"/>
  <c r="BF136" i="3"/>
  <c r="AA136" i="3"/>
  <c r="Y136" i="3"/>
  <c r="W136" i="3"/>
  <c r="BK136" i="3"/>
  <c r="N136" i="3"/>
  <c r="BE136" i="3" s="1"/>
  <c r="BI135" i="3"/>
  <c r="BH135" i="3"/>
  <c r="BG135" i="3"/>
  <c r="BF135" i="3"/>
  <c r="AA135" i="3"/>
  <c r="Y135" i="3"/>
  <c r="W135" i="3"/>
  <c r="BK135" i="3"/>
  <c r="N135" i="3"/>
  <c r="BE135" i="3" s="1"/>
  <c r="BI134" i="3"/>
  <c r="BH134" i="3"/>
  <c r="BG134" i="3"/>
  <c r="BF134" i="3"/>
  <c r="AA134" i="3"/>
  <c r="Y134" i="3"/>
  <c r="W134" i="3"/>
  <c r="BK134" i="3"/>
  <c r="N134" i="3"/>
  <c r="BE134" i="3" s="1"/>
  <c r="BI133" i="3"/>
  <c r="BH133" i="3"/>
  <c r="BG133" i="3"/>
  <c r="BF133" i="3"/>
  <c r="AA133" i="3"/>
  <c r="Y133" i="3"/>
  <c r="W133" i="3"/>
  <c r="BK133" i="3"/>
  <c r="N133" i="3"/>
  <c r="BE133" i="3" s="1"/>
  <c r="BI132" i="3"/>
  <c r="BH132" i="3"/>
  <c r="BG132" i="3"/>
  <c r="BF132" i="3"/>
  <c r="AA132" i="3"/>
  <c r="Y132" i="3"/>
  <c r="W132" i="3"/>
  <c r="BK132" i="3"/>
  <c r="N132" i="3"/>
  <c r="BE132" i="3" s="1"/>
  <c r="BI131" i="3"/>
  <c r="BH131" i="3"/>
  <c r="BG131" i="3"/>
  <c r="BF131" i="3"/>
  <c r="AA131" i="3"/>
  <c r="Y131" i="3"/>
  <c r="W131" i="3"/>
  <c r="BK131" i="3"/>
  <c r="N131" i="3"/>
  <c r="BE131" i="3" s="1"/>
  <c r="BI130" i="3"/>
  <c r="BH130" i="3"/>
  <c r="BG130" i="3"/>
  <c r="BF130" i="3"/>
  <c r="AA130" i="3"/>
  <c r="Y130" i="3"/>
  <c r="W130" i="3"/>
  <c r="BK130" i="3"/>
  <c r="N130" i="3"/>
  <c r="BE130" i="3" s="1"/>
  <c r="BI129" i="3"/>
  <c r="BH129" i="3"/>
  <c r="BG129" i="3"/>
  <c r="BF129" i="3"/>
  <c r="AA129" i="3"/>
  <c r="Y129" i="3"/>
  <c r="W129" i="3"/>
  <c r="BK129" i="3"/>
  <c r="N129" i="3"/>
  <c r="BE129" i="3" s="1"/>
  <c r="BI128" i="3"/>
  <c r="BH128" i="3"/>
  <c r="BG128" i="3"/>
  <c r="BF128" i="3"/>
  <c r="AA128" i="3"/>
  <c r="Y128" i="3"/>
  <c r="W128" i="3"/>
  <c r="BK128" i="3"/>
  <c r="N128" i="3"/>
  <c r="BE128" i="3" s="1"/>
  <c r="BI127" i="3"/>
  <c r="BH127" i="3"/>
  <c r="BG127" i="3"/>
  <c r="BF127" i="3"/>
  <c r="AA127" i="3"/>
  <c r="Y127" i="3"/>
  <c r="W127" i="3"/>
  <c r="BK127" i="3"/>
  <c r="N127" i="3"/>
  <c r="BE127" i="3" s="1"/>
  <c r="BI126" i="3"/>
  <c r="BH126" i="3"/>
  <c r="BG126" i="3"/>
  <c r="BF126" i="3"/>
  <c r="AA126" i="3"/>
  <c r="Y126" i="3"/>
  <c r="W126" i="3"/>
  <c r="BK126" i="3"/>
  <c r="N126" i="3"/>
  <c r="BE126" i="3" s="1"/>
  <c r="BI125" i="3"/>
  <c r="BH125" i="3"/>
  <c r="BG125" i="3"/>
  <c r="BF125" i="3"/>
  <c r="AA125" i="3"/>
  <c r="Y125" i="3"/>
  <c r="W125" i="3"/>
  <c r="BK125" i="3"/>
  <c r="N125" i="3"/>
  <c r="BE125" i="3" s="1"/>
  <c r="BI124" i="3"/>
  <c r="BH124" i="3"/>
  <c r="BG124" i="3"/>
  <c r="BF124" i="3"/>
  <c r="AA124" i="3"/>
  <c r="Y124" i="3"/>
  <c r="Y123" i="3" s="1"/>
  <c r="W124" i="3"/>
  <c r="BK124" i="3"/>
  <c r="BK123" i="3" s="1"/>
  <c r="N124" i="3"/>
  <c r="BE124" i="3" s="1"/>
  <c r="F117" i="3"/>
  <c r="F115" i="3"/>
  <c r="F113" i="3"/>
  <c r="F112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BI98" i="3"/>
  <c r="BH98" i="3"/>
  <c r="BG98" i="3"/>
  <c r="BF98" i="3"/>
  <c r="BI97" i="3"/>
  <c r="BH97" i="3"/>
  <c r="H35" i="3" s="1"/>
  <c r="BC89" i="1" s="1"/>
  <c r="BG97" i="3"/>
  <c r="BF97" i="3"/>
  <c r="F83" i="3"/>
  <c r="F81" i="3"/>
  <c r="F79" i="3"/>
  <c r="F78" i="3"/>
  <c r="O21" i="3"/>
  <c r="E21" i="3"/>
  <c r="M118" i="3" s="1"/>
  <c r="O20" i="3"/>
  <c r="O18" i="3"/>
  <c r="E18" i="3"/>
  <c r="M117" i="3" s="1"/>
  <c r="O17" i="3"/>
  <c r="O15" i="3"/>
  <c r="E15" i="3"/>
  <c r="F118" i="3" s="1"/>
  <c r="O14" i="3"/>
  <c r="O9" i="3"/>
  <c r="M115" i="3" s="1"/>
  <c r="F6" i="3"/>
  <c r="N451" i="2"/>
  <c r="BK416" i="2"/>
  <c r="N416" i="2" s="1"/>
  <c r="N97" i="2" s="1"/>
  <c r="AY88" i="1"/>
  <c r="AX88" i="1"/>
  <c r="BI450" i="2"/>
  <c r="BH450" i="2"/>
  <c r="BG450" i="2"/>
  <c r="BF450" i="2"/>
  <c r="BE450" i="2"/>
  <c r="AA450" i="2"/>
  <c r="Y450" i="2"/>
  <c r="W450" i="2"/>
  <c r="BK450" i="2"/>
  <c r="N450" i="2"/>
  <c r="BI449" i="2"/>
  <c r="BH449" i="2"/>
  <c r="BG449" i="2"/>
  <c r="BF449" i="2"/>
  <c r="BE449" i="2"/>
  <c r="AA449" i="2"/>
  <c r="Y449" i="2"/>
  <c r="W449" i="2"/>
  <c r="BK449" i="2"/>
  <c r="N449" i="2"/>
  <c r="BI446" i="2"/>
  <c r="BH446" i="2"/>
  <c r="BG446" i="2"/>
  <c r="BF446" i="2"/>
  <c r="BE446" i="2"/>
  <c r="AA446" i="2"/>
  <c r="AA445" i="2" s="1"/>
  <c r="AA444" i="2" s="1"/>
  <c r="Y446" i="2"/>
  <c r="Y445" i="2" s="1"/>
  <c r="Y444" i="2" s="1"/>
  <c r="W446" i="2"/>
  <c r="W445" i="2" s="1"/>
  <c r="W444" i="2" s="1"/>
  <c r="BK446" i="2"/>
  <c r="BK445" i="2" s="1"/>
  <c r="N446" i="2"/>
  <c r="BI443" i="2"/>
  <c r="BH443" i="2"/>
  <c r="BG443" i="2"/>
  <c r="BF443" i="2"/>
  <c r="BE443" i="2"/>
  <c r="AA443" i="2"/>
  <c r="AA442" i="2" s="1"/>
  <c r="Y443" i="2"/>
  <c r="Y442" i="2" s="1"/>
  <c r="W443" i="2"/>
  <c r="W442" i="2" s="1"/>
  <c r="BK443" i="2"/>
  <c r="BK442" i="2" s="1"/>
  <c r="N442" i="2" s="1"/>
  <c r="N98" i="2" s="1"/>
  <c r="N443" i="2"/>
  <c r="BI439" i="2"/>
  <c r="BH439" i="2"/>
  <c r="BG439" i="2"/>
  <c r="BF439" i="2"/>
  <c r="AA439" i="2"/>
  <c r="Y439" i="2"/>
  <c r="W439" i="2"/>
  <c r="BK439" i="2"/>
  <c r="N439" i="2"/>
  <c r="BE439" i="2" s="1"/>
  <c r="BI436" i="2"/>
  <c r="BH436" i="2"/>
  <c r="BG436" i="2"/>
  <c r="BF436" i="2"/>
  <c r="AA436" i="2"/>
  <c r="Y436" i="2"/>
  <c r="W436" i="2"/>
  <c r="BK436" i="2"/>
  <c r="N436" i="2"/>
  <c r="BE436" i="2" s="1"/>
  <c r="BI435" i="2"/>
  <c r="BH435" i="2"/>
  <c r="BG435" i="2"/>
  <c r="BF435" i="2"/>
  <c r="AA435" i="2"/>
  <c r="Y435" i="2"/>
  <c r="W435" i="2"/>
  <c r="BK435" i="2"/>
  <c r="N435" i="2"/>
  <c r="BE435" i="2" s="1"/>
  <c r="BI431" i="2"/>
  <c r="BH431" i="2"/>
  <c r="BG431" i="2"/>
  <c r="BF431" i="2"/>
  <c r="AA431" i="2"/>
  <c r="Y431" i="2"/>
  <c r="W431" i="2"/>
  <c r="BK431" i="2"/>
  <c r="N431" i="2"/>
  <c r="BE431" i="2" s="1"/>
  <c r="BI430" i="2"/>
  <c r="BH430" i="2"/>
  <c r="BG430" i="2"/>
  <c r="BF430" i="2"/>
  <c r="AA430" i="2"/>
  <c r="Y430" i="2"/>
  <c r="W430" i="2"/>
  <c r="BK430" i="2"/>
  <c r="N430" i="2"/>
  <c r="BE430" i="2" s="1"/>
  <c r="BI426" i="2"/>
  <c r="BH426" i="2"/>
  <c r="BG426" i="2"/>
  <c r="BF426" i="2"/>
  <c r="AA426" i="2"/>
  <c r="Y426" i="2"/>
  <c r="W426" i="2"/>
  <c r="BK426" i="2"/>
  <c r="N426" i="2"/>
  <c r="BE426" i="2" s="1"/>
  <c r="BI425" i="2"/>
  <c r="BH425" i="2"/>
  <c r="BG425" i="2"/>
  <c r="BF425" i="2"/>
  <c r="AA425" i="2"/>
  <c r="Y425" i="2"/>
  <c r="W425" i="2"/>
  <c r="BK425" i="2"/>
  <c r="N425" i="2"/>
  <c r="BE425" i="2" s="1"/>
  <c r="BI422" i="2"/>
  <c r="BH422" i="2"/>
  <c r="BG422" i="2"/>
  <c r="BF422" i="2"/>
  <c r="AA422" i="2"/>
  <c r="Y422" i="2"/>
  <c r="W422" i="2"/>
  <c r="BK422" i="2"/>
  <c r="N422" i="2"/>
  <c r="BE422" i="2" s="1"/>
  <c r="BI421" i="2"/>
  <c r="BH421" i="2"/>
  <c r="BG421" i="2"/>
  <c r="BF421" i="2"/>
  <c r="AA421" i="2"/>
  <c r="Y421" i="2"/>
  <c r="W421" i="2"/>
  <c r="BK421" i="2"/>
  <c r="N421" i="2"/>
  <c r="BE421" i="2" s="1"/>
  <c r="BI417" i="2"/>
  <c r="BH417" i="2"/>
  <c r="BG417" i="2"/>
  <c r="BF417" i="2"/>
  <c r="AA417" i="2"/>
  <c r="AA416" i="2" s="1"/>
  <c r="Y417" i="2"/>
  <c r="Y416" i="2" s="1"/>
  <c r="W417" i="2"/>
  <c r="W416" i="2" s="1"/>
  <c r="BK417" i="2"/>
  <c r="N417" i="2"/>
  <c r="BE417" i="2" s="1"/>
  <c r="BI413" i="2"/>
  <c r="BH413" i="2"/>
  <c r="BG413" i="2"/>
  <c r="BF413" i="2"/>
  <c r="BE413" i="2"/>
  <c r="AA413" i="2"/>
  <c r="Y413" i="2"/>
  <c r="W413" i="2"/>
  <c r="BK413" i="2"/>
  <c r="N413" i="2"/>
  <c r="BI410" i="2"/>
  <c r="BH410" i="2"/>
  <c r="BG410" i="2"/>
  <c r="BF410" i="2"/>
  <c r="BE410" i="2"/>
  <c r="AA410" i="2"/>
  <c r="Y410" i="2"/>
  <c r="W410" i="2"/>
  <c r="BK410" i="2"/>
  <c r="N410" i="2"/>
  <c r="BI407" i="2"/>
  <c r="BH407" i="2"/>
  <c r="BG407" i="2"/>
  <c r="BF407" i="2"/>
  <c r="BE407" i="2"/>
  <c r="AA407" i="2"/>
  <c r="Y407" i="2"/>
  <c r="W407" i="2"/>
  <c r="BK407" i="2"/>
  <c r="N407" i="2"/>
  <c r="BI406" i="2"/>
  <c r="BH406" i="2"/>
  <c r="BG406" i="2"/>
  <c r="BF406" i="2"/>
  <c r="BE406" i="2"/>
  <c r="AA406" i="2"/>
  <c r="Y406" i="2"/>
  <c r="W406" i="2"/>
  <c r="BK406" i="2"/>
  <c r="N406" i="2"/>
  <c r="BI405" i="2"/>
  <c r="BH405" i="2"/>
  <c r="BG405" i="2"/>
  <c r="BF405" i="2"/>
  <c r="BE405" i="2"/>
  <c r="AA405" i="2"/>
  <c r="Y405" i="2"/>
  <c r="W405" i="2"/>
  <c r="BK405" i="2"/>
  <c r="N405" i="2"/>
  <c r="BI404" i="2"/>
  <c r="BH404" i="2"/>
  <c r="BG404" i="2"/>
  <c r="BF404" i="2"/>
  <c r="BE404" i="2"/>
  <c r="AA404" i="2"/>
  <c r="Y404" i="2"/>
  <c r="W404" i="2"/>
  <c r="BK404" i="2"/>
  <c r="N404" i="2"/>
  <c r="BI403" i="2"/>
  <c r="BH403" i="2"/>
  <c r="BG403" i="2"/>
  <c r="BF403" i="2"/>
  <c r="BE403" i="2"/>
  <c r="AA403" i="2"/>
  <c r="Y403" i="2"/>
  <c r="W403" i="2"/>
  <c r="BK403" i="2"/>
  <c r="N403" i="2"/>
  <c r="BI402" i="2"/>
  <c r="BH402" i="2"/>
  <c r="BG402" i="2"/>
  <c r="BF402" i="2"/>
  <c r="BE402" i="2"/>
  <c r="AA402" i="2"/>
  <c r="Y402" i="2"/>
  <c r="W402" i="2"/>
  <c r="BK402" i="2"/>
  <c r="N402" i="2"/>
  <c r="BI399" i="2"/>
  <c r="BH399" i="2"/>
  <c r="BG399" i="2"/>
  <c r="BF399" i="2"/>
  <c r="BE399" i="2"/>
  <c r="AA399" i="2"/>
  <c r="Y399" i="2"/>
  <c r="W399" i="2"/>
  <c r="BK399" i="2"/>
  <c r="N399" i="2"/>
  <c r="BI396" i="2"/>
  <c r="BH396" i="2"/>
  <c r="BG396" i="2"/>
  <c r="BF396" i="2"/>
  <c r="BE396" i="2"/>
  <c r="AA396" i="2"/>
  <c r="Y396" i="2"/>
  <c r="W396" i="2"/>
  <c r="BK396" i="2"/>
  <c r="N396" i="2"/>
  <c r="BI393" i="2"/>
  <c r="BH393" i="2"/>
  <c r="BG393" i="2"/>
  <c r="BF393" i="2"/>
  <c r="BE393" i="2"/>
  <c r="AA393" i="2"/>
  <c r="Y393" i="2"/>
  <c r="W393" i="2"/>
  <c r="BK393" i="2"/>
  <c r="N393" i="2"/>
  <c r="BI390" i="2"/>
  <c r="BH390" i="2"/>
  <c r="BG390" i="2"/>
  <c r="BF390" i="2"/>
  <c r="BE390" i="2"/>
  <c r="AA390" i="2"/>
  <c r="Y390" i="2"/>
  <c r="W390" i="2"/>
  <c r="BK390" i="2"/>
  <c r="N390" i="2"/>
  <c r="BI380" i="2"/>
  <c r="BH380" i="2"/>
  <c r="BG380" i="2"/>
  <c r="BF380" i="2"/>
  <c r="BE380" i="2"/>
  <c r="AA380" i="2"/>
  <c r="Y380" i="2"/>
  <c r="W380" i="2"/>
  <c r="BK380" i="2"/>
  <c r="N380" i="2"/>
  <c r="BI377" i="2"/>
  <c r="BH377" i="2"/>
  <c r="BG377" i="2"/>
  <c r="BF377" i="2"/>
  <c r="BE377" i="2"/>
  <c r="AA377" i="2"/>
  <c r="Y377" i="2"/>
  <c r="W377" i="2"/>
  <c r="BK377" i="2"/>
  <c r="N377" i="2"/>
  <c r="BI374" i="2"/>
  <c r="BH374" i="2"/>
  <c r="BG374" i="2"/>
  <c r="BF374" i="2"/>
  <c r="BE374" i="2"/>
  <c r="AA374" i="2"/>
  <c r="Y374" i="2"/>
  <c r="W374" i="2"/>
  <c r="BK374" i="2"/>
  <c r="N374" i="2"/>
  <c r="BI370" i="2"/>
  <c r="BH370" i="2"/>
  <c r="BG370" i="2"/>
  <c r="BF370" i="2"/>
  <c r="BE370" i="2"/>
  <c r="AA370" i="2"/>
  <c r="Y370" i="2"/>
  <c r="W370" i="2"/>
  <c r="BK370" i="2"/>
  <c r="N370" i="2"/>
  <c r="BI369" i="2"/>
  <c r="BH369" i="2"/>
  <c r="BG369" i="2"/>
  <c r="BF369" i="2"/>
  <c r="BE369" i="2"/>
  <c r="AA369" i="2"/>
  <c r="Y369" i="2"/>
  <c r="W369" i="2"/>
  <c r="BK369" i="2"/>
  <c r="N369" i="2"/>
  <c r="BI366" i="2"/>
  <c r="BH366" i="2"/>
  <c r="BG366" i="2"/>
  <c r="BF366" i="2"/>
  <c r="BE366" i="2"/>
  <c r="AA366" i="2"/>
  <c r="Y366" i="2"/>
  <c r="W366" i="2"/>
  <c r="BK366" i="2"/>
  <c r="N366" i="2"/>
  <c r="BI365" i="2"/>
  <c r="BH365" i="2"/>
  <c r="BG365" i="2"/>
  <c r="BF365" i="2"/>
  <c r="BE365" i="2"/>
  <c r="AA365" i="2"/>
  <c r="Y365" i="2"/>
  <c r="W365" i="2"/>
  <c r="BK365" i="2"/>
  <c r="N365" i="2"/>
  <c r="BI362" i="2"/>
  <c r="BH362" i="2"/>
  <c r="BG362" i="2"/>
  <c r="BF362" i="2"/>
  <c r="BE362" i="2"/>
  <c r="AA362" i="2"/>
  <c r="Y362" i="2"/>
  <c r="W362" i="2"/>
  <c r="BK362" i="2"/>
  <c r="N362" i="2"/>
  <c r="BI359" i="2"/>
  <c r="BH359" i="2"/>
  <c r="BG359" i="2"/>
  <c r="BF359" i="2"/>
  <c r="BE359" i="2"/>
  <c r="AA359" i="2"/>
  <c r="Y359" i="2"/>
  <c r="W359" i="2"/>
  <c r="BK359" i="2"/>
  <c r="N359" i="2"/>
  <c r="BI356" i="2"/>
  <c r="BH356" i="2"/>
  <c r="BG356" i="2"/>
  <c r="BF356" i="2"/>
  <c r="BE356" i="2"/>
  <c r="AA356" i="2"/>
  <c r="Y356" i="2"/>
  <c r="W356" i="2"/>
  <c r="BK356" i="2"/>
  <c r="N356" i="2"/>
  <c r="BI353" i="2"/>
  <c r="BH353" i="2"/>
  <c r="BG353" i="2"/>
  <c r="BF353" i="2"/>
  <c r="BE353" i="2"/>
  <c r="AA353" i="2"/>
  <c r="Y353" i="2"/>
  <c r="W353" i="2"/>
  <c r="BK353" i="2"/>
  <c r="N353" i="2"/>
  <c r="BI350" i="2"/>
  <c r="BH350" i="2"/>
  <c r="BG350" i="2"/>
  <c r="BF350" i="2"/>
  <c r="BE350" i="2"/>
  <c r="AA350" i="2"/>
  <c r="Y350" i="2"/>
  <c r="W350" i="2"/>
  <c r="BK350" i="2"/>
  <c r="N350" i="2"/>
  <c r="BI347" i="2"/>
  <c r="BH347" i="2"/>
  <c r="BG347" i="2"/>
  <c r="BF347" i="2"/>
  <c r="BE347" i="2"/>
  <c r="AA347" i="2"/>
  <c r="Y347" i="2"/>
  <c r="W347" i="2"/>
  <c r="BK347" i="2"/>
  <c r="N347" i="2"/>
  <c r="BI346" i="2"/>
  <c r="BH346" i="2"/>
  <c r="BG346" i="2"/>
  <c r="BF346" i="2"/>
  <c r="BE346" i="2"/>
  <c r="AA346" i="2"/>
  <c r="Y346" i="2"/>
  <c r="W346" i="2"/>
  <c r="BK346" i="2"/>
  <c r="N346" i="2"/>
  <c r="BI345" i="2"/>
  <c r="BH345" i="2"/>
  <c r="BG345" i="2"/>
  <c r="BF345" i="2"/>
  <c r="BE345" i="2"/>
  <c r="AA345" i="2"/>
  <c r="AA344" i="2" s="1"/>
  <c r="Y345" i="2"/>
  <c r="Y344" i="2" s="1"/>
  <c r="W345" i="2"/>
  <c r="W344" i="2" s="1"/>
  <c r="BK345" i="2"/>
  <c r="BK344" i="2" s="1"/>
  <c r="N344" i="2" s="1"/>
  <c r="N96" i="2" s="1"/>
  <c r="N345" i="2"/>
  <c r="BI343" i="2"/>
  <c r="BH343" i="2"/>
  <c r="BG343" i="2"/>
  <c r="BF343" i="2"/>
  <c r="AA343" i="2"/>
  <c r="Y343" i="2"/>
  <c r="W343" i="2"/>
  <c r="W341" i="2" s="1"/>
  <c r="BK343" i="2"/>
  <c r="N343" i="2"/>
  <c r="BE343" i="2" s="1"/>
  <c r="BI342" i="2"/>
  <c r="BH342" i="2"/>
  <c r="BG342" i="2"/>
  <c r="BF342" i="2"/>
  <c r="AA342" i="2"/>
  <c r="AA341" i="2" s="1"/>
  <c r="Y342" i="2"/>
  <c r="Y341" i="2" s="1"/>
  <c r="W342" i="2"/>
  <c r="BK342" i="2"/>
  <c r="BK341" i="2" s="1"/>
  <c r="N341" i="2" s="1"/>
  <c r="N95" i="2" s="1"/>
  <c r="N342" i="2"/>
  <c r="BE342" i="2" s="1"/>
  <c r="BI338" i="2"/>
  <c r="BH338" i="2"/>
  <c r="BG338" i="2"/>
  <c r="BF338" i="2"/>
  <c r="BE338" i="2"/>
  <c r="AA338" i="2"/>
  <c r="Y338" i="2"/>
  <c r="W338" i="2"/>
  <c r="BK338" i="2"/>
  <c r="N338" i="2"/>
  <c r="BI335" i="2"/>
  <c r="BH335" i="2"/>
  <c r="BG335" i="2"/>
  <c r="BF335" i="2"/>
  <c r="BE335" i="2"/>
  <c r="AA335" i="2"/>
  <c r="Y335" i="2"/>
  <c r="W335" i="2"/>
  <c r="BK335" i="2"/>
  <c r="N335" i="2"/>
  <c r="BI332" i="2"/>
  <c r="BH332" i="2"/>
  <c r="BG332" i="2"/>
  <c r="BF332" i="2"/>
  <c r="BE332" i="2"/>
  <c r="AA332" i="2"/>
  <c r="Y332" i="2"/>
  <c r="W332" i="2"/>
  <c r="BK332" i="2"/>
  <c r="N332" i="2"/>
  <c r="BI329" i="2"/>
  <c r="BH329" i="2"/>
  <c r="BG329" i="2"/>
  <c r="BF329" i="2"/>
  <c r="BE329" i="2"/>
  <c r="AA329" i="2"/>
  <c r="Y329" i="2"/>
  <c r="W329" i="2"/>
  <c r="BK329" i="2"/>
  <c r="N329" i="2"/>
  <c r="BI326" i="2"/>
  <c r="BH326" i="2"/>
  <c r="BG326" i="2"/>
  <c r="BF326" i="2"/>
  <c r="BE326" i="2"/>
  <c r="AA326" i="2"/>
  <c r="Y326" i="2"/>
  <c r="W326" i="2"/>
  <c r="BK326" i="2"/>
  <c r="N326" i="2"/>
  <c r="BI325" i="2"/>
  <c r="BH325" i="2"/>
  <c r="BG325" i="2"/>
  <c r="BF325" i="2"/>
  <c r="BE325" i="2"/>
  <c r="AA325" i="2"/>
  <c r="Y325" i="2"/>
  <c r="W325" i="2"/>
  <c r="BK325" i="2"/>
  <c r="N325" i="2"/>
  <c r="BI322" i="2"/>
  <c r="BH322" i="2"/>
  <c r="BG322" i="2"/>
  <c r="BF322" i="2"/>
  <c r="BE322" i="2"/>
  <c r="AA322" i="2"/>
  <c r="Y322" i="2"/>
  <c r="W322" i="2"/>
  <c r="BK322" i="2"/>
  <c r="N322" i="2"/>
  <c r="BI319" i="2"/>
  <c r="BH319" i="2"/>
  <c r="BG319" i="2"/>
  <c r="BF319" i="2"/>
  <c r="BE319" i="2"/>
  <c r="AA319" i="2"/>
  <c r="Y319" i="2"/>
  <c r="W319" i="2"/>
  <c r="BK319" i="2"/>
  <c r="N319" i="2"/>
  <c r="BI316" i="2"/>
  <c r="BH316" i="2"/>
  <c r="BG316" i="2"/>
  <c r="BF316" i="2"/>
  <c r="BE316" i="2"/>
  <c r="AA316" i="2"/>
  <c r="Y316" i="2"/>
  <c r="W316" i="2"/>
  <c r="BK316" i="2"/>
  <c r="N316" i="2"/>
  <c r="BI313" i="2"/>
  <c r="BH313" i="2"/>
  <c r="BG313" i="2"/>
  <c r="BF313" i="2"/>
  <c r="BE313" i="2"/>
  <c r="AA313" i="2"/>
  <c r="Y313" i="2"/>
  <c r="W313" i="2"/>
  <c r="BK313" i="2"/>
  <c r="N313" i="2"/>
  <c r="BI308" i="2"/>
  <c r="BH308" i="2"/>
  <c r="BG308" i="2"/>
  <c r="BF308" i="2"/>
  <c r="BE308" i="2"/>
  <c r="AA308" i="2"/>
  <c r="Y308" i="2"/>
  <c r="W308" i="2"/>
  <c r="BK308" i="2"/>
  <c r="N308" i="2"/>
  <c r="BI305" i="2"/>
  <c r="BH305" i="2"/>
  <c r="BG305" i="2"/>
  <c r="BF305" i="2"/>
  <c r="BE305" i="2"/>
  <c r="AA305" i="2"/>
  <c r="Y305" i="2"/>
  <c r="W305" i="2"/>
  <c r="BK305" i="2"/>
  <c r="N305" i="2"/>
  <c r="BI302" i="2"/>
  <c r="BH302" i="2"/>
  <c r="BG302" i="2"/>
  <c r="BF302" i="2"/>
  <c r="BE302" i="2"/>
  <c r="AA302" i="2"/>
  <c r="Y302" i="2"/>
  <c r="W302" i="2"/>
  <c r="BK302" i="2"/>
  <c r="N302" i="2"/>
  <c r="BI299" i="2"/>
  <c r="BH299" i="2"/>
  <c r="BG299" i="2"/>
  <c r="BF299" i="2"/>
  <c r="BE299" i="2"/>
  <c r="AA299" i="2"/>
  <c r="Y299" i="2"/>
  <c r="W299" i="2"/>
  <c r="BK299" i="2"/>
  <c r="N299" i="2"/>
  <c r="BI296" i="2"/>
  <c r="BH296" i="2"/>
  <c r="BG296" i="2"/>
  <c r="BF296" i="2"/>
  <c r="BE296" i="2"/>
  <c r="AA296" i="2"/>
  <c r="Y296" i="2"/>
  <c r="W296" i="2"/>
  <c r="BK296" i="2"/>
  <c r="N296" i="2"/>
  <c r="BI291" i="2"/>
  <c r="BH291" i="2"/>
  <c r="BG291" i="2"/>
  <c r="BF291" i="2"/>
  <c r="BE291" i="2"/>
  <c r="AA291" i="2"/>
  <c r="Y291" i="2"/>
  <c r="W291" i="2"/>
  <c r="BK291" i="2"/>
  <c r="N291" i="2"/>
  <c r="BI290" i="2"/>
  <c r="BH290" i="2"/>
  <c r="BG290" i="2"/>
  <c r="BF290" i="2"/>
  <c r="BE290" i="2"/>
  <c r="AA290" i="2"/>
  <c r="Y290" i="2"/>
  <c r="W290" i="2"/>
  <c r="BK290" i="2"/>
  <c r="N290" i="2"/>
  <c r="BI287" i="2"/>
  <c r="BH287" i="2"/>
  <c r="BG287" i="2"/>
  <c r="BF287" i="2"/>
  <c r="BE287" i="2"/>
  <c r="AA287" i="2"/>
  <c r="Y287" i="2"/>
  <c r="W287" i="2"/>
  <c r="BK287" i="2"/>
  <c r="N287" i="2"/>
  <c r="BI284" i="2"/>
  <c r="BH284" i="2"/>
  <c r="BG284" i="2"/>
  <c r="BF284" i="2"/>
  <c r="BE284" i="2"/>
  <c r="AA284" i="2"/>
  <c r="Y284" i="2"/>
  <c r="W284" i="2"/>
  <c r="BK284" i="2"/>
  <c r="N284" i="2"/>
  <c r="BI281" i="2"/>
  <c r="BH281" i="2"/>
  <c r="BG281" i="2"/>
  <c r="BF281" i="2"/>
  <c r="BE281" i="2"/>
  <c r="AA281" i="2"/>
  <c r="Y281" i="2"/>
  <c r="W281" i="2"/>
  <c r="BK281" i="2"/>
  <c r="N281" i="2"/>
  <c r="BI277" i="2"/>
  <c r="BH277" i="2"/>
  <c r="BG277" i="2"/>
  <c r="BF277" i="2"/>
  <c r="BE277" i="2"/>
  <c r="AA277" i="2"/>
  <c r="Y277" i="2"/>
  <c r="W277" i="2"/>
  <c r="BK277" i="2"/>
  <c r="N277" i="2"/>
  <c r="BI271" i="2"/>
  <c r="BH271" i="2"/>
  <c r="BG271" i="2"/>
  <c r="BF271" i="2"/>
  <c r="BE271" i="2"/>
  <c r="AA271" i="2"/>
  <c r="Y271" i="2"/>
  <c r="W271" i="2"/>
  <c r="BK271" i="2"/>
  <c r="N271" i="2"/>
  <c r="BI261" i="2"/>
  <c r="BH261" i="2"/>
  <c r="BG261" i="2"/>
  <c r="BF261" i="2"/>
  <c r="BE261" i="2"/>
  <c r="AA261" i="2"/>
  <c r="Y261" i="2"/>
  <c r="W261" i="2"/>
  <c r="BK261" i="2"/>
  <c r="N261" i="2"/>
  <c r="BI258" i="2"/>
  <c r="BH258" i="2"/>
  <c r="BG258" i="2"/>
  <c r="BF258" i="2"/>
  <c r="BE258" i="2"/>
  <c r="AA258" i="2"/>
  <c r="Y258" i="2"/>
  <c r="W258" i="2"/>
  <c r="BK258" i="2"/>
  <c r="N258" i="2"/>
  <c r="BI255" i="2"/>
  <c r="BH255" i="2"/>
  <c r="BG255" i="2"/>
  <c r="BF255" i="2"/>
  <c r="BE255" i="2"/>
  <c r="AA255" i="2"/>
  <c r="Y255" i="2"/>
  <c r="W255" i="2"/>
  <c r="BK255" i="2"/>
  <c r="N255" i="2"/>
  <c r="BI252" i="2"/>
  <c r="BH252" i="2"/>
  <c r="BG252" i="2"/>
  <c r="BF252" i="2"/>
  <c r="BE252" i="2"/>
  <c r="AA252" i="2"/>
  <c r="Y252" i="2"/>
  <c r="W252" i="2"/>
  <c r="BK252" i="2"/>
  <c r="N252" i="2"/>
  <c r="BI249" i="2"/>
  <c r="BH249" i="2"/>
  <c r="BG249" i="2"/>
  <c r="BF249" i="2"/>
  <c r="BE249" i="2"/>
  <c r="AA249" i="2"/>
  <c r="AA248" i="2" s="1"/>
  <c r="Y249" i="2"/>
  <c r="Y248" i="2" s="1"/>
  <c r="W249" i="2"/>
  <c r="W248" i="2" s="1"/>
  <c r="BK249" i="2"/>
  <c r="BK248" i="2" s="1"/>
  <c r="N248" i="2" s="1"/>
  <c r="N94" i="2" s="1"/>
  <c r="N249" i="2"/>
  <c r="BI245" i="2"/>
  <c r="BH245" i="2"/>
  <c r="BG245" i="2"/>
  <c r="BF245" i="2"/>
  <c r="AA245" i="2"/>
  <c r="AA244" i="2" s="1"/>
  <c r="Y245" i="2"/>
  <c r="Y244" i="2" s="1"/>
  <c r="W245" i="2"/>
  <c r="W244" i="2" s="1"/>
  <c r="BK245" i="2"/>
  <c r="BK244" i="2" s="1"/>
  <c r="N244" i="2" s="1"/>
  <c r="N93" i="2" s="1"/>
  <c r="N245" i="2"/>
  <c r="BE245" i="2" s="1"/>
  <c r="BI243" i="2"/>
  <c r="BH243" i="2"/>
  <c r="BG243" i="2"/>
  <c r="BF243" i="2"/>
  <c r="BE243" i="2"/>
  <c r="AA243" i="2"/>
  <c r="Y243" i="2"/>
  <c r="W243" i="2"/>
  <c r="BK243" i="2"/>
  <c r="N243" i="2"/>
  <c r="BI240" i="2"/>
  <c r="BH240" i="2"/>
  <c r="BG240" i="2"/>
  <c r="BF240" i="2"/>
  <c r="BE240" i="2"/>
  <c r="AA240" i="2"/>
  <c r="Y240" i="2"/>
  <c r="W240" i="2"/>
  <c r="BK240" i="2"/>
  <c r="N240" i="2"/>
  <c r="BI237" i="2"/>
  <c r="BH237" i="2"/>
  <c r="BG237" i="2"/>
  <c r="BF237" i="2"/>
  <c r="BE237" i="2"/>
  <c r="AA237" i="2"/>
  <c r="AA236" i="2" s="1"/>
  <c r="Y237" i="2"/>
  <c r="Y236" i="2" s="1"/>
  <c r="W237" i="2"/>
  <c r="W236" i="2" s="1"/>
  <c r="BK237" i="2"/>
  <c r="BK236" i="2" s="1"/>
  <c r="N236" i="2" s="1"/>
  <c r="N92" i="2" s="1"/>
  <c r="N237" i="2"/>
  <c r="BI233" i="2"/>
  <c r="BH233" i="2"/>
  <c r="BG233" i="2"/>
  <c r="BF233" i="2"/>
  <c r="AA233" i="2"/>
  <c r="Y233" i="2"/>
  <c r="W233" i="2"/>
  <c r="BK233" i="2"/>
  <c r="N233" i="2"/>
  <c r="BE233" i="2" s="1"/>
  <c r="BI232" i="2"/>
  <c r="BH232" i="2"/>
  <c r="BG232" i="2"/>
  <c r="BF232" i="2"/>
  <c r="AA232" i="2"/>
  <c r="Y232" i="2"/>
  <c r="W232" i="2"/>
  <c r="BK232" i="2"/>
  <c r="N232" i="2"/>
  <c r="BE232" i="2" s="1"/>
  <c r="BI229" i="2"/>
  <c r="BH229" i="2"/>
  <c r="BG229" i="2"/>
  <c r="BF229" i="2"/>
  <c r="AA229" i="2"/>
  <c r="Y229" i="2"/>
  <c r="W229" i="2"/>
  <c r="BK229" i="2"/>
  <c r="N229" i="2"/>
  <c r="BE229" i="2" s="1"/>
  <c r="BI226" i="2"/>
  <c r="BH226" i="2"/>
  <c r="BG226" i="2"/>
  <c r="BF226" i="2"/>
  <c r="AA226" i="2"/>
  <c r="Y226" i="2"/>
  <c r="W226" i="2"/>
  <c r="BK226" i="2"/>
  <c r="N226" i="2"/>
  <c r="BE226" i="2" s="1"/>
  <c r="BI223" i="2"/>
  <c r="BH223" i="2"/>
  <c r="BG223" i="2"/>
  <c r="BF223" i="2"/>
  <c r="AA223" i="2"/>
  <c r="AA222" i="2" s="1"/>
  <c r="Y223" i="2"/>
  <c r="Y222" i="2" s="1"/>
  <c r="W223" i="2"/>
  <c r="W222" i="2" s="1"/>
  <c r="BK223" i="2"/>
  <c r="BK222" i="2" s="1"/>
  <c r="N222" i="2" s="1"/>
  <c r="N91" i="2" s="1"/>
  <c r="N223" i="2"/>
  <c r="BE223" i="2" s="1"/>
  <c r="BI212" i="2"/>
  <c r="BH212" i="2"/>
  <c r="BG212" i="2"/>
  <c r="BF212" i="2"/>
  <c r="BE212" i="2"/>
  <c r="AA212" i="2"/>
  <c r="Y212" i="2"/>
  <c r="W212" i="2"/>
  <c r="BK212" i="2"/>
  <c r="N212" i="2"/>
  <c r="BI209" i="2"/>
  <c r="BH209" i="2"/>
  <c r="BG209" i="2"/>
  <c r="BF209" i="2"/>
  <c r="BE209" i="2"/>
  <c r="AA209" i="2"/>
  <c r="Y209" i="2"/>
  <c r="W209" i="2"/>
  <c r="BK209" i="2"/>
  <c r="N209" i="2"/>
  <c r="BI208" i="2"/>
  <c r="BH208" i="2"/>
  <c r="BG208" i="2"/>
  <c r="BF208" i="2"/>
  <c r="BE208" i="2"/>
  <c r="AA208" i="2"/>
  <c r="Y208" i="2"/>
  <c r="W208" i="2"/>
  <c r="BK208" i="2"/>
  <c r="N208" i="2"/>
  <c r="BI205" i="2"/>
  <c r="BH205" i="2"/>
  <c r="BG205" i="2"/>
  <c r="BF205" i="2"/>
  <c r="BE205" i="2"/>
  <c r="AA205" i="2"/>
  <c r="Y205" i="2"/>
  <c r="W205" i="2"/>
  <c r="BK205" i="2"/>
  <c r="N205" i="2"/>
  <c r="BI202" i="2"/>
  <c r="BH202" i="2"/>
  <c r="BG202" i="2"/>
  <c r="BF202" i="2"/>
  <c r="BE202" i="2"/>
  <c r="AA202" i="2"/>
  <c r="Y202" i="2"/>
  <c r="W202" i="2"/>
  <c r="BK202" i="2"/>
  <c r="N202" i="2"/>
  <c r="BI199" i="2"/>
  <c r="BH199" i="2"/>
  <c r="BG199" i="2"/>
  <c r="BF199" i="2"/>
  <c r="BE199" i="2"/>
  <c r="AA199" i="2"/>
  <c r="Y199" i="2"/>
  <c r="W199" i="2"/>
  <c r="BK199" i="2"/>
  <c r="N199" i="2"/>
  <c r="BI196" i="2"/>
  <c r="BH196" i="2"/>
  <c r="BG196" i="2"/>
  <c r="BF196" i="2"/>
  <c r="BE196" i="2"/>
  <c r="AA196" i="2"/>
  <c r="Y196" i="2"/>
  <c r="W196" i="2"/>
  <c r="BK196" i="2"/>
  <c r="N196" i="2"/>
  <c r="BI193" i="2"/>
  <c r="BH193" i="2"/>
  <c r="BG193" i="2"/>
  <c r="BF193" i="2"/>
  <c r="BE193" i="2"/>
  <c r="AA193" i="2"/>
  <c r="Y193" i="2"/>
  <c r="W193" i="2"/>
  <c r="BK193" i="2"/>
  <c r="N193" i="2"/>
  <c r="BI190" i="2"/>
  <c r="BH190" i="2"/>
  <c r="BG190" i="2"/>
  <c r="BF190" i="2"/>
  <c r="BE190" i="2"/>
  <c r="AA190" i="2"/>
  <c r="Y190" i="2"/>
  <c r="W190" i="2"/>
  <c r="BK190" i="2"/>
  <c r="N190" i="2"/>
  <c r="BI168" i="2"/>
  <c r="BH168" i="2"/>
  <c r="BG168" i="2"/>
  <c r="BF168" i="2"/>
  <c r="BE168" i="2"/>
  <c r="AA168" i="2"/>
  <c r="Y168" i="2"/>
  <c r="W168" i="2"/>
  <c r="BK168" i="2"/>
  <c r="N168" i="2"/>
  <c r="BI165" i="2"/>
  <c r="BH165" i="2"/>
  <c r="BG165" i="2"/>
  <c r="BF165" i="2"/>
  <c r="BE165" i="2"/>
  <c r="AA165" i="2"/>
  <c r="Y165" i="2"/>
  <c r="W165" i="2"/>
  <c r="BK165" i="2"/>
  <c r="N165" i="2"/>
  <c r="BI162" i="2"/>
  <c r="BH162" i="2"/>
  <c r="BG162" i="2"/>
  <c r="BF162" i="2"/>
  <c r="BE162" i="2"/>
  <c r="AA162" i="2"/>
  <c r="Y162" i="2"/>
  <c r="W162" i="2"/>
  <c r="BK162" i="2"/>
  <c r="N162" i="2"/>
  <c r="BI159" i="2"/>
  <c r="BH159" i="2"/>
  <c r="BG159" i="2"/>
  <c r="BF159" i="2"/>
  <c r="BE159" i="2"/>
  <c r="AA159" i="2"/>
  <c r="Y159" i="2"/>
  <c r="W159" i="2"/>
  <c r="BK159" i="2"/>
  <c r="N159" i="2"/>
  <c r="BI156" i="2"/>
  <c r="BH156" i="2"/>
  <c r="BG156" i="2"/>
  <c r="BF156" i="2"/>
  <c r="BE156" i="2"/>
  <c r="AA156" i="2"/>
  <c r="Y156" i="2"/>
  <c r="W156" i="2"/>
  <c r="BK156" i="2"/>
  <c r="N156" i="2"/>
  <c r="BI153" i="2"/>
  <c r="BH153" i="2"/>
  <c r="BG153" i="2"/>
  <c r="BF153" i="2"/>
  <c r="BE153" i="2"/>
  <c r="AA153" i="2"/>
  <c r="Y153" i="2"/>
  <c r="W153" i="2"/>
  <c r="BK153" i="2"/>
  <c r="N153" i="2"/>
  <c r="BI150" i="2"/>
  <c r="BH150" i="2"/>
  <c r="BG150" i="2"/>
  <c r="BF150" i="2"/>
  <c r="BE150" i="2"/>
  <c r="AA150" i="2"/>
  <c r="Y150" i="2"/>
  <c r="W150" i="2"/>
  <c r="BK150" i="2"/>
  <c r="N150" i="2"/>
  <c r="BI145" i="2"/>
  <c r="BH145" i="2"/>
  <c r="BG145" i="2"/>
  <c r="BF145" i="2"/>
  <c r="BE145" i="2"/>
  <c r="AA145" i="2"/>
  <c r="Y145" i="2"/>
  <c r="W145" i="2"/>
  <c r="BK145" i="2"/>
  <c r="N145" i="2"/>
  <c r="BI142" i="2"/>
  <c r="BH142" i="2"/>
  <c r="BG142" i="2"/>
  <c r="BF142" i="2"/>
  <c r="BE142" i="2"/>
  <c r="AA142" i="2"/>
  <c r="Y142" i="2"/>
  <c r="W142" i="2"/>
  <c r="BK142" i="2"/>
  <c r="N142" i="2"/>
  <c r="BI139" i="2"/>
  <c r="BH139" i="2"/>
  <c r="BG139" i="2"/>
  <c r="BF139" i="2"/>
  <c r="BE139" i="2"/>
  <c r="AA139" i="2"/>
  <c r="Y139" i="2"/>
  <c r="W139" i="2"/>
  <c r="BK139" i="2"/>
  <c r="N139" i="2"/>
  <c r="BI136" i="2"/>
  <c r="BH136" i="2"/>
  <c r="BG136" i="2"/>
  <c r="BF136" i="2"/>
  <c r="BE136" i="2"/>
  <c r="AA136" i="2"/>
  <c r="Y136" i="2"/>
  <c r="W136" i="2"/>
  <c r="BK136" i="2"/>
  <c r="N136" i="2"/>
  <c r="BI130" i="2"/>
  <c r="BH130" i="2"/>
  <c r="BG130" i="2"/>
  <c r="BF130" i="2"/>
  <c r="BE130" i="2"/>
  <c r="AA130" i="2"/>
  <c r="AA129" i="2" s="1"/>
  <c r="AA128" i="2" s="1"/>
  <c r="AA127" i="2" s="1"/>
  <c r="Y130" i="2"/>
  <c r="Y129" i="2" s="1"/>
  <c r="Y128" i="2" s="1"/>
  <c r="Y127" i="2" s="1"/>
  <c r="W130" i="2"/>
  <c r="W129" i="2" s="1"/>
  <c r="W128" i="2" s="1"/>
  <c r="W127" i="2" s="1"/>
  <c r="AU88" i="1" s="1"/>
  <c r="BK130" i="2"/>
  <c r="BK129" i="2" s="1"/>
  <c r="N130" i="2"/>
  <c r="M124" i="2"/>
  <c r="F123" i="2"/>
  <c r="M121" i="2"/>
  <c r="F121" i="2"/>
  <c r="F119" i="2"/>
  <c r="BI108" i="2"/>
  <c r="BH108" i="2"/>
  <c r="BG108" i="2"/>
  <c r="BF108" i="2"/>
  <c r="BI107" i="2"/>
  <c r="BH107" i="2"/>
  <c r="BG107" i="2"/>
  <c r="BF107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BH103" i="2"/>
  <c r="H35" i="2" s="1"/>
  <c r="BC88" i="1" s="1"/>
  <c r="BC87" i="1" s="1"/>
  <c r="BG103" i="2"/>
  <c r="H34" i="2" s="1"/>
  <c r="BB88" i="1" s="1"/>
  <c r="BF103" i="2"/>
  <c r="M33" i="2" s="1"/>
  <c r="AW88" i="1" s="1"/>
  <c r="M84" i="2"/>
  <c r="F83" i="2"/>
  <c r="M81" i="2"/>
  <c r="F81" i="2"/>
  <c r="F79" i="2"/>
  <c r="O21" i="2"/>
  <c r="E21" i="2"/>
  <c r="O20" i="2"/>
  <c r="O18" i="2"/>
  <c r="E18" i="2"/>
  <c r="M83" i="2" s="1"/>
  <c r="O17" i="2"/>
  <c r="O15" i="2"/>
  <c r="E15" i="2"/>
  <c r="F124" i="2" s="1"/>
  <c r="O14" i="2"/>
  <c r="O9" i="2"/>
  <c r="F6" i="2"/>
  <c r="F118" i="2" s="1"/>
  <c r="CK98" i="1"/>
  <c r="CJ98" i="1"/>
  <c r="CI98" i="1"/>
  <c r="CC98" i="1"/>
  <c r="CH98" i="1"/>
  <c r="CB98" i="1"/>
  <c r="CG98" i="1"/>
  <c r="CA98" i="1"/>
  <c r="CF98" i="1"/>
  <c r="BZ98" i="1"/>
  <c r="CE98" i="1"/>
  <c r="CK97" i="1"/>
  <c r="CJ97" i="1"/>
  <c r="CI97" i="1"/>
  <c r="CC97" i="1"/>
  <c r="CH97" i="1"/>
  <c r="CB97" i="1"/>
  <c r="CG97" i="1"/>
  <c r="CA97" i="1"/>
  <c r="CF97" i="1"/>
  <c r="BZ97" i="1"/>
  <c r="CE97" i="1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H95" i="1"/>
  <c r="CG95" i="1"/>
  <c r="CF95" i="1"/>
  <c r="BZ95" i="1"/>
  <c r="CE95" i="1"/>
  <c r="AM83" i="1"/>
  <c r="L83" i="1"/>
  <c r="AM82" i="1"/>
  <c r="L82" i="1"/>
  <c r="AM80" i="1"/>
  <c r="L80" i="1"/>
  <c r="L78" i="1"/>
  <c r="L77" i="1"/>
  <c r="H36" i="2" l="1"/>
  <c r="BD88" i="1" s="1"/>
  <c r="AY87" i="1"/>
  <c r="W34" i="1"/>
  <c r="N129" i="2"/>
  <c r="N90" i="2" s="1"/>
  <c r="BK128" i="2"/>
  <c r="BK444" i="2"/>
  <c r="N444" i="2" s="1"/>
  <c r="N99" i="2" s="1"/>
  <c r="N445" i="2"/>
  <c r="N100" i="2" s="1"/>
  <c r="M123" i="2"/>
  <c r="F84" i="3"/>
  <c r="N123" i="3"/>
  <c r="N90" i="3" s="1"/>
  <c r="BK123" i="5"/>
  <c r="N124" i="5"/>
  <c r="N90" i="5" s="1"/>
  <c r="N146" i="5"/>
  <c r="N95" i="5" s="1"/>
  <c r="BK145" i="5"/>
  <c r="N145" i="5" s="1"/>
  <c r="N94" i="5" s="1"/>
  <c r="N117" i="6"/>
  <c r="N89" i="6" s="1"/>
  <c r="BK116" i="6"/>
  <c r="N116" i="6" s="1"/>
  <c r="N88" i="6" s="1"/>
  <c r="F84" i="2"/>
  <c r="H33" i="2"/>
  <c r="BA88" i="1" s="1"/>
  <c r="M81" i="3"/>
  <c r="M84" i="3"/>
  <c r="H36" i="3"/>
  <c r="BD89" i="1" s="1"/>
  <c r="W123" i="3"/>
  <c r="W122" i="3" s="1"/>
  <c r="W121" i="3" s="1"/>
  <c r="AU89" i="1" s="1"/>
  <c r="AU87" i="1" s="1"/>
  <c r="AA120" i="4"/>
  <c r="AA119" i="4" s="1"/>
  <c r="M33" i="3"/>
  <c r="AW89" i="1" s="1"/>
  <c r="H33" i="3"/>
  <c r="BA89" i="1" s="1"/>
  <c r="Y122" i="3"/>
  <c r="Y121" i="3" s="1"/>
  <c r="BK137" i="3"/>
  <c r="N137" i="3" s="1"/>
  <c r="N91" i="3" s="1"/>
  <c r="BK120" i="4"/>
  <c r="N121" i="4"/>
  <c r="N90" i="4" s="1"/>
  <c r="Y123" i="5"/>
  <c r="Y122" i="5" s="1"/>
  <c r="F78" i="2"/>
  <c r="M83" i="3"/>
  <c r="H34" i="3"/>
  <c r="BB89" i="1" s="1"/>
  <c r="BB87" i="1" s="1"/>
  <c r="AA123" i="3"/>
  <c r="AA122" i="3" s="1"/>
  <c r="AA121" i="3" s="1"/>
  <c r="W120" i="4"/>
  <c r="W119" i="4" s="1"/>
  <c r="AU90" i="1" s="1"/>
  <c r="AA123" i="5"/>
  <c r="AA122" i="5" s="1"/>
  <c r="F78" i="4"/>
  <c r="H33" i="4"/>
  <c r="BA90" i="1" s="1"/>
  <c r="H33" i="5"/>
  <c r="BA91" i="1" s="1"/>
  <c r="F78" i="6"/>
  <c r="M33" i="6"/>
  <c r="AW92" i="1" s="1"/>
  <c r="M83" i="4"/>
  <c r="F78" i="5"/>
  <c r="M83" i="6"/>
  <c r="F84" i="4"/>
  <c r="M83" i="5"/>
  <c r="F84" i="6"/>
  <c r="F84" i="5"/>
  <c r="M81" i="6"/>
  <c r="M84" i="6"/>
  <c r="BD87" i="1" l="1"/>
  <c r="W35" i="1" s="1"/>
  <c r="W33" i="1"/>
  <c r="AX87" i="1"/>
  <c r="BK127" i="2"/>
  <c r="N127" i="2" s="1"/>
  <c r="N88" i="2" s="1"/>
  <c r="N128" i="2"/>
  <c r="N89" i="2" s="1"/>
  <c r="BK119" i="4"/>
  <c r="N119" i="4" s="1"/>
  <c r="N88" i="4" s="1"/>
  <c r="N120" i="4"/>
  <c r="N89" i="4" s="1"/>
  <c r="N96" i="6"/>
  <c r="BE96" i="6" s="1"/>
  <c r="N94" i="6"/>
  <c r="BE94" i="6" s="1"/>
  <c r="N92" i="6"/>
  <c r="N97" i="6"/>
  <c r="BE97" i="6" s="1"/>
  <c r="N95" i="6"/>
  <c r="BE95" i="6" s="1"/>
  <c r="N93" i="6"/>
  <c r="BE93" i="6" s="1"/>
  <c r="M27" i="6"/>
  <c r="BK122" i="5"/>
  <c r="N122" i="5" s="1"/>
  <c r="N88" i="5" s="1"/>
  <c r="N123" i="5"/>
  <c r="N89" i="5" s="1"/>
  <c r="BA87" i="1"/>
  <c r="BK122" i="3"/>
  <c r="W32" i="1" l="1"/>
  <c r="AW87" i="1"/>
  <c r="AK32" i="1" s="1"/>
  <c r="N99" i="4"/>
  <c r="BE99" i="4" s="1"/>
  <c r="N97" i="4"/>
  <c r="BE97" i="4" s="1"/>
  <c r="N95" i="4"/>
  <c r="N100" i="4"/>
  <c r="BE100" i="4" s="1"/>
  <c r="N98" i="4"/>
  <c r="BE98" i="4" s="1"/>
  <c r="N96" i="4"/>
  <c r="BE96" i="4" s="1"/>
  <c r="M27" i="4"/>
  <c r="N102" i="5"/>
  <c r="BE102" i="5" s="1"/>
  <c r="N100" i="5"/>
  <c r="BE100" i="5" s="1"/>
  <c r="N98" i="5"/>
  <c r="N103" i="5"/>
  <c r="BE103" i="5" s="1"/>
  <c r="N101" i="5"/>
  <c r="BE101" i="5" s="1"/>
  <c r="N99" i="5"/>
  <c r="BE99" i="5" s="1"/>
  <c r="M27" i="5"/>
  <c r="N108" i="2"/>
  <c r="BE108" i="2" s="1"/>
  <c r="N106" i="2"/>
  <c r="BE106" i="2" s="1"/>
  <c r="N104" i="2"/>
  <c r="BE104" i="2" s="1"/>
  <c r="M27" i="2"/>
  <c r="N107" i="2"/>
  <c r="BE107" i="2" s="1"/>
  <c r="N105" i="2"/>
  <c r="BE105" i="2" s="1"/>
  <c r="N103" i="2"/>
  <c r="BK121" i="3"/>
  <c r="N121" i="3" s="1"/>
  <c r="N88" i="3" s="1"/>
  <c r="N122" i="3"/>
  <c r="N89" i="3" s="1"/>
  <c r="BE92" i="6"/>
  <c r="N91" i="6"/>
  <c r="N97" i="5" l="1"/>
  <c r="BE98" i="5"/>
  <c r="M28" i="6"/>
  <c r="L99" i="6"/>
  <c r="N102" i="3"/>
  <c r="BE102" i="3" s="1"/>
  <c r="N100" i="3"/>
  <c r="BE100" i="3" s="1"/>
  <c r="N98" i="3"/>
  <c r="BE98" i="3" s="1"/>
  <c r="M27" i="3"/>
  <c r="N101" i="3"/>
  <c r="BE101" i="3" s="1"/>
  <c r="N99" i="3"/>
  <c r="BE99" i="3" s="1"/>
  <c r="N97" i="3"/>
  <c r="M32" i="6"/>
  <c r="AV92" i="1" s="1"/>
  <c r="AT92" i="1" s="1"/>
  <c r="H32" i="6"/>
  <c r="AZ92" i="1" s="1"/>
  <c r="BE103" i="2"/>
  <c r="N102" i="2"/>
  <c r="BE95" i="4"/>
  <c r="N94" i="4"/>
  <c r="M28" i="2" l="1"/>
  <c r="L110" i="2"/>
  <c r="BE97" i="3"/>
  <c r="N96" i="3"/>
  <c r="M32" i="4"/>
  <c r="AV90" i="1" s="1"/>
  <c r="AT90" i="1" s="1"/>
  <c r="H32" i="4"/>
  <c r="AZ90" i="1" s="1"/>
  <c r="H32" i="2"/>
  <c r="AZ88" i="1" s="1"/>
  <c r="M32" i="2"/>
  <c r="AV88" i="1" s="1"/>
  <c r="AT88" i="1" s="1"/>
  <c r="AS92" i="1"/>
  <c r="M30" i="6"/>
  <c r="M32" i="5"/>
  <c r="AV91" i="1" s="1"/>
  <c r="AT91" i="1" s="1"/>
  <c r="H32" i="5"/>
  <c r="AZ91" i="1" s="1"/>
  <c r="M28" i="5"/>
  <c r="L105" i="5"/>
  <c r="M28" i="4"/>
  <c r="L102" i="4"/>
  <c r="AS90" i="1" l="1"/>
  <c r="M30" i="4"/>
  <c r="AS91" i="1"/>
  <c r="M30" i="5"/>
  <c r="M28" i="3"/>
  <c r="L104" i="3"/>
  <c r="H32" i="3"/>
  <c r="AZ89" i="1" s="1"/>
  <c r="AZ87" i="1" s="1"/>
  <c r="M32" i="3"/>
  <c r="AV89" i="1" s="1"/>
  <c r="AT89" i="1" s="1"/>
  <c r="L38" i="6"/>
  <c r="AG92" i="1"/>
  <c r="AN92" i="1" s="1"/>
  <c r="AS88" i="1"/>
  <c r="M30" i="2"/>
  <c r="AV87" i="1" l="1"/>
  <c r="AS89" i="1"/>
  <c r="AS87" i="1" s="1"/>
  <c r="M30" i="3"/>
  <c r="AG91" i="1"/>
  <c r="AN91" i="1" s="1"/>
  <c r="L38" i="5"/>
  <c r="L38" i="2"/>
  <c r="AG88" i="1"/>
  <c r="AG90" i="1"/>
  <c r="AN90" i="1" s="1"/>
  <c r="L38" i="4"/>
  <c r="AG89" i="1" l="1"/>
  <c r="AN89" i="1" s="1"/>
  <c r="L38" i="3"/>
  <c r="AT87" i="1"/>
  <c r="AN88" i="1"/>
  <c r="AG87" i="1"/>
  <c r="AK26" i="1" l="1"/>
  <c r="AG98" i="1"/>
  <c r="AG97" i="1"/>
  <c r="AG96" i="1"/>
  <c r="AG95" i="1"/>
  <c r="AN87" i="1"/>
  <c r="AV98" i="1" l="1"/>
  <c r="BY98" i="1" s="1"/>
  <c r="CD98" i="1"/>
  <c r="CD96" i="1"/>
  <c r="AV96" i="1"/>
  <c r="BY96" i="1" s="1"/>
  <c r="CD97" i="1"/>
  <c r="AV97" i="1"/>
  <c r="BY97" i="1" s="1"/>
  <c r="AV95" i="1"/>
  <c r="BY95" i="1" s="1"/>
  <c r="AG94" i="1"/>
  <c r="CD95" i="1"/>
  <c r="W31" i="1" s="1"/>
  <c r="AK31" i="1" l="1"/>
  <c r="AK27" i="1"/>
  <c r="AK29" i="1" s="1"/>
  <c r="AK37" i="1" s="1"/>
  <c r="AG100" i="1"/>
  <c r="AN96" i="1"/>
  <c r="AN97" i="1"/>
  <c r="AN95" i="1"/>
  <c r="AN98" i="1"/>
  <c r="AN94" i="1" l="1"/>
  <c r="AN100" i="1" s="1"/>
</calcChain>
</file>

<file path=xl/sharedStrings.xml><?xml version="1.0" encoding="utf-8"?>
<sst xmlns="http://schemas.openxmlformats.org/spreadsheetml/2006/main" count="7054" uniqueCount="1131">
  <si>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</si>
  <si>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</si>
  <si>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</si>
  <si>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</si>
  <si>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</si>
  <si>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</si>
  <si>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</si>
  <si>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</si>
  <si>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</si>
  <si>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</si>
  <si>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</si>
  <si>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</si>
  <si>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</si>
  <si>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</si>
  <si>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</si>
  <si>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</si>
  <si>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</si>
  <si>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11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</si>
  <si>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</si>
  <si>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</si>
  <si>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Rekonstrukce komunikací v oblasti Toužimská Novákovo náměstí</t>
  </si>
  <si>
    <t>JKSO:</t>
  </si>
  <si>
    <t>CC-CZ:</t>
  </si>
  <si>
    <t>Místo:</t>
  </si>
  <si>
    <t>Praha - Kbely</t>
  </si>
  <si>
    <t>Datum:</t>
  </si>
  <si>
    <t>21.4.2017</t>
  </si>
  <si>
    <t>Objednatel:</t>
  </si>
  <si>
    <t>IČ:</t>
  </si>
  <si>
    <t>MČ Praha 19</t>
  </si>
  <si>
    <t>DIČ:</t>
  </si>
  <si>
    <t>Zhotovitel:</t>
  </si>
  <si>
    <t>Vyplň údaj</t>
  </si>
  <si>
    <t>Projektant:</t>
  </si>
  <si>
    <t xml:space="preserve"> 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</si>
  <si>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</si>
  <si>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</si>
  <si>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</si>
  <si>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</si>
  <si>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</si>
  <si>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</si>
  <si>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</si>
  <si>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</si>
  <si>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</si>
  <si>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</si>
  <si>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</si>
  <si>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</si>
  <si>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</si>
  <si>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</si>
  <si>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</si>
  <si>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</si>
  <si>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</si>
  <si>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</si>
  <si>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</si>
  <si>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</si>
  <si>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</si>
  <si>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</si>
  <si>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</si>
  <si>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</si>
  <si>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</si>
  <si>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</si>
  <si>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</si>
  <si>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</si>
  <si>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</si>
  <si>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</si>
  <si>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</si>
  <si>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</si>
  <si>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</si>
  <si>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</si>
  <si>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</si>
  <si>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</si>
  <si>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</si>
  <si>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</si>
  <si>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</si>
  <si>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</si>
  <si>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</si>
  <si>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</si>
  <si>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</si>
  <si>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</si>
  <si>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</si>
  <si>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{23591a7a-9faa-4e8f-a6ed-61a9ca237906}</t>
  </si>
  <si>
    <t>{00000000-0000-0000-0000-000000000000}</t>
  </si>
  <si>
    <t>/</t>
  </si>
  <si>
    <t>100</t>
  </si>
  <si>
    <t>SO 100 Komunikace a zpevněné plochy</t>
  </si>
  <si>
    <t>1</t>
  </si>
  <si>
    <t>{71777c74-ec79-4c58-a664-7dc24323ebdb}</t>
  </si>
  <si>
    <t>400</t>
  </si>
  <si>
    <t>SO 400 Veřejné osvětlení</t>
  </si>
  <si>
    <t>{cc215822-73aa-4530-8858-bbe1b018caad}</t>
  </si>
  <si>
    <t>800</t>
  </si>
  <si>
    <t>SO 800 Sadové úpravy</t>
  </si>
  <si>
    <t>{93104158-91b5-4a53-82bb-564d94562eb3}</t>
  </si>
  <si>
    <t>850</t>
  </si>
  <si>
    <t>SO Statické zajištění sklepních prostor</t>
  </si>
  <si>
    <t>{2d469a8a-f530-469d-8940-b7c6e3e31bda}</t>
  </si>
  <si>
    <t>901</t>
  </si>
  <si>
    <t>VON</t>
  </si>
  <si>
    <t>{b12cffb1-53c8-4892-90f1-ed8a78ef3042}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</si>
  <si>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</si>
  <si>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</si>
  <si>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</si>
  <si>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</si>
  <si>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</si>
  <si>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</si>
  <si>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</si>
  <si>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</si>
  <si>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</si>
  <si>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</si>
  <si>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</si>
  <si>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</si>
  <si>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</si>
  <si>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</si>
  <si>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</si>
  <si>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</si>
  <si>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</si>
  <si>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100 - SO 100 Komunikace a zpevněné plochy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</si>
  <si>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</si>
  <si>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</si>
  <si>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</si>
  <si>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</si>
  <si>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</si>
  <si>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</si>
  <si>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</si>
  <si>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</si>
  <si>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</si>
  <si>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</si>
  <si>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</si>
  <si>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</si>
  <si>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</si>
  <si>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</si>
  <si>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</si>
  <si>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</si>
  <si>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</si>
  <si>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782 - Dokončovací práce - obklady z kamene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</si>
  <si>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</si>
  <si>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</si>
  <si>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</si>
  <si>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</si>
  <si>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</si>
  <si>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</si>
  <si>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</si>
  <si>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</si>
  <si>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</si>
  <si>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</si>
  <si>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</si>
  <si>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</si>
  <si>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</si>
  <si>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</si>
  <si>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</si>
  <si>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</si>
  <si>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</si>
  <si>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</si>
  <si>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</si>
  <si>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</si>
  <si>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</si>
  <si>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</si>
  <si>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</si>
  <si>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</si>
  <si>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</si>
  <si>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113106121</t>
  </si>
  <si>
    <t>Rozebrání dlažeb komunikací pro pěší z betonových nebo kamenných dlaždic</t>
  </si>
  <si>
    <t>m2</t>
  </si>
  <si>
    <t>4</t>
  </si>
  <si>
    <t>-1977105277</t>
  </si>
  <si>
    <t>"všechny výměry odečteny z příloh: Koordinační situace, Vzorový příčný řez, Příčné řezy - platí pro celý Soupis prací"</t>
  </si>
  <si>
    <t>VV</t>
  </si>
  <si>
    <t>"odvozné vzdálenosti na skládky jsou uvažovány 20 km, na deponie 2 km - tyto jsou určeny pro potřebu kontrolního rozpočtu"</t>
  </si>
  <si>
    <t>"skutečné odvozné vzdálenosti jsou věcí zhotovitele a údaje o vzdálenosti nejsou závázné - uchazeč ocení dle svého uvážení beze změny Soupisu prací"</t>
  </si>
  <si>
    <t>"chodník beton. dlažba" 223</t>
  </si>
  <si>
    <t>Součet</t>
  </si>
  <si>
    <t>113107162</t>
  </si>
  <si>
    <t>Odstranění podkladu pl přes 50 do 200 m2 z kameniva drceného tl 200 mm</t>
  </si>
  <si>
    <t>-1194721806</t>
  </si>
  <si>
    <t>"vozovka asfalt" 89</t>
  </si>
  <si>
    <t>3</t>
  </si>
  <si>
    <t>113107171</t>
  </si>
  <si>
    <t>Odstranění podkladu pl přes 50 do 200 m2 z betonu prostého tl 150 mm</t>
  </si>
  <si>
    <t>1314494808</t>
  </si>
  <si>
    <t>113107182</t>
  </si>
  <si>
    <t>Odstranění podkladu pl přes 50 do 200 m2 živičných tl 100 mm</t>
  </si>
  <si>
    <t>744682202</t>
  </si>
  <si>
    <t>5</t>
  </si>
  <si>
    <t>113107222</t>
  </si>
  <si>
    <t>Odstranění podkladu pl přes 200 m2 z kameniva drceného tl 200 mm</t>
  </si>
  <si>
    <t>-248016622</t>
  </si>
  <si>
    <t>"chodník beton" 593</t>
  </si>
  <si>
    <t>"chodník betonová dlažba" 223</t>
  </si>
  <si>
    <t>"chodník asfalt" 1936</t>
  </si>
  <si>
    <t>6</t>
  </si>
  <si>
    <t>113107223</t>
  </si>
  <si>
    <t>Odstranění podkladu pl přes 200 m2 z kameniva drceného tl 300 mm</t>
  </si>
  <si>
    <t>-1037663625</t>
  </si>
  <si>
    <t>"chodník štěrk/mlat" 667</t>
  </si>
  <si>
    <t>7</t>
  </si>
  <si>
    <t>113107231</t>
  </si>
  <si>
    <t>Odstranění podkladu pl přes 200 m2 z betonu prostého tl 150 mm</t>
  </si>
  <si>
    <t>-2007247839</t>
  </si>
  <si>
    <t>8</t>
  </si>
  <si>
    <t>113107242</t>
  </si>
  <si>
    <t>Odstranění podkladu pl přes 200 m2 živičných tl 100 mm</t>
  </si>
  <si>
    <t>1882532557</t>
  </si>
  <si>
    <t>"chodník živice" 1936</t>
  </si>
  <si>
    <t>9</t>
  </si>
  <si>
    <t>113202111</t>
  </si>
  <si>
    <t>Vytrhání obrub krajníků obrubníků stojatých</t>
  </si>
  <si>
    <t>m</t>
  </si>
  <si>
    <t>-2117063622</t>
  </si>
  <si>
    <t>"ABO 2-15" 225</t>
  </si>
  <si>
    <t>10</t>
  </si>
  <si>
    <t>113204111</t>
  </si>
  <si>
    <t>Vytrhání obrub záhonových</t>
  </si>
  <si>
    <t>1809251839</t>
  </si>
  <si>
    <t>"sadová obruba" 2474</t>
  </si>
  <si>
    <t>120001101</t>
  </si>
  <si>
    <t>Příplatek za ztížení vykopávky v blízkosti podzemního vedení</t>
  </si>
  <si>
    <t>m3</t>
  </si>
  <si>
    <t>22308451</t>
  </si>
  <si>
    <t>"25% odkopávky" 1705,785*0,25</t>
  </si>
  <si>
    <t>12</t>
  </si>
  <si>
    <t>122202202</t>
  </si>
  <si>
    <t>Odkopávky a prokopávky nezapažené pro silnice objemu do 1000 m3 v hornině tř. 3</t>
  </si>
  <si>
    <t>-1651652583</t>
  </si>
  <si>
    <t>"vozovka asfalt" 89*0,42</t>
  </si>
  <si>
    <t>"chodník pojížděný dlažba" 94*0,37</t>
  </si>
  <si>
    <t>"chodník rohož s kamenivem" 884*0,24</t>
  </si>
  <si>
    <t>"chodník dlažba" (1476+1029)*0,24</t>
  </si>
  <si>
    <t>"chodník dlažba velkoformátová" 159*0,24</t>
  </si>
  <si>
    <t>"chodník dlažba OSP" 34*0,24</t>
  </si>
  <si>
    <t>"parkovací stání zatravňovací dlažba" 153*0,4</t>
  </si>
  <si>
    <t>"hřiště" 350*0,4</t>
  </si>
  <si>
    <t>"rozšíření pod obrubníky sadové" 0,2*0,2*3213</t>
  </si>
  <si>
    <t>"rozšíření pod obrubníky chodníkové" 0,3*0,2*126</t>
  </si>
  <si>
    <t>"sanace podkladu"  5006,75*0,3</t>
  </si>
  <si>
    <t>Mezisoučet</t>
  </si>
  <si>
    <t>"odpočet konstrukcí"</t>
  </si>
  <si>
    <t>"vozovka asfalt" -(89*0,42)</t>
  </si>
  <si>
    <t>"chodník asfalt" -(1936*0,25)</t>
  </si>
  <si>
    <t>"chodník beton dlažba" -(223*0,24)</t>
  </si>
  <si>
    <t>"chodník beton" -(593*0,3)</t>
  </si>
  <si>
    <t>"chodník štěk/mlat" -(667*0,3)</t>
  </si>
  <si>
    <t>"obrubníky" -((0,2*0,2*2474)+(0,3*0,2*225))</t>
  </si>
  <si>
    <t>13</t>
  </si>
  <si>
    <t>122202209</t>
  </si>
  <si>
    <t>Příplatek k odkopávkám a prokopávkám pro silnice v hornině tř. 3 za lepivost</t>
  </si>
  <si>
    <t>-1494191084</t>
  </si>
  <si>
    <t>1705,785*0,3</t>
  </si>
  <si>
    <t>14</t>
  </si>
  <si>
    <t>131203101</t>
  </si>
  <si>
    <t>Hloubení jam ručním nebo pneum nářadím v soudržných horninách tř. 3</t>
  </si>
  <si>
    <t>-674359904</t>
  </si>
  <si>
    <t>"pro blok pod sochu" 4,0*4,0*0,7</t>
  </si>
  <si>
    <t>131203109</t>
  </si>
  <si>
    <t>Příplatek za lepivost u hloubení jam ručním nebo pneum nářadím v hornině tř. 3</t>
  </si>
  <si>
    <t>659474675</t>
  </si>
  <si>
    <t>11,2*0,3</t>
  </si>
  <si>
    <t>16</t>
  </si>
  <si>
    <t>132212101</t>
  </si>
  <si>
    <t>Hloubení rýh š do 600 mm ručním nebo pneum nářadím v soudržných horninách tř. 3</t>
  </si>
  <si>
    <t>1633993240</t>
  </si>
  <si>
    <t>"stanoviště na komunální odpad" 0,5*0,8*10</t>
  </si>
  <si>
    <t>17</t>
  </si>
  <si>
    <t>132212109</t>
  </si>
  <si>
    <t>Příplatek za lepivost u hloubení rýh š do 600 mm ručním nebo pneum nářadím v hornině tř. 3</t>
  </si>
  <si>
    <t>403190332</t>
  </si>
  <si>
    <t>4*0,3</t>
  </si>
  <si>
    <t>18</t>
  </si>
  <si>
    <t>162701105</t>
  </si>
  <si>
    <t>Vodorovné přemístění do 10000 m výkopku/sypaniny z horniny tř. 1 až 4</t>
  </si>
  <si>
    <t>1055753912</t>
  </si>
  <si>
    <t>"výkopy" 1705,785+4,0+11,2</t>
  </si>
  <si>
    <t>19</t>
  </si>
  <si>
    <t>162701109</t>
  </si>
  <si>
    <t>Příplatek k vodorovnému přemístění výkopku/sypaniny z horniny tř. 1 až 4 ZKD 1000 m přes 10000 m</t>
  </si>
  <si>
    <t>1181860414</t>
  </si>
  <si>
    <t>20</t>
  </si>
  <si>
    <t>171201211</t>
  </si>
  <si>
    <t>Poplatek za uložení odpadu ze sypaniny na skládce (skládkovné)</t>
  </si>
  <si>
    <t>t</t>
  </si>
  <si>
    <t>1027857776</t>
  </si>
  <si>
    <t>"výkopy" (1705,785+4,0+11,2)*1,7</t>
  </si>
  <si>
    <t>181951102</t>
  </si>
  <si>
    <t>Úprava pláně v hornině tř. 1 až 4 se zhutněním</t>
  </si>
  <si>
    <t>1113408894</t>
  </si>
  <si>
    <t>"chodník pojížděný dlažba" 94</t>
  </si>
  <si>
    <t>"chodník rohož s kamenivem" 884</t>
  </si>
  <si>
    <t>"chodník dlažba" 1476+1029</t>
  </si>
  <si>
    <t>"chodník dlažba velkoformátová" 159</t>
  </si>
  <si>
    <t>"chodník dlažba OSP" 34</t>
  </si>
  <si>
    <t>"parkovací stání zatravňovací dlažba" 153</t>
  </si>
  <si>
    <t>"hřiště" 350</t>
  </si>
  <si>
    <t>"rozšíření obrub" 0,35*3365</t>
  </si>
  <si>
    <t>22</t>
  </si>
  <si>
    <t>274313711</t>
  </si>
  <si>
    <t>Základové pásy z betonu tř. C 20/25</t>
  </si>
  <si>
    <t>-1594065704</t>
  </si>
  <si>
    <t>23</t>
  </si>
  <si>
    <t>275321611</t>
  </si>
  <si>
    <t>Základové bloky  ze ŽB bez zvýšených nároků na prostředí tř. C 30/37</t>
  </si>
  <si>
    <t>748802043</t>
  </si>
  <si>
    <t>"blok pod sochu" 4,0*4,0*1,0</t>
  </si>
  <si>
    <t>24</t>
  </si>
  <si>
    <t>275351215</t>
  </si>
  <si>
    <t>Zřízení bednění stěn základových bloků</t>
  </si>
  <si>
    <t>1186316040</t>
  </si>
  <si>
    <t>4,0*4*1,0</t>
  </si>
  <si>
    <t>25</t>
  </si>
  <si>
    <t>275351216</t>
  </si>
  <si>
    <t>Odstranění bednění stěn základových patek</t>
  </si>
  <si>
    <t>-558916041</t>
  </si>
  <si>
    <t>26</t>
  </si>
  <si>
    <t>275361821</t>
  </si>
  <si>
    <t>Výztuž základových bloků betonářskou ocelí 10 505 (R)</t>
  </si>
  <si>
    <t>1240825118</t>
  </si>
  <si>
    <t>16*0,15</t>
  </si>
  <si>
    <t>27</t>
  </si>
  <si>
    <t>311113136.</t>
  </si>
  <si>
    <t>Zeď tl do 500 mm z hladkých tvárnic ztraceného bednění včetně výplně z betonu tř. C 16/20</t>
  </si>
  <si>
    <t>1226366076</t>
  </si>
  <si>
    <t>"stanoviště na komunální odpad" 0,8*10</t>
  </si>
  <si>
    <t>28</t>
  </si>
  <si>
    <t>348401271</t>
  </si>
  <si>
    <t>Montáž pletiva</t>
  </si>
  <si>
    <t>782732530</t>
  </si>
  <si>
    <t>"stanoviště na komunální odpad" 10</t>
  </si>
  <si>
    <t>29</t>
  </si>
  <si>
    <t>M</t>
  </si>
  <si>
    <t>313247681</t>
  </si>
  <si>
    <t>pletivo drátěné se čtvercovými oky zapletené pozinkované  100 x 2 x 1800 mm</t>
  </si>
  <si>
    <t>1938152116</t>
  </si>
  <si>
    <t>30</t>
  </si>
  <si>
    <t>411321R01</t>
  </si>
  <si>
    <t>krycí betonová deska (stříška) 6,0*2,2 m</t>
  </si>
  <si>
    <t>kus</t>
  </si>
  <si>
    <t>-1927380985</t>
  </si>
  <si>
    <t>"stanoviště na komunální odpad" 1</t>
  </si>
  <si>
    <t>31</t>
  </si>
  <si>
    <t>564211111</t>
  </si>
  <si>
    <t>Podklad nebo podsyp ze štěrkopísku ŠP tl 50 mm</t>
  </si>
  <si>
    <t>1389882381</t>
  </si>
  <si>
    <t>32</t>
  </si>
  <si>
    <t>564801111</t>
  </si>
  <si>
    <t>Podklad ze štěrkodrtě ŠD tl 30 mm</t>
  </si>
  <si>
    <t>-1049697282</t>
  </si>
  <si>
    <t>33</t>
  </si>
  <si>
    <t>564831111</t>
  </si>
  <si>
    <t>Podklad ze štěrkodrtě ŠD tl 100 mm</t>
  </si>
  <si>
    <t>948335192</t>
  </si>
  <si>
    <t>34</t>
  </si>
  <si>
    <t>564851114</t>
  </si>
  <si>
    <t>Podklad ze štěrkodrtě ŠD tl 180 mm</t>
  </si>
  <si>
    <t>1476312991</t>
  </si>
  <si>
    <t>35</t>
  </si>
  <si>
    <t>564681111</t>
  </si>
  <si>
    <t>Podklad z kameniva hrubého drceného vel. 63-125 mm tl 300 mm</t>
  </si>
  <si>
    <t>-1985591494</t>
  </si>
  <si>
    <t>"sanace podkladu"</t>
  </si>
  <si>
    <t>36</t>
  </si>
  <si>
    <t>564851111</t>
  </si>
  <si>
    <t>Podklad ze štěrkodrtě ŠD tl 150 mm</t>
  </si>
  <si>
    <t>1780330771</t>
  </si>
  <si>
    <t>37</t>
  </si>
  <si>
    <t>564861111</t>
  </si>
  <si>
    <t>Podklad ze štěrkodrtě ŠD tl 200 mm</t>
  </si>
  <si>
    <t>788640686</t>
  </si>
  <si>
    <t>38</t>
  </si>
  <si>
    <t>564871116</t>
  </si>
  <si>
    <t>Podklad ze štěrkodrtě ŠD tl. 300 mm</t>
  </si>
  <si>
    <t>-631935516</t>
  </si>
  <si>
    <t>39</t>
  </si>
  <si>
    <t>565145111</t>
  </si>
  <si>
    <t>Asfaltový beton vrstva podkladní ACP 16 (obalované kamenivo OKS) tl 60 mm š do 3 m</t>
  </si>
  <si>
    <t>-1282113701</t>
  </si>
  <si>
    <t>40</t>
  </si>
  <si>
    <t>567120112</t>
  </si>
  <si>
    <t>Podklad ze směsi stmelené cementem SC C 1,5/2,0 (SC II) tl 100 mm</t>
  </si>
  <si>
    <t>821062089</t>
  </si>
  <si>
    <t>41</t>
  </si>
  <si>
    <t>56901R01</t>
  </si>
  <si>
    <t>rohož s kamenivem tl. 30 mm (např. NIDAGRAVEL 130)</t>
  </si>
  <si>
    <t>-1837528173</t>
  </si>
  <si>
    <t>42</t>
  </si>
  <si>
    <t>577134121</t>
  </si>
  <si>
    <t>Asfaltový beton vrstva obrusná ACO 11 (ABS) tř. I tl 40 mm š přes 3 m z nemodifikovaného asfaltu</t>
  </si>
  <si>
    <t>-2060531112</t>
  </si>
  <si>
    <t>"vozovka asfalt" 723</t>
  </si>
  <si>
    <t>"zpomalovací práh asfalt" 202</t>
  </si>
  <si>
    <t>"obrus vozovky asfalt" 1981</t>
  </si>
  <si>
    <t>43</t>
  </si>
  <si>
    <t>567121111</t>
  </si>
  <si>
    <t>Podklad ze směsi stmelené cementem SC C 3/4 (SC I) tl 120 mm</t>
  </si>
  <si>
    <t>-875768399</t>
  </si>
  <si>
    <t>44</t>
  </si>
  <si>
    <t>573111112</t>
  </si>
  <si>
    <t>Postřik živičný infiltrační s posypem z asfaltu množství 1 kg/m2</t>
  </si>
  <si>
    <t>90126267</t>
  </si>
  <si>
    <t>45</t>
  </si>
  <si>
    <t>573211107</t>
  </si>
  <si>
    <t>Postřik živičný spojovací z asfaltu v množství 0,30 kg/m2</t>
  </si>
  <si>
    <t>1368650773</t>
  </si>
  <si>
    <t>46</t>
  </si>
  <si>
    <t>577134211</t>
  </si>
  <si>
    <t>Asfaltový beton vrstva obrusná ACO 11 (ABS) tř. II tl 40 mm š do 3 m z nemodifikovaného asfaltu</t>
  </si>
  <si>
    <t>1323701329</t>
  </si>
  <si>
    <t>47</t>
  </si>
  <si>
    <t>596211112</t>
  </si>
  <si>
    <t>Kladení zámkové dlažby komunikací pro pěší tl 60 mm skupiny A pl do 300 m2</t>
  </si>
  <si>
    <t>-1256873602</t>
  </si>
  <si>
    <t>48</t>
  </si>
  <si>
    <t>592453081</t>
  </si>
  <si>
    <t>dlažba betonová pískovcová 60 mm</t>
  </si>
  <si>
    <t>-924614295</t>
  </si>
  <si>
    <t>"chodník dlažba" 1476</t>
  </si>
  <si>
    <t>49</t>
  </si>
  <si>
    <t>592453082</t>
  </si>
  <si>
    <t>dlažba betonová šedá 60 mm</t>
  </si>
  <si>
    <t>485148790</t>
  </si>
  <si>
    <t>"chodník dlažba" 1029</t>
  </si>
  <si>
    <t>50</t>
  </si>
  <si>
    <t>592453084</t>
  </si>
  <si>
    <t>dlažba betonová pro nevidomé 60 mm</t>
  </si>
  <si>
    <t>-182084239</t>
  </si>
  <si>
    <t>"chodník dlažba pro OSP" 34</t>
  </si>
  <si>
    <t>51</t>
  </si>
  <si>
    <t>592453083</t>
  </si>
  <si>
    <t>dlažba betonová velkoformátová 60 mm</t>
  </si>
  <si>
    <t>-540824594</t>
  </si>
  <si>
    <t>52</t>
  </si>
  <si>
    <t>596211114</t>
  </si>
  <si>
    <t>Příplatek za kombinaci dvou barev u kladení betonových dlažeb komunikací pro pěší tl 60 mm skupiny A</t>
  </si>
  <si>
    <t>-1623837384</t>
  </si>
  <si>
    <t>53</t>
  </si>
  <si>
    <t>596211137</t>
  </si>
  <si>
    <t>Příplatek řezání dlažby</t>
  </si>
  <si>
    <t>-2000507895</t>
  </si>
  <si>
    <t>54</t>
  </si>
  <si>
    <t>596211212</t>
  </si>
  <si>
    <t>Kladení zámkové dlažby komunikací pro pěší tl 80 mm skupiny A pl do 300 m2</t>
  </si>
  <si>
    <t>-776698483</t>
  </si>
  <si>
    <t>55</t>
  </si>
  <si>
    <t>592453110</t>
  </si>
  <si>
    <t>dlažba  betonová 20x10x8 přírodní</t>
  </si>
  <si>
    <t>-1044276502</t>
  </si>
  <si>
    <t>56</t>
  </si>
  <si>
    <t>596412312</t>
  </si>
  <si>
    <t>Kladení dlažby z vegetačních tvárnic pozemních komunikací tl 100 mm do 300 m2</t>
  </si>
  <si>
    <t>670951175</t>
  </si>
  <si>
    <t>57</t>
  </si>
  <si>
    <t>592281150</t>
  </si>
  <si>
    <t>tvárnice betonová zatravňovací 10, 60x40x10 cm</t>
  </si>
  <si>
    <t>1336539258</t>
  </si>
  <si>
    <t>150/0,24</t>
  </si>
  <si>
    <t>58</t>
  </si>
  <si>
    <t>899331111</t>
  </si>
  <si>
    <t>Výšková úprava uličního vstupu nebo vpusti do 200 mm zvýšením poklopu</t>
  </si>
  <si>
    <t>1372882803</t>
  </si>
  <si>
    <t>59</t>
  </si>
  <si>
    <t>899431111</t>
  </si>
  <si>
    <t>Výšková úprava uličního vstupu nebo vpusti do 200 mm zvýšením krycího hrnce, šoupěte nebo hydrantu</t>
  </si>
  <si>
    <t>-1730347742</t>
  </si>
  <si>
    <t>60</t>
  </si>
  <si>
    <t>912111112</t>
  </si>
  <si>
    <t>Montáž zábrany parkovací sloupku v do 800 mm se zabetonovanou patkou</t>
  </si>
  <si>
    <t>-1218403901</t>
  </si>
  <si>
    <t>61</t>
  </si>
  <si>
    <t>749VP0001</t>
  </si>
  <si>
    <t>zahrazovací litinový sloupek (8 mi boký antiparkovací)</t>
  </si>
  <si>
    <t>1019086184</t>
  </si>
  <si>
    <t>62</t>
  </si>
  <si>
    <t>912111R5</t>
  </si>
  <si>
    <t>Lavička dřevo/ocel  - dodávka a montáž</t>
  </si>
  <si>
    <t>1849654969</t>
  </si>
  <si>
    <t>76</t>
  </si>
  <si>
    <t>63</t>
  </si>
  <si>
    <t>912111R6</t>
  </si>
  <si>
    <t>sušák na prádlo - ocel. trubka s nátěrem do betonových patek  - dodávka a montáž</t>
  </si>
  <si>
    <t>-55727993</t>
  </si>
  <si>
    <t>64</t>
  </si>
  <si>
    <t>912111R7</t>
  </si>
  <si>
    <t>odpadkový koš   - dodávka a montáž</t>
  </si>
  <si>
    <t>-319523658</t>
  </si>
  <si>
    <t>65</t>
  </si>
  <si>
    <t>915491211</t>
  </si>
  <si>
    <t>Osazení vodícího proužku z betonových desek do betonového lože tl do 100 mm š proužku 250 mm</t>
  </si>
  <si>
    <t>-1633505452</t>
  </si>
  <si>
    <t>"silniční krajník" 24</t>
  </si>
  <si>
    <t>66</t>
  </si>
  <si>
    <t>592185630</t>
  </si>
  <si>
    <t>krajník silniční betonový ABK 50/25/10 50x25x10 cm</t>
  </si>
  <si>
    <t>-367388403</t>
  </si>
  <si>
    <t>24*2</t>
  </si>
  <si>
    <t>67</t>
  </si>
  <si>
    <t>916231213</t>
  </si>
  <si>
    <t>Osazení chodníkového obrubníku betonového stojatého s boční opěrou do lože z betonu prostého</t>
  </si>
  <si>
    <t>-675018430</t>
  </si>
  <si>
    <t>"ABO 2-15" 128</t>
  </si>
  <si>
    <t>68</t>
  </si>
  <si>
    <t>592174600</t>
  </si>
  <si>
    <t>obrubník betonový chodníkový ABO 2-15 100x15x25 cm</t>
  </si>
  <si>
    <t>-1988572661</t>
  </si>
  <si>
    <t>69</t>
  </si>
  <si>
    <t>916331112</t>
  </si>
  <si>
    <t>Osazení zahradního obrubníku betonového do lože z betonu s boční opěrou</t>
  </si>
  <si>
    <t>-1916919297</t>
  </si>
  <si>
    <t>"ABO 4-8" 3213</t>
  </si>
  <si>
    <t>70</t>
  </si>
  <si>
    <t>592172200</t>
  </si>
  <si>
    <t>obrubník betonový parkový100 x 8 x 20 cm šedý</t>
  </si>
  <si>
    <t>103972002</t>
  </si>
  <si>
    <t>71</t>
  </si>
  <si>
    <t>916991121</t>
  </si>
  <si>
    <t>Lože pod obrubníky, krajníky nebo obruby z dlažebních kostek z betonu prostého</t>
  </si>
  <si>
    <t>671258136</t>
  </si>
  <si>
    <t>"chodníkový" 128*0,06</t>
  </si>
  <si>
    <t>"sadový" 3213*0,04</t>
  </si>
  <si>
    <t>72</t>
  </si>
  <si>
    <t>919112212</t>
  </si>
  <si>
    <t>Řezání spár pro vytvoření komůrky š 10 mm hl 20 mm pro těsnící zálivku v živičném krytu</t>
  </si>
  <si>
    <t>-51369153</t>
  </si>
  <si>
    <t>123</t>
  </si>
  <si>
    <t>73</t>
  </si>
  <si>
    <t>919122111</t>
  </si>
  <si>
    <t>Těsnění spár zálivkou za tepla pro komůrky š 10 mm hl 20 mm s těsnicím profilem</t>
  </si>
  <si>
    <t>1632233226</t>
  </si>
  <si>
    <t>74</t>
  </si>
  <si>
    <t>919726226</t>
  </si>
  <si>
    <t>Geotextilie pro vyztužení, separaci a filtraci tkaná z polyesteru podélná/příčná pevnost 300/300kN/m</t>
  </si>
  <si>
    <t>2000610266</t>
  </si>
  <si>
    <t>75</t>
  </si>
  <si>
    <t>91972R1</t>
  </si>
  <si>
    <t>Nopová folie - dodávka a montáž</t>
  </si>
  <si>
    <t>-734341273</t>
  </si>
  <si>
    <t>"ochrana  podezdívek" 1185*0,5</t>
  </si>
  <si>
    <t>919735114</t>
  </si>
  <si>
    <t>Řezání stávajícího živičného krytu hl do 200 mm</t>
  </si>
  <si>
    <t>-971544476</t>
  </si>
  <si>
    <t>77</t>
  </si>
  <si>
    <t>936009125</t>
  </si>
  <si>
    <t>hřiště - utažení povrchu jemným posypem tl 50 mm</t>
  </si>
  <si>
    <t>1594805329</t>
  </si>
  <si>
    <t>78</t>
  </si>
  <si>
    <t>938R01</t>
  </si>
  <si>
    <t>chránička pro kabelové vedení - dodávka a montáž</t>
  </si>
  <si>
    <t>1925452442</t>
  </si>
  <si>
    <t>"v beton bloku" 4,0</t>
  </si>
  <si>
    <t>79</t>
  </si>
  <si>
    <t>966001211</t>
  </si>
  <si>
    <t xml:space="preserve">Odstranění lavičky stabilní </t>
  </si>
  <si>
    <t>192661918</t>
  </si>
  <si>
    <t>80</t>
  </si>
  <si>
    <t>966001311</t>
  </si>
  <si>
    <t xml:space="preserve">Odstranění odpadkového koše </t>
  </si>
  <si>
    <t>-790937608</t>
  </si>
  <si>
    <t>81</t>
  </si>
  <si>
    <t>966006251</t>
  </si>
  <si>
    <t>Odstranění zábrany parkovací zabetonovaného sloupku v do 800 mm</t>
  </si>
  <si>
    <t>2120732951</t>
  </si>
  <si>
    <t>82</t>
  </si>
  <si>
    <t>966007R01</t>
  </si>
  <si>
    <t>Odstranění sušáku na prádlu - otočený U profil v betonových patkách - dl. 6 m</t>
  </si>
  <si>
    <t>-4522246</t>
  </si>
  <si>
    <t>83</t>
  </si>
  <si>
    <t>966008224</t>
  </si>
  <si>
    <t>Bourání betonového nebo polymerbetonového odvodňovacího žlabu š do 1 m</t>
  </si>
  <si>
    <t>1641673225</t>
  </si>
  <si>
    <t>84</t>
  </si>
  <si>
    <t>979024441</t>
  </si>
  <si>
    <t>Očištění vybouraných obrubníků a krajníků zahradních</t>
  </si>
  <si>
    <t>1659756537</t>
  </si>
  <si>
    <t>85</t>
  </si>
  <si>
    <t>979024442</t>
  </si>
  <si>
    <t>Očištění vybouraných obrubníků a krajníků chodníkových</t>
  </si>
  <si>
    <t>-2093987447</t>
  </si>
  <si>
    <t>225</t>
  </si>
  <si>
    <t>86</t>
  </si>
  <si>
    <t>979024443</t>
  </si>
  <si>
    <t>Očištění vybouraných obrubníků a krajníků silničních</t>
  </si>
  <si>
    <t>659470488</t>
  </si>
  <si>
    <t>"žulový obrubník" 766</t>
  </si>
  <si>
    <t>87</t>
  </si>
  <si>
    <t>997013501</t>
  </si>
  <si>
    <t>Odvoz suti a vybouraných hmot na skládku nebo meziskládku do 1 km se složením</t>
  </si>
  <si>
    <t>198757796</t>
  </si>
  <si>
    <t>"poplatek za uložení těchto materiálů se nepředpokládá - materiál objednatele"</t>
  </si>
  <si>
    <t>"lavičky, žlaby, odpadkové koše, zahrazovací sloupky, sušáky" 17,352+18+0,87+1,836+22,68</t>
  </si>
  <si>
    <t>88</t>
  </si>
  <si>
    <t>997013509</t>
  </si>
  <si>
    <t>Příplatek k odvozu suti a vybouraných hmot na skládku ZKD 1 km přes 1 km</t>
  </si>
  <si>
    <t>-417177675</t>
  </si>
  <si>
    <t>89</t>
  </si>
  <si>
    <t>997221551</t>
  </si>
  <si>
    <t>Vodorovná doprava suti ze sypkých materiálů do 1 km</t>
  </si>
  <si>
    <t>-837689478</t>
  </si>
  <si>
    <t>"kamenivo" 25,81+798,08+293,48</t>
  </si>
  <si>
    <t>90</t>
  </si>
  <si>
    <t>997221559</t>
  </si>
  <si>
    <t>Příplatek ZKD 1 km u vodorovné dopravy suti ze sypkých materiálů</t>
  </si>
  <si>
    <t>713154339</t>
  </si>
  <si>
    <t>91</t>
  </si>
  <si>
    <t>997221561</t>
  </si>
  <si>
    <t>Vodorovná doprava suti z kusových materiálů do 1 km</t>
  </si>
  <si>
    <t>64542246</t>
  </si>
  <si>
    <t>"asfalt" 19,58+425,92</t>
  </si>
  <si>
    <t>"beton" 28,925+192,725</t>
  </si>
  <si>
    <t>92</t>
  </si>
  <si>
    <t>997221569</t>
  </si>
  <si>
    <t>Příplatek ZKD 1 km u vodorovné dopravy suti z kusových materiálů</t>
  </si>
  <si>
    <t>-1421713615</t>
  </si>
  <si>
    <t>93</t>
  </si>
  <si>
    <t>997221571</t>
  </si>
  <si>
    <t>Vodorovná doprava vybouraných hmot do 1 km</t>
  </si>
  <si>
    <t>1769851270</t>
  </si>
  <si>
    <t>"obrubníky, krajníky,dlažba" 46,125+98,96+56,865</t>
  </si>
  <si>
    <t>94</t>
  </si>
  <si>
    <t>997221579</t>
  </si>
  <si>
    <t>Příplatek ZKD 1 km u vodorovné dopravy vybouraných hmot</t>
  </si>
  <si>
    <t>-1265953054</t>
  </si>
  <si>
    <t>95</t>
  </si>
  <si>
    <t>997221815</t>
  </si>
  <si>
    <t>Poplatek za uložení betonového odpadu na skládce (skládkovné)</t>
  </si>
  <si>
    <t>-327209260</t>
  </si>
  <si>
    <t>96</t>
  </si>
  <si>
    <t>997221845</t>
  </si>
  <si>
    <t>Poplatek za uložení odpadu z asfaltových povrchů na skládce (skládkovné)</t>
  </si>
  <si>
    <t>-1021438242</t>
  </si>
  <si>
    <t>97</t>
  </si>
  <si>
    <t>998223011</t>
  </si>
  <si>
    <t>Přesun hmot pro pozemní komunikace s krytem dlážděným</t>
  </si>
  <si>
    <t>2145560761</t>
  </si>
  <si>
    <t>98</t>
  </si>
  <si>
    <t>782131112</t>
  </si>
  <si>
    <t>Montáž obkladu stěn z pravoúhlých desek z tvrdého kamene tl do 30 mm</t>
  </si>
  <si>
    <t>-494796517</t>
  </si>
  <si>
    <t>4,0*4*0,3</t>
  </si>
  <si>
    <t>99</t>
  </si>
  <si>
    <t>583821651</t>
  </si>
  <si>
    <t>deska obkladová kamenná</t>
  </si>
  <si>
    <t>-1845892463</t>
  </si>
  <si>
    <t>998782201</t>
  </si>
  <si>
    <t>Přesun hmot procentní pro obklady kamenné v objektech v do 6 m</t>
  </si>
  <si>
    <t>%</t>
  </si>
  <si>
    <t>637589347</t>
  </si>
  <si>
    <t>VP - Vícepráce</t>
  </si>
  <si>
    <t>PN</t>
  </si>
  <si>
    <t>400 - SO 400 Veřejné osvětlení</t>
  </si>
  <si>
    <t>HSV - Celkové náklady</t>
  </si>
  <si>
    <t xml:space="preserve">    D1 - Montáž</t>
  </si>
  <si>
    <t xml:space="preserve">    D2 - Zemní práce</t>
  </si>
  <si>
    <t xml:space="preserve">    D3 - Demontáž</t>
  </si>
  <si>
    <t xml:space="preserve">    D4 - Zemní práce . demontáž</t>
  </si>
  <si>
    <t xml:space="preserve">    D5 - Ostatní</t>
  </si>
  <si>
    <t>210100251</t>
  </si>
  <si>
    <t>Ukončení kabelu CYKY 4x10 mm2</t>
  </si>
  <si>
    <t>ks</t>
  </si>
  <si>
    <t>1467471515</t>
  </si>
  <si>
    <t>210203403</t>
  </si>
  <si>
    <t>Montáž výbojkového svítidla na stožár</t>
  </si>
  <si>
    <t>2066662202</t>
  </si>
  <si>
    <t>000820716</t>
  </si>
  <si>
    <t>Výbojkové svítidlo SAFIR1/50</t>
  </si>
  <si>
    <t>-953529207</t>
  </si>
  <si>
    <t>210204011</t>
  </si>
  <si>
    <t>Montáž ocelového stožáru do 12 m</t>
  </si>
  <si>
    <t>-1034295380</t>
  </si>
  <si>
    <t>000131136</t>
  </si>
  <si>
    <t>ohraněný stožár OSV V = 5,0 m</t>
  </si>
  <si>
    <t>-1475564135</t>
  </si>
  <si>
    <t>210204210</t>
  </si>
  <si>
    <t>Montáž elektrovýzbroje stožáru</t>
  </si>
  <si>
    <t>1054633971</t>
  </si>
  <si>
    <t>000890390</t>
  </si>
  <si>
    <t>Stožárová výzbroj SCHM</t>
  </si>
  <si>
    <t>-911370587</t>
  </si>
  <si>
    <t>210220022</t>
  </si>
  <si>
    <t>Montáž uzemnění drátem FeZn pr. 10 mm</t>
  </si>
  <si>
    <t>-798295442</t>
  </si>
  <si>
    <t>35441073</t>
  </si>
  <si>
    <t>Drát zemnící FeZn pr. 10 mm</t>
  </si>
  <si>
    <t>kg</t>
  </si>
  <si>
    <t>1972991384</t>
  </si>
  <si>
    <t>280810053</t>
  </si>
  <si>
    <t>Montáž kabelu CYKY 4x10 mm2 - pevné</t>
  </si>
  <si>
    <t>-193707005</t>
  </si>
  <si>
    <t>34111076</t>
  </si>
  <si>
    <t>Kabel CYKY 4x10 mm2</t>
  </si>
  <si>
    <t>-1527244755</t>
  </si>
  <si>
    <t>Pol1</t>
  </si>
  <si>
    <t>Napojení osvětlovacích stožárů přechodu z distribučního kabelového rozvodu T  spojkou</t>
  </si>
  <si>
    <t>př.</t>
  </si>
  <si>
    <t>871723844</t>
  </si>
  <si>
    <t>Pol2</t>
  </si>
  <si>
    <t>Ovládání a měření spotřeby v přechodovém stožáru (roč.čip.hodiny a 1fázový elektroměr)</t>
  </si>
  <si>
    <t>-1222984339</t>
  </si>
  <si>
    <t>460050703</t>
  </si>
  <si>
    <t>Hloubení jam pro stožáry VO v hornině tř. 3</t>
  </si>
  <si>
    <t>-58477672</t>
  </si>
  <si>
    <t>460030172</t>
  </si>
  <si>
    <t>Odstranění krytu komunikace a chodníku ze živice do 10 cm</t>
  </si>
  <si>
    <t>-495005718</t>
  </si>
  <si>
    <t>460030192</t>
  </si>
  <si>
    <t>Řezání podkladu nebo krytu živičného tloušťky do 10 cm</t>
  </si>
  <si>
    <t>-599303373</t>
  </si>
  <si>
    <t>460150053</t>
  </si>
  <si>
    <t>Hloubení kabelových zapažených i nezapažených rýh ručně š 40 cm, hl 70 cm, v hornině tř 3</t>
  </si>
  <si>
    <t>-235018485</t>
  </si>
  <si>
    <t>460150303</t>
  </si>
  <si>
    <t>Hloubení kabelových zapažených i nezapažených rýh ručně š 50 cm, hl 120 cm, v hornině tř 3</t>
  </si>
  <si>
    <t>181902303</t>
  </si>
  <si>
    <t>460421142</t>
  </si>
  <si>
    <t>Kabelové lože z písku tl. 10 cm, betonové desky 50x25 cm, š.lože 50 cm</t>
  </si>
  <si>
    <t>1142539845</t>
  </si>
  <si>
    <t>460510054</t>
  </si>
  <si>
    <t>Kabelové prostupy z trub plastových do rýhy bez obsypu, průměru do 10 cm</t>
  </si>
  <si>
    <t>-1216415467</t>
  </si>
  <si>
    <t>600</t>
  </si>
  <si>
    <t>286VR0002</t>
  </si>
  <si>
    <t>dělená (půlená) chránička plastová DN 63</t>
  </si>
  <si>
    <t>128</t>
  </si>
  <si>
    <t>-1464591016</t>
  </si>
  <si>
    <t>460510055</t>
  </si>
  <si>
    <t>Kabelové prostupy z trub plastových do rýhy bez obsypu, průměru do 15 cm</t>
  </si>
  <si>
    <t>1561859700</t>
  </si>
  <si>
    <t>"ochrana stáv. kabelů v komunikaci " 120</t>
  </si>
  <si>
    <t>286VR004</t>
  </si>
  <si>
    <t>dělená (půlená) chránička plastová DN 110</t>
  </si>
  <si>
    <t>-1337272643</t>
  </si>
  <si>
    <t>460521111</t>
  </si>
  <si>
    <t>Těleso trubkového kabelovodu z prostého betonu C16/20 v otevřeném výkopu</t>
  </si>
  <si>
    <t>-1265213743</t>
  </si>
  <si>
    <t>120*0,35*0,2</t>
  </si>
  <si>
    <t>460521911</t>
  </si>
  <si>
    <t>Čištění a kalibrování tělesa kabelovodu</t>
  </si>
  <si>
    <t>-79913994</t>
  </si>
  <si>
    <t>460560253</t>
  </si>
  <si>
    <t>Zásyp rýh ručně šířky 50 cm, hloubky 70 cm, z horniny třídy 3</t>
  </si>
  <si>
    <t>762089898</t>
  </si>
  <si>
    <t>460560303</t>
  </si>
  <si>
    <t>Zásyp rýh ručně šířky 50 cm, hloubky 120 cm, z horniny třídy 3</t>
  </si>
  <si>
    <t>1319036743</t>
  </si>
  <si>
    <t>460080013</t>
  </si>
  <si>
    <t>Betonový základ pro stožáry</t>
  </si>
  <si>
    <t>1596214226</t>
  </si>
  <si>
    <t>460440012</t>
  </si>
  <si>
    <t>Provizorní zajištění kabelu ve výkopu při jejich souběhu</t>
  </si>
  <si>
    <t>130638582</t>
  </si>
  <si>
    <t>460600061</t>
  </si>
  <si>
    <t>Odvoz živičné suti do 1 km</t>
  </si>
  <si>
    <t>209690987</t>
  </si>
  <si>
    <t>460600071</t>
  </si>
  <si>
    <t>Za další 1 km (kmxt)</t>
  </si>
  <si>
    <t>1050916989</t>
  </si>
  <si>
    <t>210203413.1</t>
  </si>
  <si>
    <t xml:space="preserve">Výbojkové svítidlo </t>
  </si>
  <si>
    <t>2105986370</t>
  </si>
  <si>
    <t>210204021.1</t>
  </si>
  <si>
    <t>Stožár</t>
  </si>
  <si>
    <t>-890052994</t>
  </si>
  <si>
    <t>210204125</t>
  </si>
  <si>
    <t>Patice litinová P1 145/1200</t>
  </si>
  <si>
    <t>-1778699879</t>
  </si>
  <si>
    <t>210204210.1</t>
  </si>
  <si>
    <t>Elektrovýzbroj stožáru</t>
  </si>
  <si>
    <t>-1050744711</t>
  </si>
  <si>
    <t>210220022.1</t>
  </si>
  <si>
    <t>Uzemnění drátem FeZn pr. 10 mm</t>
  </si>
  <si>
    <t>-1213466667</t>
  </si>
  <si>
    <t>210220023.</t>
  </si>
  <si>
    <t>kabel VO</t>
  </si>
  <si>
    <t>-322147556</t>
  </si>
  <si>
    <t>460080112</t>
  </si>
  <si>
    <t>Bourání betonového základu</t>
  </si>
  <si>
    <t>-2127008987</t>
  </si>
  <si>
    <t>460600061.1</t>
  </si>
  <si>
    <t>Odvoz suti do 1 km</t>
  </si>
  <si>
    <t>-236613156</t>
  </si>
  <si>
    <t>460600061.2</t>
  </si>
  <si>
    <t>Odvoz demontovaného materiálu</t>
  </si>
  <si>
    <t>-1669618771</t>
  </si>
  <si>
    <t>2020603484</t>
  </si>
  <si>
    <t>-1063222997</t>
  </si>
  <si>
    <t>21000R001</t>
  </si>
  <si>
    <t>Geometrické zaměření</t>
  </si>
  <si>
    <t>km</t>
  </si>
  <si>
    <t>-1592684314</t>
  </si>
  <si>
    <t>21000R002</t>
  </si>
  <si>
    <t>Revize</t>
  </si>
  <si>
    <t>kpl</t>
  </si>
  <si>
    <t>-563483518</t>
  </si>
  <si>
    <t>800 - SO 800 Sadové úpravy</t>
  </si>
  <si>
    <t>11100R001</t>
  </si>
  <si>
    <t>Kácení stromu, odstranění pařezu, odvoz dřevní hmoty, zásyp jámy po pařezu</t>
  </si>
  <si>
    <t>-2039940937</t>
  </si>
  <si>
    <t>11100R002</t>
  </si>
  <si>
    <t>Kácení soliterních keřů, odstranění pařezu, odvoz dřevní hmoty, zásyp jámy po pařezu</t>
  </si>
  <si>
    <t>-2003493429</t>
  </si>
  <si>
    <t>111201101</t>
  </si>
  <si>
    <t>Odstranění křovin a stromů průměru kmene do 100 mm i s kořeny z celkové plochy do 1000 m2</t>
  </si>
  <si>
    <t>1169998488</t>
  </si>
  <si>
    <t>143</t>
  </si>
  <si>
    <t>162301501</t>
  </si>
  <si>
    <t>Vodorovné přemístění křovin do 5 km D kmene do 100 mm</t>
  </si>
  <si>
    <t>-156340720</t>
  </si>
  <si>
    <t>143*4</t>
  </si>
  <si>
    <t>1811147R</t>
  </si>
  <si>
    <t>Odstranění nesourodých zbytků a odpadu</t>
  </si>
  <si>
    <t>767312323</t>
  </si>
  <si>
    <t>18880*0,05</t>
  </si>
  <si>
    <t>181151311</t>
  </si>
  <si>
    <t>Plošná úprava terénu přes 500 m2 zemina tř 1 až 4 nerovnosti do 100 mm v rovinně a svahu do 1:5</t>
  </si>
  <si>
    <t>891042272</t>
  </si>
  <si>
    <t>"trávník" 18880</t>
  </si>
  <si>
    <t>"keře " (42+398)</t>
  </si>
  <si>
    <t>"trvalky " 438</t>
  </si>
  <si>
    <t>181411131</t>
  </si>
  <si>
    <t>Založení parkového trávníku výsevem plochy do 1000 m2 v rovině a ve svahu do 1:5</t>
  </si>
  <si>
    <t>82583753</t>
  </si>
  <si>
    <t>005724100</t>
  </si>
  <si>
    <t>osivo směs travní parková</t>
  </si>
  <si>
    <t>1694505387</t>
  </si>
  <si>
    <t>183101215</t>
  </si>
  <si>
    <t>Jamky pro výsadbu s výměnou 50 % půdy zeminy tř 1 až 4 objem do 0,4 m3 v rovině a svahu do 1:5</t>
  </si>
  <si>
    <t>551510658</t>
  </si>
  <si>
    <t>103715100</t>
  </si>
  <si>
    <t>substrát zahradnický B 70 l bal.PE</t>
  </si>
  <si>
    <t>-1631888760</t>
  </si>
  <si>
    <t>183111211</t>
  </si>
  <si>
    <t>Jamky pro výsadbu s výměnou 50 % půdy zeminy tř 1 až 4 objem do 0,002 m3 v rovině a svahu do 1:5</t>
  </si>
  <si>
    <t>856841979</t>
  </si>
  <si>
    <t>"trvalky 7 ks/m2" 438*7</t>
  </si>
  <si>
    <t>474025064</t>
  </si>
  <si>
    <t>183111212</t>
  </si>
  <si>
    <t>Jamky pro výsadbu s výměnou 50 % půdy zeminy tř 1 až 4 objem do 0,005 m3 v rovině a svahu do 1:5</t>
  </si>
  <si>
    <t>-1011475125</t>
  </si>
  <si>
    <t>"keře běžné 3ks/m2" 42*3</t>
  </si>
  <si>
    <t>"keře pokryvné 5 ks/m2" 398*5</t>
  </si>
  <si>
    <t>1702188879</t>
  </si>
  <si>
    <t>183211312</t>
  </si>
  <si>
    <t>Výsadba trvalek prostokořenných</t>
  </si>
  <si>
    <t>-1791434626</t>
  </si>
  <si>
    <t>0266R03</t>
  </si>
  <si>
    <t>trvalky</t>
  </si>
  <si>
    <t>-715793121</t>
  </si>
  <si>
    <t>183402131</t>
  </si>
  <si>
    <t>Rozrušení půdy souvislé plochy přes 500 m2 hloubky do 150 mm v rovině a svahu do 1:5</t>
  </si>
  <si>
    <t>1007184916</t>
  </si>
  <si>
    <t>"5% plochy " (18880+398+42+438)*0,05</t>
  </si>
  <si>
    <t>183403111</t>
  </si>
  <si>
    <t>Obdělání půdy nakopáním na hloubku do 0,1 m v rovině a svahu do 1:5</t>
  </si>
  <si>
    <t>242160429</t>
  </si>
  <si>
    <t>183403113</t>
  </si>
  <si>
    <t>Obdělání půdy frézováním v rovině a svahu do 1:5</t>
  </si>
  <si>
    <t>-598099220</t>
  </si>
  <si>
    <t>"95% plochy 2x" (18880+398+42+438)*2*0,95</t>
  </si>
  <si>
    <t>183403151</t>
  </si>
  <si>
    <t>Obdělání půdy smykováním v rovině a svahu do 1:5</t>
  </si>
  <si>
    <t>-1804483299</t>
  </si>
  <si>
    <t>"95% plochy" 18880*0,95</t>
  </si>
  <si>
    <t>183403153</t>
  </si>
  <si>
    <t>Obdělání půdy hrabáním v rovině a svahu do 1:5</t>
  </si>
  <si>
    <t>72301637</t>
  </si>
  <si>
    <t>"2x" 18880*2</t>
  </si>
  <si>
    <t>183403161</t>
  </si>
  <si>
    <t>Obdělání půdy válením v rovině a svahu do 1:5</t>
  </si>
  <si>
    <t>-1093094894</t>
  </si>
  <si>
    <t>184102111</t>
  </si>
  <si>
    <t>Výsadba dřeviny s balem D do 0,2 m do jamky se zalitím v rovině a svahu do 1:5</t>
  </si>
  <si>
    <t>-169104153</t>
  </si>
  <si>
    <t>02660R01</t>
  </si>
  <si>
    <t>keře běžné</t>
  </si>
  <si>
    <t>2099315764</t>
  </si>
  <si>
    <t>02660R02</t>
  </si>
  <si>
    <t>keře pokryvné</t>
  </si>
  <si>
    <t>-1016650909</t>
  </si>
  <si>
    <t>184102116</t>
  </si>
  <si>
    <t>Výsadba dřeviny s balem D do 0,8 m do jamky se zalitím v rovině a svahu do 1:5</t>
  </si>
  <si>
    <t>1032520343</t>
  </si>
  <si>
    <t>02650R001</t>
  </si>
  <si>
    <t>Acer Pseudoplatanus "Brilliantissimum" vel. 14 - 16</t>
  </si>
  <si>
    <t>3130580</t>
  </si>
  <si>
    <t>02650R002</t>
  </si>
  <si>
    <t>Acer x freemanii "Amber Beauty"  vel. 14 -16</t>
  </si>
  <si>
    <t>-954568843</t>
  </si>
  <si>
    <t>02650R003</t>
  </si>
  <si>
    <t>amelanchier lamarckii  vel. 14 -16</t>
  </si>
  <si>
    <t>-1512609697</t>
  </si>
  <si>
    <t>02650R004</t>
  </si>
  <si>
    <t>Castanea sativa  vel. 14 -16</t>
  </si>
  <si>
    <t>946811818</t>
  </si>
  <si>
    <t>02650R005</t>
  </si>
  <si>
    <t>Cornus mas  vel. 14 -16</t>
  </si>
  <si>
    <t>1779249452</t>
  </si>
  <si>
    <t>02650R006</t>
  </si>
  <si>
    <t>Fraxinus angustifolia Raywood vel. 14 -16</t>
  </si>
  <si>
    <t>-1069722304</t>
  </si>
  <si>
    <t>02650R007</t>
  </si>
  <si>
    <t>Ginko biloba  vel. 14 -16</t>
  </si>
  <si>
    <t>111477391</t>
  </si>
  <si>
    <t>02650R008</t>
  </si>
  <si>
    <t>Gleditsia triacanthos Sunburst  vel. 14 -16</t>
  </si>
  <si>
    <t>-294207203</t>
  </si>
  <si>
    <t>02650R009</t>
  </si>
  <si>
    <t>Jugians nigra vel. 14 -16</t>
  </si>
  <si>
    <t>-712429171</t>
  </si>
  <si>
    <t>02650R010</t>
  </si>
  <si>
    <t>Mangolia kobus vel. 14 -16</t>
  </si>
  <si>
    <t>533543987</t>
  </si>
  <si>
    <t>02650R011</t>
  </si>
  <si>
    <t>Malus floribunda vel. 14 -16</t>
  </si>
  <si>
    <t>-1058029438</t>
  </si>
  <si>
    <t>02650R012</t>
  </si>
  <si>
    <t>Malus x Butterball vel. 14 -16</t>
  </si>
  <si>
    <t>-425983680</t>
  </si>
  <si>
    <t>02650R013</t>
  </si>
  <si>
    <t>Malus x Everestel vel. 14 -16</t>
  </si>
  <si>
    <t>441507567</t>
  </si>
  <si>
    <t>02650R014</t>
  </si>
  <si>
    <t>Malus x Georgeous vel. 14 -16</t>
  </si>
  <si>
    <t>1628775802</t>
  </si>
  <si>
    <t>02650R015</t>
  </si>
  <si>
    <t>Malus x Golden Hornet vel. 14 -16</t>
  </si>
  <si>
    <t>-874516226</t>
  </si>
  <si>
    <t>02650R016</t>
  </si>
  <si>
    <t>Malus x Red Sentinell vel. 14 -16</t>
  </si>
  <si>
    <t>927535438</t>
  </si>
  <si>
    <t>02650R017</t>
  </si>
  <si>
    <t>Prunus avium Granát  vel. 14 -16</t>
  </si>
  <si>
    <t>-973104252</t>
  </si>
  <si>
    <t>02650R018</t>
  </si>
  <si>
    <t>Prunus subhirtella Autumnalis  vel. 14 -16</t>
  </si>
  <si>
    <t>-135637508</t>
  </si>
  <si>
    <t>02650R019</t>
  </si>
  <si>
    <t>Quercus rubra  vel. 14 -16</t>
  </si>
  <si>
    <t>848671866</t>
  </si>
  <si>
    <t>02650R020</t>
  </si>
  <si>
    <t>Sorbus torminalis  vel. 14 -16</t>
  </si>
  <si>
    <t>-1175676794</t>
  </si>
  <si>
    <t>184215132</t>
  </si>
  <si>
    <t>Ukotvení kmene dřevin třemi kůly D do 0,1 m délky do 2 m</t>
  </si>
  <si>
    <t>-59050515</t>
  </si>
  <si>
    <t>052171081</t>
  </si>
  <si>
    <t>kůl frézovaný s  fazetou a špicí, Ø 80 mm, délka 150 cm</t>
  </si>
  <si>
    <t>841800232</t>
  </si>
  <si>
    <t>184215413</t>
  </si>
  <si>
    <t>Zhotovení závlahové mísy dřevin D přes 1,0 m v rovině nebo na svahu do 1:5</t>
  </si>
  <si>
    <t>-560542065</t>
  </si>
  <si>
    <t>583312010</t>
  </si>
  <si>
    <t>štěrkopísek netříděný stabilizační zemina</t>
  </si>
  <si>
    <t>-1478810288</t>
  </si>
  <si>
    <t>184501111</t>
  </si>
  <si>
    <t xml:space="preserve">Zhotovení ochrany kmene stromu z rákosové rohože </t>
  </si>
  <si>
    <t>1764388993</t>
  </si>
  <si>
    <t>05217R</t>
  </si>
  <si>
    <t>rákosová rohož v. 150  cm</t>
  </si>
  <si>
    <t>-1631751710</t>
  </si>
  <si>
    <t>77*1,5*3</t>
  </si>
  <si>
    <t>184802111</t>
  </si>
  <si>
    <t>Chemické odplevelení před založením kultury nad 20 m2 postřikem na široko v rovině a svahu do 1:5</t>
  </si>
  <si>
    <t>-1922648969</t>
  </si>
  <si>
    <t>"keře 2x" (42+398)*2</t>
  </si>
  <si>
    <t>"trvalky 2x" 438*2</t>
  </si>
  <si>
    <t>252340030</t>
  </si>
  <si>
    <t xml:space="preserve">herbicid </t>
  </si>
  <si>
    <t>litr</t>
  </si>
  <si>
    <t>514662624</t>
  </si>
  <si>
    <t>184802611</t>
  </si>
  <si>
    <t>Chemické odplevelení po založení kultury postřikem na široko v rovině a svahu do 1:5</t>
  </si>
  <si>
    <t>1603385065</t>
  </si>
  <si>
    <t>866136191</t>
  </si>
  <si>
    <t>184802613</t>
  </si>
  <si>
    <t>Chemické odplevelení po založení kultury postřikem hnízdově v rovině a svahu do 1:5</t>
  </si>
  <si>
    <t>-1203764326</t>
  </si>
  <si>
    <t>"20% 2x"</t>
  </si>
  <si>
    <t>"keře" 540*0,2*2</t>
  </si>
  <si>
    <t>"trvalky" 438*0,2*2</t>
  </si>
  <si>
    <t>-390922053</t>
  </si>
  <si>
    <t>"5l/ha" 0,3912*5</t>
  </si>
  <si>
    <t>184911111</t>
  </si>
  <si>
    <t>Znovuuvázání dřeviny ke kůlům</t>
  </si>
  <si>
    <t>351446812</t>
  </si>
  <si>
    <t>"30%" 23</t>
  </si>
  <si>
    <t>184911421</t>
  </si>
  <si>
    <t>Mulčování kůrou tl. do 0,1 m v rovině a svahu do 1:5</t>
  </si>
  <si>
    <t>-779072499</t>
  </si>
  <si>
    <t>"stromy" 77*0,8</t>
  </si>
  <si>
    <t>"keře" 540</t>
  </si>
  <si>
    <t>"trvalky" 438</t>
  </si>
  <si>
    <t>103911000</t>
  </si>
  <si>
    <t>kůra mulčovací VL</t>
  </si>
  <si>
    <t>-2044952883</t>
  </si>
  <si>
    <t>"stromy" 77*0,8*0,1</t>
  </si>
  <si>
    <t>"keře" 540*0,07</t>
  </si>
  <si>
    <t>"trvalky" 438*0,05</t>
  </si>
  <si>
    <t>185802113</t>
  </si>
  <si>
    <t>Hnojení půdy umělým hnojivem na široko v rovině a svahu do 1:5</t>
  </si>
  <si>
    <t>1007110586</t>
  </si>
  <si>
    <t>"20g/m2" 0,00002*18880</t>
  </si>
  <si>
    <t>2519115R</t>
  </si>
  <si>
    <t>hnojivo trávníkové</t>
  </si>
  <si>
    <t>-1444377029</t>
  </si>
  <si>
    <t>"20g/m2" 0,02*18880</t>
  </si>
  <si>
    <t>185802114</t>
  </si>
  <si>
    <t>Hnojení půdy umělým hnojivem k jednotlivým rostlinám v rovině a svahu do 1:5</t>
  </si>
  <si>
    <t>-740174014</t>
  </si>
  <si>
    <t>"2x40 g na strom" 0,00004*2*77</t>
  </si>
  <si>
    <t>"10 g na keř" 0,00001*2116</t>
  </si>
  <si>
    <t>"10 g na trvalky" 0,00001*3066</t>
  </si>
  <si>
    <t>251911550</t>
  </si>
  <si>
    <t xml:space="preserve">hnojivo průmyslové </t>
  </si>
  <si>
    <t>554120486</t>
  </si>
  <si>
    <t>"2x40 g na strom" 0,04*2*77</t>
  </si>
  <si>
    <t>"10 g na keř" 0,001*2116</t>
  </si>
  <si>
    <t>"10 g na trvalky" 0,001*3066</t>
  </si>
  <si>
    <t>185803511</t>
  </si>
  <si>
    <t>Odstranění přerostlého drnu u cest a záhonů s naložením a odvozem odpadu do 20 km</t>
  </si>
  <si>
    <t>633524498</t>
  </si>
  <si>
    <t>(2116*0,3)+(3066*0,25)</t>
  </si>
  <si>
    <t>185804213</t>
  </si>
  <si>
    <t>Vypletí záhonu dřevin s naložením a odvozem odpadu do 20 km v rovině a svahu do 1:5</t>
  </si>
  <si>
    <t>-772819155</t>
  </si>
  <si>
    <t xml:space="preserve">"3x opakování" </t>
  </si>
  <si>
    <t>"keře" 540*3</t>
  </si>
  <si>
    <t>"trvalky" 438*3</t>
  </si>
  <si>
    <t>185851111</t>
  </si>
  <si>
    <t>Dovoz vody pro zálivku stromů</t>
  </si>
  <si>
    <t>519495727</t>
  </si>
  <si>
    <t>77*0,05*(12+12+6)</t>
  </si>
  <si>
    <t>185851121</t>
  </si>
  <si>
    <t>Dovoz vody pro zálivku rostli a křovin</t>
  </si>
  <si>
    <t>1259962904</t>
  </si>
  <si>
    <t>0,02*(398+42+438)*(12+8)</t>
  </si>
  <si>
    <t>1859R01</t>
  </si>
  <si>
    <t>Řez po výsadbě - výchovný, zlomy</t>
  </si>
  <si>
    <t>1164863275</t>
  </si>
  <si>
    <t>1859R02</t>
  </si>
  <si>
    <t>Kontrola ukotvení dřeviny a obalu kmene</t>
  </si>
  <si>
    <t>-2089458219</t>
  </si>
  <si>
    <t>99722R001</t>
  </si>
  <si>
    <t>Skládkovné biologický odpad - traviny, křoviny, dřeviny</t>
  </si>
  <si>
    <t>-120145512</t>
  </si>
  <si>
    <t>"křoviny" 143*0,05</t>
  </si>
  <si>
    <t>"soliterní keře" 13*0,08</t>
  </si>
  <si>
    <t>"dřeviny" 15*0,15</t>
  </si>
  <si>
    <t>998231311</t>
  </si>
  <si>
    <t>Přesun hmot pro sadovnické a krajinářské úpravy vodorovně do 5000 m</t>
  </si>
  <si>
    <t>551412936</t>
  </si>
  <si>
    <t>850 - SO Statické zajištění sklepních prostor</t>
  </si>
  <si>
    <t xml:space="preserve">    767 - Konstrukce zámečnické</t>
  </si>
  <si>
    <t>411388531</t>
  </si>
  <si>
    <t>Zabetonování otvorů pl do 1 m2 ve stropech</t>
  </si>
  <si>
    <t>-1147167282</t>
  </si>
  <si>
    <t>1,0*1,0*0,25*2</t>
  </si>
  <si>
    <t>411388535</t>
  </si>
  <si>
    <t>Zabetonování otvorů pl do 1 m2 v podlaze</t>
  </si>
  <si>
    <t>-1920478701</t>
  </si>
  <si>
    <t>"zabetonování vzpěr" 0,5*0,5*0,5*2</t>
  </si>
  <si>
    <t>912115R1</t>
  </si>
  <si>
    <t>ocelová krycí deska 2,0 x 2,0 m - dodávka a montáž</t>
  </si>
  <si>
    <t>241935428</t>
  </si>
  <si>
    <t>"zakrytí otvorů na shoz uhlí" 3</t>
  </si>
  <si>
    <t>965043421</t>
  </si>
  <si>
    <t>Bourání podkladů pod dlažby betonových s potěrem nebo teracem tl do 150 mm pl do 1 m2</t>
  </si>
  <si>
    <t>1222657241</t>
  </si>
  <si>
    <t>"pro vzpěry" 0,5*0,5*0,5*2</t>
  </si>
  <si>
    <t>997013211</t>
  </si>
  <si>
    <t>Vnitrostaveništní doprava suti a vybouraných hmot pro budovy v do 6 m ručně</t>
  </si>
  <si>
    <t>-496553222</t>
  </si>
  <si>
    <t>1901421047</t>
  </si>
  <si>
    <t>1245454765</t>
  </si>
  <si>
    <t>997013802</t>
  </si>
  <si>
    <t>Poplatek za uložení stavebního železobetonového odpadu na skládce (skládkovné)</t>
  </si>
  <si>
    <t>-2060199683</t>
  </si>
  <si>
    <t>998011001</t>
  </si>
  <si>
    <t>Přesun hmot pro budovy zděné v do 6 m</t>
  </si>
  <si>
    <t>1330309748</t>
  </si>
  <si>
    <t>767995R01</t>
  </si>
  <si>
    <t>Ocelové vzpěry (I28) - dodávka a montáž</t>
  </si>
  <si>
    <t>-1500336126</t>
  </si>
  <si>
    <t>4,5*2*47,9*1,15</t>
  </si>
  <si>
    <t>767995R02</t>
  </si>
  <si>
    <t>ocelové podpěrné desky  - dodávka a montáž</t>
  </si>
  <si>
    <t>1691955095</t>
  </si>
  <si>
    <t>2,0*6,0*94,2*1,15</t>
  </si>
  <si>
    <t>767995R03</t>
  </si>
  <si>
    <t>ocelové krycí desky  - dodávka a montáž</t>
  </si>
  <si>
    <t>1077018084</t>
  </si>
  <si>
    <t>1,5*1,5*2*94,2*1,15</t>
  </si>
  <si>
    <t>998767201</t>
  </si>
  <si>
    <t>Přesun hmot procentní pro zámečnické konstrukce v objektech v do 6 m</t>
  </si>
  <si>
    <t>-1989262297</t>
  </si>
  <si>
    <t>901 - VON</t>
  </si>
  <si>
    <t>ORN/VRN -  Ostatní rozpočtové náklady, Vedlejší rozpočtové náklady</t>
  </si>
  <si>
    <t>010001000</t>
  </si>
  <si>
    <t>Průzkumné, geodetické a projektové práce - vytýčení kanalizace, vytýčení inženýrských sítí</t>
  </si>
  <si>
    <t>1024</t>
  </si>
  <si>
    <t>-680124399</t>
  </si>
  <si>
    <t>011434000</t>
  </si>
  <si>
    <t>Měření (monitoring) hlukové hladiny - před výstavbou a po výstavbě</t>
  </si>
  <si>
    <t>1584157034</t>
  </si>
  <si>
    <t>011454000</t>
  </si>
  <si>
    <t>Měření (monitoring) vibrací</t>
  </si>
  <si>
    <t>-1190277014</t>
  </si>
  <si>
    <t>012303000</t>
  </si>
  <si>
    <t>Geodetické práce během výstavby pasportizace a repasportizace</t>
  </si>
  <si>
    <t>1396802613</t>
  </si>
  <si>
    <t>012303000.2</t>
  </si>
  <si>
    <t>Geodetické práce po výstavbě pasportizace a repasportizace</t>
  </si>
  <si>
    <t>-2130262208</t>
  </si>
  <si>
    <t>013244000</t>
  </si>
  <si>
    <t xml:space="preserve">Dokumentace pro provádění stavby - dopracování dokumentace pro realizaci stavby </t>
  </si>
  <si>
    <t>-2089146699</t>
  </si>
  <si>
    <t>013254000.2</t>
  </si>
  <si>
    <t>Dokumentace skutečného provedení stavby</t>
  </si>
  <si>
    <t>915282338</t>
  </si>
  <si>
    <t>030001000</t>
  </si>
  <si>
    <t>297012826</t>
  </si>
  <si>
    <t>040001000.2</t>
  </si>
  <si>
    <t>Inženýrská činnost - dozory, zajištění DIO a DIR, nženýrská činnost objednatele</t>
  </si>
  <si>
    <t>-1965522304</t>
  </si>
  <si>
    <t>045002000</t>
  </si>
  <si>
    <t>Kompletační a koordinační činnost</t>
  </si>
  <si>
    <t>896780978</t>
  </si>
  <si>
    <t>045003001</t>
  </si>
  <si>
    <t>provizorní dopravní značení</t>
  </si>
  <si>
    <t>-1781428636</t>
  </si>
  <si>
    <t>060001000</t>
  </si>
  <si>
    <t>929259842</t>
  </si>
  <si>
    <t>070001000</t>
  </si>
  <si>
    <t>-935114228</t>
  </si>
  <si>
    <t>079001009</t>
  </si>
  <si>
    <t>Informační tabule</t>
  </si>
  <si>
    <t>2048677782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</si>
</sst>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Border="1"/>
    <xf numFmtId="0" fontId="1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1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4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4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2" fillId="0" borderId="16" xfId="0" applyNumberFormat="1" applyFont="1" applyBorder="1" applyAlignment="1">
      <alignment vertical="center"/>
    </xf>
    <xf numFmtId="4" fontId="32" fillId="0" borderId="17" xfId="0" applyNumberFormat="1" applyFont="1" applyBorder="1" applyAlignment="1">
      <alignment vertical="center"/>
    </xf>
    <xf numFmtId="166" fontId="32" fillId="0" borderId="17" xfId="0" applyNumberFormat="1" applyFont="1" applyBorder="1" applyAlignment="1">
      <alignment vertical="center"/>
    </xf>
    <xf numFmtId="4" fontId="32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4" fillId="4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  <protection locked="0"/>
    </xf>
    <xf numFmtId="4" fontId="24" fillId="0" borderId="15" xfId="0" applyNumberFormat="1" applyFont="1" applyBorder="1" applyAlignment="1">
      <alignment vertical="center"/>
    </xf>
    <xf numFmtId="16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4" fontId="24" fillId="0" borderId="18" xfId="0" applyNumberFormat="1" applyFont="1" applyBorder="1" applyAlignment="1">
      <alignment vertical="center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7" fillId="0" borderId="12" xfId="0" applyNumberFormat="1" applyFont="1" applyBorder="1" applyAlignment="1"/>
    <xf numFmtId="166" fontId="37" fillId="0" borderId="13" xfId="0" applyNumberFormat="1" applyFont="1" applyBorder="1" applyAlignment="1"/>
    <xf numFmtId="4" fontId="38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41" fillId="0" borderId="25" xfId="0" applyFont="1" applyBorder="1" applyAlignment="1" applyProtection="1">
      <alignment horizontal="center" vertical="center"/>
      <protection locked="0"/>
    </xf>
    <xf numFmtId="49" fontId="41" fillId="0" borderId="25" xfId="0" applyNumberFormat="1" applyFont="1" applyBorder="1" applyAlignment="1" applyProtection="1">
      <alignment horizontal="left" vertical="center" wrapText="1"/>
      <protection locked="0"/>
    </xf>
    <xf numFmtId="0" fontId="41" fillId="0" borderId="25" xfId="0" applyFont="1" applyBorder="1" applyAlignment="1" applyProtection="1">
      <alignment horizontal="center" vertical="center" wrapText="1"/>
      <protection locked="0"/>
    </xf>
    <xf numFmtId="167" fontId="41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31" fillId="0" borderId="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/>
    </xf>
    <xf numFmtId="4" fontId="27" fillId="0" borderId="0" xfId="0" applyNumberFormat="1" applyFont="1" applyBorder="1" applyAlignment="1">
      <alignment horizontal="right" vertical="center"/>
    </xf>
    <xf numFmtId="4" fontId="27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4" fontId="27" fillId="6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2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36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7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39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3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41" fillId="0" borderId="25" xfId="0" applyFont="1" applyBorder="1" applyAlignment="1" applyProtection="1">
      <alignment horizontal="left" vertical="center" wrapText="1"/>
      <protection locked="0"/>
    </xf>
    <xf numFmtId="4" fontId="41" fillId="4" borderId="25" xfId="0" applyNumberFormat="1" applyFont="1" applyFill="1" applyBorder="1" applyAlignment="1" applyProtection="1">
      <alignment vertical="center"/>
      <protection locked="0"/>
    </xf>
    <xf numFmtId="4" fontId="41" fillId="0" borderId="25" xfId="0" applyNumberFormat="1" applyFont="1" applyBorder="1" applyAlignment="1" applyProtection="1">
      <alignment vertical="center"/>
      <protection locked="0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0" fontId="15" fillId="2" borderId="0" xfId="1" applyFont="1" applyFill="1" applyAlignment="1" applyProtection="1">
      <alignment horizontal="center"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7" xfId="0" applyNumberFormat="1" applyFont="1" applyBorder="1" applyAlignment="1"/>
    <xf numFmtId="4" fontId="5" fillId="0" borderId="17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1"/>
  <sheetViews>
    <sheetView showGridLines="0" tabSelected="1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spans="1:73" ht="36.950000000000003" customHeight="1">
      <c r="C2" s="209" t="s">
        <v>7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R2" s="245" t="s">
        <v>8</v>
      </c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S2" s="21" t="s">
        <v>9</v>
      </c>
      <c r="BT2" s="21" t="s">
        <v>10</v>
      </c>
    </row>
    <row r="3" spans="1:73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11</v>
      </c>
    </row>
    <row r="4" spans="1:73" ht="36.950000000000003" customHeight="1">
      <c r="B4" s="25"/>
      <c r="C4" s="211" t="s">
        <v>12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6"/>
      <c r="AS4" s="27" t="s">
        <v>13</v>
      </c>
      <c r="BE4" s="28" t="s">
        <v>14</v>
      </c>
      <c r="BS4" s="21" t="s">
        <v>15</v>
      </c>
    </row>
    <row r="5" spans="1:73" ht="14.45" customHeight="1">
      <c r="B5" s="25"/>
      <c r="C5" s="29"/>
      <c r="D5" s="30" t="s">
        <v>16</v>
      </c>
      <c r="E5" s="29"/>
      <c r="F5" s="29"/>
      <c r="G5" s="29"/>
      <c r="H5" s="29"/>
      <c r="I5" s="29"/>
      <c r="J5" s="29"/>
      <c r="K5" s="215" t="s">
        <v>17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9"/>
      <c r="AQ5" s="26"/>
      <c r="BE5" s="213" t="s">
        <v>18</v>
      </c>
      <c r="BS5" s="21" t="s">
        <v>9</v>
      </c>
    </row>
    <row r="6" spans="1:73" ht="36.950000000000003" customHeight="1">
      <c r="B6" s="25"/>
      <c r="C6" s="29"/>
      <c r="D6" s="32" t="s">
        <v>19</v>
      </c>
      <c r="E6" s="29"/>
      <c r="F6" s="29"/>
      <c r="G6" s="29"/>
      <c r="H6" s="29"/>
      <c r="I6" s="29"/>
      <c r="J6" s="29"/>
      <c r="K6" s="217" t="s">
        <v>20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9"/>
      <c r="AQ6" s="26"/>
      <c r="BE6" s="214"/>
      <c r="BS6" s="21" t="s">
        <v>9</v>
      </c>
    </row>
    <row r="7" spans="1:73" ht="14.45" customHeight="1">
      <c r="B7" s="25"/>
      <c r="C7" s="29"/>
      <c r="D7" s="33" t="s">
        <v>21</v>
      </c>
      <c r="E7" s="29"/>
      <c r="F7" s="29"/>
      <c r="G7" s="29"/>
      <c r="H7" s="29"/>
      <c r="I7" s="29"/>
      <c r="J7" s="29"/>
      <c r="K7" s="31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3" t="s">
        <v>22</v>
      </c>
      <c r="AL7" s="29"/>
      <c r="AM7" s="29"/>
      <c r="AN7" s="31" t="s">
        <v>5</v>
      </c>
      <c r="AO7" s="29"/>
      <c r="AP7" s="29"/>
      <c r="AQ7" s="26"/>
      <c r="BE7" s="214"/>
      <c r="BS7" s="21" t="s">
        <v>9</v>
      </c>
    </row>
    <row r="8" spans="1:73" ht="14.45" customHeight="1">
      <c r="B8" s="25"/>
      <c r="C8" s="29"/>
      <c r="D8" s="33" t="s">
        <v>23</v>
      </c>
      <c r="E8" s="29"/>
      <c r="F8" s="29"/>
      <c r="G8" s="29"/>
      <c r="H8" s="29"/>
      <c r="I8" s="29"/>
      <c r="J8" s="29"/>
      <c r="K8" s="31" t="s">
        <v>24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3" t="s">
        <v>25</v>
      </c>
      <c r="AL8" s="29"/>
      <c r="AM8" s="29"/>
      <c r="AN8" s="34" t="s">
        <v>26</v>
      </c>
      <c r="AO8" s="29"/>
      <c r="AP8" s="29"/>
      <c r="AQ8" s="26"/>
      <c r="BE8" s="214"/>
      <c r="BS8" s="21" t="s">
        <v>9</v>
      </c>
    </row>
    <row r="9" spans="1:73" ht="14.45" customHeight="1">
      <c r="B9" s="2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6"/>
      <c r="BE9" s="214"/>
      <c r="BS9" s="21" t="s">
        <v>9</v>
      </c>
    </row>
    <row r="10" spans="1:73" ht="14.45" customHeight="1">
      <c r="B10" s="25"/>
      <c r="C10" s="29"/>
      <c r="D10" s="33" t="s">
        <v>27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3" t="s">
        <v>28</v>
      </c>
      <c r="AL10" s="29"/>
      <c r="AM10" s="29"/>
      <c r="AN10" s="31" t="s">
        <v>5</v>
      </c>
      <c r="AO10" s="29"/>
      <c r="AP10" s="29"/>
      <c r="AQ10" s="26"/>
      <c r="BE10" s="214"/>
      <c r="BS10" s="21" t="s">
        <v>9</v>
      </c>
    </row>
    <row r="11" spans="1:73" ht="18.399999999999999" customHeight="1">
      <c r="B11" s="25"/>
      <c r="C11" s="29"/>
      <c r="D11" s="29"/>
      <c r="E11" s="31" t="s">
        <v>29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3" t="s">
        <v>30</v>
      </c>
      <c r="AL11" s="29"/>
      <c r="AM11" s="29"/>
      <c r="AN11" s="31" t="s">
        <v>5</v>
      </c>
      <c r="AO11" s="29"/>
      <c r="AP11" s="29"/>
      <c r="AQ11" s="26"/>
      <c r="BE11" s="214"/>
      <c r="BS11" s="21" t="s">
        <v>9</v>
      </c>
    </row>
    <row r="12" spans="1:73" ht="6.95" customHeight="1">
      <c r="B12" s="25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6"/>
      <c r="BE12" s="214"/>
      <c r="BS12" s="21" t="s">
        <v>9</v>
      </c>
    </row>
    <row r="13" spans="1:73" ht="14.45" customHeight="1">
      <c r="B13" s="25"/>
      <c r="C13" s="29"/>
      <c r="D13" s="33" t="s">
        <v>31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3" t="s">
        <v>28</v>
      </c>
      <c r="AL13" s="29"/>
      <c r="AM13" s="29"/>
      <c r="AN13" s="35" t="s">
        <v>32</v>
      </c>
      <c r="AO13" s="29"/>
      <c r="AP13" s="29"/>
      <c r="AQ13" s="26"/>
      <c r="BE13" s="214"/>
      <c r="BS13" s="21" t="s">
        <v>9</v>
      </c>
    </row>
    <row r="14" spans="1:73" ht="15">
      <c r="B14" s="25"/>
      <c r="C14" s="29"/>
      <c r="D14" s="29"/>
      <c r="E14" s="218" t="s">
        <v>32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33" t="s">
        <v>30</v>
      </c>
      <c r="AL14" s="29"/>
      <c r="AM14" s="29"/>
      <c r="AN14" s="35" t="s">
        <v>32</v>
      </c>
      <c r="AO14" s="29"/>
      <c r="AP14" s="29"/>
      <c r="AQ14" s="26"/>
      <c r="BE14" s="214"/>
      <c r="BS14" s="21" t="s">
        <v>9</v>
      </c>
    </row>
    <row r="15" spans="1:73" ht="6.95" customHeight="1">
      <c r="B15" s="25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6"/>
      <c r="BE15" s="214"/>
      <c r="BS15" s="21" t="s">
        <v>6</v>
      </c>
    </row>
    <row r="16" spans="1:73" ht="14.45" customHeight="1">
      <c r="B16" s="25"/>
      <c r="C16" s="29"/>
      <c r="D16" s="33" t="s">
        <v>33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3" t="s">
        <v>28</v>
      </c>
      <c r="AL16" s="29"/>
      <c r="AM16" s="29"/>
      <c r="AN16" s="31" t="s">
        <v>5</v>
      </c>
      <c r="AO16" s="29"/>
      <c r="AP16" s="29"/>
      <c r="AQ16" s="26"/>
      <c r="BE16" s="214"/>
      <c r="BS16" s="21" t="s">
        <v>6</v>
      </c>
    </row>
    <row r="17" spans="2:71" ht="18.399999999999999" customHeight="1">
      <c r="B17" s="25"/>
      <c r="C17" s="29"/>
      <c r="D17" s="29"/>
      <c r="E17" s="31" t="s">
        <v>34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3" t="s">
        <v>30</v>
      </c>
      <c r="AL17" s="29"/>
      <c r="AM17" s="29"/>
      <c r="AN17" s="31" t="s">
        <v>5</v>
      </c>
      <c r="AO17" s="29"/>
      <c r="AP17" s="29"/>
      <c r="AQ17" s="26"/>
      <c r="BE17" s="214"/>
      <c r="BS17" s="21" t="s">
        <v>35</v>
      </c>
    </row>
    <row r="18" spans="2:71" ht="6.95" customHeight="1">
      <c r="B18" s="25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6"/>
      <c r="BE18" s="214"/>
      <c r="BS18" s="21" t="s">
        <v>9</v>
      </c>
    </row>
    <row r="19" spans="2:71" ht="14.45" customHeight="1">
      <c r="B19" s="25"/>
      <c r="C19" s="29"/>
      <c r="D19" s="33" t="s">
        <v>36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3" t="s">
        <v>28</v>
      </c>
      <c r="AL19" s="29"/>
      <c r="AM19" s="29"/>
      <c r="AN19" s="31" t="s">
        <v>5</v>
      </c>
      <c r="AO19" s="29"/>
      <c r="AP19" s="29"/>
      <c r="AQ19" s="26"/>
      <c r="BE19" s="214"/>
      <c r="BS19" s="21" t="s">
        <v>9</v>
      </c>
    </row>
    <row r="20" spans="2:71" ht="18.399999999999999" customHeight="1">
      <c r="B20" s="25"/>
      <c r="C20" s="29"/>
      <c r="D20" s="29"/>
      <c r="E20" s="31" t="s">
        <v>34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3" t="s">
        <v>30</v>
      </c>
      <c r="AL20" s="29"/>
      <c r="AM20" s="29"/>
      <c r="AN20" s="31" t="s">
        <v>5</v>
      </c>
      <c r="AO20" s="29"/>
      <c r="AP20" s="29"/>
      <c r="AQ20" s="26"/>
      <c r="BE20" s="214"/>
    </row>
    <row r="21" spans="2:71" ht="6.95" customHeight="1">
      <c r="B21" s="25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6"/>
      <c r="BE21" s="214"/>
    </row>
    <row r="22" spans="2:71" ht="15">
      <c r="B22" s="25"/>
      <c r="C22" s="29"/>
      <c r="D22" s="33" t="s">
        <v>37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6"/>
      <c r="BE22" s="214"/>
    </row>
    <row r="23" spans="2:71" ht="22.5" customHeight="1">
      <c r="B23" s="25"/>
      <c r="C23" s="29"/>
      <c r="D23" s="29"/>
      <c r="E23" s="220" t="s">
        <v>5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9"/>
      <c r="AP23" s="29"/>
      <c r="AQ23" s="26"/>
      <c r="BE23" s="214"/>
    </row>
    <row r="24" spans="2:71" ht="6.95" customHeight="1">
      <c r="B24" s="2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6"/>
      <c r="BE24" s="214"/>
    </row>
    <row r="25" spans="2:71" ht="6.95" customHeight="1">
      <c r="B25" s="25"/>
      <c r="C25" s="2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9"/>
      <c r="AQ25" s="26"/>
      <c r="BE25" s="214"/>
    </row>
    <row r="26" spans="2:71" ht="14.45" customHeight="1">
      <c r="B26" s="25"/>
      <c r="C26" s="29"/>
      <c r="D26" s="37" t="s">
        <v>38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21">
        <f>ROUND(AG87,2)</f>
        <v>0</v>
      </c>
      <c r="AL26" s="216"/>
      <c r="AM26" s="216"/>
      <c r="AN26" s="216"/>
      <c r="AO26" s="216"/>
      <c r="AP26" s="29"/>
      <c r="AQ26" s="26"/>
      <c r="BE26" s="214"/>
    </row>
    <row r="27" spans="2:71" ht="14.45" customHeight="1">
      <c r="B27" s="25"/>
      <c r="C27" s="29"/>
      <c r="D27" s="37" t="s">
        <v>39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21">
        <f>ROUND(AG94,2)</f>
        <v>0</v>
      </c>
      <c r="AL27" s="221"/>
      <c r="AM27" s="221"/>
      <c r="AN27" s="221"/>
      <c r="AO27" s="221"/>
      <c r="AP27" s="29"/>
      <c r="AQ27" s="26"/>
      <c r="BE27" s="214"/>
    </row>
    <row r="28" spans="2:71" s="1" customFormat="1" ht="6.95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40"/>
      <c r="BE28" s="214"/>
    </row>
    <row r="29" spans="2:71" s="1" customFormat="1" ht="25.9" customHeight="1">
      <c r="B29" s="38"/>
      <c r="C29" s="39"/>
      <c r="D29" s="41" t="s">
        <v>40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222">
        <f>ROUND(AK26+AK27,2)</f>
        <v>0</v>
      </c>
      <c r="AL29" s="223"/>
      <c r="AM29" s="223"/>
      <c r="AN29" s="223"/>
      <c r="AO29" s="223"/>
      <c r="AP29" s="39"/>
      <c r="AQ29" s="40"/>
      <c r="BE29" s="214"/>
    </row>
    <row r="30" spans="2:71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40"/>
      <c r="BE30" s="214"/>
    </row>
    <row r="31" spans="2:71" s="2" customFormat="1" ht="14.45" customHeight="1">
      <c r="B31" s="43"/>
      <c r="C31" s="44"/>
      <c r="D31" s="45" t="s">
        <v>41</v>
      </c>
      <c r="E31" s="44"/>
      <c r="F31" s="45" t="s">
        <v>42</v>
      </c>
      <c r="G31" s="44"/>
      <c r="H31" s="44"/>
      <c r="I31" s="44"/>
      <c r="J31" s="44"/>
      <c r="K31" s="44"/>
      <c r="L31" s="224">
        <v>0.21</v>
      </c>
      <c r="M31" s="225"/>
      <c r="N31" s="225"/>
      <c r="O31" s="225"/>
      <c r="P31" s="44"/>
      <c r="Q31" s="44"/>
      <c r="R31" s="44"/>
      <c r="S31" s="44"/>
      <c r="T31" s="47" t="s">
        <v>43</v>
      </c>
      <c r="U31" s="44"/>
      <c r="V31" s="44"/>
      <c r="W31" s="226">
        <f>ROUND(AZ87+SUM(CD95:CD99),2)</f>
        <v>0</v>
      </c>
      <c r="X31" s="225"/>
      <c r="Y31" s="225"/>
      <c r="Z31" s="225"/>
      <c r="AA31" s="225"/>
      <c r="AB31" s="225"/>
      <c r="AC31" s="225"/>
      <c r="AD31" s="225"/>
      <c r="AE31" s="225"/>
      <c r="AF31" s="44"/>
      <c r="AG31" s="44"/>
      <c r="AH31" s="44"/>
      <c r="AI31" s="44"/>
      <c r="AJ31" s="44"/>
      <c r="AK31" s="226">
        <f>ROUND(AV87+SUM(BY95:BY99),2)</f>
        <v>0</v>
      </c>
      <c r="AL31" s="225"/>
      <c r="AM31" s="225"/>
      <c r="AN31" s="225"/>
      <c r="AO31" s="225"/>
      <c r="AP31" s="44"/>
      <c r="AQ31" s="48"/>
      <c r="BE31" s="214"/>
    </row>
    <row r="32" spans="2:71" s="2" customFormat="1" ht="14.45" customHeight="1">
      <c r="B32" s="43"/>
      <c r="C32" s="44"/>
      <c r="D32" s="44"/>
      <c r="E32" s="44"/>
      <c r="F32" s="45" t="s">
        <v>44</v>
      </c>
      <c r="G32" s="44"/>
      <c r="H32" s="44"/>
      <c r="I32" s="44"/>
      <c r="J32" s="44"/>
      <c r="K32" s="44"/>
      <c r="L32" s="224">
        <v>0.15</v>
      </c>
      <c r="M32" s="225"/>
      <c r="N32" s="225"/>
      <c r="O32" s="225"/>
      <c r="P32" s="44"/>
      <c r="Q32" s="44"/>
      <c r="R32" s="44"/>
      <c r="S32" s="44"/>
      <c r="T32" s="47" t="s">
        <v>43</v>
      </c>
      <c r="U32" s="44"/>
      <c r="V32" s="44"/>
      <c r="W32" s="226">
        <f>ROUND(BA87+SUM(CE95:CE99),2)</f>
        <v>0</v>
      </c>
      <c r="X32" s="225"/>
      <c r="Y32" s="225"/>
      <c r="Z32" s="225"/>
      <c r="AA32" s="225"/>
      <c r="AB32" s="225"/>
      <c r="AC32" s="225"/>
      <c r="AD32" s="225"/>
      <c r="AE32" s="225"/>
      <c r="AF32" s="44"/>
      <c r="AG32" s="44"/>
      <c r="AH32" s="44"/>
      <c r="AI32" s="44"/>
      <c r="AJ32" s="44"/>
      <c r="AK32" s="226">
        <f>ROUND(AW87+SUM(BZ95:BZ99),2)</f>
        <v>0</v>
      </c>
      <c r="AL32" s="225"/>
      <c r="AM32" s="225"/>
      <c r="AN32" s="225"/>
      <c r="AO32" s="225"/>
      <c r="AP32" s="44"/>
      <c r="AQ32" s="48"/>
      <c r="BE32" s="214"/>
    </row>
    <row r="33" spans="2:57" s="2" customFormat="1" ht="14.45" hidden="1" customHeight="1">
      <c r="B33" s="43"/>
      <c r="C33" s="44"/>
      <c r="D33" s="44"/>
      <c r="E33" s="44"/>
      <c r="F33" s="45" t="s">
        <v>45</v>
      </c>
      <c r="G33" s="44"/>
      <c r="H33" s="44"/>
      <c r="I33" s="44"/>
      <c r="J33" s="44"/>
      <c r="K33" s="44"/>
      <c r="L33" s="224">
        <v>0.21</v>
      </c>
      <c r="M33" s="225"/>
      <c r="N33" s="225"/>
      <c r="O33" s="225"/>
      <c r="P33" s="44"/>
      <c r="Q33" s="44"/>
      <c r="R33" s="44"/>
      <c r="S33" s="44"/>
      <c r="T33" s="47" t="s">
        <v>43</v>
      </c>
      <c r="U33" s="44"/>
      <c r="V33" s="44"/>
      <c r="W33" s="226">
        <f>ROUND(BB87+SUM(CF95:CF99),2)</f>
        <v>0</v>
      </c>
      <c r="X33" s="225"/>
      <c r="Y33" s="225"/>
      <c r="Z33" s="225"/>
      <c r="AA33" s="225"/>
      <c r="AB33" s="225"/>
      <c r="AC33" s="225"/>
      <c r="AD33" s="225"/>
      <c r="AE33" s="225"/>
      <c r="AF33" s="44"/>
      <c r="AG33" s="44"/>
      <c r="AH33" s="44"/>
      <c r="AI33" s="44"/>
      <c r="AJ33" s="44"/>
      <c r="AK33" s="226">
        <v>0</v>
      </c>
      <c r="AL33" s="225"/>
      <c r="AM33" s="225"/>
      <c r="AN33" s="225"/>
      <c r="AO33" s="225"/>
      <c r="AP33" s="44"/>
      <c r="AQ33" s="48"/>
      <c r="BE33" s="214"/>
    </row>
    <row r="34" spans="2:57" s="2" customFormat="1" ht="14.45" hidden="1" customHeight="1">
      <c r="B34" s="43"/>
      <c r="C34" s="44"/>
      <c r="D34" s="44"/>
      <c r="E34" s="44"/>
      <c r="F34" s="45" t="s">
        <v>46</v>
      </c>
      <c r="G34" s="44"/>
      <c r="H34" s="44"/>
      <c r="I34" s="44"/>
      <c r="J34" s="44"/>
      <c r="K34" s="44"/>
      <c r="L34" s="224">
        <v>0.15</v>
      </c>
      <c r="M34" s="225"/>
      <c r="N34" s="225"/>
      <c r="O34" s="225"/>
      <c r="P34" s="44"/>
      <c r="Q34" s="44"/>
      <c r="R34" s="44"/>
      <c r="S34" s="44"/>
      <c r="T34" s="47" t="s">
        <v>43</v>
      </c>
      <c r="U34" s="44"/>
      <c r="V34" s="44"/>
      <c r="W34" s="226">
        <f>ROUND(BC87+SUM(CG95:CG99),2)</f>
        <v>0</v>
      </c>
      <c r="X34" s="225"/>
      <c r="Y34" s="225"/>
      <c r="Z34" s="225"/>
      <c r="AA34" s="225"/>
      <c r="AB34" s="225"/>
      <c r="AC34" s="225"/>
      <c r="AD34" s="225"/>
      <c r="AE34" s="225"/>
      <c r="AF34" s="44"/>
      <c r="AG34" s="44"/>
      <c r="AH34" s="44"/>
      <c r="AI34" s="44"/>
      <c r="AJ34" s="44"/>
      <c r="AK34" s="226">
        <v>0</v>
      </c>
      <c r="AL34" s="225"/>
      <c r="AM34" s="225"/>
      <c r="AN34" s="225"/>
      <c r="AO34" s="225"/>
      <c r="AP34" s="44"/>
      <c r="AQ34" s="48"/>
      <c r="BE34" s="214"/>
    </row>
    <row r="35" spans="2:57" s="2" customFormat="1" ht="14.45" hidden="1" customHeight="1">
      <c r="B35" s="43"/>
      <c r="C35" s="44"/>
      <c r="D35" s="44"/>
      <c r="E35" s="44"/>
      <c r="F35" s="45" t="s">
        <v>47</v>
      </c>
      <c r="G35" s="44"/>
      <c r="H35" s="44"/>
      <c r="I35" s="44"/>
      <c r="J35" s="44"/>
      <c r="K35" s="44"/>
      <c r="L35" s="224">
        <v>0</v>
      </c>
      <c r="M35" s="225"/>
      <c r="N35" s="225"/>
      <c r="O35" s="225"/>
      <c r="P35" s="44"/>
      <c r="Q35" s="44"/>
      <c r="R35" s="44"/>
      <c r="S35" s="44"/>
      <c r="T35" s="47" t="s">
        <v>43</v>
      </c>
      <c r="U35" s="44"/>
      <c r="V35" s="44"/>
      <c r="W35" s="226">
        <f>ROUND(BD87+SUM(CH95:CH99),2)</f>
        <v>0</v>
      </c>
      <c r="X35" s="225"/>
      <c r="Y35" s="225"/>
      <c r="Z35" s="225"/>
      <c r="AA35" s="225"/>
      <c r="AB35" s="225"/>
      <c r="AC35" s="225"/>
      <c r="AD35" s="225"/>
      <c r="AE35" s="225"/>
      <c r="AF35" s="44"/>
      <c r="AG35" s="44"/>
      <c r="AH35" s="44"/>
      <c r="AI35" s="44"/>
      <c r="AJ35" s="44"/>
      <c r="AK35" s="226">
        <v>0</v>
      </c>
      <c r="AL35" s="225"/>
      <c r="AM35" s="225"/>
      <c r="AN35" s="225"/>
      <c r="AO35" s="225"/>
      <c r="AP35" s="44"/>
      <c r="AQ35" s="48"/>
    </row>
    <row r="36" spans="2:57" s="1" customFormat="1" ht="6.95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0"/>
    </row>
    <row r="37" spans="2:57" s="1" customFormat="1" ht="25.9" customHeight="1">
      <c r="B37" s="38"/>
      <c r="C37" s="49"/>
      <c r="D37" s="50" t="s">
        <v>48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 t="s">
        <v>49</v>
      </c>
      <c r="U37" s="51"/>
      <c r="V37" s="51"/>
      <c r="W37" s="51"/>
      <c r="X37" s="227" t="s">
        <v>50</v>
      </c>
      <c r="Y37" s="228"/>
      <c r="Z37" s="228"/>
      <c r="AA37" s="228"/>
      <c r="AB37" s="228"/>
      <c r="AC37" s="51"/>
      <c r="AD37" s="51"/>
      <c r="AE37" s="51"/>
      <c r="AF37" s="51"/>
      <c r="AG37" s="51"/>
      <c r="AH37" s="51"/>
      <c r="AI37" s="51"/>
      <c r="AJ37" s="51"/>
      <c r="AK37" s="229">
        <f>SUM(AK29:AK35)</f>
        <v>0</v>
      </c>
      <c r="AL37" s="228"/>
      <c r="AM37" s="228"/>
      <c r="AN37" s="228"/>
      <c r="AO37" s="230"/>
      <c r="AP37" s="49"/>
      <c r="AQ37" s="40"/>
    </row>
    <row r="38" spans="2:57" s="1" customFormat="1" ht="14.4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40"/>
    </row>
    <row r="39" spans="2:57">
      <c r="B39" s="25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6"/>
    </row>
    <row r="40" spans="2:57">
      <c r="B40" s="25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6"/>
    </row>
    <row r="41" spans="2:57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6"/>
    </row>
    <row r="42" spans="2:57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6"/>
    </row>
    <row r="43" spans="2:57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6"/>
    </row>
    <row r="44" spans="2:57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6"/>
    </row>
    <row r="45" spans="2:57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6"/>
    </row>
    <row r="46" spans="2:57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6"/>
    </row>
    <row r="47" spans="2:57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6"/>
    </row>
    <row r="48" spans="2:57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6"/>
    </row>
    <row r="49" spans="2:43" s="1" customFormat="1" ht="15">
      <c r="B49" s="38"/>
      <c r="C49" s="39"/>
      <c r="D49" s="53" t="s">
        <v>51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  <c r="AA49" s="39"/>
      <c r="AB49" s="39"/>
      <c r="AC49" s="53" t="s">
        <v>52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5"/>
      <c r="AP49" s="39"/>
      <c r="AQ49" s="40"/>
    </row>
    <row r="50" spans="2:43">
      <c r="B50" s="25"/>
      <c r="C50" s="29"/>
      <c r="D50" s="5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57"/>
      <c r="AA50" s="29"/>
      <c r="AB50" s="29"/>
      <c r="AC50" s="56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57"/>
      <c r="AP50" s="29"/>
      <c r="AQ50" s="26"/>
    </row>
    <row r="51" spans="2:43">
      <c r="B51" s="25"/>
      <c r="C51" s="29"/>
      <c r="D51" s="5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57"/>
      <c r="AA51" s="29"/>
      <c r="AB51" s="29"/>
      <c r="AC51" s="56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7"/>
      <c r="AP51" s="29"/>
      <c r="AQ51" s="26"/>
    </row>
    <row r="52" spans="2:43">
      <c r="B52" s="25"/>
      <c r="C52" s="29"/>
      <c r="D52" s="5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57"/>
      <c r="AA52" s="29"/>
      <c r="AB52" s="29"/>
      <c r="AC52" s="56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57"/>
      <c r="AP52" s="29"/>
      <c r="AQ52" s="26"/>
    </row>
    <row r="53" spans="2:43">
      <c r="B53" s="25"/>
      <c r="C53" s="29"/>
      <c r="D53" s="5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7"/>
      <c r="AA53" s="29"/>
      <c r="AB53" s="29"/>
      <c r="AC53" s="56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7"/>
      <c r="AP53" s="29"/>
      <c r="AQ53" s="26"/>
    </row>
    <row r="54" spans="2:43">
      <c r="B54" s="25"/>
      <c r="C54" s="29"/>
      <c r="D54" s="5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7"/>
      <c r="AA54" s="29"/>
      <c r="AB54" s="29"/>
      <c r="AC54" s="56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7"/>
      <c r="AP54" s="29"/>
      <c r="AQ54" s="26"/>
    </row>
    <row r="55" spans="2:43">
      <c r="B55" s="25"/>
      <c r="C55" s="29"/>
      <c r="D55" s="5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57"/>
      <c r="AA55" s="29"/>
      <c r="AB55" s="29"/>
      <c r="AC55" s="56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57"/>
      <c r="AP55" s="29"/>
      <c r="AQ55" s="26"/>
    </row>
    <row r="56" spans="2:43">
      <c r="B56" s="25"/>
      <c r="C56" s="29"/>
      <c r="D56" s="5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57"/>
      <c r="AA56" s="29"/>
      <c r="AB56" s="29"/>
      <c r="AC56" s="56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57"/>
      <c r="AP56" s="29"/>
      <c r="AQ56" s="26"/>
    </row>
    <row r="57" spans="2:43">
      <c r="B57" s="25"/>
      <c r="C57" s="29"/>
      <c r="D57" s="5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57"/>
      <c r="AA57" s="29"/>
      <c r="AB57" s="29"/>
      <c r="AC57" s="56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57"/>
      <c r="AP57" s="29"/>
      <c r="AQ57" s="26"/>
    </row>
    <row r="58" spans="2:43" s="1" customFormat="1" ht="15">
      <c r="B58" s="38"/>
      <c r="C58" s="39"/>
      <c r="D58" s="58" t="s">
        <v>53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60" t="s">
        <v>54</v>
      </c>
      <c r="S58" s="59"/>
      <c r="T58" s="59"/>
      <c r="U58" s="59"/>
      <c r="V58" s="59"/>
      <c r="W58" s="59"/>
      <c r="X58" s="59"/>
      <c r="Y58" s="59"/>
      <c r="Z58" s="61"/>
      <c r="AA58" s="39"/>
      <c r="AB58" s="39"/>
      <c r="AC58" s="58" t="s">
        <v>53</v>
      </c>
      <c r="AD58" s="59"/>
      <c r="AE58" s="59"/>
      <c r="AF58" s="59"/>
      <c r="AG58" s="59"/>
      <c r="AH58" s="59"/>
      <c r="AI58" s="59"/>
      <c r="AJ58" s="59"/>
      <c r="AK58" s="59"/>
      <c r="AL58" s="59"/>
      <c r="AM58" s="60" t="s">
        <v>54</v>
      </c>
      <c r="AN58" s="59"/>
      <c r="AO58" s="61"/>
      <c r="AP58" s="39"/>
      <c r="AQ58" s="40"/>
    </row>
    <row r="59" spans="2:43">
      <c r="B59" s="25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6"/>
    </row>
    <row r="60" spans="2:43" s="1" customFormat="1" ht="15">
      <c r="B60" s="38"/>
      <c r="C60" s="39"/>
      <c r="D60" s="53" t="s">
        <v>55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5"/>
      <c r="AA60" s="39"/>
      <c r="AB60" s="39"/>
      <c r="AC60" s="53" t="s">
        <v>56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5"/>
      <c r="AP60" s="39"/>
      <c r="AQ60" s="40"/>
    </row>
    <row r="61" spans="2:43">
      <c r="B61" s="25"/>
      <c r="C61" s="29"/>
      <c r="D61" s="5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7"/>
      <c r="AA61" s="29"/>
      <c r="AB61" s="29"/>
      <c r="AC61" s="56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57"/>
      <c r="AP61" s="29"/>
      <c r="AQ61" s="26"/>
    </row>
    <row r="62" spans="2:43">
      <c r="B62" s="25"/>
      <c r="C62" s="29"/>
      <c r="D62" s="56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57"/>
      <c r="AA62" s="29"/>
      <c r="AB62" s="29"/>
      <c r="AC62" s="56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57"/>
      <c r="AP62" s="29"/>
      <c r="AQ62" s="26"/>
    </row>
    <row r="63" spans="2:43">
      <c r="B63" s="25"/>
      <c r="C63" s="29"/>
      <c r="D63" s="56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57"/>
      <c r="AA63" s="29"/>
      <c r="AB63" s="29"/>
      <c r="AC63" s="56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57"/>
      <c r="AP63" s="29"/>
      <c r="AQ63" s="26"/>
    </row>
    <row r="64" spans="2:43">
      <c r="B64" s="25"/>
      <c r="C64" s="29"/>
      <c r="D64" s="5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57"/>
      <c r="AA64" s="29"/>
      <c r="AB64" s="29"/>
      <c r="AC64" s="56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57"/>
      <c r="AP64" s="29"/>
      <c r="AQ64" s="26"/>
    </row>
    <row r="65" spans="2:43">
      <c r="B65" s="25"/>
      <c r="C65" s="29"/>
      <c r="D65" s="5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57"/>
      <c r="AA65" s="29"/>
      <c r="AB65" s="29"/>
      <c r="AC65" s="56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57"/>
      <c r="AP65" s="29"/>
      <c r="AQ65" s="26"/>
    </row>
    <row r="66" spans="2:43">
      <c r="B66" s="25"/>
      <c r="C66" s="29"/>
      <c r="D66" s="56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57"/>
      <c r="AA66" s="29"/>
      <c r="AB66" s="29"/>
      <c r="AC66" s="56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57"/>
      <c r="AP66" s="29"/>
      <c r="AQ66" s="26"/>
    </row>
    <row r="67" spans="2:43">
      <c r="B67" s="25"/>
      <c r="C67" s="29"/>
      <c r="D67" s="5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57"/>
      <c r="AA67" s="29"/>
      <c r="AB67" s="29"/>
      <c r="AC67" s="56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57"/>
      <c r="AP67" s="29"/>
      <c r="AQ67" s="26"/>
    </row>
    <row r="68" spans="2:43">
      <c r="B68" s="25"/>
      <c r="C68" s="29"/>
      <c r="D68" s="56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7"/>
      <c r="AA68" s="29"/>
      <c r="AB68" s="29"/>
      <c r="AC68" s="56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57"/>
      <c r="AP68" s="29"/>
      <c r="AQ68" s="26"/>
    </row>
    <row r="69" spans="2:43" s="1" customFormat="1" ht="15">
      <c r="B69" s="38"/>
      <c r="C69" s="39"/>
      <c r="D69" s="58" t="s">
        <v>53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 t="s">
        <v>54</v>
      </c>
      <c r="S69" s="59"/>
      <c r="T69" s="59"/>
      <c r="U69" s="59"/>
      <c r="V69" s="59"/>
      <c r="W69" s="59"/>
      <c r="X69" s="59"/>
      <c r="Y69" s="59"/>
      <c r="Z69" s="61"/>
      <c r="AA69" s="39"/>
      <c r="AB69" s="39"/>
      <c r="AC69" s="58" t="s">
        <v>53</v>
      </c>
      <c r="AD69" s="59"/>
      <c r="AE69" s="59"/>
      <c r="AF69" s="59"/>
      <c r="AG69" s="59"/>
      <c r="AH69" s="59"/>
      <c r="AI69" s="59"/>
      <c r="AJ69" s="59"/>
      <c r="AK69" s="59"/>
      <c r="AL69" s="59"/>
      <c r="AM69" s="60" t="s">
        <v>54</v>
      </c>
      <c r="AN69" s="59"/>
      <c r="AO69" s="61"/>
      <c r="AP69" s="39"/>
      <c r="AQ69" s="40"/>
    </row>
    <row r="70" spans="2:43" s="1" customFormat="1" ht="6.95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40"/>
    </row>
    <row r="71" spans="2:43" s="1" customFormat="1" ht="6.9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4"/>
    </row>
    <row r="75" spans="2:43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7"/>
    </row>
    <row r="76" spans="2:43" s="1" customFormat="1" ht="36.950000000000003" customHeight="1">
      <c r="B76" s="38"/>
      <c r="C76" s="211" t="s">
        <v>57</v>
      </c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40"/>
    </row>
    <row r="77" spans="2:43" s="3" customFormat="1" ht="14.45" customHeight="1">
      <c r="B77" s="68"/>
      <c r="C77" s="33" t="s">
        <v>16</v>
      </c>
      <c r="D77" s="69"/>
      <c r="E77" s="69"/>
      <c r="F77" s="69"/>
      <c r="G77" s="69"/>
      <c r="H77" s="69"/>
      <c r="I77" s="69"/>
      <c r="J77" s="69"/>
      <c r="K77" s="69"/>
      <c r="L77" s="69" t="str">
        <f>K5</f>
        <v>11</v>
      </c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70"/>
    </row>
    <row r="78" spans="2:43" s="4" customFormat="1" ht="36.950000000000003" customHeight="1">
      <c r="B78" s="71"/>
      <c r="C78" s="72" t="s">
        <v>19</v>
      </c>
      <c r="D78" s="73"/>
      <c r="E78" s="73"/>
      <c r="F78" s="73"/>
      <c r="G78" s="73"/>
      <c r="H78" s="73"/>
      <c r="I78" s="73"/>
      <c r="J78" s="73"/>
      <c r="K78" s="73"/>
      <c r="L78" s="247" t="str">
        <f>K6</f>
        <v>Rekonstrukce komunikací v oblasti Toužimská Novákovo náměstí</v>
      </c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248"/>
      <c r="AP78" s="73"/>
      <c r="AQ78" s="74"/>
    </row>
    <row r="79" spans="2:43" s="1" customFormat="1" ht="6.95" customHeight="1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40"/>
    </row>
    <row r="80" spans="2:43" s="1" customFormat="1" ht="15">
      <c r="B80" s="38"/>
      <c r="C80" s="33" t="s">
        <v>23</v>
      </c>
      <c r="D80" s="39"/>
      <c r="E80" s="39"/>
      <c r="F80" s="39"/>
      <c r="G80" s="39"/>
      <c r="H80" s="39"/>
      <c r="I80" s="39"/>
      <c r="J80" s="39"/>
      <c r="K80" s="39"/>
      <c r="L80" s="75" t="str">
        <f>IF(K8="","",K8)</f>
        <v>Praha - Kbely</v>
      </c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3" t="s">
        <v>25</v>
      </c>
      <c r="AJ80" s="39"/>
      <c r="AK80" s="39"/>
      <c r="AL80" s="39"/>
      <c r="AM80" s="76" t="str">
        <f>IF(AN8= "","",AN8)</f>
        <v>21.4.2017</v>
      </c>
      <c r="AN80" s="39"/>
      <c r="AO80" s="39"/>
      <c r="AP80" s="39"/>
      <c r="AQ80" s="40"/>
    </row>
    <row r="81" spans="1:89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40"/>
    </row>
    <row r="82" spans="1:89" s="1" customFormat="1" ht="15">
      <c r="B82" s="38"/>
      <c r="C82" s="33" t="s">
        <v>27</v>
      </c>
      <c r="D82" s="39"/>
      <c r="E82" s="39"/>
      <c r="F82" s="39"/>
      <c r="G82" s="39"/>
      <c r="H82" s="39"/>
      <c r="I82" s="39"/>
      <c r="J82" s="39"/>
      <c r="K82" s="39"/>
      <c r="L82" s="69" t="str">
        <f>IF(E11= "","",E11)</f>
        <v>MČ Praha 19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3" t="s">
        <v>33</v>
      </c>
      <c r="AJ82" s="39"/>
      <c r="AK82" s="39"/>
      <c r="AL82" s="39"/>
      <c r="AM82" s="249" t="str">
        <f>IF(E17="","",E17)</f>
        <v xml:space="preserve"> </v>
      </c>
      <c r="AN82" s="249"/>
      <c r="AO82" s="249"/>
      <c r="AP82" s="249"/>
      <c r="AQ82" s="40"/>
      <c r="AS82" s="250" t="s">
        <v>58</v>
      </c>
      <c r="AT82" s="251"/>
      <c r="AU82" s="54"/>
      <c r="AV82" s="54"/>
      <c r="AW82" s="54"/>
      <c r="AX82" s="54"/>
      <c r="AY82" s="54"/>
      <c r="AZ82" s="54"/>
      <c r="BA82" s="54"/>
      <c r="BB82" s="54"/>
      <c r="BC82" s="54"/>
      <c r="BD82" s="55"/>
    </row>
    <row r="83" spans="1:89" s="1" customFormat="1" ht="15">
      <c r="B83" s="38"/>
      <c r="C83" s="33" t="s">
        <v>31</v>
      </c>
      <c r="D83" s="39"/>
      <c r="E83" s="39"/>
      <c r="F83" s="39"/>
      <c r="G83" s="39"/>
      <c r="H83" s="39"/>
      <c r="I83" s="39"/>
      <c r="J83" s="39"/>
      <c r="K83" s="39"/>
      <c r="L83" s="69" t="str">
        <f>IF(E14= "Vyplň údaj","",E14)</f>
        <v/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3" t="s">
        <v>36</v>
      </c>
      <c r="AJ83" s="39"/>
      <c r="AK83" s="39"/>
      <c r="AL83" s="39"/>
      <c r="AM83" s="249" t="str">
        <f>IF(E20="","",E20)</f>
        <v xml:space="preserve"> </v>
      </c>
      <c r="AN83" s="249"/>
      <c r="AO83" s="249"/>
      <c r="AP83" s="249"/>
      <c r="AQ83" s="40"/>
      <c r="AS83" s="252"/>
      <c r="AT83" s="253"/>
      <c r="AU83" s="39"/>
      <c r="AV83" s="39"/>
      <c r="AW83" s="39"/>
      <c r="AX83" s="39"/>
      <c r="AY83" s="39"/>
      <c r="AZ83" s="39"/>
      <c r="BA83" s="39"/>
      <c r="BB83" s="39"/>
      <c r="BC83" s="39"/>
      <c r="BD83" s="77"/>
    </row>
    <row r="84" spans="1:89" s="1" customFormat="1" ht="10.9" customHeight="1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40"/>
      <c r="AS84" s="252"/>
      <c r="AT84" s="253"/>
      <c r="AU84" s="39"/>
      <c r="AV84" s="39"/>
      <c r="AW84" s="39"/>
      <c r="AX84" s="39"/>
      <c r="AY84" s="39"/>
      <c r="AZ84" s="39"/>
      <c r="BA84" s="39"/>
      <c r="BB84" s="39"/>
      <c r="BC84" s="39"/>
      <c r="BD84" s="77"/>
    </row>
    <row r="85" spans="1:89" s="1" customFormat="1" ht="29.25" customHeight="1">
      <c r="B85" s="38"/>
      <c r="C85" s="231" t="s">
        <v>59</v>
      </c>
      <c r="D85" s="232"/>
      <c r="E85" s="232"/>
      <c r="F85" s="232"/>
      <c r="G85" s="232"/>
      <c r="H85" s="78"/>
      <c r="I85" s="233" t="s">
        <v>60</v>
      </c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3" t="s">
        <v>61</v>
      </c>
      <c r="AH85" s="232"/>
      <c r="AI85" s="232"/>
      <c r="AJ85" s="232"/>
      <c r="AK85" s="232"/>
      <c r="AL85" s="232"/>
      <c r="AM85" s="232"/>
      <c r="AN85" s="233" t="s">
        <v>62</v>
      </c>
      <c r="AO85" s="232"/>
      <c r="AP85" s="234"/>
      <c r="AQ85" s="40"/>
      <c r="AS85" s="79" t="s">
        <v>63</v>
      </c>
      <c r="AT85" s="80" t="s">
        <v>64</v>
      </c>
      <c r="AU85" s="80" t="s">
        <v>65</v>
      </c>
      <c r="AV85" s="80" t="s">
        <v>66</v>
      </c>
      <c r="AW85" s="80" t="s">
        <v>67</v>
      </c>
      <c r="AX85" s="80" t="s">
        <v>68</v>
      </c>
      <c r="AY85" s="80" t="s">
        <v>69</v>
      </c>
      <c r="AZ85" s="80" t="s">
        <v>70</v>
      </c>
      <c r="BA85" s="80" t="s">
        <v>71</v>
      </c>
      <c r="BB85" s="80" t="s">
        <v>72</v>
      </c>
      <c r="BC85" s="80" t="s">
        <v>73</v>
      </c>
      <c r="BD85" s="81" t="s">
        <v>74</v>
      </c>
    </row>
    <row r="86" spans="1:89" s="1" customFormat="1" ht="10.9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40"/>
      <c r="AS86" s="82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5"/>
    </row>
    <row r="87" spans="1:89" s="4" customFormat="1" ht="32.450000000000003" customHeight="1">
      <c r="B87" s="71"/>
      <c r="C87" s="83" t="s">
        <v>75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38">
        <f>ROUND(SUM(AG88:AG92),2)</f>
        <v>0</v>
      </c>
      <c r="AH87" s="238"/>
      <c r="AI87" s="238"/>
      <c r="AJ87" s="238"/>
      <c r="AK87" s="238"/>
      <c r="AL87" s="238"/>
      <c r="AM87" s="238"/>
      <c r="AN87" s="239">
        <f t="shared" ref="AN87:AN92" si="0">SUM(AG87,AT87)</f>
        <v>0</v>
      </c>
      <c r="AO87" s="239"/>
      <c r="AP87" s="239"/>
      <c r="AQ87" s="74"/>
      <c r="AS87" s="85">
        <f>ROUND(SUM(AS88:AS92),2)</f>
        <v>0</v>
      </c>
      <c r="AT87" s="86">
        <f t="shared" ref="AT87:AT92" si="1">ROUND(SUM(AV87:AW87),2)</f>
        <v>0</v>
      </c>
      <c r="AU87" s="87">
        <f>ROUND(SUM(AU88:AU92),5)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ROUND(SUM(AZ88:AZ92),2)</f>
        <v>0</v>
      </c>
      <c r="BA87" s="86">
        <f>ROUND(SUM(BA88:BA92),2)</f>
        <v>0</v>
      </c>
      <c r="BB87" s="86">
        <f>ROUND(SUM(BB88:BB92),2)</f>
        <v>0</v>
      </c>
      <c r="BC87" s="86">
        <f>ROUND(SUM(BC88:BC92),2)</f>
        <v>0</v>
      </c>
      <c r="BD87" s="88">
        <f>ROUND(SUM(BD88:BD92),2)</f>
        <v>0</v>
      </c>
      <c r="BS87" s="89" t="s">
        <v>76</v>
      </c>
      <c r="BT87" s="89" t="s">
        <v>77</v>
      </c>
      <c r="BU87" s="90" t="s">
        <v>78</v>
      </c>
      <c r="BV87" s="89" t="s">
        <v>79</v>
      </c>
      <c r="BW87" s="89" t="s">
        <v>80</v>
      </c>
      <c r="BX87" s="89" t="s">
        <v>81</v>
      </c>
    </row>
    <row r="88" spans="1:89" s="5" customFormat="1" ht="22.5" customHeight="1">
      <c r="A88" s="91" t="s">
        <v>82</v>
      </c>
      <c r="B88" s="92"/>
      <c r="C88" s="93"/>
      <c r="D88" s="237" t="s">
        <v>83</v>
      </c>
      <c r="E88" s="237"/>
      <c r="F88" s="237"/>
      <c r="G88" s="237"/>
      <c r="H88" s="237"/>
      <c r="I88" s="94"/>
      <c r="J88" s="237" t="s">
        <v>84</v>
      </c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5">
        <f>'100 - SO 100 Komunikace a...'!M30</f>
        <v>0</v>
      </c>
      <c r="AH88" s="236"/>
      <c r="AI88" s="236"/>
      <c r="AJ88" s="236"/>
      <c r="AK88" s="236"/>
      <c r="AL88" s="236"/>
      <c r="AM88" s="236"/>
      <c r="AN88" s="235">
        <f t="shared" si="0"/>
        <v>0</v>
      </c>
      <c r="AO88" s="236"/>
      <c r="AP88" s="236"/>
      <c r="AQ88" s="95"/>
      <c r="AS88" s="96">
        <f>'100 - SO 100 Komunikace a...'!M28</f>
        <v>0</v>
      </c>
      <c r="AT88" s="97">
        <f t="shared" si="1"/>
        <v>0</v>
      </c>
      <c r="AU88" s="98">
        <f>'100 - SO 100 Komunikace a...'!W127</f>
        <v>0</v>
      </c>
      <c r="AV88" s="97">
        <f>'100 - SO 100 Komunikace a...'!M32</f>
        <v>0</v>
      </c>
      <c r="AW88" s="97">
        <f>'100 - SO 100 Komunikace a...'!M33</f>
        <v>0</v>
      </c>
      <c r="AX88" s="97">
        <f>'100 - SO 100 Komunikace a...'!M34</f>
        <v>0</v>
      </c>
      <c r="AY88" s="97">
        <f>'100 - SO 100 Komunikace a...'!M35</f>
        <v>0</v>
      </c>
      <c r="AZ88" s="97">
        <f>'100 - SO 100 Komunikace a...'!H32</f>
        <v>0</v>
      </c>
      <c r="BA88" s="97">
        <f>'100 - SO 100 Komunikace a...'!H33</f>
        <v>0</v>
      </c>
      <c r="BB88" s="97">
        <f>'100 - SO 100 Komunikace a...'!H34</f>
        <v>0</v>
      </c>
      <c r="BC88" s="97">
        <f>'100 - SO 100 Komunikace a...'!H35</f>
        <v>0</v>
      </c>
      <c r="BD88" s="99">
        <f>'100 - SO 100 Komunikace a...'!H36</f>
        <v>0</v>
      </c>
      <c r="BT88" s="100" t="s">
        <v>85</v>
      </c>
      <c r="BV88" s="100" t="s">
        <v>79</v>
      </c>
      <c r="BW88" s="100" t="s">
        <v>86</v>
      </c>
      <c r="BX88" s="100" t="s">
        <v>80</v>
      </c>
    </row>
    <row r="89" spans="1:89" s="5" customFormat="1" ht="22.5" customHeight="1">
      <c r="A89" s="91" t="s">
        <v>82</v>
      </c>
      <c r="B89" s="92"/>
      <c r="C89" s="93"/>
      <c r="D89" s="237" t="s">
        <v>87</v>
      </c>
      <c r="E89" s="237"/>
      <c r="F89" s="237"/>
      <c r="G89" s="237"/>
      <c r="H89" s="237"/>
      <c r="I89" s="94"/>
      <c r="J89" s="237" t="s">
        <v>88</v>
      </c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5">
        <f>'400 - SO 400 Veřejné osvě...'!M30</f>
        <v>0</v>
      </c>
      <c r="AH89" s="236"/>
      <c r="AI89" s="236"/>
      <c r="AJ89" s="236"/>
      <c r="AK89" s="236"/>
      <c r="AL89" s="236"/>
      <c r="AM89" s="236"/>
      <c r="AN89" s="235">
        <f t="shared" si="0"/>
        <v>0</v>
      </c>
      <c r="AO89" s="236"/>
      <c r="AP89" s="236"/>
      <c r="AQ89" s="95"/>
      <c r="AS89" s="96">
        <f>'400 - SO 400 Veřejné osvě...'!M28</f>
        <v>0</v>
      </c>
      <c r="AT89" s="97">
        <f t="shared" si="1"/>
        <v>0</v>
      </c>
      <c r="AU89" s="98">
        <f>'400 - SO 400 Veřejné osvě...'!W121</f>
        <v>0</v>
      </c>
      <c r="AV89" s="97">
        <f>'400 - SO 400 Veřejné osvě...'!M32</f>
        <v>0</v>
      </c>
      <c r="AW89" s="97">
        <f>'400 - SO 400 Veřejné osvě...'!M33</f>
        <v>0</v>
      </c>
      <c r="AX89" s="97">
        <f>'400 - SO 400 Veřejné osvě...'!M34</f>
        <v>0</v>
      </c>
      <c r="AY89" s="97">
        <f>'400 - SO 400 Veřejné osvě...'!M35</f>
        <v>0</v>
      </c>
      <c r="AZ89" s="97">
        <f>'400 - SO 400 Veřejné osvě...'!H32</f>
        <v>0</v>
      </c>
      <c r="BA89" s="97">
        <f>'400 - SO 400 Veřejné osvě...'!H33</f>
        <v>0</v>
      </c>
      <c r="BB89" s="97">
        <f>'400 - SO 400 Veřejné osvě...'!H34</f>
        <v>0</v>
      </c>
      <c r="BC89" s="97">
        <f>'400 - SO 400 Veřejné osvě...'!H35</f>
        <v>0</v>
      </c>
      <c r="BD89" s="99">
        <f>'400 - SO 400 Veřejné osvě...'!H36</f>
        <v>0</v>
      </c>
      <c r="BT89" s="100" t="s">
        <v>85</v>
      </c>
      <c r="BV89" s="100" t="s">
        <v>79</v>
      </c>
      <c r="BW89" s="100" t="s">
        <v>89</v>
      </c>
      <c r="BX89" s="100" t="s">
        <v>80</v>
      </c>
    </row>
    <row r="90" spans="1:89" s="5" customFormat="1" ht="22.5" customHeight="1">
      <c r="A90" s="91" t="s">
        <v>82</v>
      </c>
      <c r="B90" s="92"/>
      <c r="C90" s="93"/>
      <c r="D90" s="237" t="s">
        <v>90</v>
      </c>
      <c r="E90" s="237"/>
      <c r="F90" s="237"/>
      <c r="G90" s="237"/>
      <c r="H90" s="237"/>
      <c r="I90" s="94"/>
      <c r="J90" s="237" t="s">
        <v>91</v>
      </c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5">
        <f>'800 - SO 800 Sadové úpravy'!M30</f>
        <v>0</v>
      </c>
      <c r="AH90" s="236"/>
      <c r="AI90" s="236"/>
      <c r="AJ90" s="236"/>
      <c r="AK90" s="236"/>
      <c r="AL90" s="236"/>
      <c r="AM90" s="236"/>
      <c r="AN90" s="235">
        <f t="shared" si="0"/>
        <v>0</v>
      </c>
      <c r="AO90" s="236"/>
      <c r="AP90" s="236"/>
      <c r="AQ90" s="95"/>
      <c r="AS90" s="96">
        <f>'800 - SO 800 Sadové úpravy'!M28</f>
        <v>0</v>
      </c>
      <c r="AT90" s="97">
        <f t="shared" si="1"/>
        <v>0</v>
      </c>
      <c r="AU90" s="98">
        <f>'800 - SO 800 Sadové úpravy'!W119</f>
        <v>0</v>
      </c>
      <c r="AV90" s="97">
        <f>'800 - SO 800 Sadové úpravy'!M32</f>
        <v>0</v>
      </c>
      <c r="AW90" s="97">
        <f>'800 - SO 800 Sadové úpravy'!M33</f>
        <v>0</v>
      </c>
      <c r="AX90" s="97">
        <f>'800 - SO 800 Sadové úpravy'!M34</f>
        <v>0</v>
      </c>
      <c r="AY90" s="97">
        <f>'800 - SO 800 Sadové úpravy'!M35</f>
        <v>0</v>
      </c>
      <c r="AZ90" s="97">
        <f>'800 - SO 800 Sadové úpravy'!H32</f>
        <v>0</v>
      </c>
      <c r="BA90" s="97">
        <f>'800 - SO 800 Sadové úpravy'!H33</f>
        <v>0</v>
      </c>
      <c r="BB90" s="97">
        <f>'800 - SO 800 Sadové úpravy'!H34</f>
        <v>0</v>
      </c>
      <c r="BC90" s="97">
        <f>'800 - SO 800 Sadové úpravy'!H35</f>
        <v>0</v>
      </c>
      <c r="BD90" s="99">
        <f>'800 - SO 800 Sadové úpravy'!H36</f>
        <v>0</v>
      </c>
      <c r="BT90" s="100" t="s">
        <v>85</v>
      </c>
      <c r="BV90" s="100" t="s">
        <v>79</v>
      </c>
      <c r="BW90" s="100" t="s">
        <v>92</v>
      </c>
      <c r="BX90" s="100" t="s">
        <v>80</v>
      </c>
    </row>
    <row r="91" spans="1:89" s="5" customFormat="1" ht="22.5" customHeight="1">
      <c r="A91" s="91" t="s">
        <v>82</v>
      </c>
      <c r="B91" s="92"/>
      <c r="C91" s="93"/>
      <c r="D91" s="237" t="s">
        <v>93</v>
      </c>
      <c r="E91" s="237"/>
      <c r="F91" s="237"/>
      <c r="G91" s="237"/>
      <c r="H91" s="237"/>
      <c r="I91" s="94"/>
      <c r="J91" s="237" t="s">
        <v>94</v>
      </c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5">
        <f>'850 - SO Statické zajiště...'!M30</f>
        <v>0</v>
      </c>
      <c r="AH91" s="236"/>
      <c r="AI91" s="236"/>
      <c r="AJ91" s="236"/>
      <c r="AK91" s="236"/>
      <c r="AL91" s="236"/>
      <c r="AM91" s="236"/>
      <c r="AN91" s="235">
        <f t="shared" si="0"/>
        <v>0</v>
      </c>
      <c r="AO91" s="236"/>
      <c r="AP91" s="236"/>
      <c r="AQ91" s="95"/>
      <c r="AS91" s="96">
        <f>'850 - SO Statické zajiště...'!M28</f>
        <v>0</v>
      </c>
      <c r="AT91" s="97">
        <f t="shared" si="1"/>
        <v>0</v>
      </c>
      <c r="AU91" s="98">
        <f>'850 - SO Statické zajiště...'!W122</f>
        <v>0</v>
      </c>
      <c r="AV91" s="97">
        <f>'850 - SO Statické zajiště...'!M32</f>
        <v>0</v>
      </c>
      <c r="AW91" s="97">
        <f>'850 - SO Statické zajiště...'!M33</f>
        <v>0</v>
      </c>
      <c r="AX91" s="97">
        <f>'850 - SO Statické zajiště...'!M34</f>
        <v>0</v>
      </c>
      <c r="AY91" s="97">
        <f>'850 - SO Statické zajiště...'!M35</f>
        <v>0</v>
      </c>
      <c r="AZ91" s="97">
        <f>'850 - SO Statické zajiště...'!H32</f>
        <v>0</v>
      </c>
      <c r="BA91" s="97">
        <f>'850 - SO Statické zajiště...'!H33</f>
        <v>0</v>
      </c>
      <c r="BB91" s="97">
        <f>'850 - SO Statické zajiště...'!H34</f>
        <v>0</v>
      </c>
      <c r="BC91" s="97">
        <f>'850 - SO Statické zajiště...'!H35</f>
        <v>0</v>
      </c>
      <c r="BD91" s="99">
        <f>'850 - SO Statické zajiště...'!H36</f>
        <v>0</v>
      </c>
      <c r="BT91" s="100" t="s">
        <v>85</v>
      </c>
      <c r="BV91" s="100" t="s">
        <v>79</v>
      </c>
      <c r="BW91" s="100" t="s">
        <v>95</v>
      </c>
      <c r="BX91" s="100" t="s">
        <v>80</v>
      </c>
    </row>
    <row r="92" spans="1:89" s="5" customFormat="1" ht="22.5" customHeight="1">
      <c r="A92" s="91" t="s">
        <v>82</v>
      </c>
      <c r="B92" s="92"/>
      <c r="C92" s="93"/>
      <c r="D92" s="237" t="s">
        <v>96</v>
      </c>
      <c r="E92" s="237"/>
      <c r="F92" s="237"/>
      <c r="G92" s="237"/>
      <c r="H92" s="237"/>
      <c r="I92" s="94"/>
      <c r="J92" s="237" t="s">
        <v>97</v>
      </c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5">
        <f>'901 - VON'!M30</f>
        <v>0</v>
      </c>
      <c r="AH92" s="236"/>
      <c r="AI92" s="236"/>
      <c r="AJ92" s="236"/>
      <c r="AK92" s="236"/>
      <c r="AL92" s="236"/>
      <c r="AM92" s="236"/>
      <c r="AN92" s="235">
        <f t="shared" si="0"/>
        <v>0</v>
      </c>
      <c r="AO92" s="236"/>
      <c r="AP92" s="236"/>
      <c r="AQ92" s="95"/>
      <c r="AS92" s="101">
        <f>'901 - VON'!M28</f>
        <v>0</v>
      </c>
      <c r="AT92" s="102">
        <f t="shared" si="1"/>
        <v>0</v>
      </c>
      <c r="AU92" s="103">
        <f>'901 - VON'!W116</f>
        <v>0</v>
      </c>
      <c r="AV92" s="102">
        <f>'901 - VON'!M32</f>
        <v>0</v>
      </c>
      <c r="AW92" s="102">
        <f>'901 - VON'!M33</f>
        <v>0</v>
      </c>
      <c r="AX92" s="102">
        <f>'901 - VON'!M34</f>
        <v>0</v>
      </c>
      <c r="AY92" s="102">
        <f>'901 - VON'!M35</f>
        <v>0</v>
      </c>
      <c r="AZ92" s="102">
        <f>'901 - VON'!H32</f>
        <v>0</v>
      </c>
      <c r="BA92" s="102">
        <f>'901 - VON'!H33</f>
        <v>0</v>
      </c>
      <c r="BB92" s="102">
        <f>'901 - VON'!H34</f>
        <v>0</v>
      </c>
      <c r="BC92" s="102">
        <f>'901 - VON'!H35</f>
        <v>0</v>
      </c>
      <c r="BD92" s="104">
        <f>'901 - VON'!H36</f>
        <v>0</v>
      </c>
      <c r="BT92" s="100" t="s">
        <v>85</v>
      </c>
      <c r="BV92" s="100" t="s">
        <v>79</v>
      </c>
      <c r="BW92" s="100" t="s">
        <v>98</v>
      </c>
      <c r="BX92" s="100" t="s">
        <v>80</v>
      </c>
    </row>
    <row r="93" spans="1:89">
      <c r="B93" s="25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6"/>
    </row>
    <row r="94" spans="1:89" s="1" customFormat="1" ht="30" customHeight="1">
      <c r="B94" s="38"/>
      <c r="C94" s="83" t="s">
        <v>99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239">
        <f>ROUND(SUM(AG95:AG98),2)</f>
        <v>0</v>
      </c>
      <c r="AH94" s="239"/>
      <c r="AI94" s="239"/>
      <c r="AJ94" s="239"/>
      <c r="AK94" s="239"/>
      <c r="AL94" s="239"/>
      <c r="AM94" s="239"/>
      <c r="AN94" s="239">
        <f>ROUND(SUM(AN95:AN98),2)</f>
        <v>0</v>
      </c>
      <c r="AO94" s="239"/>
      <c r="AP94" s="239"/>
      <c r="AQ94" s="40"/>
      <c r="AS94" s="79" t="s">
        <v>100</v>
      </c>
      <c r="AT94" s="80" t="s">
        <v>101</v>
      </c>
      <c r="AU94" s="80" t="s">
        <v>41</v>
      </c>
      <c r="AV94" s="81" t="s">
        <v>64</v>
      </c>
    </row>
    <row r="95" spans="1:89" s="1" customFormat="1" ht="19.899999999999999" customHeight="1">
      <c r="B95" s="38"/>
      <c r="C95" s="39"/>
      <c r="D95" s="105" t="s">
        <v>102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242">
        <f>ROUND(AG87*AS95,2)</f>
        <v>0</v>
      </c>
      <c r="AH95" s="243"/>
      <c r="AI95" s="243"/>
      <c r="AJ95" s="243"/>
      <c r="AK95" s="243"/>
      <c r="AL95" s="243"/>
      <c r="AM95" s="243"/>
      <c r="AN95" s="243">
        <f>ROUND(AG95+AV95,2)</f>
        <v>0</v>
      </c>
      <c r="AO95" s="243"/>
      <c r="AP95" s="243"/>
      <c r="AQ95" s="40"/>
      <c r="AS95" s="106">
        <v>0</v>
      </c>
      <c r="AT95" s="107" t="s">
        <v>103</v>
      </c>
      <c r="AU95" s="107" t="s">
        <v>42</v>
      </c>
      <c r="AV95" s="108">
        <f>ROUND(IF(AU95="základní",AG95*L31,IF(AU95="snížená",AG95*L32,0)),2)</f>
        <v>0</v>
      </c>
      <c r="BV95" s="21" t="s">
        <v>104</v>
      </c>
      <c r="BY95" s="109">
        <f>IF(AU95="základní",AV95,0)</f>
        <v>0</v>
      </c>
      <c r="BZ95" s="109">
        <f>IF(AU95="snížená",AV95,0)</f>
        <v>0</v>
      </c>
      <c r="CA95" s="109">
        <v>0</v>
      </c>
      <c r="CB95" s="109">
        <v>0</v>
      </c>
      <c r="CC95" s="109">
        <v>0</v>
      </c>
      <c r="CD95" s="109">
        <f>IF(AU95="základní",AG95,0)</f>
        <v>0</v>
      </c>
      <c r="CE95" s="109">
        <f>IF(AU95="snížená",AG95,0)</f>
        <v>0</v>
      </c>
      <c r="CF95" s="109">
        <f>IF(AU95="zákl. přenesená",AG95,0)</f>
        <v>0</v>
      </c>
      <c r="CG95" s="109">
        <f>IF(AU95="sníž. přenesená",AG95,0)</f>
        <v>0</v>
      </c>
      <c r="CH95" s="109">
        <f>IF(AU95="nulová",AG95,0)</f>
        <v>0</v>
      </c>
      <c r="CI95" s="21">
        <f>IF(AU95="základní",1,IF(AU95="snížená",2,IF(AU95="zákl. přenesená",4,IF(AU95="sníž. přenesená",5,3))))</f>
        <v>1</v>
      </c>
      <c r="CJ95" s="21">
        <f>IF(AT95="stavební čast",1,IF(8895="investiční čast",2,3))</f>
        <v>1</v>
      </c>
      <c r="CK95" s="21" t="str">
        <f>IF(D95="Vyplň vlastní","","x")</f>
        <v>x</v>
      </c>
    </row>
    <row r="96" spans="1:89" s="1" customFormat="1" ht="19.899999999999999" customHeight="1">
      <c r="B96" s="38"/>
      <c r="C96" s="39"/>
      <c r="D96" s="240" t="s">
        <v>105</v>
      </c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39"/>
      <c r="AD96" s="39"/>
      <c r="AE96" s="39"/>
      <c r="AF96" s="39"/>
      <c r="AG96" s="242">
        <f>AG87*AS96</f>
        <v>0</v>
      </c>
      <c r="AH96" s="243"/>
      <c r="AI96" s="243"/>
      <c r="AJ96" s="243"/>
      <c r="AK96" s="243"/>
      <c r="AL96" s="243"/>
      <c r="AM96" s="243"/>
      <c r="AN96" s="243">
        <f>AG96+AV96</f>
        <v>0</v>
      </c>
      <c r="AO96" s="243"/>
      <c r="AP96" s="243"/>
      <c r="AQ96" s="40"/>
      <c r="AS96" s="110">
        <v>0</v>
      </c>
      <c r="AT96" s="111" t="s">
        <v>103</v>
      </c>
      <c r="AU96" s="111" t="s">
        <v>42</v>
      </c>
      <c r="AV96" s="112">
        <f>ROUND(IF(AU96="nulová",0,IF(OR(AU96="základní",AU96="zákl. přenesená"),AG96*L31,AG96*L32)),2)</f>
        <v>0</v>
      </c>
      <c r="BV96" s="21" t="s">
        <v>106</v>
      </c>
      <c r="BY96" s="109">
        <f>IF(AU96="základní",AV96,0)</f>
        <v>0</v>
      </c>
      <c r="BZ96" s="109">
        <f>IF(AU96="snížená",AV96,0)</f>
        <v>0</v>
      </c>
      <c r="CA96" s="109">
        <f>IF(AU96="zákl. přenesená",AV96,0)</f>
        <v>0</v>
      </c>
      <c r="CB96" s="109">
        <f>IF(AU96="sníž. přenesená",AV96,0)</f>
        <v>0</v>
      </c>
      <c r="CC96" s="109">
        <f>IF(AU96="nulová",AV96,0)</f>
        <v>0</v>
      </c>
      <c r="CD96" s="109">
        <f>IF(AU96="základní",AG96,0)</f>
        <v>0</v>
      </c>
      <c r="CE96" s="109">
        <f>IF(AU96="snížená",AG96,0)</f>
        <v>0</v>
      </c>
      <c r="CF96" s="109">
        <f>IF(AU96="zákl. přenesená",AG96,0)</f>
        <v>0</v>
      </c>
      <c r="CG96" s="109">
        <f>IF(AU96="sníž. přenesená",AG96,0)</f>
        <v>0</v>
      </c>
      <c r="CH96" s="109">
        <f>IF(AU96="nulová",AG96,0)</f>
        <v>0</v>
      </c>
      <c r="CI96" s="21">
        <f>IF(AU96="základní",1,IF(AU96="snížená",2,IF(AU96="zákl. přenesená",4,IF(AU96="sníž. přenesená",5,3))))</f>
        <v>1</v>
      </c>
      <c r="CJ96" s="21">
        <f>IF(AT96="stavební čast",1,IF(8896="investiční čast",2,3))</f>
        <v>1</v>
      </c>
      <c r="CK96" s="21" t="str">
        <f>IF(D96="Vyplň vlastní","","x")</f>
        <v/>
      </c>
    </row>
    <row r="97" spans="2:89" s="1" customFormat="1" ht="19.899999999999999" customHeight="1">
      <c r="B97" s="38"/>
      <c r="C97" s="39"/>
      <c r="D97" s="240" t="s">
        <v>105</v>
      </c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39"/>
      <c r="AD97" s="39"/>
      <c r="AE97" s="39"/>
      <c r="AF97" s="39"/>
      <c r="AG97" s="242">
        <f>AG87*AS97</f>
        <v>0</v>
      </c>
      <c r="AH97" s="243"/>
      <c r="AI97" s="243"/>
      <c r="AJ97" s="243"/>
      <c r="AK97" s="243"/>
      <c r="AL97" s="243"/>
      <c r="AM97" s="243"/>
      <c r="AN97" s="243">
        <f>AG97+AV97</f>
        <v>0</v>
      </c>
      <c r="AO97" s="243"/>
      <c r="AP97" s="243"/>
      <c r="AQ97" s="40"/>
      <c r="AS97" s="110">
        <v>0</v>
      </c>
      <c r="AT97" s="111" t="s">
        <v>103</v>
      </c>
      <c r="AU97" s="111" t="s">
        <v>42</v>
      </c>
      <c r="AV97" s="112">
        <f>ROUND(IF(AU97="nulová",0,IF(OR(AU97="základní",AU97="zákl. přenesená"),AG97*L31,AG97*L32)),2)</f>
        <v>0</v>
      </c>
      <c r="BV97" s="21" t="s">
        <v>106</v>
      </c>
      <c r="BY97" s="109">
        <f>IF(AU97="základní",AV97,0)</f>
        <v>0</v>
      </c>
      <c r="BZ97" s="109">
        <f>IF(AU97="snížená",AV97,0)</f>
        <v>0</v>
      </c>
      <c r="CA97" s="109">
        <f>IF(AU97="zákl. přenesená",AV97,0)</f>
        <v>0</v>
      </c>
      <c r="CB97" s="109">
        <f>IF(AU97="sníž. přenesená",AV97,0)</f>
        <v>0</v>
      </c>
      <c r="CC97" s="109">
        <f>IF(AU97="nulová",AV97,0)</f>
        <v>0</v>
      </c>
      <c r="CD97" s="109">
        <f>IF(AU97="základní",AG97,0)</f>
        <v>0</v>
      </c>
      <c r="CE97" s="109">
        <f>IF(AU97="snížená",AG97,0)</f>
        <v>0</v>
      </c>
      <c r="CF97" s="109">
        <f>IF(AU97="zákl. přenesená",AG97,0)</f>
        <v>0</v>
      </c>
      <c r="CG97" s="109">
        <f>IF(AU97="sníž. přenesená",AG97,0)</f>
        <v>0</v>
      </c>
      <c r="CH97" s="109">
        <f>IF(AU97="nulová",AG97,0)</f>
        <v>0</v>
      </c>
      <c r="CI97" s="21">
        <f>IF(AU97="základní",1,IF(AU97="snížená",2,IF(AU97="zákl. přenesená",4,IF(AU97="sníž. přenesená",5,3))))</f>
        <v>1</v>
      </c>
      <c r="CJ97" s="21">
        <f>IF(AT97="stavební čast",1,IF(8897="investiční čast",2,3))</f>
        <v>1</v>
      </c>
      <c r="CK97" s="21" t="str">
        <f>IF(D97="Vyplň vlastní","","x")</f>
        <v/>
      </c>
    </row>
    <row r="98" spans="2:89" s="1" customFormat="1" ht="19.899999999999999" customHeight="1">
      <c r="B98" s="38"/>
      <c r="C98" s="39"/>
      <c r="D98" s="240" t="s">
        <v>105</v>
      </c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39"/>
      <c r="AD98" s="39"/>
      <c r="AE98" s="39"/>
      <c r="AF98" s="39"/>
      <c r="AG98" s="242">
        <f>AG87*AS98</f>
        <v>0</v>
      </c>
      <c r="AH98" s="243"/>
      <c r="AI98" s="243"/>
      <c r="AJ98" s="243"/>
      <c r="AK98" s="243"/>
      <c r="AL98" s="243"/>
      <c r="AM98" s="243"/>
      <c r="AN98" s="243">
        <f>AG98+AV98</f>
        <v>0</v>
      </c>
      <c r="AO98" s="243"/>
      <c r="AP98" s="243"/>
      <c r="AQ98" s="40"/>
      <c r="AS98" s="113">
        <v>0</v>
      </c>
      <c r="AT98" s="114" t="s">
        <v>103</v>
      </c>
      <c r="AU98" s="114" t="s">
        <v>42</v>
      </c>
      <c r="AV98" s="115">
        <f>ROUND(IF(AU98="nulová",0,IF(OR(AU98="základní",AU98="zákl. přenesená"),AG98*L31,AG98*L32)),2)</f>
        <v>0</v>
      </c>
      <c r="BV98" s="21" t="s">
        <v>106</v>
      </c>
      <c r="BY98" s="109">
        <f>IF(AU98="základní",AV98,0)</f>
        <v>0</v>
      </c>
      <c r="BZ98" s="109">
        <f>IF(AU98="snížená",AV98,0)</f>
        <v>0</v>
      </c>
      <c r="CA98" s="109">
        <f>IF(AU98="zákl. přenesená",AV98,0)</f>
        <v>0</v>
      </c>
      <c r="CB98" s="109">
        <f>IF(AU98="sníž. přenesená",AV98,0)</f>
        <v>0</v>
      </c>
      <c r="CC98" s="109">
        <f>IF(AU98="nulová",AV98,0)</f>
        <v>0</v>
      </c>
      <c r="CD98" s="109">
        <f>IF(AU98="základní",AG98,0)</f>
        <v>0</v>
      </c>
      <c r="CE98" s="109">
        <f>IF(AU98="snížená",AG98,0)</f>
        <v>0</v>
      </c>
      <c r="CF98" s="109">
        <f>IF(AU98="zákl. přenesená",AG98,0)</f>
        <v>0</v>
      </c>
      <c r="CG98" s="109">
        <f>IF(AU98="sníž. přenesená",AG98,0)</f>
        <v>0</v>
      </c>
      <c r="CH98" s="109">
        <f>IF(AU98="nulová",AG98,0)</f>
        <v>0</v>
      </c>
      <c r="CI98" s="21">
        <f>IF(AU98="základní",1,IF(AU98="snížená",2,IF(AU98="zákl. přenesená",4,IF(AU98="sníž. přenesená",5,3))))</f>
        <v>1</v>
      </c>
      <c r="CJ98" s="21">
        <f>IF(AT98="stavební čast",1,IF(8898="investiční čast",2,3))</f>
        <v>1</v>
      </c>
      <c r="CK98" s="21" t="str">
        <f>IF(D98="Vyplň vlastní","","x")</f>
        <v/>
      </c>
    </row>
    <row r="99" spans="2:89" s="1" customFormat="1" ht="10.9" customHeight="1"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40"/>
    </row>
    <row r="100" spans="2:89" s="1" customFormat="1" ht="30" customHeight="1">
      <c r="B100" s="38"/>
      <c r="C100" s="116" t="s">
        <v>107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244">
        <f>ROUND(AG87+AG94,2)</f>
        <v>0</v>
      </c>
      <c r="AH100" s="244"/>
      <c r="AI100" s="244"/>
      <c r="AJ100" s="244"/>
      <c r="AK100" s="244"/>
      <c r="AL100" s="244"/>
      <c r="AM100" s="244"/>
      <c r="AN100" s="244">
        <f>AN87+AN94</f>
        <v>0</v>
      </c>
      <c r="AO100" s="244"/>
      <c r="AP100" s="244"/>
      <c r="AQ100" s="40"/>
    </row>
    <row r="101" spans="2:89" s="1" customFormat="1" ht="6.95" customHeight="1"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4"/>
    </row>
  </sheetData>
  <mergeCells count="74">
    <mergeCell ref="AG100:AM100"/>
    <mergeCell ref="AN100:AP100"/>
    <mergeCell ref="AR2:BE2"/>
    <mergeCell ref="AG95:AM95"/>
    <mergeCell ref="AN95:AP95"/>
    <mergeCell ref="AN89:AP89"/>
    <mergeCell ref="AG89:AM89"/>
    <mergeCell ref="C76:AP76"/>
    <mergeCell ref="L78:AO78"/>
    <mergeCell ref="AM82:AP82"/>
    <mergeCell ref="AS82:AT84"/>
    <mergeCell ref="AM83:AP83"/>
    <mergeCell ref="L35:O35"/>
    <mergeCell ref="W35:AE35"/>
    <mergeCell ref="D97:AB97"/>
    <mergeCell ref="AG97:AM97"/>
    <mergeCell ref="AN97:AP97"/>
    <mergeCell ref="D98:AB98"/>
    <mergeCell ref="AG98:AM98"/>
    <mergeCell ref="AN98:AP98"/>
    <mergeCell ref="D96:AB96"/>
    <mergeCell ref="AG96:AM96"/>
    <mergeCell ref="AN96:AP96"/>
    <mergeCell ref="AN91:AP91"/>
    <mergeCell ref="AG91:AM91"/>
    <mergeCell ref="D91:H91"/>
    <mergeCell ref="J91:AF91"/>
    <mergeCell ref="AN92:AP92"/>
    <mergeCell ref="AG92:AM92"/>
    <mergeCell ref="D92:H92"/>
    <mergeCell ref="J92:AF92"/>
    <mergeCell ref="AG94:AM94"/>
    <mergeCell ref="AN94:AP94"/>
    <mergeCell ref="D89:H89"/>
    <mergeCell ref="J89:AF89"/>
    <mergeCell ref="AN90:AP90"/>
    <mergeCell ref="AG90:AM90"/>
    <mergeCell ref="D90:H90"/>
    <mergeCell ref="J90:AF90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5:AU99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5:AT99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100 - SO 100 Komunikace a...'!C2" display="/"/>
    <hyperlink ref="A89" location="'400 - SO 400 Veřejné osvě...'!C2" display="/"/>
    <hyperlink ref="A90" location="'800 - SO 800 Sadové úpravy'!C2" display="/"/>
    <hyperlink ref="A91" location="'850 - SO Statické zajiště...'!C2" display="/"/>
    <hyperlink ref="A92" location="'901 - VON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52"/>
  <sheetViews>
    <sheetView showGridLines="0" workbookViewId="0">
      <pane ySplit="1" topLeftCell="A127" activePane="bottomLeft" state="frozen"/>
      <selection pane="bottomLeft" activeCell="K132" sqref="K13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108</v>
      </c>
      <c r="G1" s="17"/>
      <c r="H1" s="302" t="s">
        <v>109</v>
      </c>
      <c r="I1" s="302"/>
      <c r="J1" s="302"/>
      <c r="K1" s="302"/>
      <c r="L1" s="17" t="s">
        <v>110</v>
      </c>
      <c r="M1" s="15"/>
      <c r="N1" s="15"/>
      <c r="O1" s="16" t="s">
        <v>111</v>
      </c>
      <c r="P1" s="15"/>
      <c r="Q1" s="15"/>
      <c r="R1" s="15"/>
      <c r="S1" s="17" t="s">
        <v>112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9" t="s">
        <v>7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S2" s="245" t="s">
        <v>8</v>
      </c>
      <c r="T2" s="246"/>
      <c r="U2" s="246"/>
      <c r="V2" s="246"/>
      <c r="W2" s="246"/>
      <c r="X2" s="246"/>
      <c r="Y2" s="246"/>
      <c r="Z2" s="246"/>
      <c r="AA2" s="246"/>
      <c r="AB2" s="246"/>
      <c r="AC2" s="246"/>
      <c r="AT2" s="21" t="s">
        <v>86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113</v>
      </c>
    </row>
    <row r="4" spans="1:66" ht="36.950000000000003" customHeight="1">
      <c r="B4" s="25"/>
      <c r="C4" s="211" t="s">
        <v>114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54" t="str">
        <f>'Rekapitulace stavby'!K6</f>
        <v>Rekonstrukce komunikací v oblasti Toužimská Novákovo náměstí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9"/>
      <c r="R6" s="26"/>
    </row>
    <row r="7" spans="1:66" s="1" customFormat="1" ht="32.85" customHeight="1">
      <c r="B7" s="38"/>
      <c r="C7" s="39"/>
      <c r="D7" s="32" t="s">
        <v>115</v>
      </c>
      <c r="E7" s="39"/>
      <c r="F7" s="217" t="s">
        <v>116</v>
      </c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22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23</v>
      </c>
      <c r="E9" s="39"/>
      <c r="F9" s="31" t="s">
        <v>24</v>
      </c>
      <c r="G9" s="39"/>
      <c r="H9" s="39"/>
      <c r="I9" s="39"/>
      <c r="J9" s="39"/>
      <c r="K9" s="39"/>
      <c r="L9" s="39"/>
      <c r="M9" s="33" t="s">
        <v>25</v>
      </c>
      <c r="N9" s="39"/>
      <c r="O9" s="257" t="str">
        <f>'Rekapitulace stavby'!AN8</f>
        <v>21.4.2017</v>
      </c>
      <c r="P9" s="258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27</v>
      </c>
      <c r="E11" s="39"/>
      <c r="F11" s="39"/>
      <c r="G11" s="39"/>
      <c r="H11" s="39"/>
      <c r="I11" s="39"/>
      <c r="J11" s="39"/>
      <c r="K11" s="39"/>
      <c r="L11" s="39"/>
      <c r="M11" s="33" t="s">
        <v>28</v>
      </c>
      <c r="N11" s="39"/>
      <c r="O11" s="215" t="s">
        <v>5</v>
      </c>
      <c r="P11" s="215"/>
      <c r="Q11" s="39"/>
      <c r="R11" s="40"/>
    </row>
    <row r="12" spans="1:66" s="1" customFormat="1" ht="18" customHeight="1">
      <c r="B12" s="38"/>
      <c r="C12" s="39"/>
      <c r="D12" s="39"/>
      <c r="E12" s="31" t="s">
        <v>29</v>
      </c>
      <c r="F12" s="39"/>
      <c r="G12" s="39"/>
      <c r="H12" s="39"/>
      <c r="I12" s="39"/>
      <c r="J12" s="39"/>
      <c r="K12" s="39"/>
      <c r="L12" s="39"/>
      <c r="M12" s="33" t="s">
        <v>30</v>
      </c>
      <c r="N12" s="39"/>
      <c r="O12" s="215" t="s">
        <v>5</v>
      </c>
      <c r="P12" s="215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31</v>
      </c>
      <c r="E14" s="39"/>
      <c r="F14" s="39"/>
      <c r="G14" s="39"/>
      <c r="H14" s="39"/>
      <c r="I14" s="39"/>
      <c r="J14" s="39"/>
      <c r="K14" s="39"/>
      <c r="L14" s="39"/>
      <c r="M14" s="33" t="s">
        <v>28</v>
      </c>
      <c r="N14" s="39"/>
      <c r="O14" s="259" t="str">
        <f>IF('Rekapitulace stavby'!AN13="","",'Rekapitulace stavby'!AN13)</f>
        <v>Vyplň údaj</v>
      </c>
      <c r="P14" s="215"/>
      <c r="Q14" s="39"/>
      <c r="R14" s="40"/>
    </row>
    <row r="15" spans="1:66" s="1" customFormat="1" ht="18" customHeight="1">
      <c r="B15" s="38"/>
      <c r="C15" s="39"/>
      <c r="D15" s="39"/>
      <c r="E15" s="259" t="str">
        <f>IF('Rekapitulace stavby'!E14="","",'Rekapitulace stavby'!E14)</f>
        <v>Vyplň údaj</v>
      </c>
      <c r="F15" s="260"/>
      <c r="G15" s="260"/>
      <c r="H15" s="260"/>
      <c r="I15" s="260"/>
      <c r="J15" s="260"/>
      <c r="K15" s="260"/>
      <c r="L15" s="260"/>
      <c r="M15" s="33" t="s">
        <v>30</v>
      </c>
      <c r="N15" s="39"/>
      <c r="O15" s="259" t="str">
        <f>IF('Rekapitulace stavby'!AN14="","",'Rekapitulace stavby'!AN14)</f>
        <v>Vyplň údaj</v>
      </c>
      <c r="P15" s="215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33</v>
      </c>
      <c r="E17" s="39"/>
      <c r="F17" s="39"/>
      <c r="G17" s="39"/>
      <c r="H17" s="39"/>
      <c r="I17" s="39"/>
      <c r="J17" s="39"/>
      <c r="K17" s="39"/>
      <c r="L17" s="39"/>
      <c r="M17" s="33" t="s">
        <v>28</v>
      </c>
      <c r="N17" s="39"/>
      <c r="O17" s="215" t="str">
        <f>IF('Rekapitulace stavby'!AN16="","",'Rekapitulace stavby'!AN16)</f>
        <v/>
      </c>
      <c r="P17" s="215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30</v>
      </c>
      <c r="N18" s="39"/>
      <c r="O18" s="215" t="str">
        <f>IF('Rekapitulace stavby'!AN17="","",'Rekapitulace stavby'!AN17)</f>
        <v/>
      </c>
      <c r="P18" s="215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36</v>
      </c>
      <c r="E20" s="39"/>
      <c r="F20" s="39"/>
      <c r="G20" s="39"/>
      <c r="H20" s="39"/>
      <c r="I20" s="39"/>
      <c r="J20" s="39"/>
      <c r="K20" s="39"/>
      <c r="L20" s="39"/>
      <c r="M20" s="33" t="s">
        <v>28</v>
      </c>
      <c r="N20" s="39"/>
      <c r="O20" s="215" t="str">
        <f>IF('Rekapitulace stavby'!AN19="","",'Rekapitulace stavby'!AN19)</f>
        <v/>
      </c>
      <c r="P20" s="215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30</v>
      </c>
      <c r="N21" s="39"/>
      <c r="O21" s="215" t="str">
        <f>IF('Rekapitulace stavby'!AN20="","",'Rekapitulace stavby'!AN20)</f>
        <v/>
      </c>
      <c r="P21" s="215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0" t="s">
        <v>5</v>
      </c>
      <c r="F24" s="220"/>
      <c r="G24" s="220"/>
      <c r="H24" s="220"/>
      <c r="I24" s="220"/>
      <c r="J24" s="220"/>
      <c r="K24" s="220"/>
      <c r="L24" s="220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19" t="s">
        <v>117</v>
      </c>
      <c r="E27" s="39"/>
      <c r="F27" s="39"/>
      <c r="G27" s="39"/>
      <c r="H27" s="39"/>
      <c r="I27" s="39"/>
      <c r="J27" s="39"/>
      <c r="K27" s="39"/>
      <c r="L27" s="39"/>
      <c r="M27" s="221">
        <f>N88</f>
        <v>0</v>
      </c>
      <c r="N27" s="221"/>
      <c r="O27" s="221"/>
      <c r="P27" s="221"/>
      <c r="Q27" s="39"/>
      <c r="R27" s="40"/>
    </row>
    <row r="28" spans="2:18" s="1" customFormat="1" ht="14.45" customHeight="1">
      <c r="B28" s="38"/>
      <c r="C28" s="39"/>
      <c r="D28" s="37" t="s">
        <v>102</v>
      </c>
      <c r="E28" s="39"/>
      <c r="F28" s="39"/>
      <c r="G28" s="39"/>
      <c r="H28" s="39"/>
      <c r="I28" s="39"/>
      <c r="J28" s="39"/>
      <c r="K28" s="39"/>
      <c r="L28" s="39"/>
      <c r="M28" s="221">
        <f>N102</f>
        <v>0</v>
      </c>
      <c r="N28" s="221"/>
      <c r="O28" s="221"/>
      <c r="P28" s="221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0" t="s">
        <v>40</v>
      </c>
      <c r="E30" s="39"/>
      <c r="F30" s="39"/>
      <c r="G30" s="39"/>
      <c r="H30" s="39"/>
      <c r="I30" s="39"/>
      <c r="J30" s="39"/>
      <c r="K30" s="39"/>
      <c r="L30" s="39"/>
      <c r="M30" s="261">
        <f>ROUND(M27+M28,2)</f>
        <v>0</v>
      </c>
      <c r="N30" s="256"/>
      <c r="O30" s="256"/>
      <c r="P30" s="256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41</v>
      </c>
      <c r="E32" s="45" t="s">
        <v>42</v>
      </c>
      <c r="F32" s="46">
        <v>0.21</v>
      </c>
      <c r="G32" s="121" t="s">
        <v>43</v>
      </c>
      <c r="H32" s="262">
        <f>(SUM(BE102:BE109)+SUM(BE127:BE450))</f>
        <v>0</v>
      </c>
      <c r="I32" s="256"/>
      <c r="J32" s="256"/>
      <c r="K32" s="39"/>
      <c r="L32" s="39"/>
      <c r="M32" s="262">
        <f>ROUND((SUM(BE102:BE109)+SUM(BE127:BE450)), 2)*F32</f>
        <v>0</v>
      </c>
      <c r="N32" s="256"/>
      <c r="O32" s="256"/>
      <c r="P32" s="256"/>
      <c r="Q32" s="39"/>
      <c r="R32" s="40"/>
    </row>
    <row r="33" spans="2:18" s="1" customFormat="1" ht="14.45" customHeight="1">
      <c r="B33" s="38"/>
      <c r="C33" s="39"/>
      <c r="D33" s="39"/>
      <c r="E33" s="45" t="s">
        <v>44</v>
      </c>
      <c r="F33" s="46">
        <v>0.15</v>
      </c>
      <c r="G33" s="121" t="s">
        <v>43</v>
      </c>
      <c r="H33" s="262">
        <f>(SUM(BF102:BF109)+SUM(BF127:BF450))</f>
        <v>0</v>
      </c>
      <c r="I33" s="256"/>
      <c r="J33" s="256"/>
      <c r="K33" s="39"/>
      <c r="L33" s="39"/>
      <c r="M33" s="262">
        <f>ROUND((SUM(BF102:BF109)+SUM(BF127:BF450)), 2)*F33</f>
        <v>0</v>
      </c>
      <c r="N33" s="256"/>
      <c r="O33" s="256"/>
      <c r="P33" s="256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45</v>
      </c>
      <c r="F34" s="46">
        <v>0.21</v>
      </c>
      <c r="G34" s="121" t="s">
        <v>43</v>
      </c>
      <c r="H34" s="262">
        <f>(SUM(BG102:BG109)+SUM(BG127:BG450))</f>
        <v>0</v>
      </c>
      <c r="I34" s="256"/>
      <c r="J34" s="256"/>
      <c r="K34" s="39"/>
      <c r="L34" s="39"/>
      <c r="M34" s="262">
        <v>0</v>
      </c>
      <c r="N34" s="256"/>
      <c r="O34" s="256"/>
      <c r="P34" s="256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46</v>
      </c>
      <c r="F35" s="46">
        <v>0.15</v>
      </c>
      <c r="G35" s="121" t="s">
        <v>43</v>
      </c>
      <c r="H35" s="262">
        <f>(SUM(BH102:BH109)+SUM(BH127:BH450))</f>
        <v>0</v>
      </c>
      <c r="I35" s="256"/>
      <c r="J35" s="256"/>
      <c r="K35" s="39"/>
      <c r="L35" s="39"/>
      <c r="M35" s="262">
        <v>0</v>
      </c>
      <c r="N35" s="256"/>
      <c r="O35" s="256"/>
      <c r="P35" s="256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47</v>
      </c>
      <c r="F36" s="46">
        <v>0</v>
      </c>
      <c r="G36" s="121" t="s">
        <v>43</v>
      </c>
      <c r="H36" s="262">
        <f>(SUM(BI102:BI109)+SUM(BI127:BI450))</f>
        <v>0</v>
      </c>
      <c r="I36" s="256"/>
      <c r="J36" s="256"/>
      <c r="K36" s="39"/>
      <c r="L36" s="39"/>
      <c r="M36" s="262">
        <v>0</v>
      </c>
      <c r="N36" s="256"/>
      <c r="O36" s="256"/>
      <c r="P36" s="256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2" t="s">
        <v>48</v>
      </c>
      <c r="E38" s="78"/>
      <c r="F38" s="78"/>
      <c r="G38" s="123" t="s">
        <v>49</v>
      </c>
      <c r="H38" s="124" t="s">
        <v>50</v>
      </c>
      <c r="I38" s="78"/>
      <c r="J38" s="78"/>
      <c r="K38" s="78"/>
      <c r="L38" s="263">
        <f>SUM(M30:M36)</f>
        <v>0</v>
      </c>
      <c r="M38" s="263"/>
      <c r="N38" s="263"/>
      <c r="O38" s="263"/>
      <c r="P38" s="264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51</v>
      </c>
      <c r="E50" s="54"/>
      <c r="F50" s="54"/>
      <c r="G50" s="54"/>
      <c r="H50" s="55"/>
      <c r="I50" s="39"/>
      <c r="J50" s="53" t="s">
        <v>52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53</v>
      </c>
      <c r="E59" s="59"/>
      <c r="F59" s="59"/>
      <c r="G59" s="60" t="s">
        <v>54</v>
      </c>
      <c r="H59" s="61"/>
      <c r="I59" s="39"/>
      <c r="J59" s="58" t="s">
        <v>53</v>
      </c>
      <c r="K59" s="59"/>
      <c r="L59" s="59"/>
      <c r="M59" s="59"/>
      <c r="N59" s="60" t="s">
        <v>54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55</v>
      </c>
      <c r="E61" s="54"/>
      <c r="F61" s="54"/>
      <c r="G61" s="54"/>
      <c r="H61" s="55"/>
      <c r="I61" s="39"/>
      <c r="J61" s="53" t="s">
        <v>56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18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18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18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18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18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18" s="1" customFormat="1" ht="15">
      <c r="B70" s="38"/>
      <c r="C70" s="39"/>
      <c r="D70" s="58" t="s">
        <v>53</v>
      </c>
      <c r="E70" s="59"/>
      <c r="F70" s="59"/>
      <c r="G70" s="60" t="s">
        <v>54</v>
      </c>
      <c r="H70" s="61"/>
      <c r="I70" s="39"/>
      <c r="J70" s="58" t="s">
        <v>53</v>
      </c>
      <c r="K70" s="59"/>
      <c r="L70" s="59"/>
      <c r="M70" s="59"/>
      <c r="N70" s="60" t="s">
        <v>54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1" t="s">
        <v>118</v>
      </c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19</v>
      </c>
      <c r="D78" s="39"/>
      <c r="E78" s="39"/>
      <c r="F78" s="254" t="str">
        <f>F6</f>
        <v>Rekonstrukce komunikací v oblasti Toužimská Novákovo náměstí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39"/>
      <c r="R78" s="40"/>
    </row>
    <row r="79" spans="2:18" s="1" customFormat="1" ht="36.950000000000003" customHeight="1">
      <c r="B79" s="38"/>
      <c r="C79" s="72" t="s">
        <v>115</v>
      </c>
      <c r="D79" s="39"/>
      <c r="E79" s="39"/>
      <c r="F79" s="247" t="str">
        <f>F7</f>
        <v>100 - SO 100 Komunikace a zpevněné plochy</v>
      </c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3" t="s">
        <v>23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25</v>
      </c>
      <c r="L81" s="39"/>
      <c r="M81" s="258" t="str">
        <f>IF(O9="","",O9)</f>
        <v>21.4.2017</v>
      </c>
      <c r="N81" s="258"/>
      <c r="O81" s="258"/>
      <c r="P81" s="258"/>
      <c r="Q81" s="39"/>
      <c r="R81" s="40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 ht="15">
      <c r="B83" s="38"/>
      <c r="C83" s="33" t="s">
        <v>27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33</v>
      </c>
      <c r="L83" s="39"/>
      <c r="M83" s="215" t="str">
        <f>E18</f>
        <v xml:space="preserve"> </v>
      </c>
      <c r="N83" s="215"/>
      <c r="O83" s="215"/>
      <c r="P83" s="215"/>
      <c r="Q83" s="215"/>
      <c r="R83" s="40"/>
    </row>
    <row r="84" spans="2:47" s="1" customFormat="1" ht="14.45" customHeight="1">
      <c r="B84" s="38"/>
      <c r="C84" s="33" t="s">
        <v>31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36</v>
      </c>
      <c r="L84" s="39"/>
      <c r="M84" s="215" t="str">
        <f>E21</f>
        <v xml:space="preserve"> </v>
      </c>
      <c r="N84" s="215"/>
      <c r="O84" s="215"/>
      <c r="P84" s="215"/>
      <c r="Q84" s="215"/>
      <c r="R84" s="40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65" t="s">
        <v>119</v>
      </c>
      <c r="D86" s="266"/>
      <c r="E86" s="266"/>
      <c r="F86" s="266"/>
      <c r="G86" s="266"/>
      <c r="H86" s="117"/>
      <c r="I86" s="117"/>
      <c r="J86" s="117"/>
      <c r="K86" s="117"/>
      <c r="L86" s="117"/>
      <c r="M86" s="117"/>
      <c r="N86" s="265" t="s">
        <v>120</v>
      </c>
      <c r="O86" s="266"/>
      <c r="P86" s="266"/>
      <c r="Q86" s="266"/>
      <c r="R86" s="40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25" t="s">
        <v>121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39">
        <f>N127</f>
        <v>0</v>
      </c>
      <c r="O88" s="267"/>
      <c r="P88" s="267"/>
      <c r="Q88" s="267"/>
      <c r="R88" s="40"/>
      <c r="AU88" s="21" t="s">
        <v>122</v>
      </c>
    </row>
    <row r="89" spans="2:47" s="6" customFormat="1" ht="24.95" customHeight="1">
      <c r="B89" s="126"/>
      <c r="C89" s="127"/>
      <c r="D89" s="128" t="s">
        <v>123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68">
        <f>N128</f>
        <v>0</v>
      </c>
      <c r="O89" s="269"/>
      <c r="P89" s="269"/>
      <c r="Q89" s="269"/>
      <c r="R89" s="129"/>
    </row>
    <row r="90" spans="2:47" s="7" customFormat="1" ht="19.899999999999999" customHeight="1">
      <c r="B90" s="130"/>
      <c r="C90" s="131"/>
      <c r="D90" s="105" t="s">
        <v>124</v>
      </c>
      <c r="E90" s="131"/>
      <c r="F90" s="131"/>
      <c r="G90" s="131"/>
      <c r="H90" s="131"/>
      <c r="I90" s="131"/>
      <c r="J90" s="131"/>
      <c r="K90" s="131"/>
      <c r="L90" s="131"/>
      <c r="M90" s="131"/>
      <c r="N90" s="243">
        <f>N129</f>
        <v>0</v>
      </c>
      <c r="O90" s="270"/>
      <c r="P90" s="270"/>
      <c r="Q90" s="270"/>
      <c r="R90" s="132"/>
    </row>
    <row r="91" spans="2:47" s="7" customFormat="1" ht="19.899999999999999" customHeight="1">
      <c r="B91" s="130"/>
      <c r="C91" s="131"/>
      <c r="D91" s="105" t="s">
        <v>125</v>
      </c>
      <c r="E91" s="131"/>
      <c r="F91" s="131"/>
      <c r="G91" s="131"/>
      <c r="H91" s="131"/>
      <c r="I91" s="131"/>
      <c r="J91" s="131"/>
      <c r="K91" s="131"/>
      <c r="L91" s="131"/>
      <c r="M91" s="131"/>
      <c r="N91" s="243">
        <f>N222</f>
        <v>0</v>
      </c>
      <c r="O91" s="270"/>
      <c r="P91" s="270"/>
      <c r="Q91" s="270"/>
      <c r="R91" s="132"/>
    </row>
    <row r="92" spans="2:47" s="7" customFormat="1" ht="19.899999999999999" customHeight="1">
      <c r="B92" s="130"/>
      <c r="C92" s="131"/>
      <c r="D92" s="105" t="s">
        <v>126</v>
      </c>
      <c r="E92" s="131"/>
      <c r="F92" s="131"/>
      <c r="G92" s="131"/>
      <c r="H92" s="131"/>
      <c r="I92" s="131"/>
      <c r="J92" s="131"/>
      <c r="K92" s="131"/>
      <c r="L92" s="131"/>
      <c r="M92" s="131"/>
      <c r="N92" s="243">
        <f>N236</f>
        <v>0</v>
      </c>
      <c r="O92" s="270"/>
      <c r="P92" s="270"/>
      <c r="Q92" s="270"/>
      <c r="R92" s="132"/>
    </row>
    <row r="93" spans="2:47" s="7" customFormat="1" ht="19.899999999999999" customHeight="1">
      <c r="B93" s="130"/>
      <c r="C93" s="131"/>
      <c r="D93" s="105" t="s">
        <v>127</v>
      </c>
      <c r="E93" s="131"/>
      <c r="F93" s="131"/>
      <c r="G93" s="131"/>
      <c r="H93" s="131"/>
      <c r="I93" s="131"/>
      <c r="J93" s="131"/>
      <c r="K93" s="131"/>
      <c r="L93" s="131"/>
      <c r="M93" s="131"/>
      <c r="N93" s="243">
        <f>N244</f>
        <v>0</v>
      </c>
      <c r="O93" s="270"/>
      <c r="P93" s="270"/>
      <c r="Q93" s="270"/>
      <c r="R93" s="132"/>
    </row>
    <row r="94" spans="2:47" s="7" customFormat="1" ht="19.899999999999999" customHeight="1">
      <c r="B94" s="130"/>
      <c r="C94" s="131"/>
      <c r="D94" s="105" t="s">
        <v>128</v>
      </c>
      <c r="E94" s="131"/>
      <c r="F94" s="131"/>
      <c r="G94" s="131"/>
      <c r="H94" s="131"/>
      <c r="I94" s="131"/>
      <c r="J94" s="131"/>
      <c r="K94" s="131"/>
      <c r="L94" s="131"/>
      <c r="M94" s="131"/>
      <c r="N94" s="243">
        <f>N248</f>
        <v>0</v>
      </c>
      <c r="O94" s="270"/>
      <c r="P94" s="270"/>
      <c r="Q94" s="270"/>
      <c r="R94" s="132"/>
    </row>
    <row r="95" spans="2:47" s="7" customFormat="1" ht="19.899999999999999" customHeight="1">
      <c r="B95" s="130"/>
      <c r="C95" s="131"/>
      <c r="D95" s="105" t="s">
        <v>129</v>
      </c>
      <c r="E95" s="131"/>
      <c r="F95" s="131"/>
      <c r="G95" s="131"/>
      <c r="H95" s="131"/>
      <c r="I95" s="131"/>
      <c r="J95" s="131"/>
      <c r="K95" s="131"/>
      <c r="L95" s="131"/>
      <c r="M95" s="131"/>
      <c r="N95" s="243">
        <f>N341</f>
        <v>0</v>
      </c>
      <c r="O95" s="270"/>
      <c r="P95" s="270"/>
      <c r="Q95" s="270"/>
      <c r="R95" s="132"/>
    </row>
    <row r="96" spans="2:47" s="7" customFormat="1" ht="19.899999999999999" customHeight="1">
      <c r="B96" s="130"/>
      <c r="C96" s="131"/>
      <c r="D96" s="105" t="s">
        <v>130</v>
      </c>
      <c r="E96" s="131"/>
      <c r="F96" s="131"/>
      <c r="G96" s="131"/>
      <c r="H96" s="131"/>
      <c r="I96" s="131"/>
      <c r="J96" s="131"/>
      <c r="K96" s="131"/>
      <c r="L96" s="131"/>
      <c r="M96" s="131"/>
      <c r="N96" s="243">
        <f>N344</f>
        <v>0</v>
      </c>
      <c r="O96" s="270"/>
      <c r="P96" s="270"/>
      <c r="Q96" s="270"/>
      <c r="R96" s="132"/>
    </row>
    <row r="97" spans="2:65" s="7" customFormat="1" ht="19.899999999999999" customHeight="1">
      <c r="B97" s="130"/>
      <c r="C97" s="131"/>
      <c r="D97" s="105" t="s">
        <v>131</v>
      </c>
      <c r="E97" s="131"/>
      <c r="F97" s="131"/>
      <c r="G97" s="131"/>
      <c r="H97" s="131"/>
      <c r="I97" s="131"/>
      <c r="J97" s="131"/>
      <c r="K97" s="131"/>
      <c r="L97" s="131"/>
      <c r="M97" s="131"/>
      <c r="N97" s="243">
        <f>N416</f>
        <v>0</v>
      </c>
      <c r="O97" s="270"/>
      <c r="P97" s="270"/>
      <c r="Q97" s="270"/>
      <c r="R97" s="132"/>
    </row>
    <row r="98" spans="2:65" s="7" customFormat="1" ht="19.899999999999999" customHeight="1">
      <c r="B98" s="130"/>
      <c r="C98" s="131"/>
      <c r="D98" s="105" t="s">
        <v>132</v>
      </c>
      <c r="E98" s="131"/>
      <c r="F98" s="131"/>
      <c r="G98" s="131"/>
      <c r="H98" s="131"/>
      <c r="I98" s="131"/>
      <c r="J98" s="131"/>
      <c r="K98" s="131"/>
      <c r="L98" s="131"/>
      <c r="M98" s="131"/>
      <c r="N98" s="243">
        <f>N442</f>
        <v>0</v>
      </c>
      <c r="O98" s="270"/>
      <c r="P98" s="270"/>
      <c r="Q98" s="270"/>
      <c r="R98" s="132"/>
    </row>
    <row r="99" spans="2:65" s="6" customFormat="1" ht="24.95" customHeight="1">
      <c r="B99" s="126"/>
      <c r="C99" s="127"/>
      <c r="D99" s="128" t="s">
        <v>133</v>
      </c>
      <c r="E99" s="127"/>
      <c r="F99" s="127"/>
      <c r="G99" s="127"/>
      <c r="H99" s="127"/>
      <c r="I99" s="127"/>
      <c r="J99" s="127"/>
      <c r="K99" s="127"/>
      <c r="L99" s="127"/>
      <c r="M99" s="127"/>
      <c r="N99" s="268">
        <f>N444</f>
        <v>0</v>
      </c>
      <c r="O99" s="269"/>
      <c r="P99" s="269"/>
      <c r="Q99" s="269"/>
      <c r="R99" s="129"/>
    </row>
    <row r="100" spans="2:65" s="7" customFormat="1" ht="19.899999999999999" customHeight="1">
      <c r="B100" s="130"/>
      <c r="C100" s="131"/>
      <c r="D100" s="105" t="s">
        <v>134</v>
      </c>
      <c r="E100" s="131"/>
      <c r="F100" s="131"/>
      <c r="G100" s="131"/>
      <c r="H100" s="131"/>
      <c r="I100" s="131"/>
      <c r="J100" s="131"/>
      <c r="K100" s="131"/>
      <c r="L100" s="131"/>
      <c r="M100" s="131"/>
      <c r="N100" s="243">
        <f>N445</f>
        <v>0</v>
      </c>
      <c r="O100" s="270"/>
      <c r="P100" s="270"/>
      <c r="Q100" s="270"/>
      <c r="R100" s="132"/>
    </row>
    <row r="101" spans="2:65" s="1" customFormat="1" ht="21.75" customHeight="1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40"/>
    </row>
    <row r="102" spans="2:65" s="1" customFormat="1" ht="29.25" customHeight="1">
      <c r="B102" s="38"/>
      <c r="C102" s="125" t="s">
        <v>135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267">
        <f>ROUND(N103+N104+N105+N106+N107+N108,2)</f>
        <v>0</v>
      </c>
      <c r="O102" s="271"/>
      <c r="P102" s="271"/>
      <c r="Q102" s="271"/>
      <c r="R102" s="40"/>
      <c r="T102" s="133"/>
      <c r="U102" s="134" t="s">
        <v>41</v>
      </c>
    </row>
    <row r="103" spans="2:65" s="1" customFormat="1" ht="18" customHeight="1">
      <c r="B103" s="135"/>
      <c r="C103" s="136"/>
      <c r="D103" s="240" t="s">
        <v>136</v>
      </c>
      <c r="E103" s="272"/>
      <c r="F103" s="272"/>
      <c r="G103" s="272"/>
      <c r="H103" s="272"/>
      <c r="I103" s="136"/>
      <c r="J103" s="136"/>
      <c r="K103" s="136"/>
      <c r="L103" s="136"/>
      <c r="M103" s="136"/>
      <c r="N103" s="242">
        <f>ROUND(N88*T103,2)</f>
        <v>0</v>
      </c>
      <c r="O103" s="273"/>
      <c r="P103" s="273"/>
      <c r="Q103" s="273"/>
      <c r="R103" s="138"/>
      <c r="S103" s="136"/>
      <c r="T103" s="139"/>
      <c r="U103" s="140" t="s">
        <v>42</v>
      </c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2" t="s">
        <v>137</v>
      </c>
      <c r="AZ103" s="141"/>
      <c r="BA103" s="141"/>
      <c r="BB103" s="141"/>
      <c r="BC103" s="141"/>
      <c r="BD103" s="141"/>
      <c r="BE103" s="143">
        <f t="shared" ref="BE103:BE108" si="0">IF(U103="základní",N103,0)</f>
        <v>0</v>
      </c>
      <c r="BF103" s="143">
        <f t="shared" ref="BF103:BF108" si="1">IF(U103="snížená",N103,0)</f>
        <v>0</v>
      </c>
      <c r="BG103" s="143">
        <f t="shared" ref="BG103:BG108" si="2">IF(U103="zákl. přenesená",N103,0)</f>
        <v>0</v>
      </c>
      <c r="BH103" s="143">
        <f t="shared" ref="BH103:BH108" si="3">IF(U103="sníž. přenesená",N103,0)</f>
        <v>0</v>
      </c>
      <c r="BI103" s="143">
        <f t="shared" ref="BI103:BI108" si="4">IF(U103="nulová",N103,0)</f>
        <v>0</v>
      </c>
      <c r="BJ103" s="142" t="s">
        <v>85</v>
      </c>
      <c r="BK103" s="141"/>
      <c r="BL103" s="141"/>
      <c r="BM103" s="141"/>
    </row>
    <row r="104" spans="2:65" s="1" customFormat="1" ht="18" customHeight="1">
      <c r="B104" s="135"/>
      <c r="C104" s="136"/>
      <c r="D104" s="240" t="s">
        <v>138</v>
      </c>
      <c r="E104" s="272"/>
      <c r="F104" s="272"/>
      <c r="G104" s="272"/>
      <c r="H104" s="272"/>
      <c r="I104" s="136"/>
      <c r="J104" s="136"/>
      <c r="K104" s="136"/>
      <c r="L104" s="136"/>
      <c r="M104" s="136"/>
      <c r="N104" s="242">
        <f>ROUND(N88*T104,2)</f>
        <v>0</v>
      </c>
      <c r="O104" s="273"/>
      <c r="P104" s="273"/>
      <c r="Q104" s="273"/>
      <c r="R104" s="138"/>
      <c r="S104" s="136"/>
      <c r="T104" s="139"/>
      <c r="U104" s="140" t="s">
        <v>42</v>
      </c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2" t="s">
        <v>137</v>
      </c>
      <c r="AZ104" s="141"/>
      <c r="BA104" s="141"/>
      <c r="BB104" s="141"/>
      <c r="BC104" s="141"/>
      <c r="BD104" s="141"/>
      <c r="BE104" s="143">
        <f t="shared" si="0"/>
        <v>0</v>
      </c>
      <c r="BF104" s="143">
        <f t="shared" si="1"/>
        <v>0</v>
      </c>
      <c r="BG104" s="143">
        <f t="shared" si="2"/>
        <v>0</v>
      </c>
      <c r="BH104" s="143">
        <f t="shared" si="3"/>
        <v>0</v>
      </c>
      <c r="BI104" s="143">
        <f t="shared" si="4"/>
        <v>0</v>
      </c>
      <c r="BJ104" s="142" t="s">
        <v>85</v>
      </c>
      <c r="BK104" s="141"/>
      <c r="BL104" s="141"/>
      <c r="BM104" s="141"/>
    </row>
    <row r="105" spans="2:65" s="1" customFormat="1" ht="18" customHeight="1">
      <c r="B105" s="135"/>
      <c r="C105" s="136"/>
      <c r="D105" s="240" t="s">
        <v>139</v>
      </c>
      <c r="E105" s="272"/>
      <c r="F105" s="272"/>
      <c r="G105" s="272"/>
      <c r="H105" s="272"/>
      <c r="I105" s="136"/>
      <c r="J105" s="136"/>
      <c r="K105" s="136"/>
      <c r="L105" s="136"/>
      <c r="M105" s="136"/>
      <c r="N105" s="242">
        <f>ROUND(N88*T105,2)</f>
        <v>0</v>
      </c>
      <c r="O105" s="273"/>
      <c r="P105" s="273"/>
      <c r="Q105" s="273"/>
      <c r="R105" s="138"/>
      <c r="S105" s="136"/>
      <c r="T105" s="139"/>
      <c r="U105" s="140" t="s">
        <v>42</v>
      </c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2" t="s">
        <v>137</v>
      </c>
      <c r="AZ105" s="141"/>
      <c r="BA105" s="141"/>
      <c r="BB105" s="141"/>
      <c r="BC105" s="141"/>
      <c r="BD105" s="141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85</v>
      </c>
      <c r="BK105" s="141"/>
      <c r="BL105" s="141"/>
      <c r="BM105" s="141"/>
    </row>
    <row r="106" spans="2:65" s="1" customFormat="1" ht="18" customHeight="1">
      <c r="B106" s="135"/>
      <c r="C106" s="136"/>
      <c r="D106" s="240" t="s">
        <v>140</v>
      </c>
      <c r="E106" s="272"/>
      <c r="F106" s="272"/>
      <c r="G106" s="272"/>
      <c r="H106" s="272"/>
      <c r="I106" s="136"/>
      <c r="J106" s="136"/>
      <c r="K106" s="136"/>
      <c r="L106" s="136"/>
      <c r="M106" s="136"/>
      <c r="N106" s="242">
        <f>ROUND(N88*T106,2)</f>
        <v>0</v>
      </c>
      <c r="O106" s="273"/>
      <c r="P106" s="273"/>
      <c r="Q106" s="273"/>
      <c r="R106" s="138"/>
      <c r="S106" s="136"/>
      <c r="T106" s="139"/>
      <c r="U106" s="140" t="s">
        <v>42</v>
      </c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2" t="s">
        <v>137</v>
      </c>
      <c r="AZ106" s="141"/>
      <c r="BA106" s="141"/>
      <c r="BB106" s="141"/>
      <c r="BC106" s="141"/>
      <c r="BD106" s="141"/>
      <c r="BE106" s="143">
        <f t="shared" si="0"/>
        <v>0</v>
      </c>
      <c r="BF106" s="143">
        <f t="shared" si="1"/>
        <v>0</v>
      </c>
      <c r="BG106" s="143">
        <f t="shared" si="2"/>
        <v>0</v>
      </c>
      <c r="BH106" s="143">
        <f t="shared" si="3"/>
        <v>0</v>
      </c>
      <c r="BI106" s="143">
        <f t="shared" si="4"/>
        <v>0</v>
      </c>
      <c r="BJ106" s="142" t="s">
        <v>85</v>
      </c>
      <c r="BK106" s="141"/>
      <c r="BL106" s="141"/>
      <c r="BM106" s="141"/>
    </row>
    <row r="107" spans="2:65" s="1" customFormat="1" ht="18" customHeight="1">
      <c r="B107" s="135"/>
      <c r="C107" s="136"/>
      <c r="D107" s="240" t="s">
        <v>141</v>
      </c>
      <c r="E107" s="272"/>
      <c r="F107" s="272"/>
      <c r="G107" s="272"/>
      <c r="H107" s="272"/>
      <c r="I107" s="136"/>
      <c r="J107" s="136"/>
      <c r="K107" s="136"/>
      <c r="L107" s="136"/>
      <c r="M107" s="136"/>
      <c r="N107" s="242">
        <f>ROUND(N88*T107,2)</f>
        <v>0</v>
      </c>
      <c r="O107" s="273"/>
      <c r="P107" s="273"/>
      <c r="Q107" s="273"/>
      <c r="R107" s="138"/>
      <c r="S107" s="136"/>
      <c r="T107" s="139"/>
      <c r="U107" s="140" t="s">
        <v>42</v>
      </c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2" t="s">
        <v>137</v>
      </c>
      <c r="AZ107" s="141"/>
      <c r="BA107" s="141"/>
      <c r="BB107" s="141"/>
      <c r="BC107" s="141"/>
      <c r="BD107" s="141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85</v>
      </c>
      <c r="BK107" s="141"/>
      <c r="BL107" s="141"/>
      <c r="BM107" s="141"/>
    </row>
    <row r="108" spans="2:65" s="1" customFormat="1" ht="18" customHeight="1">
      <c r="B108" s="135"/>
      <c r="C108" s="136"/>
      <c r="D108" s="137" t="s">
        <v>142</v>
      </c>
      <c r="E108" s="136"/>
      <c r="F108" s="136"/>
      <c r="G108" s="136"/>
      <c r="H108" s="136"/>
      <c r="I108" s="136"/>
      <c r="J108" s="136"/>
      <c r="K108" s="136"/>
      <c r="L108" s="136"/>
      <c r="M108" s="136"/>
      <c r="N108" s="242">
        <f>ROUND(N88*T108,2)</f>
        <v>0</v>
      </c>
      <c r="O108" s="273"/>
      <c r="P108" s="273"/>
      <c r="Q108" s="273"/>
      <c r="R108" s="138"/>
      <c r="S108" s="136"/>
      <c r="T108" s="144"/>
      <c r="U108" s="145" t="s">
        <v>42</v>
      </c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2" t="s">
        <v>143</v>
      </c>
      <c r="AZ108" s="141"/>
      <c r="BA108" s="141"/>
      <c r="BB108" s="141"/>
      <c r="BC108" s="141"/>
      <c r="BD108" s="141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85</v>
      </c>
      <c r="BK108" s="141"/>
      <c r="BL108" s="141"/>
      <c r="BM108" s="141"/>
    </row>
    <row r="109" spans="2:65" s="1" customForma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/>
    </row>
    <row r="110" spans="2:65" s="1" customFormat="1" ht="29.25" customHeight="1">
      <c r="B110" s="38"/>
      <c r="C110" s="116" t="s">
        <v>107</v>
      </c>
      <c r="D110" s="117"/>
      <c r="E110" s="117"/>
      <c r="F110" s="117"/>
      <c r="G110" s="117"/>
      <c r="H110" s="117"/>
      <c r="I110" s="117"/>
      <c r="J110" s="117"/>
      <c r="K110" s="117"/>
      <c r="L110" s="244">
        <f>ROUND(SUM(N88+N102),2)</f>
        <v>0</v>
      </c>
      <c r="M110" s="244"/>
      <c r="N110" s="244"/>
      <c r="O110" s="244"/>
      <c r="P110" s="244"/>
      <c r="Q110" s="244"/>
      <c r="R110" s="40"/>
    </row>
    <row r="111" spans="2:65" s="1" customFormat="1" ht="6.95" customHeight="1"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4"/>
    </row>
    <row r="115" spans="2:63" s="1" customFormat="1" ht="6.95" customHeight="1"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7"/>
    </row>
    <row r="116" spans="2:63" s="1" customFormat="1" ht="36.950000000000003" customHeight="1">
      <c r="B116" s="38"/>
      <c r="C116" s="211" t="s">
        <v>144</v>
      </c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40"/>
    </row>
    <row r="117" spans="2:63" s="1" customFormat="1" ht="6.9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3" s="1" customFormat="1" ht="30" customHeight="1">
      <c r="B118" s="38"/>
      <c r="C118" s="33" t="s">
        <v>19</v>
      </c>
      <c r="D118" s="39"/>
      <c r="E118" s="39"/>
      <c r="F118" s="254" t="str">
        <f>F6</f>
        <v>Rekonstrukce komunikací v oblasti Toužimská Novákovo náměstí</v>
      </c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39"/>
      <c r="R118" s="40"/>
    </row>
    <row r="119" spans="2:63" s="1" customFormat="1" ht="36.950000000000003" customHeight="1">
      <c r="B119" s="38"/>
      <c r="C119" s="72" t="s">
        <v>115</v>
      </c>
      <c r="D119" s="39"/>
      <c r="E119" s="39"/>
      <c r="F119" s="247" t="str">
        <f>F7</f>
        <v>100 - SO 100 Komunikace a zpevněné plochy</v>
      </c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39"/>
      <c r="R119" s="40"/>
    </row>
    <row r="120" spans="2:63" s="1" customFormat="1" ht="6.9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3" s="1" customFormat="1" ht="18" customHeight="1">
      <c r="B121" s="38"/>
      <c r="C121" s="33" t="s">
        <v>23</v>
      </c>
      <c r="D121" s="39"/>
      <c r="E121" s="39"/>
      <c r="F121" s="31" t="str">
        <f>F9</f>
        <v>Praha - Kbely</v>
      </c>
      <c r="G121" s="39"/>
      <c r="H121" s="39"/>
      <c r="I121" s="39"/>
      <c r="J121" s="39"/>
      <c r="K121" s="33" t="s">
        <v>25</v>
      </c>
      <c r="L121" s="39"/>
      <c r="M121" s="258" t="str">
        <f>IF(O9="","",O9)</f>
        <v>21.4.2017</v>
      </c>
      <c r="N121" s="258"/>
      <c r="O121" s="258"/>
      <c r="P121" s="258"/>
      <c r="Q121" s="39"/>
      <c r="R121" s="40"/>
    </row>
    <row r="122" spans="2:63" s="1" customFormat="1" ht="6.95" customHeight="1"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/>
    </row>
    <row r="123" spans="2:63" s="1" customFormat="1" ht="15">
      <c r="B123" s="38"/>
      <c r="C123" s="33" t="s">
        <v>27</v>
      </c>
      <c r="D123" s="39"/>
      <c r="E123" s="39"/>
      <c r="F123" s="31" t="str">
        <f>E12</f>
        <v>MČ Praha 19</v>
      </c>
      <c r="G123" s="39"/>
      <c r="H123" s="39"/>
      <c r="I123" s="39"/>
      <c r="J123" s="39"/>
      <c r="K123" s="33" t="s">
        <v>33</v>
      </c>
      <c r="L123" s="39"/>
      <c r="M123" s="215" t="str">
        <f>E18</f>
        <v xml:space="preserve"> </v>
      </c>
      <c r="N123" s="215"/>
      <c r="O123" s="215"/>
      <c r="P123" s="215"/>
      <c r="Q123" s="215"/>
      <c r="R123" s="40"/>
    </row>
    <row r="124" spans="2:63" s="1" customFormat="1" ht="14.45" customHeight="1">
      <c r="B124" s="38"/>
      <c r="C124" s="33" t="s">
        <v>31</v>
      </c>
      <c r="D124" s="39"/>
      <c r="E124" s="39"/>
      <c r="F124" s="31" t="str">
        <f>IF(E15="","",E15)</f>
        <v>Vyplň údaj</v>
      </c>
      <c r="G124" s="39"/>
      <c r="H124" s="39"/>
      <c r="I124" s="39"/>
      <c r="J124" s="39"/>
      <c r="K124" s="33" t="s">
        <v>36</v>
      </c>
      <c r="L124" s="39"/>
      <c r="M124" s="215" t="str">
        <f>E21</f>
        <v xml:space="preserve"> </v>
      </c>
      <c r="N124" s="215"/>
      <c r="O124" s="215"/>
      <c r="P124" s="215"/>
      <c r="Q124" s="215"/>
      <c r="R124" s="40"/>
    </row>
    <row r="125" spans="2:63" s="1" customFormat="1" ht="10.35" customHeight="1"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0"/>
    </row>
    <row r="126" spans="2:63" s="8" customFormat="1" ht="29.25" customHeight="1">
      <c r="B126" s="146"/>
      <c r="C126" s="147" t="s">
        <v>145</v>
      </c>
      <c r="D126" s="148" t="s">
        <v>146</v>
      </c>
      <c r="E126" s="148" t="s">
        <v>59</v>
      </c>
      <c r="F126" s="274" t="s">
        <v>147</v>
      </c>
      <c r="G126" s="274"/>
      <c r="H126" s="274"/>
      <c r="I126" s="274"/>
      <c r="J126" s="148" t="s">
        <v>148</v>
      </c>
      <c r="K126" s="148" t="s">
        <v>149</v>
      </c>
      <c r="L126" s="275" t="s">
        <v>150</v>
      </c>
      <c r="M126" s="275"/>
      <c r="N126" s="274" t="s">
        <v>120</v>
      </c>
      <c r="O126" s="274"/>
      <c r="P126" s="274"/>
      <c r="Q126" s="276"/>
      <c r="R126" s="149"/>
      <c r="T126" s="79" t="s">
        <v>151</v>
      </c>
      <c r="U126" s="80" t="s">
        <v>41</v>
      </c>
      <c r="V126" s="80" t="s">
        <v>152</v>
      </c>
      <c r="W126" s="80" t="s">
        <v>153</v>
      </c>
      <c r="X126" s="80" t="s">
        <v>154</v>
      </c>
      <c r="Y126" s="80" t="s">
        <v>155</v>
      </c>
      <c r="Z126" s="80" t="s">
        <v>156</v>
      </c>
      <c r="AA126" s="81" t="s">
        <v>157</v>
      </c>
    </row>
    <row r="127" spans="2:63" s="1" customFormat="1" ht="29.25" customHeight="1">
      <c r="B127" s="38"/>
      <c r="C127" s="83" t="s">
        <v>117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280">
        <f>BK127</f>
        <v>0</v>
      </c>
      <c r="O127" s="281"/>
      <c r="P127" s="281"/>
      <c r="Q127" s="281"/>
      <c r="R127" s="40"/>
      <c r="T127" s="82"/>
      <c r="U127" s="54"/>
      <c r="V127" s="54"/>
      <c r="W127" s="150">
        <f>W128+W444+W451</f>
        <v>0</v>
      </c>
      <c r="X127" s="54"/>
      <c r="Y127" s="150">
        <f>Y128+Y444+Y451</f>
        <v>1697.6092935000001</v>
      </c>
      <c r="Z127" s="54"/>
      <c r="AA127" s="151">
        <f>AA128+AA444+AA451</f>
        <v>2047.2080000000001</v>
      </c>
      <c r="AT127" s="21" t="s">
        <v>76</v>
      </c>
      <c r="AU127" s="21" t="s">
        <v>122</v>
      </c>
      <c r="BK127" s="152">
        <f>BK128+BK444+BK451</f>
        <v>0</v>
      </c>
    </row>
    <row r="128" spans="2:63" s="9" customFormat="1" ht="37.35" customHeight="1">
      <c r="B128" s="153"/>
      <c r="C128" s="154"/>
      <c r="D128" s="155" t="s">
        <v>123</v>
      </c>
      <c r="E128" s="155"/>
      <c r="F128" s="155"/>
      <c r="G128" s="155"/>
      <c r="H128" s="155"/>
      <c r="I128" s="155"/>
      <c r="J128" s="155"/>
      <c r="K128" s="155"/>
      <c r="L128" s="155"/>
      <c r="M128" s="155"/>
      <c r="N128" s="282">
        <f>BK128</f>
        <v>0</v>
      </c>
      <c r="O128" s="268"/>
      <c r="P128" s="268"/>
      <c r="Q128" s="268"/>
      <c r="R128" s="156"/>
      <c r="T128" s="157"/>
      <c r="U128" s="154"/>
      <c r="V128" s="154"/>
      <c r="W128" s="158">
        <f>W129+W222+W236+W244+W248+W341+W344+W416+W442</f>
        <v>0</v>
      </c>
      <c r="X128" s="154"/>
      <c r="Y128" s="158">
        <f>Y129+Y222+Y236+Y244+Y248+Y341+Y344+Y416+Y442</f>
        <v>1697.0402535000001</v>
      </c>
      <c r="Z128" s="154"/>
      <c r="AA128" s="159">
        <f>AA129+AA222+AA236+AA244+AA248+AA341+AA344+AA416+AA442</f>
        <v>2047.2080000000001</v>
      </c>
      <c r="AR128" s="160" t="s">
        <v>85</v>
      </c>
      <c r="AT128" s="161" t="s">
        <v>76</v>
      </c>
      <c r="AU128" s="161" t="s">
        <v>77</v>
      </c>
      <c r="AY128" s="160" t="s">
        <v>158</v>
      </c>
      <c r="BK128" s="162">
        <f>BK129+BK222+BK236+BK244+BK248+BK341+BK344+BK416+BK442</f>
        <v>0</v>
      </c>
    </row>
    <row r="129" spans="2:65" s="9" customFormat="1" ht="19.899999999999999" customHeight="1">
      <c r="B129" s="153"/>
      <c r="C129" s="154"/>
      <c r="D129" s="163" t="s">
        <v>124</v>
      </c>
      <c r="E129" s="163"/>
      <c r="F129" s="163"/>
      <c r="G129" s="163"/>
      <c r="H129" s="163"/>
      <c r="I129" s="163"/>
      <c r="J129" s="163"/>
      <c r="K129" s="163"/>
      <c r="L129" s="163"/>
      <c r="M129" s="163"/>
      <c r="N129" s="283">
        <f>BK129</f>
        <v>0</v>
      </c>
      <c r="O129" s="284"/>
      <c r="P129" s="284"/>
      <c r="Q129" s="284"/>
      <c r="R129" s="156"/>
      <c r="T129" s="157"/>
      <c r="U129" s="154"/>
      <c r="V129" s="154"/>
      <c r="W129" s="158">
        <f>SUM(W130:W221)</f>
        <v>0</v>
      </c>
      <c r="X129" s="154"/>
      <c r="Y129" s="158">
        <f>SUM(Y130:Y221)</f>
        <v>0</v>
      </c>
      <c r="Z129" s="154"/>
      <c r="AA129" s="159">
        <f>SUM(AA130:AA221)</f>
        <v>1986.47</v>
      </c>
      <c r="AR129" s="160" t="s">
        <v>85</v>
      </c>
      <c r="AT129" s="161" t="s">
        <v>76</v>
      </c>
      <c r="AU129" s="161" t="s">
        <v>85</v>
      </c>
      <c r="AY129" s="160" t="s">
        <v>158</v>
      </c>
      <c r="BK129" s="162">
        <f>SUM(BK130:BK221)</f>
        <v>0</v>
      </c>
    </row>
    <row r="130" spans="2:65" s="1" customFormat="1" ht="31.5" customHeight="1">
      <c r="B130" s="135"/>
      <c r="C130" s="164" t="s">
        <v>85</v>
      </c>
      <c r="D130" s="164" t="s">
        <v>159</v>
      </c>
      <c r="E130" s="165" t="s">
        <v>160</v>
      </c>
      <c r="F130" s="277" t="s">
        <v>161</v>
      </c>
      <c r="G130" s="277"/>
      <c r="H130" s="277"/>
      <c r="I130" s="277"/>
      <c r="J130" s="166" t="s">
        <v>162</v>
      </c>
      <c r="K130" s="167">
        <v>223</v>
      </c>
      <c r="L130" s="278">
        <v>0</v>
      </c>
      <c r="M130" s="278"/>
      <c r="N130" s="279">
        <f>ROUND(L130*K130,2)</f>
        <v>0</v>
      </c>
      <c r="O130" s="279"/>
      <c r="P130" s="279"/>
      <c r="Q130" s="279"/>
      <c r="R130" s="138"/>
      <c r="T130" s="168" t="s">
        <v>5</v>
      </c>
      <c r="U130" s="47" t="s">
        <v>42</v>
      </c>
      <c r="V130" s="39"/>
      <c r="W130" s="169">
        <f>V130*K130</f>
        <v>0</v>
      </c>
      <c r="X130" s="169">
        <v>0</v>
      </c>
      <c r="Y130" s="169">
        <f>X130*K130</f>
        <v>0</v>
      </c>
      <c r="Z130" s="169">
        <v>0.255</v>
      </c>
      <c r="AA130" s="170">
        <f>Z130*K130</f>
        <v>56.865000000000002</v>
      </c>
      <c r="AR130" s="21" t="s">
        <v>163</v>
      </c>
      <c r="AT130" s="21" t="s">
        <v>159</v>
      </c>
      <c r="AU130" s="21" t="s">
        <v>113</v>
      </c>
      <c r="AY130" s="21" t="s">
        <v>158</v>
      </c>
      <c r="BE130" s="109">
        <f>IF(U130="základní",N130,0)</f>
        <v>0</v>
      </c>
      <c r="BF130" s="109">
        <f>IF(U130="snížená",N130,0)</f>
        <v>0</v>
      </c>
      <c r="BG130" s="109">
        <f>IF(U130="zákl. přenesená",N130,0)</f>
        <v>0</v>
      </c>
      <c r="BH130" s="109">
        <f>IF(U130="sníž. přenesená",N130,0)</f>
        <v>0</v>
      </c>
      <c r="BI130" s="109">
        <f>IF(U130="nulová",N130,0)</f>
        <v>0</v>
      </c>
      <c r="BJ130" s="21" t="s">
        <v>85</v>
      </c>
      <c r="BK130" s="109">
        <f>ROUND(L130*K130,2)</f>
        <v>0</v>
      </c>
      <c r="BL130" s="21" t="s">
        <v>163</v>
      </c>
      <c r="BM130" s="21" t="s">
        <v>164</v>
      </c>
    </row>
    <row r="131" spans="2:65" s="10" customFormat="1" ht="44.25" customHeight="1">
      <c r="B131" s="171"/>
      <c r="C131" s="172"/>
      <c r="D131" s="172"/>
      <c r="E131" s="173" t="s">
        <v>5</v>
      </c>
      <c r="F131" s="285" t="s">
        <v>165</v>
      </c>
      <c r="G131" s="286"/>
      <c r="H131" s="286"/>
      <c r="I131" s="286"/>
      <c r="J131" s="172"/>
      <c r="K131" s="174" t="s">
        <v>5</v>
      </c>
      <c r="L131" s="172"/>
      <c r="M131" s="172"/>
      <c r="N131" s="172"/>
      <c r="O131" s="172"/>
      <c r="P131" s="172"/>
      <c r="Q131" s="172"/>
      <c r="R131" s="175"/>
      <c r="T131" s="176"/>
      <c r="U131" s="172"/>
      <c r="V131" s="172"/>
      <c r="W131" s="172"/>
      <c r="X131" s="172"/>
      <c r="Y131" s="172"/>
      <c r="Z131" s="172"/>
      <c r="AA131" s="177"/>
      <c r="AT131" s="178" t="s">
        <v>166</v>
      </c>
      <c r="AU131" s="178" t="s">
        <v>113</v>
      </c>
      <c r="AV131" s="10" t="s">
        <v>85</v>
      </c>
      <c r="AW131" s="10" t="s">
        <v>35</v>
      </c>
      <c r="AX131" s="10" t="s">
        <v>77</v>
      </c>
      <c r="AY131" s="178" t="s">
        <v>158</v>
      </c>
    </row>
    <row r="132" spans="2:65" s="10" customFormat="1" ht="44.25" customHeight="1">
      <c r="B132" s="171"/>
      <c r="C132" s="172"/>
      <c r="D132" s="172"/>
      <c r="E132" s="173" t="s">
        <v>5</v>
      </c>
      <c r="F132" s="287" t="s">
        <v>167</v>
      </c>
      <c r="G132" s="288"/>
      <c r="H132" s="288"/>
      <c r="I132" s="288"/>
      <c r="J132" s="172"/>
      <c r="K132" s="174" t="s">
        <v>5</v>
      </c>
      <c r="L132" s="172"/>
      <c r="M132" s="172"/>
      <c r="N132" s="172"/>
      <c r="O132" s="172"/>
      <c r="P132" s="172"/>
      <c r="Q132" s="172"/>
      <c r="R132" s="175"/>
      <c r="T132" s="176"/>
      <c r="U132" s="172"/>
      <c r="V132" s="172"/>
      <c r="W132" s="172"/>
      <c r="X132" s="172"/>
      <c r="Y132" s="172"/>
      <c r="Z132" s="172"/>
      <c r="AA132" s="177"/>
      <c r="AT132" s="178" t="s">
        <v>166</v>
      </c>
      <c r="AU132" s="178" t="s">
        <v>113</v>
      </c>
      <c r="AV132" s="10" t="s">
        <v>85</v>
      </c>
      <c r="AW132" s="10" t="s">
        <v>35</v>
      </c>
      <c r="AX132" s="10" t="s">
        <v>77</v>
      </c>
      <c r="AY132" s="178" t="s">
        <v>158</v>
      </c>
    </row>
    <row r="133" spans="2:65" s="10" customFormat="1" ht="57" customHeight="1">
      <c r="B133" s="171"/>
      <c r="C133" s="172"/>
      <c r="D133" s="172"/>
      <c r="E133" s="173" t="s">
        <v>5</v>
      </c>
      <c r="F133" s="287" t="s">
        <v>168</v>
      </c>
      <c r="G133" s="288"/>
      <c r="H133" s="288"/>
      <c r="I133" s="288"/>
      <c r="J133" s="172"/>
      <c r="K133" s="174" t="s">
        <v>5</v>
      </c>
      <c r="L133" s="172"/>
      <c r="M133" s="172"/>
      <c r="N133" s="172"/>
      <c r="O133" s="172"/>
      <c r="P133" s="172"/>
      <c r="Q133" s="172"/>
      <c r="R133" s="175"/>
      <c r="T133" s="176"/>
      <c r="U133" s="172"/>
      <c r="V133" s="172"/>
      <c r="W133" s="172"/>
      <c r="X133" s="172"/>
      <c r="Y133" s="172"/>
      <c r="Z133" s="172"/>
      <c r="AA133" s="177"/>
      <c r="AT133" s="178" t="s">
        <v>166</v>
      </c>
      <c r="AU133" s="178" t="s">
        <v>113</v>
      </c>
      <c r="AV133" s="10" t="s">
        <v>85</v>
      </c>
      <c r="AW133" s="10" t="s">
        <v>35</v>
      </c>
      <c r="AX133" s="10" t="s">
        <v>77</v>
      </c>
      <c r="AY133" s="178" t="s">
        <v>158</v>
      </c>
    </row>
    <row r="134" spans="2:65" s="11" customFormat="1" ht="22.5" customHeight="1">
      <c r="B134" s="179"/>
      <c r="C134" s="180"/>
      <c r="D134" s="180"/>
      <c r="E134" s="181" t="s">
        <v>5</v>
      </c>
      <c r="F134" s="289" t="s">
        <v>169</v>
      </c>
      <c r="G134" s="290"/>
      <c r="H134" s="290"/>
      <c r="I134" s="290"/>
      <c r="J134" s="180"/>
      <c r="K134" s="182">
        <v>223</v>
      </c>
      <c r="L134" s="180"/>
      <c r="M134" s="180"/>
      <c r="N134" s="180"/>
      <c r="O134" s="180"/>
      <c r="P134" s="180"/>
      <c r="Q134" s="180"/>
      <c r="R134" s="183"/>
      <c r="T134" s="184"/>
      <c r="U134" s="180"/>
      <c r="V134" s="180"/>
      <c r="W134" s="180"/>
      <c r="X134" s="180"/>
      <c r="Y134" s="180"/>
      <c r="Z134" s="180"/>
      <c r="AA134" s="185"/>
      <c r="AT134" s="186" t="s">
        <v>166</v>
      </c>
      <c r="AU134" s="186" t="s">
        <v>113</v>
      </c>
      <c r="AV134" s="11" t="s">
        <v>113</v>
      </c>
      <c r="AW134" s="11" t="s">
        <v>35</v>
      </c>
      <c r="AX134" s="11" t="s">
        <v>77</v>
      </c>
      <c r="AY134" s="186" t="s">
        <v>158</v>
      </c>
    </row>
    <row r="135" spans="2:65" s="12" customFormat="1" ht="22.5" customHeight="1">
      <c r="B135" s="187"/>
      <c r="C135" s="188"/>
      <c r="D135" s="188"/>
      <c r="E135" s="189" t="s">
        <v>5</v>
      </c>
      <c r="F135" s="291" t="s">
        <v>170</v>
      </c>
      <c r="G135" s="292"/>
      <c r="H135" s="292"/>
      <c r="I135" s="292"/>
      <c r="J135" s="188"/>
      <c r="K135" s="190">
        <v>223</v>
      </c>
      <c r="L135" s="188"/>
      <c r="M135" s="188"/>
      <c r="N135" s="188"/>
      <c r="O135" s="188"/>
      <c r="P135" s="188"/>
      <c r="Q135" s="188"/>
      <c r="R135" s="191"/>
      <c r="T135" s="192"/>
      <c r="U135" s="188"/>
      <c r="V135" s="188"/>
      <c r="W135" s="188"/>
      <c r="X135" s="188"/>
      <c r="Y135" s="188"/>
      <c r="Z135" s="188"/>
      <c r="AA135" s="193"/>
      <c r="AT135" s="194" t="s">
        <v>166</v>
      </c>
      <c r="AU135" s="194" t="s">
        <v>113</v>
      </c>
      <c r="AV135" s="12" t="s">
        <v>163</v>
      </c>
      <c r="AW135" s="12" t="s">
        <v>35</v>
      </c>
      <c r="AX135" s="12" t="s">
        <v>85</v>
      </c>
      <c r="AY135" s="194" t="s">
        <v>158</v>
      </c>
    </row>
    <row r="136" spans="2:65" s="1" customFormat="1" ht="31.5" customHeight="1">
      <c r="B136" s="135"/>
      <c r="C136" s="164" t="s">
        <v>113</v>
      </c>
      <c r="D136" s="164" t="s">
        <v>159</v>
      </c>
      <c r="E136" s="165" t="s">
        <v>171</v>
      </c>
      <c r="F136" s="277" t="s">
        <v>172</v>
      </c>
      <c r="G136" s="277"/>
      <c r="H136" s="277"/>
      <c r="I136" s="277"/>
      <c r="J136" s="166" t="s">
        <v>162</v>
      </c>
      <c r="K136" s="167">
        <v>89</v>
      </c>
      <c r="L136" s="278">
        <v>0</v>
      </c>
      <c r="M136" s="278"/>
      <c r="N136" s="279">
        <f>ROUND(L136*K136,2)</f>
        <v>0</v>
      </c>
      <c r="O136" s="279"/>
      <c r="P136" s="279"/>
      <c r="Q136" s="279"/>
      <c r="R136" s="138"/>
      <c r="T136" s="168" t="s">
        <v>5</v>
      </c>
      <c r="U136" s="47" t="s">
        <v>42</v>
      </c>
      <c r="V136" s="39"/>
      <c r="W136" s="169">
        <f>V136*K136</f>
        <v>0</v>
      </c>
      <c r="X136" s="169">
        <v>0</v>
      </c>
      <c r="Y136" s="169">
        <f>X136*K136</f>
        <v>0</v>
      </c>
      <c r="Z136" s="169">
        <v>0.28999999999999998</v>
      </c>
      <c r="AA136" s="170">
        <f>Z136*K136</f>
        <v>25.81</v>
      </c>
      <c r="AR136" s="21" t="s">
        <v>163</v>
      </c>
      <c r="AT136" s="21" t="s">
        <v>159</v>
      </c>
      <c r="AU136" s="21" t="s">
        <v>113</v>
      </c>
      <c r="AY136" s="21" t="s">
        <v>158</v>
      </c>
      <c r="BE136" s="109">
        <f>IF(U136="základní",N136,0)</f>
        <v>0</v>
      </c>
      <c r="BF136" s="109">
        <f>IF(U136="snížená",N136,0)</f>
        <v>0</v>
      </c>
      <c r="BG136" s="109">
        <f>IF(U136="zákl. přenesená",N136,0)</f>
        <v>0</v>
      </c>
      <c r="BH136" s="109">
        <f>IF(U136="sníž. přenesená",N136,0)</f>
        <v>0</v>
      </c>
      <c r="BI136" s="109">
        <f>IF(U136="nulová",N136,0)</f>
        <v>0</v>
      </c>
      <c r="BJ136" s="21" t="s">
        <v>85</v>
      </c>
      <c r="BK136" s="109">
        <f>ROUND(L136*K136,2)</f>
        <v>0</v>
      </c>
      <c r="BL136" s="21" t="s">
        <v>163</v>
      </c>
      <c r="BM136" s="21" t="s">
        <v>173</v>
      </c>
    </row>
    <row r="137" spans="2:65" s="11" customFormat="1" ht="22.5" customHeight="1">
      <c r="B137" s="179"/>
      <c r="C137" s="180"/>
      <c r="D137" s="180"/>
      <c r="E137" s="181" t="s">
        <v>5</v>
      </c>
      <c r="F137" s="293" t="s">
        <v>174</v>
      </c>
      <c r="G137" s="294"/>
      <c r="H137" s="294"/>
      <c r="I137" s="294"/>
      <c r="J137" s="180"/>
      <c r="K137" s="182">
        <v>89</v>
      </c>
      <c r="L137" s="180"/>
      <c r="M137" s="180"/>
      <c r="N137" s="180"/>
      <c r="O137" s="180"/>
      <c r="P137" s="180"/>
      <c r="Q137" s="180"/>
      <c r="R137" s="183"/>
      <c r="T137" s="184"/>
      <c r="U137" s="180"/>
      <c r="V137" s="180"/>
      <c r="W137" s="180"/>
      <c r="X137" s="180"/>
      <c r="Y137" s="180"/>
      <c r="Z137" s="180"/>
      <c r="AA137" s="185"/>
      <c r="AT137" s="186" t="s">
        <v>166</v>
      </c>
      <c r="AU137" s="186" t="s">
        <v>113</v>
      </c>
      <c r="AV137" s="11" t="s">
        <v>113</v>
      </c>
      <c r="AW137" s="11" t="s">
        <v>35</v>
      </c>
      <c r="AX137" s="11" t="s">
        <v>77</v>
      </c>
      <c r="AY137" s="186" t="s">
        <v>158</v>
      </c>
    </row>
    <row r="138" spans="2:65" s="12" customFormat="1" ht="22.5" customHeight="1">
      <c r="B138" s="187"/>
      <c r="C138" s="188"/>
      <c r="D138" s="188"/>
      <c r="E138" s="189" t="s">
        <v>5</v>
      </c>
      <c r="F138" s="291" t="s">
        <v>170</v>
      </c>
      <c r="G138" s="292"/>
      <c r="H138" s="292"/>
      <c r="I138" s="292"/>
      <c r="J138" s="188"/>
      <c r="K138" s="190">
        <v>89</v>
      </c>
      <c r="L138" s="188"/>
      <c r="M138" s="188"/>
      <c r="N138" s="188"/>
      <c r="O138" s="188"/>
      <c r="P138" s="188"/>
      <c r="Q138" s="188"/>
      <c r="R138" s="191"/>
      <c r="T138" s="192"/>
      <c r="U138" s="188"/>
      <c r="V138" s="188"/>
      <c r="W138" s="188"/>
      <c r="X138" s="188"/>
      <c r="Y138" s="188"/>
      <c r="Z138" s="188"/>
      <c r="AA138" s="193"/>
      <c r="AT138" s="194" t="s">
        <v>166</v>
      </c>
      <c r="AU138" s="194" t="s">
        <v>113</v>
      </c>
      <c r="AV138" s="12" t="s">
        <v>163</v>
      </c>
      <c r="AW138" s="12" t="s">
        <v>35</v>
      </c>
      <c r="AX138" s="12" t="s">
        <v>85</v>
      </c>
      <c r="AY138" s="194" t="s">
        <v>158</v>
      </c>
    </row>
    <row r="139" spans="2:65" s="1" customFormat="1" ht="31.5" customHeight="1">
      <c r="B139" s="135"/>
      <c r="C139" s="164" t="s">
        <v>175</v>
      </c>
      <c r="D139" s="164" t="s">
        <v>159</v>
      </c>
      <c r="E139" s="165" t="s">
        <v>176</v>
      </c>
      <c r="F139" s="277" t="s">
        <v>177</v>
      </c>
      <c r="G139" s="277"/>
      <c r="H139" s="277"/>
      <c r="I139" s="277"/>
      <c r="J139" s="166" t="s">
        <v>162</v>
      </c>
      <c r="K139" s="167">
        <v>89</v>
      </c>
      <c r="L139" s="278">
        <v>0</v>
      </c>
      <c r="M139" s="278"/>
      <c r="N139" s="279">
        <f>ROUND(L139*K139,2)</f>
        <v>0</v>
      </c>
      <c r="O139" s="279"/>
      <c r="P139" s="279"/>
      <c r="Q139" s="279"/>
      <c r="R139" s="138"/>
      <c r="T139" s="168" t="s">
        <v>5</v>
      </c>
      <c r="U139" s="47" t="s">
        <v>42</v>
      </c>
      <c r="V139" s="39"/>
      <c r="W139" s="169">
        <f>V139*K139</f>
        <v>0</v>
      </c>
      <c r="X139" s="169">
        <v>0</v>
      </c>
      <c r="Y139" s="169">
        <f>X139*K139</f>
        <v>0</v>
      </c>
      <c r="Z139" s="169">
        <v>0.32500000000000001</v>
      </c>
      <c r="AA139" s="170">
        <f>Z139*K139</f>
        <v>28.925000000000001</v>
      </c>
      <c r="AR139" s="21" t="s">
        <v>163</v>
      </c>
      <c r="AT139" s="21" t="s">
        <v>159</v>
      </c>
      <c r="AU139" s="21" t="s">
        <v>113</v>
      </c>
      <c r="AY139" s="21" t="s">
        <v>158</v>
      </c>
      <c r="BE139" s="109">
        <f>IF(U139="základní",N139,0)</f>
        <v>0</v>
      </c>
      <c r="BF139" s="109">
        <f>IF(U139="snížená",N139,0)</f>
        <v>0</v>
      </c>
      <c r="BG139" s="109">
        <f>IF(U139="zákl. přenesená",N139,0)</f>
        <v>0</v>
      </c>
      <c r="BH139" s="109">
        <f>IF(U139="sníž. přenesená",N139,0)</f>
        <v>0</v>
      </c>
      <c r="BI139" s="109">
        <f>IF(U139="nulová",N139,0)</f>
        <v>0</v>
      </c>
      <c r="BJ139" s="21" t="s">
        <v>85</v>
      </c>
      <c r="BK139" s="109">
        <f>ROUND(L139*K139,2)</f>
        <v>0</v>
      </c>
      <c r="BL139" s="21" t="s">
        <v>163</v>
      </c>
      <c r="BM139" s="21" t="s">
        <v>178</v>
      </c>
    </row>
    <row r="140" spans="2:65" s="11" customFormat="1" ht="22.5" customHeight="1">
      <c r="B140" s="179"/>
      <c r="C140" s="180"/>
      <c r="D140" s="180"/>
      <c r="E140" s="181" t="s">
        <v>5</v>
      </c>
      <c r="F140" s="293" t="s">
        <v>174</v>
      </c>
      <c r="G140" s="294"/>
      <c r="H140" s="294"/>
      <c r="I140" s="294"/>
      <c r="J140" s="180"/>
      <c r="K140" s="182">
        <v>89</v>
      </c>
      <c r="L140" s="180"/>
      <c r="M140" s="180"/>
      <c r="N140" s="180"/>
      <c r="O140" s="180"/>
      <c r="P140" s="180"/>
      <c r="Q140" s="180"/>
      <c r="R140" s="183"/>
      <c r="T140" s="184"/>
      <c r="U140" s="180"/>
      <c r="V140" s="180"/>
      <c r="W140" s="180"/>
      <c r="X140" s="180"/>
      <c r="Y140" s="180"/>
      <c r="Z140" s="180"/>
      <c r="AA140" s="185"/>
      <c r="AT140" s="186" t="s">
        <v>166</v>
      </c>
      <c r="AU140" s="186" t="s">
        <v>113</v>
      </c>
      <c r="AV140" s="11" t="s">
        <v>113</v>
      </c>
      <c r="AW140" s="11" t="s">
        <v>35</v>
      </c>
      <c r="AX140" s="11" t="s">
        <v>77</v>
      </c>
      <c r="AY140" s="186" t="s">
        <v>158</v>
      </c>
    </row>
    <row r="141" spans="2:65" s="12" customFormat="1" ht="22.5" customHeight="1">
      <c r="B141" s="187"/>
      <c r="C141" s="188"/>
      <c r="D141" s="188"/>
      <c r="E141" s="189" t="s">
        <v>5</v>
      </c>
      <c r="F141" s="291" t="s">
        <v>170</v>
      </c>
      <c r="G141" s="292"/>
      <c r="H141" s="292"/>
      <c r="I141" s="292"/>
      <c r="J141" s="188"/>
      <c r="K141" s="190">
        <v>89</v>
      </c>
      <c r="L141" s="188"/>
      <c r="M141" s="188"/>
      <c r="N141" s="188"/>
      <c r="O141" s="188"/>
      <c r="P141" s="188"/>
      <c r="Q141" s="188"/>
      <c r="R141" s="191"/>
      <c r="T141" s="192"/>
      <c r="U141" s="188"/>
      <c r="V141" s="188"/>
      <c r="W141" s="188"/>
      <c r="X141" s="188"/>
      <c r="Y141" s="188"/>
      <c r="Z141" s="188"/>
      <c r="AA141" s="193"/>
      <c r="AT141" s="194" t="s">
        <v>166</v>
      </c>
      <c r="AU141" s="194" t="s">
        <v>113</v>
      </c>
      <c r="AV141" s="12" t="s">
        <v>163</v>
      </c>
      <c r="AW141" s="12" t="s">
        <v>35</v>
      </c>
      <c r="AX141" s="12" t="s">
        <v>85</v>
      </c>
      <c r="AY141" s="194" t="s">
        <v>158</v>
      </c>
    </row>
    <row r="142" spans="2:65" s="1" customFormat="1" ht="31.5" customHeight="1">
      <c r="B142" s="135"/>
      <c r="C142" s="164" t="s">
        <v>163</v>
      </c>
      <c r="D142" s="164" t="s">
        <v>159</v>
      </c>
      <c r="E142" s="165" t="s">
        <v>179</v>
      </c>
      <c r="F142" s="277" t="s">
        <v>180</v>
      </c>
      <c r="G142" s="277"/>
      <c r="H142" s="277"/>
      <c r="I142" s="277"/>
      <c r="J142" s="166" t="s">
        <v>162</v>
      </c>
      <c r="K142" s="167">
        <v>89</v>
      </c>
      <c r="L142" s="278">
        <v>0</v>
      </c>
      <c r="M142" s="278"/>
      <c r="N142" s="279">
        <f>ROUND(L142*K142,2)</f>
        <v>0</v>
      </c>
      <c r="O142" s="279"/>
      <c r="P142" s="279"/>
      <c r="Q142" s="279"/>
      <c r="R142" s="138"/>
      <c r="T142" s="168" t="s">
        <v>5</v>
      </c>
      <c r="U142" s="47" t="s">
        <v>42</v>
      </c>
      <c r="V142" s="39"/>
      <c r="W142" s="169">
        <f>V142*K142</f>
        <v>0</v>
      </c>
      <c r="X142" s="169">
        <v>0</v>
      </c>
      <c r="Y142" s="169">
        <f>X142*K142</f>
        <v>0</v>
      </c>
      <c r="Z142" s="169">
        <v>0.22</v>
      </c>
      <c r="AA142" s="170">
        <f>Z142*K142</f>
        <v>19.580000000000002</v>
      </c>
      <c r="AR142" s="21" t="s">
        <v>163</v>
      </c>
      <c r="AT142" s="21" t="s">
        <v>159</v>
      </c>
      <c r="AU142" s="21" t="s">
        <v>113</v>
      </c>
      <c r="AY142" s="21" t="s">
        <v>158</v>
      </c>
      <c r="BE142" s="109">
        <f>IF(U142="základní",N142,0)</f>
        <v>0</v>
      </c>
      <c r="BF142" s="109">
        <f>IF(U142="snížená",N142,0)</f>
        <v>0</v>
      </c>
      <c r="BG142" s="109">
        <f>IF(U142="zákl. přenesená",N142,0)</f>
        <v>0</v>
      </c>
      <c r="BH142" s="109">
        <f>IF(U142="sníž. přenesená",N142,0)</f>
        <v>0</v>
      </c>
      <c r="BI142" s="109">
        <f>IF(U142="nulová",N142,0)</f>
        <v>0</v>
      </c>
      <c r="BJ142" s="21" t="s">
        <v>85</v>
      </c>
      <c r="BK142" s="109">
        <f>ROUND(L142*K142,2)</f>
        <v>0</v>
      </c>
      <c r="BL142" s="21" t="s">
        <v>163</v>
      </c>
      <c r="BM142" s="21" t="s">
        <v>181</v>
      </c>
    </row>
    <row r="143" spans="2:65" s="11" customFormat="1" ht="22.5" customHeight="1">
      <c r="B143" s="179"/>
      <c r="C143" s="180"/>
      <c r="D143" s="180"/>
      <c r="E143" s="181" t="s">
        <v>5</v>
      </c>
      <c r="F143" s="293" t="s">
        <v>174</v>
      </c>
      <c r="G143" s="294"/>
      <c r="H143" s="294"/>
      <c r="I143" s="294"/>
      <c r="J143" s="180"/>
      <c r="K143" s="182">
        <v>89</v>
      </c>
      <c r="L143" s="180"/>
      <c r="M143" s="180"/>
      <c r="N143" s="180"/>
      <c r="O143" s="180"/>
      <c r="P143" s="180"/>
      <c r="Q143" s="180"/>
      <c r="R143" s="183"/>
      <c r="T143" s="184"/>
      <c r="U143" s="180"/>
      <c r="V143" s="180"/>
      <c r="W143" s="180"/>
      <c r="X143" s="180"/>
      <c r="Y143" s="180"/>
      <c r="Z143" s="180"/>
      <c r="AA143" s="185"/>
      <c r="AT143" s="186" t="s">
        <v>166</v>
      </c>
      <c r="AU143" s="186" t="s">
        <v>113</v>
      </c>
      <c r="AV143" s="11" t="s">
        <v>113</v>
      </c>
      <c r="AW143" s="11" t="s">
        <v>35</v>
      </c>
      <c r="AX143" s="11" t="s">
        <v>77</v>
      </c>
      <c r="AY143" s="186" t="s">
        <v>158</v>
      </c>
    </row>
    <row r="144" spans="2:65" s="12" customFormat="1" ht="22.5" customHeight="1">
      <c r="B144" s="187"/>
      <c r="C144" s="188"/>
      <c r="D144" s="188"/>
      <c r="E144" s="189" t="s">
        <v>5</v>
      </c>
      <c r="F144" s="291" t="s">
        <v>170</v>
      </c>
      <c r="G144" s="292"/>
      <c r="H144" s="292"/>
      <c r="I144" s="292"/>
      <c r="J144" s="188"/>
      <c r="K144" s="190">
        <v>89</v>
      </c>
      <c r="L144" s="188"/>
      <c r="M144" s="188"/>
      <c r="N144" s="188"/>
      <c r="O144" s="188"/>
      <c r="P144" s="188"/>
      <c r="Q144" s="188"/>
      <c r="R144" s="191"/>
      <c r="T144" s="192"/>
      <c r="U144" s="188"/>
      <c r="V144" s="188"/>
      <c r="W144" s="188"/>
      <c r="X144" s="188"/>
      <c r="Y144" s="188"/>
      <c r="Z144" s="188"/>
      <c r="AA144" s="193"/>
      <c r="AT144" s="194" t="s">
        <v>166</v>
      </c>
      <c r="AU144" s="194" t="s">
        <v>113</v>
      </c>
      <c r="AV144" s="12" t="s">
        <v>163</v>
      </c>
      <c r="AW144" s="12" t="s">
        <v>35</v>
      </c>
      <c r="AX144" s="12" t="s">
        <v>85</v>
      </c>
      <c r="AY144" s="194" t="s">
        <v>158</v>
      </c>
    </row>
    <row r="145" spans="2:65" s="1" customFormat="1" ht="31.5" customHeight="1">
      <c r="B145" s="135"/>
      <c r="C145" s="164" t="s">
        <v>182</v>
      </c>
      <c r="D145" s="164" t="s">
        <v>159</v>
      </c>
      <c r="E145" s="165" t="s">
        <v>183</v>
      </c>
      <c r="F145" s="277" t="s">
        <v>184</v>
      </c>
      <c r="G145" s="277"/>
      <c r="H145" s="277"/>
      <c r="I145" s="277"/>
      <c r="J145" s="166" t="s">
        <v>162</v>
      </c>
      <c r="K145" s="167">
        <v>2752</v>
      </c>
      <c r="L145" s="278">
        <v>0</v>
      </c>
      <c r="M145" s="278"/>
      <c r="N145" s="279">
        <f>ROUND(L145*K145,2)</f>
        <v>0</v>
      </c>
      <c r="O145" s="279"/>
      <c r="P145" s="279"/>
      <c r="Q145" s="279"/>
      <c r="R145" s="138"/>
      <c r="T145" s="168" t="s">
        <v>5</v>
      </c>
      <c r="U145" s="47" t="s">
        <v>42</v>
      </c>
      <c r="V145" s="39"/>
      <c r="W145" s="169">
        <f>V145*K145</f>
        <v>0</v>
      </c>
      <c r="X145" s="169">
        <v>0</v>
      </c>
      <c r="Y145" s="169">
        <f>X145*K145</f>
        <v>0</v>
      </c>
      <c r="Z145" s="169">
        <v>0.28999999999999998</v>
      </c>
      <c r="AA145" s="170">
        <f>Z145*K145</f>
        <v>798.07999999999993</v>
      </c>
      <c r="AR145" s="21" t="s">
        <v>163</v>
      </c>
      <c r="AT145" s="21" t="s">
        <v>159</v>
      </c>
      <c r="AU145" s="21" t="s">
        <v>113</v>
      </c>
      <c r="AY145" s="21" t="s">
        <v>158</v>
      </c>
      <c r="BE145" s="109">
        <f>IF(U145="základní",N145,0)</f>
        <v>0</v>
      </c>
      <c r="BF145" s="109">
        <f>IF(U145="snížená",N145,0)</f>
        <v>0</v>
      </c>
      <c r="BG145" s="109">
        <f>IF(U145="zákl. přenesená",N145,0)</f>
        <v>0</v>
      </c>
      <c r="BH145" s="109">
        <f>IF(U145="sníž. přenesená",N145,0)</f>
        <v>0</v>
      </c>
      <c r="BI145" s="109">
        <f>IF(U145="nulová",N145,0)</f>
        <v>0</v>
      </c>
      <c r="BJ145" s="21" t="s">
        <v>85</v>
      </c>
      <c r="BK145" s="109">
        <f>ROUND(L145*K145,2)</f>
        <v>0</v>
      </c>
      <c r="BL145" s="21" t="s">
        <v>163</v>
      </c>
      <c r="BM145" s="21" t="s">
        <v>185</v>
      </c>
    </row>
    <row r="146" spans="2:65" s="11" customFormat="1" ht="22.5" customHeight="1">
      <c r="B146" s="179"/>
      <c r="C146" s="180"/>
      <c r="D146" s="180"/>
      <c r="E146" s="181" t="s">
        <v>5</v>
      </c>
      <c r="F146" s="293" t="s">
        <v>186</v>
      </c>
      <c r="G146" s="294"/>
      <c r="H146" s="294"/>
      <c r="I146" s="294"/>
      <c r="J146" s="180"/>
      <c r="K146" s="182">
        <v>593</v>
      </c>
      <c r="L146" s="180"/>
      <c r="M146" s="180"/>
      <c r="N146" s="180"/>
      <c r="O146" s="180"/>
      <c r="P146" s="180"/>
      <c r="Q146" s="180"/>
      <c r="R146" s="183"/>
      <c r="T146" s="184"/>
      <c r="U146" s="180"/>
      <c r="V146" s="180"/>
      <c r="W146" s="180"/>
      <c r="X146" s="180"/>
      <c r="Y146" s="180"/>
      <c r="Z146" s="180"/>
      <c r="AA146" s="185"/>
      <c r="AT146" s="186" t="s">
        <v>166</v>
      </c>
      <c r="AU146" s="186" t="s">
        <v>113</v>
      </c>
      <c r="AV146" s="11" t="s">
        <v>113</v>
      </c>
      <c r="AW146" s="11" t="s">
        <v>35</v>
      </c>
      <c r="AX146" s="11" t="s">
        <v>77</v>
      </c>
      <c r="AY146" s="186" t="s">
        <v>158</v>
      </c>
    </row>
    <row r="147" spans="2:65" s="11" customFormat="1" ht="22.5" customHeight="1">
      <c r="B147" s="179"/>
      <c r="C147" s="180"/>
      <c r="D147" s="180"/>
      <c r="E147" s="181" t="s">
        <v>5</v>
      </c>
      <c r="F147" s="289" t="s">
        <v>187</v>
      </c>
      <c r="G147" s="290"/>
      <c r="H147" s="290"/>
      <c r="I147" s="290"/>
      <c r="J147" s="180"/>
      <c r="K147" s="182">
        <v>223</v>
      </c>
      <c r="L147" s="180"/>
      <c r="M147" s="180"/>
      <c r="N147" s="180"/>
      <c r="O147" s="180"/>
      <c r="P147" s="180"/>
      <c r="Q147" s="180"/>
      <c r="R147" s="183"/>
      <c r="T147" s="184"/>
      <c r="U147" s="180"/>
      <c r="V147" s="180"/>
      <c r="W147" s="180"/>
      <c r="X147" s="180"/>
      <c r="Y147" s="180"/>
      <c r="Z147" s="180"/>
      <c r="AA147" s="185"/>
      <c r="AT147" s="186" t="s">
        <v>166</v>
      </c>
      <c r="AU147" s="186" t="s">
        <v>113</v>
      </c>
      <c r="AV147" s="11" t="s">
        <v>113</v>
      </c>
      <c r="AW147" s="11" t="s">
        <v>35</v>
      </c>
      <c r="AX147" s="11" t="s">
        <v>77</v>
      </c>
      <c r="AY147" s="186" t="s">
        <v>158</v>
      </c>
    </row>
    <row r="148" spans="2:65" s="11" customFormat="1" ht="22.5" customHeight="1">
      <c r="B148" s="179"/>
      <c r="C148" s="180"/>
      <c r="D148" s="180"/>
      <c r="E148" s="181" t="s">
        <v>5</v>
      </c>
      <c r="F148" s="289" t="s">
        <v>188</v>
      </c>
      <c r="G148" s="290"/>
      <c r="H148" s="290"/>
      <c r="I148" s="290"/>
      <c r="J148" s="180"/>
      <c r="K148" s="182">
        <v>1936</v>
      </c>
      <c r="L148" s="180"/>
      <c r="M148" s="180"/>
      <c r="N148" s="180"/>
      <c r="O148" s="180"/>
      <c r="P148" s="180"/>
      <c r="Q148" s="180"/>
      <c r="R148" s="183"/>
      <c r="T148" s="184"/>
      <c r="U148" s="180"/>
      <c r="V148" s="180"/>
      <c r="W148" s="180"/>
      <c r="X148" s="180"/>
      <c r="Y148" s="180"/>
      <c r="Z148" s="180"/>
      <c r="AA148" s="185"/>
      <c r="AT148" s="186" t="s">
        <v>166</v>
      </c>
      <c r="AU148" s="186" t="s">
        <v>113</v>
      </c>
      <c r="AV148" s="11" t="s">
        <v>113</v>
      </c>
      <c r="AW148" s="11" t="s">
        <v>35</v>
      </c>
      <c r="AX148" s="11" t="s">
        <v>77</v>
      </c>
      <c r="AY148" s="186" t="s">
        <v>158</v>
      </c>
    </row>
    <row r="149" spans="2:65" s="12" customFormat="1" ht="22.5" customHeight="1">
      <c r="B149" s="187"/>
      <c r="C149" s="188"/>
      <c r="D149" s="188"/>
      <c r="E149" s="189" t="s">
        <v>5</v>
      </c>
      <c r="F149" s="291" t="s">
        <v>170</v>
      </c>
      <c r="G149" s="292"/>
      <c r="H149" s="292"/>
      <c r="I149" s="292"/>
      <c r="J149" s="188"/>
      <c r="K149" s="190">
        <v>2752</v>
      </c>
      <c r="L149" s="188"/>
      <c r="M149" s="188"/>
      <c r="N149" s="188"/>
      <c r="O149" s="188"/>
      <c r="P149" s="188"/>
      <c r="Q149" s="188"/>
      <c r="R149" s="191"/>
      <c r="T149" s="192"/>
      <c r="U149" s="188"/>
      <c r="V149" s="188"/>
      <c r="W149" s="188"/>
      <c r="X149" s="188"/>
      <c r="Y149" s="188"/>
      <c r="Z149" s="188"/>
      <c r="AA149" s="193"/>
      <c r="AT149" s="194" t="s">
        <v>166</v>
      </c>
      <c r="AU149" s="194" t="s">
        <v>113</v>
      </c>
      <c r="AV149" s="12" t="s">
        <v>163</v>
      </c>
      <c r="AW149" s="12" t="s">
        <v>35</v>
      </c>
      <c r="AX149" s="12" t="s">
        <v>85</v>
      </c>
      <c r="AY149" s="194" t="s">
        <v>158</v>
      </c>
    </row>
    <row r="150" spans="2:65" s="1" customFormat="1" ht="31.5" customHeight="1">
      <c r="B150" s="135"/>
      <c r="C150" s="164" t="s">
        <v>189</v>
      </c>
      <c r="D150" s="164" t="s">
        <v>159</v>
      </c>
      <c r="E150" s="165" t="s">
        <v>190</v>
      </c>
      <c r="F150" s="277" t="s">
        <v>191</v>
      </c>
      <c r="G150" s="277"/>
      <c r="H150" s="277"/>
      <c r="I150" s="277"/>
      <c r="J150" s="166" t="s">
        <v>162</v>
      </c>
      <c r="K150" s="167">
        <v>667</v>
      </c>
      <c r="L150" s="278">
        <v>0</v>
      </c>
      <c r="M150" s="278"/>
      <c r="N150" s="279">
        <f>ROUND(L150*K150,2)</f>
        <v>0</v>
      </c>
      <c r="O150" s="279"/>
      <c r="P150" s="279"/>
      <c r="Q150" s="279"/>
      <c r="R150" s="138"/>
      <c r="T150" s="168" t="s">
        <v>5</v>
      </c>
      <c r="U150" s="47" t="s">
        <v>42</v>
      </c>
      <c r="V150" s="39"/>
      <c r="W150" s="169">
        <f>V150*K150</f>
        <v>0</v>
      </c>
      <c r="X150" s="169">
        <v>0</v>
      </c>
      <c r="Y150" s="169">
        <f>X150*K150</f>
        <v>0</v>
      </c>
      <c r="Z150" s="169">
        <v>0.44</v>
      </c>
      <c r="AA150" s="170">
        <f>Z150*K150</f>
        <v>293.48</v>
      </c>
      <c r="AR150" s="21" t="s">
        <v>163</v>
      </c>
      <c r="AT150" s="21" t="s">
        <v>159</v>
      </c>
      <c r="AU150" s="21" t="s">
        <v>113</v>
      </c>
      <c r="AY150" s="21" t="s">
        <v>158</v>
      </c>
      <c r="BE150" s="109">
        <f>IF(U150="základní",N150,0)</f>
        <v>0</v>
      </c>
      <c r="BF150" s="109">
        <f>IF(U150="snížená",N150,0)</f>
        <v>0</v>
      </c>
      <c r="BG150" s="109">
        <f>IF(U150="zákl. přenesená",N150,0)</f>
        <v>0</v>
      </c>
      <c r="BH150" s="109">
        <f>IF(U150="sníž. přenesená",N150,0)</f>
        <v>0</v>
      </c>
      <c r="BI150" s="109">
        <f>IF(U150="nulová",N150,0)</f>
        <v>0</v>
      </c>
      <c r="BJ150" s="21" t="s">
        <v>85</v>
      </c>
      <c r="BK150" s="109">
        <f>ROUND(L150*K150,2)</f>
        <v>0</v>
      </c>
      <c r="BL150" s="21" t="s">
        <v>163</v>
      </c>
      <c r="BM150" s="21" t="s">
        <v>192</v>
      </c>
    </row>
    <row r="151" spans="2:65" s="11" customFormat="1" ht="22.5" customHeight="1">
      <c r="B151" s="179"/>
      <c r="C151" s="180"/>
      <c r="D151" s="180"/>
      <c r="E151" s="181" t="s">
        <v>5</v>
      </c>
      <c r="F151" s="293" t="s">
        <v>193</v>
      </c>
      <c r="G151" s="294"/>
      <c r="H151" s="294"/>
      <c r="I151" s="294"/>
      <c r="J151" s="180"/>
      <c r="K151" s="182">
        <v>667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166</v>
      </c>
      <c r="AU151" s="186" t="s">
        <v>113</v>
      </c>
      <c r="AV151" s="11" t="s">
        <v>113</v>
      </c>
      <c r="AW151" s="11" t="s">
        <v>35</v>
      </c>
      <c r="AX151" s="11" t="s">
        <v>77</v>
      </c>
      <c r="AY151" s="186" t="s">
        <v>158</v>
      </c>
    </row>
    <row r="152" spans="2:65" s="12" customFormat="1" ht="22.5" customHeight="1">
      <c r="B152" s="187"/>
      <c r="C152" s="188"/>
      <c r="D152" s="188"/>
      <c r="E152" s="189" t="s">
        <v>5</v>
      </c>
      <c r="F152" s="291" t="s">
        <v>170</v>
      </c>
      <c r="G152" s="292"/>
      <c r="H152" s="292"/>
      <c r="I152" s="292"/>
      <c r="J152" s="188"/>
      <c r="K152" s="190">
        <v>667</v>
      </c>
      <c r="L152" s="188"/>
      <c r="M152" s="188"/>
      <c r="N152" s="188"/>
      <c r="O152" s="188"/>
      <c r="P152" s="188"/>
      <c r="Q152" s="188"/>
      <c r="R152" s="191"/>
      <c r="T152" s="192"/>
      <c r="U152" s="188"/>
      <c r="V152" s="188"/>
      <c r="W152" s="188"/>
      <c r="X152" s="188"/>
      <c r="Y152" s="188"/>
      <c r="Z152" s="188"/>
      <c r="AA152" s="193"/>
      <c r="AT152" s="194" t="s">
        <v>166</v>
      </c>
      <c r="AU152" s="194" t="s">
        <v>113</v>
      </c>
      <c r="AV152" s="12" t="s">
        <v>163</v>
      </c>
      <c r="AW152" s="12" t="s">
        <v>35</v>
      </c>
      <c r="AX152" s="12" t="s">
        <v>85</v>
      </c>
      <c r="AY152" s="194" t="s">
        <v>158</v>
      </c>
    </row>
    <row r="153" spans="2:65" s="1" customFormat="1" ht="31.5" customHeight="1">
      <c r="B153" s="135"/>
      <c r="C153" s="164" t="s">
        <v>194</v>
      </c>
      <c r="D153" s="164" t="s">
        <v>159</v>
      </c>
      <c r="E153" s="165" t="s">
        <v>195</v>
      </c>
      <c r="F153" s="277" t="s">
        <v>196</v>
      </c>
      <c r="G153" s="277"/>
      <c r="H153" s="277"/>
      <c r="I153" s="277"/>
      <c r="J153" s="166" t="s">
        <v>162</v>
      </c>
      <c r="K153" s="167">
        <v>593</v>
      </c>
      <c r="L153" s="278">
        <v>0</v>
      </c>
      <c r="M153" s="278"/>
      <c r="N153" s="279">
        <f>ROUND(L153*K153,2)</f>
        <v>0</v>
      </c>
      <c r="O153" s="279"/>
      <c r="P153" s="279"/>
      <c r="Q153" s="279"/>
      <c r="R153" s="138"/>
      <c r="T153" s="168" t="s">
        <v>5</v>
      </c>
      <c r="U153" s="47" t="s">
        <v>42</v>
      </c>
      <c r="V153" s="39"/>
      <c r="W153" s="169">
        <f>V153*K153</f>
        <v>0</v>
      </c>
      <c r="X153" s="169">
        <v>0</v>
      </c>
      <c r="Y153" s="169">
        <f>X153*K153</f>
        <v>0</v>
      </c>
      <c r="Z153" s="169">
        <v>0.32500000000000001</v>
      </c>
      <c r="AA153" s="170">
        <f>Z153*K153</f>
        <v>192.72499999999999</v>
      </c>
      <c r="AR153" s="21" t="s">
        <v>163</v>
      </c>
      <c r="AT153" s="21" t="s">
        <v>159</v>
      </c>
      <c r="AU153" s="21" t="s">
        <v>113</v>
      </c>
      <c r="AY153" s="21" t="s">
        <v>158</v>
      </c>
      <c r="BE153" s="109">
        <f>IF(U153="základní",N153,0)</f>
        <v>0</v>
      </c>
      <c r="BF153" s="109">
        <f>IF(U153="snížená",N153,0)</f>
        <v>0</v>
      </c>
      <c r="BG153" s="109">
        <f>IF(U153="zákl. přenesená",N153,0)</f>
        <v>0</v>
      </c>
      <c r="BH153" s="109">
        <f>IF(U153="sníž. přenesená",N153,0)</f>
        <v>0</v>
      </c>
      <c r="BI153" s="109">
        <f>IF(U153="nulová",N153,0)</f>
        <v>0</v>
      </c>
      <c r="BJ153" s="21" t="s">
        <v>85</v>
      </c>
      <c r="BK153" s="109">
        <f>ROUND(L153*K153,2)</f>
        <v>0</v>
      </c>
      <c r="BL153" s="21" t="s">
        <v>163</v>
      </c>
      <c r="BM153" s="21" t="s">
        <v>197</v>
      </c>
    </row>
    <row r="154" spans="2:65" s="11" customFormat="1" ht="22.5" customHeight="1">
      <c r="B154" s="179"/>
      <c r="C154" s="180"/>
      <c r="D154" s="180"/>
      <c r="E154" s="181" t="s">
        <v>5</v>
      </c>
      <c r="F154" s="293" t="s">
        <v>186</v>
      </c>
      <c r="G154" s="294"/>
      <c r="H154" s="294"/>
      <c r="I154" s="294"/>
      <c r="J154" s="180"/>
      <c r="K154" s="182">
        <v>593</v>
      </c>
      <c r="L154" s="180"/>
      <c r="M154" s="180"/>
      <c r="N154" s="180"/>
      <c r="O154" s="180"/>
      <c r="P154" s="180"/>
      <c r="Q154" s="180"/>
      <c r="R154" s="183"/>
      <c r="T154" s="184"/>
      <c r="U154" s="180"/>
      <c r="V154" s="180"/>
      <c r="W154" s="180"/>
      <c r="X154" s="180"/>
      <c r="Y154" s="180"/>
      <c r="Z154" s="180"/>
      <c r="AA154" s="185"/>
      <c r="AT154" s="186" t="s">
        <v>166</v>
      </c>
      <c r="AU154" s="186" t="s">
        <v>113</v>
      </c>
      <c r="AV154" s="11" t="s">
        <v>113</v>
      </c>
      <c r="AW154" s="11" t="s">
        <v>35</v>
      </c>
      <c r="AX154" s="11" t="s">
        <v>77</v>
      </c>
      <c r="AY154" s="186" t="s">
        <v>158</v>
      </c>
    </row>
    <row r="155" spans="2:65" s="12" customFormat="1" ht="22.5" customHeight="1">
      <c r="B155" s="187"/>
      <c r="C155" s="188"/>
      <c r="D155" s="188"/>
      <c r="E155" s="189" t="s">
        <v>5</v>
      </c>
      <c r="F155" s="291" t="s">
        <v>170</v>
      </c>
      <c r="G155" s="292"/>
      <c r="H155" s="292"/>
      <c r="I155" s="292"/>
      <c r="J155" s="188"/>
      <c r="K155" s="190">
        <v>593</v>
      </c>
      <c r="L155" s="188"/>
      <c r="M155" s="188"/>
      <c r="N155" s="188"/>
      <c r="O155" s="188"/>
      <c r="P155" s="188"/>
      <c r="Q155" s="188"/>
      <c r="R155" s="191"/>
      <c r="T155" s="192"/>
      <c r="U155" s="188"/>
      <c r="V155" s="188"/>
      <c r="W155" s="188"/>
      <c r="X155" s="188"/>
      <c r="Y155" s="188"/>
      <c r="Z155" s="188"/>
      <c r="AA155" s="193"/>
      <c r="AT155" s="194" t="s">
        <v>166</v>
      </c>
      <c r="AU155" s="194" t="s">
        <v>113</v>
      </c>
      <c r="AV155" s="12" t="s">
        <v>163</v>
      </c>
      <c r="AW155" s="12" t="s">
        <v>35</v>
      </c>
      <c r="AX155" s="12" t="s">
        <v>85</v>
      </c>
      <c r="AY155" s="194" t="s">
        <v>158</v>
      </c>
    </row>
    <row r="156" spans="2:65" s="1" customFormat="1" ht="31.5" customHeight="1">
      <c r="B156" s="135"/>
      <c r="C156" s="164" t="s">
        <v>198</v>
      </c>
      <c r="D156" s="164" t="s">
        <v>159</v>
      </c>
      <c r="E156" s="165" t="s">
        <v>199</v>
      </c>
      <c r="F156" s="277" t="s">
        <v>200</v>
      </c>
      <c r="G156" s="277"/>
      <c r="H156" s="277"/>
      <c r="I156" s="277"/>
      <c r="J156" s="166" t="s">
        <v>162</v>
      </c>
      <c r="K156" s="167">
        <v>1936</v>
      </c>
      <c r="L156" s="278">
        <v>0</v>
      </c>
      <c r="M156" s="278"/>
      <c r="N156" s="279">
        <f>ROUND(L156*K156,2)</f>
        <v>0</v>
      </c>
      <c r="O156" s="279"/>
      <c r="P156" s="279"/>
      <c r="Q156" s="279"/>
      <c r="R156" s="138"/>
      <c r="T156" s="168" t="s">
        <v>5</v>
      </c>
      <c r="U156" s="47" t="s">
        <v>42</v>
      </c>
      <c r="V156" s="39"/>
      <c r="W156" s="169">
        <f>V156*K156</f>
        <v>0</v>
      </c>
      <c r="X156" s="169">
        <v>0</v>
      </c>
      <c r="Y156" s="169">
        <f>X156*K156</f>
        <v>0</v>
      </c>
      <c r="Z156" s="169">
        <v>0.22</v>
      </c>
      <c r="AA156" s="170">
        <f>Z156*K156</f>
        <v>425.92</v>
      </c>
      <c r="AR156" s="21" t="s">
        <v>163</v>
      </c>
      <c r="AT156" s="21" t="s">
        <v>159</v>
      </c>
      <c r="AU156" s="21" t="s">
        <v>113</v>
      </c>
      <c r="AY156" s="21" t="s">
        <v>158</v>
      </c>
      <c r="BE156" s="109">
        <f>IF(U156="základní",N156,0)</f>
        <v>0</v>
      </c>
      <c r="BF156" s="109">
        <f>IF(U156="snížená",N156,0)</f>
        <v>0</v>
      </c>
      <c r="BG156" s="109">
        <f>IF(U156="zákl. přenesená",N156,0)</f>
        <v>0</v>
      </c>
      <c r="BH156" s="109">
        <f>IF(U156="sníž. přenesená",N156,0)</f>
        <v>0</v>
      </c>
      <c r="BI156" s="109">
        <f>IF(U156="nulová",N156,0)</f>
        <v>0</v>
      </c>
      <c r="BJ156" s="21" t="s">
        <v>85</v>
      </c>
      <c r="BK156" s="109">
        <f>ROUND(L156*K156,2)</f>
        <v>0</v>
      </c>
      <c r="BL156" s="21" t="s">
        <v>163</v>
      </c>
      <c r="BM156" s="21" t="s">
        <v>201</v>
      </c>
    </row>
    <row r="157" spans="2:65" s="11" customFormat="1" ht="22.5" customHeight="1">
      <c r="B157" s="179"/>
      <c r="C157" s="180"/>
      <c r="D157" s="180"/>
      <c r="E157" s="181" t="s">
        <v>5</v>
      </c>
      <c r="F157" s="293" t="s">
        <v>202</v>
      </c>
      <c r="G157" s="294"/>
      <c r="H157" s="294"/>
      <c r="I157" s="294"/>
      <c r="J157" s="180"/>
      <c r="K157" s="182">
        <v>1936</v>
      </c>
      <c r="L157" s="180"/>
      <c r="M157" s="180"/>
      <c r="N157" s="180"/>
      <c r="O157" s="180"/>
      <c r="P157" s="180"/>
      <c r="Q157" s="180"/>
      <c r="R157" s="183"/>
      <c r="T157" s="184"/>
      <c r="U157" s="180"/>
      <c r="V157" s="180"/>
      <c r="W157" s="180"/>
      <c r="X157" s="180"/>
      <c r="Y157" s="180"/>
      <c r="Z157" s="180"/>
      <c r="AA157" s="185"/>
      <c r="AT157" s="186" t="s">
        <v>166</v>
      </c>
      <c r="AU157" s="186" t="s">
        <v>113</v>
      </c>
      <c r="AV157" s="11" t="s">
        <v>113</v>
      </c>
      <c r="AW157" s="11" t="s">
        <v>35</v>
      </c>
      <c r="AX157" s="11" t="s">
        <v>77</v>
      </c>
      <c r="AY157" s="186" t="s">
        <v>158</v>
      </c>
    </row>
    <row r="158" spans="2:65" s="12" customFormat="1" ht="22.5" customHeight="1">
      <c r="B158" s="187"/>
      <c r="C158" s="188"/>
      <c r="D158" s="188"/>
      <c r="E158" s="189" t="s">
        <v>5</v>
      </c>
      <c r="F158" s="291" t="s">
        <v>170</v>
      </c>
      <c r="G158" s="292"/>
      <c r="H158" s="292"/>
      <c r="I158" s="292"/>
      <c r="J158" s="188"/>
      <c r="K158" s="190">
        <v>1936</v>
      </c>
      <c r="L158" s="188"/>
      <c r="M158" s="188"/>
      <c r="N158" s="188"/>
      <c r="O158" s="188"/>
      <c r="P158" s="188"/>
      <c r="Q158" s="188"/>
      <c r="R158" s="191"/>
      <c r="T158" s="192"/>
      <c r="U158" s="188"/>
      <c r="V158" s="188"/>
      <c r="W158" s="188"/>
      <c r="X158" s="188"/>
      <c r="Y158" s="188"/>
      <c r="Z158" s="188"/>
      <c r="AA158" s="193"/>
      <c r="AT158" s="194" t="s">
        <v>166</v>
      </c>
      <c r="AU158" s="194" t="s">
        <v>113</v>
      </c>
      <c r="AV158" s="12" t="s">
        <v>163</v>
      </c>
      <c r="AW158" s="12" t="s">
        <v>35</v>
      </c>
      <c r="AX158" s="12" t="s">
        <v>85</v>
      </c>
      <c r="AY158" s="194" t="s">
        <v>158</v>
      </c>
    </row>
    <row r="159" spans="2:65" s="1" customFormat="1" ht="22.5" customHeight="1">
      <c r="B159" s="135"/>
      <c r="C159" s="164" t="s">
        <v>203</v>
      </c>
      <c r="D159" s="164" t="s">
        <v>159</v>
      </c>
      <c r="E159" s="165" t="s">
        <v>204</v>
      </c>
      <c r="F159" s="277" t="s">
        <v>205</v>
      </c>
      <c r="G159" s="277"/>
      <c r="H159" s="277"/>
      <c r="I159" s="277"/>
      <c r="J159" s="166" t="s">
        <v>206</v>
      </c>
      <c r="K159" s="167">
        <v>225</v>
      </c>
      <c r="L159" s="278">
        <v>0</v>
      </c>
      <c r="M159" s="278"/>
      <c r="N159" s="279">
        <f>ROUND(L159*K159,2)</f>
        <v>0</v>
      </c>
      <c r="O159" s="279"/>
      <c r="P159" s="279"/>
      <c r="Q159" s="279"/>
      <c r="R159" s="138"/>
      <c r="T159" s="168" t="s">
        <v>5</v>
      </c>
      <c r="U159" s="47" t="s">
        <v>42</v>
      </c>
      <c r="V159" s="39"/>
      <c r="W159" s="169">
        <f>V159*K159</f>
        <v>0</v>
      </c>
      <c r="X159" s="169">
        <v>0</v>
      </c>
      <c r="Y159" s="169">
        <f>X159*K159</f>
        <v>0</v>
      </c>
      <c r="Z159" s="169">
        <v>0.20499999999999999</v>
      </c>
      <c r="AA159" s="170">
        <f>Z159*K159</f>
        <v>46.125</v>
      </c>
      <c r="AR159" s="21" t="s">
        <v>163</v>
      </c>
      <c r="AT159" s="21" t="s">
        <v>159</v>
      </c>
      <c r="AU159" s="21" t="s">
        <v>113</v>
      </c>
      <c r="AY159" s="21" t="s">
        <v>158</v>
      </c>
      <c r="BE159" s="109">
        <f>IF(U159="základní",N159,0)</f>
        <v>0</v>
      </c>
      <c r="BF159" s="109">
        <f>IF(U159="snížená",N159,0)</f>
        <v>0</v>
      </c>
      <c r="BG159" s="109">
        <f>IF(U159="zákl. přenesená",N159,0)</f>
        <v>0</v>
      </c>
      <c r="BH159" s="109">
        <f>IF(U159="sníž. přenesená",N159,0)</f>
        <v>0</v>
      </c>
      <c r="BI159" s="109">
        <f>IF(U159="nulová",N159,0)</f>
        <v>0</v>
      </c>
      <c r="BJ159" s="21" t="s">
        <v>85</v>
      </c>
      <c r="BK159" s="109">
        <f>ROUND(L159*K159,2)</f>
        <v>0</v>
      </c>
      <c r="BL159" s="21" t="s">
        <v>163</v>
      </c>
      <c r="BM159" s="21" t="s">
        <v>207</v>
      </c>
    </row>
    <row r="160" spans="2:65" s="11" customFormat="1" ht="22.5" customHeight="1">
      <c r="B160" s="179"/>
      <c r="C160" s="180"/>
      <c r="D160" s="180"/>
      <c r="E160" s="181" t="s">
        <v>5</v>
      </c>
      <c r="F160" s="293" t="s">
        <v>208</v>
      </c>
      <c r="G160" s="294"/>
      <c r="H160" s="294"/>
      <c r="I160" s="294"/>
      <c r="J160" s="180"/>
      <c r="K160" s="182">
        <v>225</v>
      </c>
      <c r="L160" s="180"/>
      <c r="M160" s="180"/>
      <c r="N160" s="180"/>
      <c r="O160" s="180"/>
      <c r="P160" s="180"/>
      <c r="Q160" s="180"/>
      <c r="R160" s="183"/>
      <c r="T160" s="184"/>
      <c r="U160" s="180"/>
      <c r="V160" s="180"/>
      <c r="W160" s="180"/>
      <c r="X160" s="180"/>
      <c r="Y160" s="180"/>
      <c r="Z160" s="180"/>
      <c r="AA160" s="185"/>
      <c r="AT160" s="186" t="s">
        <v>166</v>
      </c>
      <c r="AU160" s="186" t="s">
        <v>113</v>
      </c>
      <c r="AV160" s="11" t="s">
        <v>113</v>
      </c>
      <c r="AW160" s="11" t="s">
        <v>35</v>
      </c>
      <c r="AX160" s="11" t="s">
        <v>77</v>
      </c>
      <c r="AY160" s="186" t="s">
        <v>158</v>
      </c>
    </row>
    <row r="161" spans="2:65" s="12" customFormat="1" ht="22.5" customHeight="1">
      <c r="B161" s="187"/>
      <c r="C161" s="188"/>
      <c r="D161" s="188"/>
      <c r="E161" s="189" t="s">
        <v>5</v>
      </c>
      <c r="F161" s="291" t="s">
        <v>170</v>
      </c>
      <c r="G161" s="292"/>
      <c r="H161" s="292"/>
      <c r="I161" s="292"/>
      <c r="J161" s="188"/>
      <c r="K161" s="190">
        <v>225</v>
      </c>
      <c r="L161" s="188"/>
      <c r="M161" s="188"/>
      <c r="N161" s="188"/>
      <c r="O161" s="188"/>
      <c r="P161" s="188"/>
      <c r="Q161" s="188"/>
      <c r="R161" s="191"/>
      <c r="T161" s="192"/>
      <c r="U161" s="188"/>
      <c r="V161" s="188"/>
      <c r="W161" s="188"/>
      <c r="X161" s="188"/>
      <c r="Y161" s="188"/>
      <c r="Z161" s="188"/>
      <c r="AA161" s="193"/>
      <c r="AT161" s="194" t="s">
        <v>166</v>
      </c>
      <c r="AU161" s="194" t="s">
        <v>113</v>
      </c>
      <c r="AV161" s="12" t="s">
        <v>163</v>
      </c>
      <c r="AW161" s="12" t="s">
        <v>35</v>
      </c>
      <c r="AX161" s="12" t="s">
        <v>85</v>
      </c>
      <c r="AY161" s="194" t="s">
        <v>158</v>
      </c>
    </row>
    <row r="162" spans="2:65" s="1" customFormat="1" ht="22.5" customHeight="1">
      <c r="B162" s="135"/>
      <c r="C162" s="164" t="s">
        <v>209</v>
      </c>
      <c r="D162" s="164" t="s">
        <v>159</v>
      </c>
      <c r="E162" s="165" t="s">
        <v>210</v>
      </c>
      <c r="F162" s="277" t="s">
        <v>211</v>
      </c>
      <c r="G162" s="277"/>
      <c r="H162" s="277"/>
      <c r="I162" s="277"/>
      <c r="J162" s="166" t="s">
        <v>206</v>
      </c>
      <c r="K162" s="167">
        <v>2474</v>
      </c>
      <c r="L162" s="278">
        <v>0</v>
      </c>
      <c r="M162" s="278"/>
      <c r="N162" s="279">
        <f>ROUND(L162*K162,2)</f>
        <v>0</v>
      </c>
      <c r="O162" s="279"/>
      <c r="P162" s="279"/>
      <c r="Q162" s="279"/>
      <c r="R162" s="138"/>
      <c r="T162" s="168" t="s">
        <v>5</v>
      </c>
      <c r="U162" s="47" t="s">
        <v>42</v>
      </c>
      <c r="V162" s="39"/>
      <c r="W162" s="169">
        <f>V162*K162</f>
        <v>0</v>
      </c>
      <c r="X162" s="169">
        <v>0</v>
      </c>
      <c r="Y162" s="169">
        <f>X162*K162</f>
        <v>0</v>
      </c>
      <c r="Z162" s="169">
        <v>0.04</v>
      </c>
      <c r="AA162" s="170">
        <f>Z162*K162</f>
        <v>98.960000000000008</v>
      </c>
      <c r="AR162" s="21" t="s">
        <v>163</v>
      </c>
      <c r="AT162" s="21" t="s">
        <v>159</v>
      </c>
      <c r="AU162" s="21" t="s">
        <v>113</v>
      </c>
      <c r="AY162" s="21" t="s">
        <v>158</v>
      </c>
      <c r="BE162" s="109">
        <f>IF(U162="základní",N162,0)</f>
        <v>0</v>
      </c>
      <c r="BF162" s="109">
        <f>IF(U162="snížená",N162,0)</f>
        <v>0</v>
      </c>
      <c r="BG162" s="109">
        <f>IF(U162="zákl. přenesená",N162,0)</f>
        <v>0</v>
      </c>
      <c r="BH162" s="109">
        <f>IF(U162="sníž. přenesená",N162,0)</f>
        <v>0</v>
      </c>
      <c r="BI162" s="109">
        <f>IF(U162="nulová",N162,0)</f>
        <v>0</v>
      </c>
      <c r="BJ162" s="21" t="s">
        <v>85</v>
      </c>
      <c r="BK162" s="109">
        <f>ROUND(L162*K162,2)</f>
        <v>0</v>
      </c>
      <c r="BL162" s="21" t="s">
        <v>163</v>
      </c>
      <c r="BM162" s="21" t="s">
        <v>212</v>
      </c>
    </row>
    <row r="163" spans="2:65" s="11" customFormat="1" ht="22.5" customHeight="1">
      <c r="B163" s="179"/>
      <c r="C163" s="180"/>
      <c r="D163" s="180"/>
      <c r="E163" s="181" t="s">
        <v>5</v>
      </c>
      <c r="F163" s="293" t="s">
        <v>213</v>
      </c>
      <c r="G163" s="294"/>
      <c r="H163" s="294"/>
      <c r="I163" s="294"/>
      <c r="J163" s="180"/>
      <c r="K163" s="182">
        <v>2474</v>
      </c>
      <c r="L163" s="180"/>
      <c r="M163" s="180"/>
      <c r="N163" s="180"/>
      <c r="O163" s="180"/>
      <c r="P163" s="180"/>
      <c r="Q163" s="180"/>
      <c r="R163" s="183"/>
      <c r="T163" s="184"/>
      <c r="U163" s="180"/>
      <c r="V163" s="180"/>
      <c r="W163" s="180"/>
      <c r="X163" s="180"/>
      <c r="Y163" s="180"/>
      <c r="Z163" s="180"/>
      <c r="AA163" s="185"/>
      <c r="AT163" s="186" t="s">
        <v>166</v>
      </c>
      <c r="AU163" s="186" t="s">
        <v>113</v>
      </c>
      <c r="AV163" s="11" t="s">
        <v>113</v>
      </c>
      <c r="AW163" s="11" t="s">
        <v>35</v>
      </c>
      <c r="AX163" s="11" t="s">
        <v>77</v>
      </c>
      <c r="AY163" s="186" t="s">
        <v>158</v>
      </c>
    </row>
    <row r="164" spans="2:65" s="12" customFormat="1" ht="22.5" customHeight="1">
      <c r="B164" s="187"/>
      <c r="C164" s="188"/>
      <c r="D164" s="188"/>
      <c r="E164" s="189" t="s">
        <v>5</v>
      </c>
      <c r="F164" s="291" t="s">
        <v>170</v>
      </c>
      <c r="G164" s="292"/>
      <c r="H164" s="292"/>
      <c r="I164" s="292"/>
      <c r="J164" s="188"/>
      <c r="K164" s="190">
        <v>2474</v>
      </c>
      <c r="L164" s="188"/>
      <c r="M164" s="188"/>
      <c r="N164" s="188"/>
      <c r="O164" s="188"/>
      <c r="P164" s="188"/>
      <c r="Q164" s="188"/>
      <c r="R164" s="191"/>
      <c r="T164" s="192"/>
      <c r="U164" s="188"/>
      <c r="V164" s="188"/>
      <c r="W164" s="188"/>
      <c r="X164" s="188"/>
      <c r="Y164" s="188"/>
      <c r="Z164" s="188"/>
      <c r="AA164" s="193"/>
      <c r="AT164" s="194" t="s">
        <v>166</v>
      </c>
      <c r="AU164" s="194" t="s">
        <v>113</v>
      </c>
      <c r="AV164" s="12" t="s">
        <v>163</v>
      </c>
      <c r="AW164" s="12" t="s">
        <v>35</v>
      </c>
      <c r="AX164" s="12" t="s">
        <v>85</v>
      </c>
      <c r="AY164" s="194" t="s">
        <v>158</v>
      </c>
    </row>
    <row r="165" spans="2:65" s="1" customFormat="1" ht="31.5" customHeight="1">
      <c r="B165" s="135"/>
      <c r="C165" s="164" t="s">
        <v>17</v>
      </c>
      <c r="D165" s="164" t="s">
        <v>159</v>
      </c>
      <c r="E165" s="165" t="s">
        <v>214</v>
      </c>
      <c r="F165" s="277" t="s">
        <v>215</v>
      </c>
      <c r="G165" s="277"/>
      <c r="H165" s="277"/>
      <c r="I165" s="277"/>
      <c r="J165" s="166" t="s">
        <v>216</v>
      </c>
      <c r="K165" s="167">
        <v>426.44600000000003</v>
      </c>
      <c r="L165" s="278">
        <v>0</v>
      </c>
      <c r="M165" s="278"/>
      <c r="N165" s="279">
        <f>ROUND(L165*K165,2)</f>
        <v>0</v>
      </c>
      <c r="O165" s="279"/>
      <c r="P165" s="279"/>
      <c r="Q165" s="279"/>
      <c r="R165" s="138"/>
      <c r="T165" s="168" t="s">
        <v>5</v>
      </c>
      <c r="U165" s="47" t="s">
        <v>42</v>
      </c>
      <c r="V165" s="39"/>
      <c r="W165" s="169">
        <f>V165*K165</f>
        <v>0</v>
      </c>
      <c r="X165" s="169">
        <v>0</v>
      </c>
      <c r="Y165" s="169">
        <f>X165*K165</f>
        <v>0</v>
      </c>
      <c r="Z165" s="169">
        <v>0</v>
      </c>
      <c r="AA165" s="170">
        <f>Z165*K165</f>
        <v>0</v>
      </c>
      <c r="AR165" s="21" t="s">
        <v>163</v>
      </c>
      <c r="AT165" s="21" t="s">
        <v>159</v>
      </c>
      <c r="AU165" s="21" t="s">
        <v>113</v>
      </c>
      <c r="AY165" s="21" t="s">
        <v>158</v>
      </c>
      <c r="BE165" s="109">
        <f>IF(U165="základní",N165,0)</f>
        <v>0</v>
      </c>
      <c r="BF165" s="109">
        <f>IF(U165="snížená",N165,0)</f>
        <v>0</v>
      </c>
      <c r="BG165" s="109">
        <f>IF(U165="zákl. přenesená",N165,0)</f>
        <v>0</v>
      </c>
      <c r="BH165" s="109">
        <f>IF(U165="sníž. přenesená",N165,0)</f>
        <v>0</v>
      </c>
      <c r="BI165" s="109">
        <f>IF(U165="nulová",N165,0)</f>
        <v>0</v>
      </c>
      <c r="BJ165" s="21" t="s">
        <v>85</v>
      </c>
      <c r="BK165" s="109">
        <f>ROUND(L165*K165,2)</f>
        <v>0</v>
      </c>
      <c r="BL165" s="21" t="s">
        <v>163</v>
      </c>
      <c r="BM165" s="21" t="s">
        <v>217</v>
      </c>
    </row>
    <row r="166" spans="2:65" s="11" customFormat="1" ht="22.5" customHeight="1">
      <c r="B166" s="179"/>
      <c r="C166" s="180"/>
      <c r="D166" s="180"/>
      <c r="E166" s="181" t="s">
        <v>5</v>
      </c>
      <c r="F166" s="293" t="s">
        <v>218</v>
      </c>
      <c r="G166" s="294"/>
      <c r="H166" s="294"/>
      <c r="I166" s="294"/>
      <c r="J166" s="180"/>
      <c r="K166" s="182">
        <v>426.44600000000003</v>
      </c>
      <c r="L166" s="180"/>
      <c r="M166" s="180"/>
      <c r="N166" s="180"/>
      <c r="O166" s="180"/>
      <c r="P166" s="180"/>
      <c r="Q166" s="180"/>
      <c r="R166" s="183"/>
      <c r="T166" s="184"/>
      <c r="U166" s="180"/>
      <c r="V166" s="180"/>
      <c r="W166" s="180"/>
      <c r="X166" s="180"/>
      <c r="Y166" s="180"/>
      <c r="Z166" s="180"/>
      <c r="AA166" s="185"/>
      <c r="AT166" s="186" t="s">
        <v>166</v>
      </c>
      <c r="AU166" s="186" t="s">
        <v>113</v>
      </c>
      <c r="AV166" s="11" t="s">
        <v>113</v>
      </c>
      <c r="AW166" s="11" t="s">
        <v>35</v>
      </c>
      <c r="AX166" s="11" t="s">
        <v>77</v>
      </c>
      <c r="AY166" s="186" t="s">
        <v>158</v>
      </c>
    </row>
    <row r="167" spans="2:65" s="12" customFormat="1" ht="22.5" customHeight="1">
      <c r="B167" s="187"/>
      <c r="C167" s="188"/>
      <c r="D167" s="188"/>
      <c r="E167" s="189" t="s">
        <v>5</v>
      </c>
      <c r="F167" s="291" t="s">
        <v>170</v>
      </c>
      <c r="G167" s="292"/>
      <c r="H167" s="292"/>
      <c r="I167" s="292"/>
      <c r="J167" s="188"/>
      <c r="K167" s="190">
        <v>426.44600000000003</v>
      </c>
      <c r="L167" s="188"/>
      <c r="M167" s="188"/>
      <c r="N167" s="188"/>
      <c r="O167" s="188"/>
      <c r="P167" s="188"/>
      <c r="Q167" s="188"/>
      <c r="R167" s="191"/>
      <c r="T167" s="192"/>
      <c r="U167" s="188"/>
      <c r="V167" s="188"/>
      <c r="W167" s="188"/>
      <c r="X167" s="188"/>
      <c r="Y167" s="188"/>
      <c r="Z167" s="188"/>
      <c r="AA167" s="193"/>
      <c r="AT167" s="194" t="s">
        <v>166</v>
      </c>
      <c r="AU167" s="194" t="s">
        <v>113</v>
      </c>
      <c r="AV167" s="12" t="s">
        <v>163</v>
      </c>
      <c r="AW167" s="12" t="s">
        <v>35</v>
      </c>
      <c r="AX167" s="12" t="s">
        <v>85</v>
      </c>
      <c r="AY167" s="194" t="s">
        <v>158</v>
      </c>
    </row>
    <row r="168" spans="2:65" s="1" customFormat="1" ht="31.5" customHeight="1">
      <c r="B168" s="135"/>
      <c r="C168" s="164" t="s">
        <v>219</v>
      </c>
      <c r="D168" s="164" t="s">
        <v>159</v>
      </c>
      <c r="E168" s="165" t="s">
        <v>220</v>
      </c>
      <c r="F168" s="277" t="s">
        <v>221</v>
      </c>
      <c r="G168" s="277"/>
      <c r="H168" s="277"/>
      <c r="I168" s="277"/>
      <c r="J168" s="166" t="s">
        <v>216</v>
      </c>
      <c r="K168" s="167">
        <v>1705.7850000000001</v>
      </c>
      <c r="L168" s="278">
        <v>0</v>
      </c>
      <c r="M168" s="278"/>
      <c r="N168" s="279">
        <f>ROUND(L168*K168,2)</f>
        <v>0</v>
      </c>
      <c r="O168" s="279"/>
      <c r="P168" s="279"/>
      <c r="Q168" s="279"/>
      <c r="R168" s="138"/>
      <c r="T168" s="168" t="s">
        <v>5</v>
      </c>
      <c r="U168" s="47" t="s">
        <v>42</v>
      </c>
      <c r="V168" s="39"/>
      <c r="W168" s="169">
        <f>V168*K168</f>
        <v>0</v>
      </c>
      <c r="X168" s="169">
        <v>0</v>
      </c>
      <c r="Y168" s="169">
        <f>X168*K168</f>
        <v>0</v>
      </c>
      <c r="Z168" s="169">
        <v>0</v>
      </c>
      <c r="AA168" s="170">
        <f>Z168*K168</f>
        <v>0</v>
      </c>
      <c r="AR168" s="21" t="s">
        <v>163</v>
      </c>
      <c r="AT168" s="21" t="s">
        <v>159</v>
      </c>
      <c r="AU168" s="21" t="s">
        <v>113</v>
      </c>
      <c r="AY168" s="21" t="s">
        <v>158</v>
      </c>
      <c r="BE168" s="109">
        <f>IF(U168="základní",N168,0)</f>
        <v>0</v>
      </c>
      <c r="BF168" s="109">
        <f>IF(U168="snížená",N168,0)</f>
        <v>0</v>
      </c>
      <c r="BG168" s="109">
        <f>IF(U168="zákl. přenesená",N168,0)</f>
        <v>0</v>
      </c>
      <c r="BH168" s="109">
        <f>IF(U168="sníž. přenesená",N168,0)</f>
        <v>0</v>
      </c>
      <c r="BI168" s="109">
        <f>IF(U168="nulová",N168,0)</f>
        <v>0</v>
      </c>
      <c r="BJ168" s="21" t="s">
        <v>85</v>
      </c>
      <c r="BK168" s="109">
        <f>ROUND(L168*K168,2)</f>
        <v>0</v>
      </c>
      <c r="BL168" s="21" t="s">
        <v>163</v>
      </c>
      <c r="BM168" s="21" t="s">
        <v>222</v>
      </c>
    </row>
    <row r="169" spans="2:65" s="11" customFormat="1" ht="22.5" customHeight="1">
      <c r="B169" s="179"/>
      <c r="C169" s="180"/>
      <c r="D169" s="180"/>
      <c r="E169" s="181" t="s">
        <v>5</v>
      </c>
      <c r="F169" s="293" t="s">
        <v>223</v>
      </c>
      <c r="G169" s="294"/>
      <c r="H169" s="294"/>
      <c r="I169" s="294"/>
      <c r="J169" s="180"/>
      <c r="K169" s="182">
        <v>37.380000000000003</v>
      </c>
      <c r="L169" s="180"/>
      <c r="M169" s="180"/>
      <c r="N169" s="180"/>
      <c r="O169" s="180"/>
      <c r="P169" s="180"/>
      <c r="Q169" s="180"/>
      <c r="R169" s="183"/>
      <c r="T169" s="184"/>
      <c r="U169" s="180"/>
      <c r="V169" s="180"/>
      <c r="W169" s="180"/>
      <c r="X169" s="180"/>
      <c r="Y169" s="180"/>
      <c r="Z169" s="180"/>
      <c r="AA169" s="185"/>
      <c r="AT169" s="186" t="s">
        <v>166</v>
      </c>
      <c r="AU169" s="186" t="s">
        <v>113</v>
      </c>
      <c r="AV169" s="11" t="s">
        <v>113</v>
      </c>
      <c r="AW169" s="11" t="s">
        <v>35</v>
      </c>
      <c r="AX169" s="11" t="s">
        <v>77</v>
      </c>
      <c r="AY169" s="186" t="s">
        <v>158</v>
      </c>
    </row>
    <row r="170" spans="2:65" s="11" customFormat="1" ht="22.5" customHeight="1">
      <c r="B170" s="179"/>
      <c r="C170" s="180"/>
      <c r="D170" s="180"/>
      <c r="E170" s="181" t="s">
        <v>5</v>
      </c>
      <c r="F170" s="289" t="s">
        <v>224</v>
      </c>
      <c r="G170" s="290"/>
      <c r="H170" s="290"/>
      <c r="I170" s="290"/>
      <c r="J170" s="180"/>
      <c r="K170" s="182">
        <v>34.78</v>
      </c>
      <c r="L170" s="180"/>
      <c r="M170" s="180"/>
      <c r="N170" s="180"/>
      <c r="O170" s="180"/>
      <c r="P170" s="180"/>
      <c r="Q170" s="180"/>
      <c r="R170" s="183"/>
      <c r="T170" s="184"/>
      <c r="U170" s="180"/>
      <c r="V170" s="180"/>
      <c r="W170" s="180"/>
      <c r="X170" s="180"/>
      <c r="Y170" s="180"/>
      <c r="Z170" s="180"/>
      <c r="AA170" s="185"/>
      <c r="AT170" s="186" t="s">
        <v>166</v>
      </c>
      <c r="AU170" s="186" t="s">
        <v>113</v>
      </c>
      <c r="AV170" s="11" t="s">
        <v>113</v>
      </c>
      <c r="AW170" s="11" t="s">
        <v>35</v>
      </c>
      <c r="AX170" s="11" t="s">
        <v>77</v>
      </c>
      <c r="AY170" s="186" t="s">
        <v>158</v>
      </c>
    </row>
    <row r="171" spans="2:65" s="11" customFormat="1" ht="22.5" customHeight="1">
      <c r="B171" s="179"/>
      <c r="C171" s="180"/>
      <c r="D171" s="180"/>
      <c r="E171" s="181" t="s">
        <v>5</v>
      </c>
      <c r="F171" s="289" t="s">
        <v>225</v>
      </c>
      <c r="G171" s="290"/>
      <c r="H171" s="290"/>
      <c r="I171" s="290"/>
      <c r="J171" s="180"/>
      <c r="K171" s="182">
        <v>212.16</v>
      </c>
      <c r="L171" s="180"/>
      <c r="M171" s="180"/>
      <c r="N171" s="180"/>
      <c r="O171" s="180"/>
      <c r="P171" s="180"/>
      <c r="Q171" s="180"/>
      <c r="R171" s="183"/>
      <c r="T171" s="184"/>
      <c r="U171" s="180"/>
      <c r="V171" s="180"/>
      <c r="W171" s="180"/>
      <c r="X171" s="180"/>
      <c r="Y171" s="180"/>
      <c r="Z171" s="180"/>
      <c r="AA171" s="185"/>
      <c r="AT171" s="186" t="s">
        <v>166</v>
      </c>
      <c r="AU171" s="186" t="s">
        <v>113</v>
      </c>
      <c r="AV171" s="11" t="s">
        <v>113</v>
      </c>
      <c r="AW171" s="11" t="s">
        <v>35</v>
      </c>
      <c r="AX171" s="11" t="s">
        <v>77</v>
      </c>
      <c r="AY171" s="186" t="s">
        <v>158</v>
      </c>
    </row>
    <row r="172" spans="2:65" s="11" customFormat="1" ht="22.5" customHeight="1">
      <c r="B172" s="179"/>
      <c r="C172" s="180"/>
      <c r="D172" s="180"/>
      <c r="E172" s="181" t="s">
        <v>5</v>
      </c>
      <c r="F172" s="289" t="s">
        <v>226</v>
      </c>
      <c r="G172" s="290"/>
      <c r="H172" s="290"/>
      <c r="I172" s="290"/>
      <c r="J172" s="180"/>
      <c r="K172" s="182">
        <v>601.20000000000005</v>
      </c>
      <c r="L172" s="180"/>
      <c r="M172" s="180"/>
      <c r="N172" s="180"/>
      <c r="O172" s="180"/>
      <c r="P172" s="180"/>
      <c r="Q172" s="180"/>
      <c r="R172" s="183"/>
      <c r="T172" s="184"/>
      <c r="U172" s="180"/>
      <c r="V172" s="180"/>
      <c r="W172" s="180"/>
      <c r="X172" s="180"/>
      <c r="Y172" s="180"/>
      <c r="Z172" s="180"/>
      <c r="AA172" s="185"/>
      <c r="AT172" s="186" t="s">
        <v>166</v>
      </c>
      <c r="AU172" s="186" t="s">
        <v>113</v>
      </c>
      <c r="AV172" s="11" t="s">
        <v>113</v>
      </c>
      <c r="AW172" s="11" t="s">
        <v>35</v>
      </c>
      <c r="AX172" s="11" t="s">
        <v>77</v>
      </c>
      <c r="AY172" s="186" t="s">
        <v>158</v>
      </c>
    </row>
    <row r="173" spans="2:65" s="11" customFormat="1" ht="22.5" customHeight="1">
      <c r="B173" s="179"/>
      <c r="C173" s="180"/>
      <c r="D173" s="180"/>
      <c r="E173" s="181" t="s">
        <v>5</v>
      </c>
      <c r="F173" s="289" t="s">
        <v>227</v>
      </c>
      <c r="G173" s="290"/>
      <c r="H173" s="290"/>
      <c r="I173" s="290"/>
      <c r="J173" s="180"/>
      <c r="K173" s="182">
        <v>38.159999999999997</v>
      </c>
      <c r="L173" s="180"/>
      <c r="M173" s="180"/>
      <c r="N173" s="180"/>
      <c r="O173" s="180"/>
      <c r="P173" s="180"/>
      <c r="Q173" s="180"/>
      <c r="R173" s="183"/>
      <c r="T173" s="184"/>
      <c r="U173" s="180"/>
      <c r="V173" s="180"/>
      <c r="W173" s="180"/>
      <c r="X173" s="180"/>
      <c r="Y173" s="180"/>
      <c r="Z173" s="180"/>
      <c r="AA173" s="185"/>
      <c r="AT173" s="186" t="s">
        <v>166</v>
      </c>
      <c r="AU173" s="186" t="s">
        <v>113</v>
      </c>
      <c r="AV173" s="11" t="s">
        <v>113</v>
      </c>
      <c r="AW173" s="11" t="s">
        <v>35</v>
      </c>
      <c r="AX173" s="11" t="s">
        <v>77</v>
      </c>
      <c r="AY173" s="186" t="s">
        <v>158</v>
      </c>
    </row>
    <row r="174" spans="2:65" s="11" customFormat="1" ht="22.5" customHeight="1">
      <c r="B174" s="179"/>
      <c r="C174" s="180"/>
      <c r="D174" s="180"/>
      <c r="E174" s="181" t="s">
        <v>5</v>
      </c>
      <c r="F174" s="289" t="s">
        <v>228</v>
      </c>
      <c r="G174" s="290"/>
      <c r="H174" s="290"/>
      <c r="I174" s="290"/>
      <c r="J174" s="180"/>
      <c r="K174" s="182">
        <v>8.16</v>
      </c>
      <c r="L174" s="180"/>
      <c r="M174" s="180"/>
      <c r="N174" s="180"/>
      <c r="O174" s="180"/>
      <c r="P174" s="180"/>
      <c r="Q174" s="180"/>
      <c r="R174" s="183"/>
      <c r="T174" s="184"/>
      <c r="U174" s="180"/>
      <c r="V174" s="180"/>
      <c r="W174" s="180"/>
      <c r="X174" s="180"/>
      <c r="Y174" s="180"/>
      <c r="Z174" s="180"/>
      <c r="AA174" s="185"/>
      <c r="AT174" s="186" t="s">
        <v>166</v>
      </c>
      <c r="AU174" s="186" t="s">
        <v>113</v>
      </c>
      <c r="AV174" s="11" t="s">
        <v>113</v>
      </c>
      <c r="AW174" s="11" t="s">
        <v>35</v>
      </c>
      <c r="AX174" s="11" t="s">
        <v>77</v>
      </c>
      <c r="AY174" s="186" t="s">
        <v>158</v>
      </c>
    </row>
    <row r="175" spans="2:65" s="11" customFormat="1" ht="22.5" customHeight="1">
      <c r="B175" s="179"/>
      <c r="C175" s="180"/>
      <c r="D175" s="180"/>
      <c r="E175" s="181" t="s">
        <v>5</v>
      </c>
      <c r="F175" s="289" t="s">
        <v>229</v>
      </c>
      <c r="G175" s="290"/>
      <c r="H175" s="290"/>
      <c r="I175" s="290"/>
      <c r="J175" s="180"/>
      <c r="K175" s="182">
        <v>61.2</v>
      </c>
      <c r="L175" s="180"/>
      <c r="M175" s="180"/>
      <c r="N175" s="180"/>
      <c r="O175" s="180"/>
      <c r="P175" s="180"/>
      <c r="Q175" s="180"/>
      <c r="R175" s="183"/>
      <c r="T175" s="184"/>
      <c r="U175" s="180"/>
      <c r="V175" s="180"/>
      <c r="W175" s="180"/>
      <c r="X175" s="180"/>
      <c r="Y175" s="180"/>
      <c r="Z175" s="180"/>
      <c r="AA175" s="185"/>
      <c r="AT175" s="186" t="s">
        <v>166</v>
      </c>
      <c r="AU175" s="186" t="s">
        <v>113</v>
      </c>
      <c r="AV175" s="11" t="s">
        <v>113</v>
      </c>
      <c r="AW175" s="11" t="s">
        <v>35</v>
      </c>
      <c r="AX175" s="11" t="s">
        <v>77</v>
      </c>
      <c r="AY175" s="186" t="s">
        <v>158</v>
      </c>
    </row>
    <row r="176" spans="2:65" s="11" customFormat="1" ht="22.5" customHeight="1">
      <c r="B176" s="179"/>
      <c r="C176" s="180"/>
      <c r="D176" s="180"/>
      <c r="E176" s="181" t="s">
        <v>5</v>
      </c>
      <c r="F176" s="289" t="s">
        <v>230</v>
      </c>
      <c r="G176" s="290"/>
      <c r="H176" s="290"/>
      <c r="I176" s="290"/>
      <c r="J176" s="180"/>
      <c r="K176" s="182">
        <v>140</v>
      </c>
      <c r="L176" s="180"/>
      <c r="M176" s="180"/>
      <c r="N176" s="180"/>
      <c r="O176" s="180"/>
      <c r="P176" s="180"/>
      <c r="Q176" s="180"/>
      <c r="R176" s="183"/>
      <c r="T176" s="184"/>
      <c r="U176" s="180"/>
      <c r="V176" s="180"/>
      <c r="W176" s="180"/>
      <c r="X176" s="180"/>
      <c r="Y176" s="180"/>
      <c r="Z176" s="180"/>
      <c r="AA176" s="185"/>
      <c r="AT176" s="186" t="s">
        <v>166</v>
      </c>
      <c r="AU176" s="186" t="s">
        <v>113</v>
      </c>
      <c r="AV176" s="11" t="s">
        <v>113</v>
      </c>
      <c r="AW176" s="11" t="s">
        <v>35</v>
      </c>
      <c r="AX176" s="11" t="s">
        <v>77</v>
      </c>
      <c r="AY176" s="186" t="s">
        <v>158</v>
      </c>
    </row>
    <row r="177" spans="2:65" s="11" customFormat="1" ht="22.5" customHeight="1">
      <c r="B177" s="179"/>
      <c r="C177" s="180"/>
      <c r="D177" s="180"/>
      <c r="E177" s="181" t="s">
        <v>5</v>
      </c>
      <c r="F177" s="289" t="s">
        <v>231</v>
      </c>
      <c r="G177" s="290"/>
      <c r="H177" s="290"/>
      <c r="I177" s="290"/>
      <c r="J177" s="180"/>
      <c r="K177" s="182">
        <v>128.52000000000001</v>
      </c>
      <c r="L177" s="180"/>
      <c r="M177" s="180"/>
      <c r="N177" s="180"/>
      <c r="O177" s="180"/>
      <c r="P177" s="180"/>
      <c r="Q177" s="180"/>
      <c r="R177" s="183"/>
      <c r="T177" s="184"/>
      <c r="U177" s="180"/>
      <c r="V177" s="180"/>
      <c r="W177" s="180"/>
      <c r="X177" s="180"/>
      <c r="Y177" s="180"/>
      <c r="Z177" s="180"/>
      <c r="AA177" s="185"/>
      <c r="AT177" s="186" t="s">
        <v>166</v>
      </c>
      <c r="AU177" s="186" t="s">
        <v>113</v>
      </c>
      <c r="AV177" s="11" t="s">
        <v>113</v>
      </c>
      <c r="AW177" s="11" t="s">
        <v>35</v>
      </c>
      <c r="AX177" s="11" t="s">
        <v>77</v>
      </c>
      <c r="AY177" s="186" t="s">
        <v>158</v>
      </c>
    </row>
    <row r="178" spans="2:65" s="11" customFormat="1" ht="31.5" customHeight="1">
      <c r="B178" s="179"/>
      <c r="C178" s="180"/>
      <c r="D178" s="180"/>
      <c r="E178" s="181" t="s">
        <v>5</v>
      </c>
      <c r="F178" s="289" t="s">
        <v>232</v>
      </c>
      <c r="G178" s="290"/>
      <c r="H178" s="290"/>
      <c r="I178" s="290"/>
      <c r="J178" s="180"/>
      <c r="K178" s="182">
        <v>7.56</v>
      </c>
      <c r="L178" s="180"/>
      <c r="M178" s="180"/>
      <c r="N178" s="180"/>
      <c r="O178" s="180"/>
      <c r="P178" s="180"/>
      <c r="Q178" s="180"/>
      <c r="R178" s="183"/>
      <c r="T178" s="184"/>
      <c r="U178" s="180"/>
      <c r="V178" s="180"/>
      <c r="W178" s="180"/>
      <c r="X178" s="180"/>
      <c r="Y178" s="180"/>
      <c r="Z178" s="180"/>
      <c r="AA178" s="185"/>
      <c r="AT178" s="186" t="s">
        <v>166</v>
      </c>
      <c r="AU178" s="186" t="s">
        <v>113</v>
      </c>
      <c r="AV178" s="11" t="s">
        <v>113</v>
      </c>
      <c r="AW178" s="11" t="s">
        <v>35</v>
      </c>
      <c r="AX178" s="11" t="s">
        <v>77</v>
      </c>
      <c r="AY178" s="186" t="s">
        <v>158</v>
      </c>
    </row>
    <row r="179" spans="2:65" s="11" customFormat="1" ht="22.5" customHeight="1">
      <c r="B179" s="179"/>
      <c r="C179" s="180"/>
      <c r="D179" s="180"/>
      <c r="E179" s="181" t="s">
        <v>5</v>
      </c>
      <c r="F179" s="289" t="s">
        <v>233</v>
      </c>
      <c r="G179" s="290"/>
      <c r="H179" s="290"/>
      <c r="I179" s="290"/>
      <c r="J179" s="180"/>
      <c r="K179" s="182">
        <v>1502.0250000000001</v>
      </c>
      <c r="L179" s="180"/>
      <c r="M179" s="180"/>
      <c r="N179" s="180"/>
      <c r="O179" s="180"/>
      <c r="P179" s="180"/>
      <c r="Q179" s="180"/>
      <c r="R179" s="183"/>
      <c r="T179" s="184"/>
      <c r="U179" s="180"/>
      <c r="V179" s="180"/>
      <c r="W179" s="180"/>
      <c r="X179" s="180"/>
      <c r="Y179" s="180"/>
      <c r="Z179" s="180"/>
      <c r="AA179" s="185"/>
      <c r="AT179" s="186" t="s">
        <v>166</v>
      </c>
      <c r="AU179" s="186" t="s">
        <v>113</v>
      </c>
      <c r="AV179" s="11" t="s">
        <v>113</v>
      </c>
      <c r="AW179" s="11" t="s">
        <v>35</v>
      </c>
      <c r="AX179" s="11" t="s">
        <v>77</v>
      </c>
      <c r="AY179" s="186" t="s">
        <v>158</v>
      </c>
    </row>
    <row r="180" spans="2:65" s="13" customFormat="1" ht="22.5" customHeight="1">
      <c r="B180" s="195"/>
      <c r="C180" s="196"/>
      <c r="D180" s="196"/>
      <c r="E180" s="197" t="s">
        <v>5</v>
      </c>
      <c r="F180" s="295" t="s">
        <v>234</v>
      </c>
      <c r="G180" s="296"/>
      <c r="H180" s="296"/>
      <c r="I180" s="296"/>
      <c r="J180" s="196"/>
      <c r="K180" s="198">
        <v>2771.145</v>
      </c>
      <c r="L180" s="196"/>
      <c r="M180" s="196"/>
      <c r="N180" s="196"/>
      <c r="O180" s="196"/>
      <c r="P180" s="196"/>
      <c r="Q180" s="196"/>
      <c r="R180" s="199"/>
      <c r="T180" s="200"/>
      <c r="U180" s="196"/>
      <c r="V180" s="196"/>
      <c r="W180" s="196"/>
      <c r="X180" s="196"/>
      <c r="Y180" s="196"/>
      <c r="Z180" s="196"/>
      <c r="AA180" s="201"/>
      <c r="AT180" s="202" t="s">
        <v>166</v>
      </c>
      <c r="AU180" s="202" t="s">
        <v>113</v>
      </c>
      <c r="AV180" s="13" t="s">
        <v>175</v>
      </c>
      <c r="AW180" s="13" t="s">
        <v>35</v>
      </c>
      <c r="AX180" s="13" t="s">
        <v>77</v>
      </c>
      <c r="AY180" s="202" t="s">
        <v>158</v>
      </c>
    </row>
    <row r="181" spans="2:65" s="10" customFormat="1" ht="22.5" customHeight="1">
      <c r="B181" s="171"/>
      <c r="C181" s="172"/>
      <c r="D181" s="172"/>
      <c r="E181" s="173" t="s">
        <v>5</v>
      </c>
      <c r="F181" s="287" t="s">
        <v>235</v>
      </c>
      <c r="G181" s="288"/>
      <c r="H181" s="288"/>
      <c r="I181" s="288"/>
      <c r="J181" s="172"/>
      <c r="K181" s="174" t="s">
        <v>5</v>
      </c>
      <c r="L181" s="172"/>
      <c r="M181" s="172"/>
      <c r="N181" s="172"/>
      <c r="O181" s="172"/>
      <c r="P181" s="172"/>
      <c r="Q181" s="172"/>
      <c r="R181" s="175"/>
      <c r="T181" s="176"/>
      <c r="U181" s="172"/>
      <c r="V181" s="172"/>
      <c r="W181" s="172"/>
      <c r="X181" s="172"/>
      <c r="Y181" s="172"/>
      <c r="Z181" s="172"/>
      <c r="AA181" s="177"/>
      <c r="AT181" s="178" t="s">
        <v>166</v>
      </c>
      <c r="AU181" s="178" t="s">
        <v>113</v>
      </c>
      <c r="AV181" s="10" t="s">
        <v>85</v>
      </c>
      <c r="AW181" s="10" t="s">
        <v>35</v>
      </c>
      <c r="AX181" s="10" t="s">
        <v>77</v>
      </c>
      <c r="AY181" s="178" t="s">
        <v>158</v>
      </c>
    </row>
    <row r="182" spans="2:65" s="11" customFormat="1" ht="22.5" customHeight="1">
      <c r="B182" s="179"/>
      <c r="C182" s="180"/>
      <c r="D182" s="180"/>
      <c r="E182" s="181" t="s">
        <v>5</v>
      </c>
      <c r="F182" s="289" t="s">
        <v>236</v>
      </c>
      <c r="G182" s="290"/>
      <c r="H182" s="290"/>
      <c r="I182" s="290"/>
      <c r="J182" s="180"/>
      <c r="K182" s="182">
        <v>-37.380000000000003</v>
      </c>
      <c r="L182" s="180"/>
      <c r="M182" s="180"/>
      <c r="N182" s="180"/>
      <c r="O182" s="180"/>
      <c r="P182" s="180"/>
      <c r="Q182" s="180"/>
      <c r="R182" s="183"/>
      <c r="T182" s="184"/>
      <c r="U182" s="180"/>
      <c r="V182" s="180"/>
      <c r="W182" s="180"/>
      <c r="X182" s="180"/>
      <c r="Y182" s="180"/>
      <c r="Z182" s="180"/>
      <c r="AA182" s="185"/>
      <c r="AT182" s="186" t="s">
        <v>166</v>
      </c>
      <c r="AU182" s="186" t="s">
        <v>113</v>
      </c>
      <c r="AV182" s="11" t="s">
        <v>113</v>
      </c>
      <c r="AW182" s="11" t="s">
        <v>35</v>
      </c>
      <c r="AX182" s="11" t="s">
        <v>77</v>
      </c>
      <c r="AY182" s="186" t="s">
        <v>158</v>
      </c>
    </row>
    <row r="183" spans="2:65" s="11" customFormat="1" ht="22.5" customHeight="1">
      <c r="B183" s="179"/>
      <c r="C183" s="180"/>
      <c r="D183" s="180"/>
      <c r="E183" s="181" t="s">
        <v>5</v>
      </c>
      <c r="F183" s="289" t="s">
        <v>237</v>
      </c>
      <c r="G183" s="290"/>
      <c r="H183" s="290"/>
      <c r="I183" s="290"/>
      <c r="J183" s="180"/>
      <c r="K183" s="182">
        <v>-484</v>
      </c>
      <c r="L183" s="180"/>
      <c r="M183" s="180"/>
      <c r="N183" s="180"/>
      <c r="O183" s="180"/>
      <c r="P183" s="180"/>
      <c r="Q183" s="180"/>
      <c r="R183" s="183"/>
      <c r="T183" s="184"/>
      <c r="U183" s="180"/>
      <c r="V183" s="180"/>
      <c r="W183" s="180"/>
      <c r="X183" s="180"/>
      <c r="Y183" s="180"/>
      <c r="Z183" s="180"/>
      <c r="AA183" s="185"/>
      <c r="AT183" s="186" t="s">
        <v>166</v>
      </c>
      <c r="AU183" s="186" t="s">
        <v>113</v>
      </c>
      <c r="AV183" s="11" t="s">
        <v>113</v>
      </c>
      <c r="AW183" s="11" t="s">
        <v>35</v>
      </c>
      <c r="AX183" s="11" t="s">
        <v>77</v>
      </c>
      <c r="AY183" s="186" t="s">
        <v>158</v>
      </c>
    </row>
    <row r="184" spans="2:65" s="11" customFormat="1" ht="22.5" customHeight="1">
      <c r="B184" s="179"/>
      <c r="C184" s="180"/>
      <c r="D184" s="180"/>
      <c r="E184" s="181" t="s">
        <v>5</v>
      </c>
      <c r="F184" s="289" t="s">
        <v>238</v>
      </c>
      <c r="G184" s="290"/>
      <c r="H184" s="290"/>
      <c r="I184" s="290"/>
      <c r="J184" s="180"/>
      <c r="K184" s="182">
        <v>-53.52</v>
      </c>
      <c r="L184" s="180"/>
      <c r="M184" s="180"/>
      <c r="N184" s="180"/>
      <c r="O184" s="180"/>
      <c r="P184" s="180"/>
      <c r="Q184" s="180"/>
      <c r="R184" s="183"/>
      <c r="T184" s="184"/>
      <c r="U184" s="180"/>
      <c r="V184" s="180"/>
      <c r="W184" s="180"/>
      <c r="X184" s="180"/>
      <c r="Y184" s="180"/>
      <c r="Z184" s="180"/>
      <c r="AA184" s="185"/>
      <c r="AT184" s="186" t="s">
        <v>166</v>
      </c>
      <c r="AU184" s="186" t="s">
        <v>113</v>
      </c>
      <c r="AV184" s="11" t="s">
        <v>113</v>
      </c>
      <c r="AW184" s="11" t="s">
        <v>35</v>
      </c>
      <c r="AX184" s="11" t="s">
        <v>77</v>
      </c>
      <c r="AY184" s="186" t="s">
        <v>158</v>
      </c>
    </row>
    <row r="185" spans="2:65" s="11" customFormat="1" ht="22.5" customHeight="1">
      <c r="B185" s="179"/>
      <c r="C185" s="180"/>
      <c r="D185" s="180"/>
      <c r="E185" s="181" t="s">
        <v>5</v>
      </c>
      <c r="F185" s="289" t="s">
        <v>239</v>
      </c>
      <c r="G185" s="290"/>
      <c r="H185" s="290"/>
      <c r="I185" s="290"/>
      <c r="J185" s="180"/>
      <c r="K185" s="182">
        <v>-177.9</v>
      </c>
      <c r="L185" s="180"/>
      <c r="M185" s="180"/>
      <c r="N185" s="180"/>
      <c r="O185" s="180"/>
      <c r="P185" s="180"/>
      <c r="Q185" s="180"/>
      <c r="R185" s="183"/>
      <c r="T185" s="184"/>
      <c r="U185" s="180"/>
      <c r="V185" s="180"/>
      <c r="W185" s="180"/>
      <c r="X185" s="180"/>
      <c r="Y185" s="180"/>
      <c r="Z185" s="180"/>
      <c r="AA185" s="185"/>
      <c r="AT185" s="186" t="s">
        <v>166</v>
      </c>
      <c r="AU185" s="186" t="s">
        <v>113</v>
      </c>
      <c r="AV185" s="11" t="s">
        <v>113</v>
      </c>
      <c r="AW185" s="11" t="s">
        <v>35</v>
      </c>
      <c r="AX185" s="11" t="s">
        <v>77</v>
      </c>
      <c r="AY185" s="186" t="s">
        <v>158</v>
      </c>
    </row>
    <row r="186" spans="2:65" s="11" customFormat="1" ht="22.5" customHeight="1">
      <c r="B186" s="179"/>
      <c r="C186" s="180"/>
      <c r="D186" s="180"/>
      <c r="E186" s="181" t="s">
        <v>5</v>
      </c>
      <c r="F186" s="289" t="s">
        <v>240</v>
      </c>
      <c r="G186" s="290"/>
      <c r="H186" s="290"/>
      <c r="I186" s="290"/>
      <c r="J186" s="180"/>
      <c r="K186" s="182">
        <v>-200.1</v>
      </c>
      <c r="L186" s="180"/>
      <c r="M186" s="180"/>
      <c r="N186" s="180"/>
      <c r="O186" s="180"/>
      <c r="P186" s="180"/>
      <c r="Q186" s="180"/>
      <c r="R186" s="183"/>
      <c r="T186" s="184"/>
      <c r="U186" s="180"/>
      <c r="V186" s="180"/>
      <c r="W186" s="180"/>
      <c r="X186" s="180"/>
      <c r="Y186" s="180"/>
      <c r="Z186" s="180"/>
      <c r="AA186" s="185"/>
      <c r="AT186" s="186" t="s">
        <v>166</v>
      </c>
      <c r="AU186" s="186" t="s">
        <v>113</v>
      </c>
      <c r="AV186" s="11" t="s">
        <v>113</v>
      </c>
      <c r="AW186" s="11" t="s">
        <v>35</v>
      </c>
      <c r="AX186" s="11" t="s">
        <v>77</v>
      </c>
      <c r="AY186" s="186" t="s">
        <v>158</v>
      </c>
    </row>
    <row r="187" spans="2:65" s="11" customFormat="1" ht="22.5" customHeight="1">
      <c r="B187" s="179"/>
      <c r="C187" s="180"/>
      <c r="D187" s="180"/>
      <c r="E187" s="181" t="s">
        <v>5</v>
      </c>
      <c r="F187" s="289" t="s">
        <v>241</v>
      </c>
      <c r="G187" s="290"/>
      <c r="H187" s="290"/>
      <c r="I187" s="290"/>
      <c r="J187" s="180"/>
      <c r="K187" s="182">
        <v>-112.46</v>
      </c>
      <c r="L187" s="180"/>
      <c r="M187" s="180"/>
      <c r="N187" s="180"/>
      <c r="O187" s="180"/>
      <c r="P187" s="180"/>
      <c r="Q187" s="180"/>
      <c r="R187" s="183"/>
      <c r="T187" s="184"/>
      <c r="U187" s="180"/>
      <c r="V187" s="180"/>
      <c r="W187" s="180"/>
      <c r="X187" s="180"/>
      <c r="Y187" s="180"/>
      <c r="Z187" s="180"/>
      <c r="AA187" s="185"/>
      <c r="AT187" s="186" t="s">
        <v>166</v>
      </c>
      <c r="AU187" s="186" t="s">
        <v>113</v>
      </c>
      <c r="AV187" s="11" t="s">
        <v>113</v>
      </c>
      <c r="AW187" s="11" t="s">
        <v>35</v>
      </c>
      <c r="AX187" s="11" t="s">
        <v>77</v>
      </c>
      <c r="AY187" s="186" t="s">
        <v>158</v>
      </c>
    </row>
    <row r="188" spans="2:65" s="13" customFormat="1" ht="22.5" customHeight="1">
      <c r="B188" s="195"/>
      <c r="C188" s="196"/>
      <c r="D188" s="196"/>
      <c r="E188" s="197" t="s">
        <v>5</v>
      </c>
      <c r="F188" s="295" t="s">
        <v>234</v>
      </c>
      <c r="G188" s="296"/>
      <c r="H188" s="296"/>
      <c r="I188" s="296"/>
      <c r="J188" s="196"/>
      <c r="K188" s="198">
        <v>-1065.3599999999999</v>
      </c>
      <c r="L188" s="196"/>
      <c r="M188" s="196"/>
      <c r="N188" s="196"/>
      <c r="O188" s="196"/>
      <c r="P188" s="196"/>
      <c r="Q188" s="196"/>
      <c r="R188" s="199"/>
      <c r="T188" s="200"/>
      <c r="U188" s="196"/>
      <c r="V188" s="196"/>
      <c r="W188" s="196"/>
      <c r="X188" s="196"/>
      <c r="Y188" s="196"/>
      <c r="Z188" s="196"/>
      <c r="AA188" s="201"/>
      <c r="AT188" s="202" t="s">
        <v>166</v>
      </c>
      <c r="AU188" s="202" t="s">
        <v>113</v>
      </c>
      <c r="AV188" s="13" t="s">
        <v>175</v>
      </c>
      <c r="AW188" s="13" t="s">
        <v>35</v>
      </c>
      <c r="AX188" s="13" t="s">
        <v>77</v>
      </c>
      <c r="AY188" s="202" t="s">
        <v>158</v>
      </c>
    </row>
    <row r="189" spans="2:65" s="12" customFormat="1" ht="22.5" customHeight="1">
      <c r="B189" s="187"/>
      <c r="C189" s="188"/>
      <c r="D189" s="188"/>
      <c r="E189" s="189" t="s">
        <v>5</v>
      </c>
      <c r="F189" s="291" t="s">
        <v>170</v>
      </c>
      <c r="G189" s="292"/>
      <c r="H189" s="292"/>
      <c r="I189" s="292"/>
      <c r="J189" s="188"/>
      <c r="K189" s="190">
        <v>1705.7850000000001</v>
      </c>
      <c r="L189" s="188"/>
      <c r="M189" s="188"/>
      <c r="N189" s="188"/>
      <c r="O189" s="188"/>
      <c r="P189" s="188"/>
      <c r="Q189" s="188"/>
      <c r="R189" s="191"/>
      <c r="T189" s="192"/>
      <c r="U189" s="188"/>
      <c r="V189" s="188"/>
      <c r="W189" s="188"/>
      <c r="X189" s="188"/>
      <c r="Y189" s="188"/>
      <c r="Z189" s="188"/>
      <c r="AA189" s="193"/>
      <c r="AT189" s="194" t="s">
        <v>166</v>
      </c>
      <c r="AU189" s="194" t="s">
        <v>113</v>
      </c>
      <c r="AV189" s="12" t="s">
        <v>163</v>
      </c>
      <c r="AW189" s="12" t="s">
        <v>35</v>
      </c>
      <c r="AX189" s="12" t="s">
        <v>85</v>
      </c>
      <c r="AY189" s="194" t="s">
        <v>158</v>
      </c>
    </row>
    <row r="190" spans="2:65" s="1" customFormat="1" ht="31.5" customHeight="1">
      <c r="B190" s="135"/>
      <c r="C190" s="164" t="s">
        <v>242</v>
      </c>
      <c r="D190" s="164" t="s">
        <v>159</v>
      </c>
      <c r="E190" s="165" t="s">
        <v>243</v>
      </c>
      <c r="F190" s="277" t="s">
        <v>244</v>
      </c>
      <c r="G190" s="277"/>
      <c r="H190" s="277"/>
      <c r="I190" s="277"/>
      <c r="J190" s="166" t="s">
        <v>216</v>
      </c>
      <c r="K190" s="167">
        <v>511.73599999999999</v>
      </c>
      <c r="L190" s="278">
        <v>0</v>
      </c>
      <c r="M190" s="278"/>
      <c r="N190" s="279">
        <f>ROUND(L190*K190,2)</f>
        <v>0</v>
      </c>
      <c r="O190" s="279"/>
      <c r="P190" s="279"/>
      <c r="Q190" s="279"/>
      <c r="R190" s="138"/>
      <c r="T190" s="168" t="s">
        <v>5</v>
      </c>
      <c r="U190" s="47" t="s">
        <v>42</v>
      </c>
      <c r="V190" s="39"/>
      <c r="W190" s="169">
        <f>V190*K190</f>
        <v>0</v>
      </c>
      <c r="X190" s="169">
        <v>0</v>
      </c>
      <c r="Y190" s="169">
        <f>X190*K190</f>
        <v>0</v>
      </c>
      <c r="Z190" s="169">
        <v>0</v>
      </c>
      <c r="AA190" s="170">
        <f>Z190*K190</f>
        <v>0</v>
      </c>
      <c r="AR190" s="21" t="s">
        <v>163</v>
      </c>
      <c r="AT190" s="21" t="s">
        <v>159</v>
      </c>
      <c r="AU190" s="21" t="s">
        <v>113</v>
      </c>
      <c r="AY190" s="21" t="s">
        <v>158</v>
      </c>
      <c r="BE190" s="109">
        <f>IF(U190="základní",N190,0)</f>
        <v>0</v>
      </c>
      <c r="BF190" s="109">
        <f>IF(U190="snížená",N190,0)</f>
        <v>0</v>
      </c>
      <c r="BG190" s="109">
        <f>IF(U190="zákl. přenesená",N190,0)</f>
        <v>0</v>
      </c>
      <c r="BH190" s="109">
        <f>IF(U190="sníž. přenesená",N190,0)</f>
        <v>0</v>
      </c>
      <c r="BI190" s="109">
        <f>IF(U190="nulová",N190,0)</f>
        <v>0</v>
      </c>
      <c r="BJ190" s="21" t="s">
        <v>85</v>
      </c>
      <c r="BK190" s="109">
        <f>ROUND(L190*K190,2)</f>
        <v>0</v>
      </c>
      <c r="BL190" s="21" t="s">
        <v>163</v>
      </c>
      <c r="BM190" s="21" t="s">
        <v>245</v>
      </c>
    </row>
    <row r="191" spans="2:65" s="11" customFormat="1" ht="22.5" customHeight="1">
      <c r="B191" s="179"/>
      <c r="C191" s="180"/>
      <c r="D191" s="180"/>
      <c r="E191" s="181" t="s">
        <v>5</v>
      </c>
      <c r="F191" s="293" t="s">
        <v>246</v>
      </c>
      <c r="G191" s="294"/>
      <c r="H191" s="294"/>
      <c r="I191" s="294"/>
      <c r="J191" s="180"/>
      <c r="K191" s="182">
        <v>511.73599999999999</v>
      </c>
      <c r="L191" s="180"/>
      <c r="M191" s="180"/>
      <c r="N191" s="180"/>
      <c r="O191" s="180"/>
      <c r="P191" s="180"/>
      <c r="Q191" s="180"/>
      <c r="R191" s="183"/>
      <c r="T191" s="184"/>
      <c r="U191" s="180"/>
      <c r="V191" s="180"/>
      <c r="W191" s="180"/>
      <c r="X191" s="180"/>
      <c r="Y191" s="180"/>
      <c r="Z191" s="180"/>
      <c r="AA191" s="185"/>
      <c r="AT191" s="186" t="s">
        <v>166</v>
      </c>
      <c r="AU191" s="186" t="s">
        <v>113</v>
      </c>
      <c r="AV191" s="11" t="s">
        <v>113</v>
      </c>
      <c r="AW191" s="11" t="s">
        <v>35</v>
      </c>
      <c r="AX191" s="11" t="s">
        <v>77</v>
      </c>
      <c r="AY191" s="186" t="s">
        <v>158</v>
      </c>
    </row>
    <row r="192" spans="2:65" s="12" customFormat="1" ht="22.5" customHeight="1">
      <c r="B192" s="187"/>
      <c r="C192" s="188"/>
      <c r="D192" s="188"/>
      <c r="E192" s="189" t="s">
        <v>5</v>
      </c>
      <c r="F192" s="291" t="s">
        <v>170</v>
      </c>
      <c r="G192" s="292"/>
      <c r="H192" s="292"/>
      <c r="I192" s="292"/>
      <c r="J192" s="188"/>
      <c r="K192" s="190">
        <v>511.73599999999999</v>
      </c>
      <c r="L192" s="188"/>
      <c r="M192" s="188"/>
      <c r="N192" s="188"/>
      <c r="O192" s="188"/>
      <c r="P192" s="188"/>
      <c r="Q192" s="188"/>
      <c r="R192" s="191"/>
      <c r="T192" s="192"/>
      <c r="U192" s="188"/>
      <c r="V192" s="188"/>
      <c r="W192" s="188"/>
      <c r="X192" s="188"/>
      <c r="Y192" s="188"/>
      <c r="Z192" s="188"/>
      <c r="AA192" s="193"/>
      <c r="AT192" s="194" t="s">
        <v>166</v>
      </c>
      <c r="AU192" s="194" t="s">
        <v>113</v>
      </c>
      <c r="AV192" s="12" t="s">
        <v>163</v>
      </c>
      <c r="AW192" s="12" t="s">
        <v>35</v>
      </c>
      <c r="AX192" s="12" t="s">
        <v>85</v>
      </c>
      <c r="AY192" s="194" t="s">
        <v>158</v>
      </c>
    </row>
    <row r="193" spans="2:65" s="1" customFormat="1" ht="31.5" customHeight="1">
      <c r="B193" s="135"/>
      <c r="C193" s="164" t="s">
        <v>247</v>
      </c>
      <c r="D193" s="164" t="s">
        <v>159</v>
      </c>
      <c r="E193" s="165" t="s">
        <v>248</v>
      </c>
      <c r="F193" s="277" t="s">
        <v>249</v>
      </c>
      <c r="G193" s="277"/>
      <c r="H193" s="277"/>
      <c r="I193" s="277"/>
      <c r="J193" s="166" t="s">
        <v>216</v>
      </c>
      <c r="K193" s="167">
        <v>11.2</v>
      </c>
      <c r="L193" s="278">
        <v>0</v>
      </c>
      <c r="M193" s="278"/>
      <c r="N193" s="279">
        <f>ROUND(L193*K193,2)</f>
        <v>0</v>
      </c>
      <c r="O193" s="279"/>
      <c r="P193" s="279"/>
      <c r="Q193" s="279"/>
      <c r="R193" s="138"/>
      <c r="T193" s="168" t="s">
        <v>5</v>
      </c>
      <c r="U193" s="47" t="s">
        <v>42</v>
      </c>
      <c r="V193" s="39"/>
      <c r="W193" s="169">
        <f>V193*K193</f>
        <v>0</v>
      </c>
      <c r="X193" s="169">
        <v>0</v>
      </c>
      <c r="Y193" s="169">
        <f>X193*K193</f>
        <v>0</v>
      </c>
      <c r="Z193" s="169">
        <v>0</v>
      </c>
      <c r="AA193" s="170">
        <f>Z193*K193</f>
        <v>0</v>
      </c>
      <c r="AR193" s="21" t="s">
        <v>163</v>
      </c>
      <c r="AT193" s="21" t="s">
        <v>159</v>
      </c>
      <c r="AU193" s="21" t="s">
        <v>113</v>
      </c>
      <c r="AY193" s="21" t="s">
        <v>158</v>
      </c>
      <c r="BE193" s="109">
        <f>IF(U193="základní",N193,0)</f>
        <v>0</v>
      </c>
      <c r="BF193" s="109">
        <f>IF(U193="snížená",N193,0)</f>
        <v>0</v>
      </c>
      <c r="BG193" s="109">
        <f>IF(U193="zákl. přenesená",N193,0)</f>
        <v>0</v>
      </c>
      <c r="BH193" s="109">
        <f>IF(U193="sníž. přenesená",N193,0)</f>
        <v>0</v>
      </c>
      <c r="BI193" s="109">
        <f>IF(U193="nulová",N193,0)</f>
        <v>0</v>
      </c>
      <c r="BJ193" s="21" t="s">
        <v>85</v>
      </c>
      <c r="BK193" s="109">
        <f>ROUND(L193*K193,2)</f>
        <v>0</v>
      </c>
      <c r="BL193" s="21" t="s">
        <v>163</v>
      </c>
      <c r="BM193" s="21" t="s">
        <v>250</v>
      </c>
    </row>
    <row r="194" spans="2:65" s="11" customFormat="1" ht="22.5" customHeight="1">
      <c r="B194" s="179"/>
      <c r="C194" s="180"/>
      <c r="D194" s="180"/>
      <c r="E194" s="181" t="s">
        <v>5</v>
      </c>
      <c r="F194" s="293" t="s">
        <v>251</v>
      </c>
      <c r="G194" s="294"/>
      <c r="H194" s="294"/>
      <c r="I194" s="294"/>
      <c r="J194" s="180"/>
      <c r="K194" s="182">
        <v>11.2</v>
      </c>
      <c r="L194" s="180"/>
      <c r="M194" s="180"/>
      <c r="N194" s="180"/>
      <c r="O194" s="180"/>
      <c r="P194" s="180"/>
      <c r="Q194" s="180"/>
      <c r="R194" s="183"/>
      <c r="T194" s="184"/>
      <c r="U194" s="180"/>
      <c r="V194" s="180"/>
      <c r="W194" s="180"/>
      <c r="X194" s="180"/>
      <c r="Y194" s="180"/>
      <c r="Z194" s="180"/>
      <c r="AA194" s="185"/>
      <c r="AT194" s="186" t="s">
        <v>166</v>
      </c>
      <c r="AU194" s="186" t="s">
        <v>113</v>
      </c>
      <c r="AV194" s="11" t="s">
        <v>113</v>
      </c>
      <c r="AW194" s="11" t="s">
        <v>35</v>
      </c>
      <c r="AX194" s="11" t="s">
        <v>77</v>
      </c>
      <c r="AY194" s="186" t="s">
        <v>158</v>
      </c>
    </row>
    <row r="195" spans="2:65" s="12" customFormat="1" ht="22.5" customHeight="1">
      <c r="B195" s="187"/>
      <c r="C195" s="188"/>
      <c r="D195" s="188"/>
      <c r="E195" s="189" t="s">
        <v>5</v>
      </c>
      <c r="F195" s="291" t="s">
        <v>170</v>
      </c>
      <c r="G195" s="292"/>
      <c r="H195" s="292"/>
      <c r="I195" s="292"/>
      <c r="J195" s="188"/>
      <c r="K195" s="190">
        <v>11.2</v>
      </c>
      <c r="L195" s="188"/>
      <c r="M195" s="188"/>
      <c r="N195" s="188"/>
      <c r="O195" s="188"/>
      <c r="P195" s="188"/>
      <c r="Q195" s="188"/>
      <c r="R195" s="191"/>
      <c r="T195" s="192"/>
      <c r="U195" s="188"/>
      <c r="V195" s="188"/>
      <c r="W195" s="188"/>
      <c r="X195" s="188"/>
      <c r="Y195" s="188"/>
      <c r="Z195" s="188"/>
      <c r="AA195" s="193"/>
      <c r="AT195" s="194" t="s">
        <v>166</v>
      </c>
      <c r="AU195" s="194" t="s">
        <v>113</v>
      </c>
      <c r="AV195" s="12" t="s">
        <v>163</v>
      </c>
      <c r="AW195" s="12" t="s">
        <v>35</v>
      </c>
      <c r="AX195" s="12" t="s">
        <v>85</v>
      </c>
      <c r="AY195" s="194" t="s">
        <v>158</v>
      </c>
    </row>
    <row r="196" spans="2:65" s="1" customFormat="1" ht="31.5" customHeight="1">
      <c r="B196" s="135"/>
      <c r="C196" s="164" t="s">
        <v>11</v>
      </c>
      <c r="D196" s="164" t="s">
        <v>159</v>
      </c>
      <c r="E196" s="165" t="s">
        <v>252</v>
      </c>
      <c r="F196" s="277" t="s">
        <v>253</v>
      </c>
      <c r="G196" s="277"/>
      <c r="H196" s="277"/>
      <c r="I196" s="277"/>
      <c r="J196" s="166" t="s">
        <v>216</v>
      </c>
      <c r="K196" s="167">
        <v>3.36</v>
      </c>
      <c r="L196" s="278">
        <v>0</v>
      </c>
      <c r="M196" s="278"/>
      <c r="N196" s="279">
        <f>ROUND(L196*K196,2)</f>
        <v>0</v>
      </c>
      <c r="O196" s="279"/>
      <c r="P196" s="279"/>
      <c r="Q196" s="279"/>
      <c r="R196" s="138"/>
      <c r="T196" s="168" t="s">
        <v>5</v>
      </c>
      <c r="U196" s="47" t="s">
        <v>42</v>
      </c>
      <c r="V196" s="39"/>
      <c r="W196" s="169">
        <f>V196*K196</f>
        <v>0</v>
      </c>
      <c r="X196" s="169">
        <v>0</v>
      </c>
      <c r="Y196" s="169">
        <f>X196*K196</f>
        <v>0</v>
      </c>
      <c r="Z196" s="169">
        <v>0</v>
      </c>
      <c r="AA196" s="170">
        <f>Z196*K196</f>
        <v>0</v>
      </c>
      <c r="AR196" s="21" t="s">
        <v>163</v>
      </c>
      <c r="AT196" s="21" t="s">
        <v>159</v>
      </c>
      <c r="AU196" s="21" t="s">
        <v>113</v>
      </c>
      <c r="AY196" s="21" t="s">
        <v>158</v>
      </c>
      <c r="BE196" s="109">
        <f>IF(U196="základní",N196,0)</f>
        <v>0</v>
      </c>
      <c r="BF196" s="109">
        <f>IF(U196="snížená",N196,0)</f>
        <v>0</v>
      </c>
      <c r="BG196" s="109">
        <f>IF(U196="zákl. přenesená",N196,0)</f>
        <v>0</v>
      </c>
      <c r="BH196" s="109">
        <f>IF(U196="sníž. přenesená",N196,0)</f>
        <v>0</v>
      </c>
      <c r="BI196" s="109">
        <f>IF(U196="nulová",N196,0)</f>
        <v>0</v>
      </c>
      <c r="BJ196" s="21" t="s">
        <v>85</v>
      </c>
      <c r="BK196" s="109">
        <f>ROUND(L196*K196,2)</f>
        <v>0</v>
      </c>
      <c r="BL196" s="21" t="s">
        <v>163</v>
      </c>
      <c r="BM196" s="21" t="s">
        <v>254</v>
      </c>
    </row>
    <row r="197" spans="2:65" s="11" customFormat="1" ht="22.5" customHeight="1">
      <c r="B197" s="179"/>
      <c r="C197" s="180"/>
      <c r="D197" s="180"/>
      <c r="E197" s="181" t="s">
        <v>5</v>
      </c>
      <c r="F197" s="293" t="s">
        <v>255</v>
      </c>
      <c r="G197" s="294"/>
      <c r="H197" s="294"/>
      <c r="I197" s="294"/>
      <c r="J197" s="180"/>
      <c r="K197" s="182">
        <v>3.36</v>
      </c>
      <c r="L197" s="180"/>
      <c r="M197" s="180"/>
      <c r="N197" s="180"/>
      <c r="O197" s="180"/>
      <c r="P197" s="180"/>
      <c r="Q197" s="180"/>
      <c r="R197" s="183"/>
      <c r="T197" s="184"/>
      <c r="U197" s="180"/>
      <c r="V197" s="180"/>
      <c r="W197" s="180"/>
      <c r="X197" s="180"/>
      <c r="Y197" s="180"/>
      <c r="Z197" s="180"/>
      <c r="AA197" s="185"/>
      <c r="AT197" s="186" t="s">
        <v>166</v>
      </c>
      <c r="AU197" s="186" t="s">
        <v>113</v>
      </c>
      <c r="AV197" s="11" t="s">
        <v>113</v>
      </c>
      <c r="AW197" s="11" t="s">
        <v>35</v>
      </c>
      <c r="AX197" s="11" t="s">
        <v>77</v>
      </c>
      <c r="AY197" s="186" t="s">
        <v>158</v>
      </c>
    </row>
    <row r="198" spans="2:65" s="12" customFormat="1" ht="22.5" customHeight="1">
      <c r="B198" s="187"/>
      <c r="C198" s="188"/>
      <c r="D198" s="188"/>
      <c r="E198" s="189" t="s">
        <v>5</v>
      </c>
      <c r="F198" s="291" t="s">
        <v>170</v>
      </c>
      <c r="G198" s="292"/>
      <c r="H198" s="292"/>
      <c r="I198" s="292"/>
      <c r="J198" s="188"/>
      <c r="K198" s="190">
        <v>3.36</v>
      </c>
      <c r="L198" s="188"/>
      <c r="M198" s="188"/>
      <c r="N198" s="188"/>
      <c r="O198" s="188"/>
      <c r="P198" s="188"/>
      <c r="Q198" s="188"/>
      <c r="R198" s="191"/>
      <c r="T198" s="192"/>
      <c r="U198" s="188"/>
      <c r="V198" s="188"/>
      <c r="W198" s="188"/>
      <c r="X198" s="188"/>
      <c r="Y198" s="188"/>
      <c r="Z198" s="188"/>
      <c r="AA198" s="193"/>
      <c r="AT198" s="194" t="s">
        <v>166</v>
      </c>
      <c r="AU198" s="194" t="s">
        <v>113</v>
      </c>
      <c r="AV198" s="12" t="s">
        <v>163</v>
      </c>
      <c r="AW198" s="12" t="s">
        <v>35</v>
      </c>
      <c r="AX198" s="12" t="s">
        <v>85</v>
      </c>
      <c r="AY198" s="194" t="s">
        <v>158</v>
      </c>
    </row>
    <row r="199" spans="2:65" s="1" customFormat="1" ht="31.5" customHeight="1">
      <c r="B199" s="135"/>
      <c r="C199" s="164" t="s">
        <v>256</v>
      </c>
      <c r="D199" s="164" t="s">
        <v>159</v>
      </c>
      <c r="E199" s="165" t="s">
        <v>257</v>
      </c>
      <c r="F199" s="277" t="s">
        <v>258</v>
      </c>
      <c r="G199" s="277"/>
      <c r="H199" s="277"/>
      <c r="I199" s="277"/>
      <c r="J199" s="166" t="s">
        <v>216</v>
      </c>
      <c r="K199" s="167">
        <v>4</v>
      </c>
      <c r="L199" s="278">
        <v>0</v>
      </c>
      <c r="M199" s="278"/>
      <c r="N199" s="279">
        <f>ROUND(L199*K199,2)</f>
        <v>0</v>
      </c>
      <c r="O199" s="279"/>
      <c r="P199" s="279"/>
      <c r="Q199" s="279"/>
      <c r="R199" s="138"/>
      <c r="T199" s="168" t="s">
        <v>5</v>
      </c>
      <c r="U199" s="47" t="s">
        <v>42</v>
      </c>
      <c r="V199" s="39"/>
      <c r="W199" s="169">
        <f>V199*K199</f>
        <v>0</v>
      </c>
      <c r="X199" s="169">
        <v>0</v>
      </c>
      <c r="Y199" s="169">
        <f>X199*K199</f>
        <v>0</v>
      </c>
      <c r="Z199" s="169">
        <v>0</v>
      </c>
      <c r="AA199" s="170">
        <f>Z199*K199</f>
        <v>0</v>
      </c>
      <c r="AR199" s="21" t="s">
        <v>163</v>
      </c>
      <c r="AT199" s="21" t="s">
        <v>159</v>
      </c>
      <c r="AU199" s="21" t="s">
        <v>113</v>
      </c>
      <c r="AY199" s="21" t="s">
        <v>158</v>
      </c>
      <c r="BE199" s="109">
        <f>IF(U199="základní",N199,0)</f>
        <v>0</v>
      </c>
      <c r="BF199" s="109">
        <f>IF(U199="snížená",N199,0)</f>
        <v>0</v>
      </c>
      <c r="BG199" s="109">
        <f>IF(U199="zákl. přenesená",N199,0)</f>
        <v>0</v>
      </c>
      <c r="BH199" s="109">
        <f>IF(U199="sníž. přenesená",N199,0)</f>
        <v>0</v>
      </c>
      <c r="BI199" s="109">
        <f>IF(U199="nulová",N199,0)</f>
        <v>0</v>
      </c>
      <c r="BJ199" s="21" t="s">
        <v>85</v>
      </c>
      <c r="BK199" s="109">
        <f>ROUND(L199*K199,2)</f>
        <v>0</v>
      </c>
      <c r="BL199" s="21" t="s">
        <v>163</v>
      </c>
      <c r="BM199" s="21" t="s">
        <v>259</v>
      </c>
    </row>
    <row r="200" spans="2:65" s="11" customFormat="1" ht="22.5" customHeight="1">
      <c r="B200" s="179"/>
      <c r="C200" s="180"/>
      <c r="D200" s="180"/>
      <c r="E200" s="181" t="s">
        <v>5</v>
      </c>
      <c r="F200" s="293" t="s">
        <v>260</v>
      </c>
      <c r="G200" s="294"/>
      <c r="H200" s="294"/>
      <c r="I200" s="294"/>
      <c r="J200" s="180"/>
      <c r="K200" s="182">
        <v>4</v>
      </c>
      <c r="L200" s="180"/>
      <c r="M200" s="180"/>
      <c r="N200" s="180"/>
      <c r="O200" s="180"/>
      <c r="P200" s="180"/>
      <c r="Q200" s="180"/>
      <c r="R200" s="183"/>
      <c r="T200" s="184"/>
      <c r="U200" s="180"/>
      <c r="V200" s="180"/>
      <c r="W200" s="180"/>
      <c r="X200" s="180"/>
      <c r="Y200" s="180"/>
      <c r="Z200" s="180"/>
      <c r="AA200" s="185"/>
      <c r="AT200" s="186" t="s">
        <v>166</v>
      </c>
      <c r="AU200" s="186" t="s">
        <v>113</v>
      </c>
      <c r="AV200" s="11" t="s">
        <v>113</v>
      </c>
      <c r="AW200" s="11" t="s">
        <v>35</v>
      </c>
      <c r="AX200" s="11" t="s">
        <v>77</v>
      </c>
      <c r="AY200" s="186" t="s">
        <v>158</v>
      </c>
    </row>
    <row r="201" spans="2:65" s="12" customFormat="1" ht="22.5" customHeight="1">
      <c r="B201" s="187"/>
      <c r="C201" s="188"/>
      <c r="D201" s="188"/>
      <c r="E201" s="189" t="s">
        <v>5</v>
      </c>
      <c r="F201" s="291" t="s">
        <v>170</v>
      </c>
      <c r="G201" s="292"/>
      <c r="H201" s="292"/>
      <c r="I201" s="292"/>
      <c r="J201" s="188"/>
      <c r="K201" s="190">
        <v>4</v>
      </c>
      <c r="L201" s="188"/>
      <c r="M201" s="188"/>
      <c r="N201" s="188"/>
      <c r="O201" s="188"/>
      <c r="P201" s="188"/>
      <c r="Q201" s="188"/>
      <c r="R201" s="191"/>
      <c r="T201" s="192"/>
      <c r="U201" s="188"/>
      <c r="V201" s="188"/>
      <c r="W201" s="188"/>
      <c r="X201" s="188"/>
      <c r="Y201" s="188"/>
      <c r="Z201" s="188"/>
      <c r="AA201" s="193"/>
      <c r="AT201" s="194" t="s">
        <v>166</v>
      </c>
      <c r="AU201" s="194" t="s">
        <v>113</v>
      </c>
      <c r="AV201" s="12" t="s">
        <v>163</v>
      </c>
      <c r="AW201" s="12" t="s">
        <v>35</v>
      </c>
      <c r="AX201" s="12" t="s">
        <v>85</v>
      </c>
      <c r="AY201" s="194" t="s">
        <v>158</v>
      </c>
    </row>
    <row r="202" spans="2:65" s="1" customFormat="1" ht="31.5" customHeight="1">
      <c r="B202" s="135"/>
      <c r="C202" s="164" t="s">
        <v>261</v>
      </c>
      <c r="D202" s="164" t="s">
        <v>159</v>
      </c>
      <c r="E202" s="165" t="s">
        <v>262</v>
      </c>
      <c r="F202" s="277" t="s">
        <v>263</v>
      </c>
      <c r="G202" s="277"/>
      <c r="H202" s="277"/>
      <c r="I202" s="277"/>
      <c r="J202" s="166" t="s">
        <v>216</v>
      </c>
      <c r="K202" s="167">
        <v>1.2</v>
      </c>
      <c r="L202" s="278">
        <v>0</v>
      </c>
      <c r="M202" s="278"/>
      <c r="N202" s="279">
        <f>ROUND(L202*K202,2)</f>
        <v>0</v>
      </c>
      <c r="O202" s="279"/>
      <c r="P202" s="279"/>
      <c r="Q202" s="279"/>
      <c r="R202" s="138"/>
      <c r="T202" s="168" t="s">
        <v>5</v>
      </c>
      <c r="U202" s="47" t="s">
        <v>42</v>
      </c>
      <c r="V202" s="39"/>
      <c r="W202" s="169">
        <f>V202*K202</f>
        <v>0</v>
      </c>
      <c r="X202" s="169">
        <v>0</v>
      </c>
      <c r="Y202" s="169">
        <f>X202*K202</f>
        <v>0</v>
      </c>
      <c r="Z202" s="169">
        <v>0</v>
      </c>
      <c r="AA202" s="170">
        <f>Z202*K202</f>
        <v>0</v>
      </c>
      <c r="AR202" s="21" t="s">
        <v>163</v>
      </c>
      <c r="AT202" s="21" t="s">
        <v>159</v>
      </c>
      <c r="AU202" s="21" t="s">
        <v>113</v>
      </c>
      <c r="AY202" s="21" t="s">
        <v>158</v>
      </c>
      <c r="BE202" s="109">
        <f>IF(U202="základní",N202,0)</f>
        <v>0</v>
      </c>
      <c r="BF202" s="109">
        <f>IF(U202="snížená",N202,0)</f>
        <v>0</v>
      </c>
      <c r="BG202" s="109">
        <f>IF(U202="zákl. přenesená",N202,0)</f>
        <v>0</v>
      </c>
      <c r="BH202" s="109">
        <f>IF(U202="sníž. přenesená",N202,0)</f>
        <v>0</v>
      </c>
      <c r="BI202" s="109">
        <f>IF(U202="nulová",N202,0)</f>
        <v>0</v>
      </c>
      <c r="BJ202" s="21" t="s">
        <v>85</v>
      </c>
      <c r="BK202" s="109">
        <f>ROUND(L202*K202,2)</f>
        <v>0</v>
      </c>
      <c r="BL202" s="21" t="s">
        <v>163</v>
      </c>
      <c r="BM202" s="21" t="s">
        <v>264</v>
      </c>
    </row>
    <row r="203" spans="2:65" s="11" customFormat="1" ht="22.5" customHeight="1">
      <c r="B203" s="179"/>
      <c r="C203" s="180"/>
      <c r="D203" s="180"/>
      <c r="E203" s="181" t="s">
        <v>5</v>
      </c>
      <c r="F203" s="293" t="s">
        <v>265</v>
      </c>
      <c r="G203" s="294"/>
      <c r="H203" s="294"/>
      <c r="I203" s="294"/>
      <c r="J203" s="180"/>
      <c r="K203" s="182">
        <v>1.2</v>
      </c>
      <c r="L203" s="180"/>
      <c r="M203" s="180"/>
      <c r="N203" s="180"/>
      <c r="O203" s="180"/>
      <c r="P203" s="180"/>
      <c r="Q203" s="180"/>
      <c r="R203" s="183"/>
      <c r="T203" s="184"/>
      <c r="U203" s="180"/>
      <c r="V203" s="180"/>
      <c r="W203" s="180"/>
      <c r="X203" s="180"/>
      <c r="Y203" s="180"/>
      <c r="Z203" s="180"/>
      <c r="AA203" s="185"/>
      <c r="AT203" s="186" t="s">
        <v>166</v>
      </c>
      <c r="AU203" s="186" t="s">
        <v>113</v>
      </c>
      <c r="AV203" s="11" t="s">
        <v>113</v>
      </c>
      <c r="AW203" s="11" t="s">
        <v>35</v>
      </c>
      <c r="AX203" s="11" t="s">
        <v>77</v>
      </c>
      <c r="AY203" s="186" t="s">
        <v>158</v>
      </c>
    </row>
    <row r="204" spans="2:65" s="12" customFormat="1" ht="22.5" customHeight="1">
      <c r="B204" s="187"/>
      <c r="C204" s="188"/>
      <c r="D204" s="188"/>
      <c r="E204" s="189" t="s">
        <v>5</v>
      </c>
      <c r="F204" s="291" t="s">
        <v>170</v>
      </c>
      <c r="G204" s="292"/>
      <c r="H204" s="292"/>
      <c r="I204" s="292"/>
      <c r="J204" s="188"/>
      <c r="K204" s="190">
        <v>1.2</v>
      </c>
      <c r="L204" s="188"/>
      <c r="M204" s="188"/>
      <c r="N204" s="188"/>
      <c r="O204" s="188"/>
      <c r="P204" s="188"/>
      <c r="Q204" s="188"/>
      <c r="R204" s="191"/>
      <c r="T204" s="192"/>
      <c r="U204" s="188"/>
      <c r="V204" s="188"/>
      <c r="W204" s="188"/>
      <c r="X204" s="188"/>
      <c r="Y204" s="188"/>
      <c r="Z204" s="188"/>
      <c r="AA204" s="193"/>
      <c r="AT204" s="194" t="s">
        <v>166</v>
      </c>
      <c r="AU204" s="194" t="s">
        <v>113</v>
      </c>
      <c r="AV204" s="12" t="s">
        <v>163</v>
      </c>
      <c r="AW204" s="12" t="s">
        <v>35</v>
      </c>
      <c r="AX204" s="12" t="s">
        <v>85</v>
      </c>
      <c r="AY204" s="194" t="s">
        <v>158</v>
      </c>
    </row>
    <row r="205" spans="2:65" s="1" customFormat="1" ht="31.5" customHeight="1">
      <c r="B205" s="135"/>
      <c r="C205" s="164" t="s">
        <v>266</v>
      </c>
      <c r="D205" s="164" t="s">
        <v>159</v>
      </c>
      <c r="E205" s="165" t="s">
        <v>267</v>
      </c>
      <c r="F205" s="277" t="s">
        <v>268</v>
      </c>
      <c r="G205" s="277"/>
      <c r="H205" s="277"/>
      <c r="I205" s="277"/>
      <c r="J205" s="166" t="s">
        <v>216</v>
      </c>
      <c r="K205" s="167">
        <v>1720.9849999999999</v>
      </c>
      <c r="L205" s="278">
        <v>0</v>
      </c>
      <c r="M205" s="278"/>
      <c r="N205" s="279">
        <f>ROUND(L205*K205,2)</f>
        <v>0</v>
      </c>
      <c r="O205" s="279"/>
      <c r="P205" s="279"/>
      <c r="Q205" s="279"/>
      <c r="R205" s="138"/>
      <c r="T205" s="168" t="s">
        <v>5</v>
      </c>
      <c r="U205" s="47" t="s">
        <v>42</v>
      </c>
      <c r="V205" s="39"/>
      <c r="W205" s="169">
        <f>V205*K205</f>
        <v>0</v>
      </c>
      <c r="X205" s="169">
        <v>0</v>
      </c>
      <c r="Y205" s="169">
        <f>X205*K205</f>
        <v>0</v>
      </c>
      <c r="Z205" s="169">
        <v>0</v>
      </c>
      <c r="AA205" s="170">
        <f>Z205*K205</f>
        <v>0</v>
      </c>
      <c r="AR205" s="21" t="s">
        <v>163</v>
      </c>
      <c r="AT205" s="21" t="s">
        <v>159</v>
      </c>
      <c r="AU205" s="21" t="s">
        <v>113</v>
      </c>
      <c r="AY205" s="21" t="s">
        <v>158</v>
      </c>
      <c r="BE205" s="109">
        <f>IF(U205="základní",N205,0)</f>
        <v>0</v>
      </c>
      <c r="BF205" s="109">
        <f>IF(U205="snížená",N205,0)</f>
        <v>0</v>
      </c>
      <c r="BG205" s="109">
        <f>IF(U205="zákl. přenesená",N205,0)</f>
        <v>0</v>
      </c>
      <c r="BH205" s="109">
        <f>IF(U205="sníž. přenesená",N205,0)</f>
        <v>0</v>
      </c>
      <c r="BI205" s="109">
        <f>IF(U205="nulová",N205,0)</f>
        <v>0</v>
      </c>
      <c r="BJ205" s="21" t="s">
        <v>85</v>
      </c>
      <c r="BK205" s="109">
        <f>ROUND(L205*K205,2)</f>
        <v>0</v>
      </c>
      <c r="BL205" s="21" t="s">
        <v>163</v>
      </c>
      <c r="BM205" s="21" t="s">
        <v>269</v>
      </c>
    </row>
    <row r="206" spans="2:65" s="11" customFormat="1" ht="22.5" customHeight="1">
      <c r="B206" s="179"/>
      <c r="C206" s="180"/>
      <c r="D206" s="180"/>
      <c r="E206" s="181" t="s">
        <v>5</v>
      </c>
      <c r="F206" s="293" t="s">
        <v>270</v>
      </c>
      <c r="G206" s="294"/>
      <c r="H206" s="294"/>
      <c r="I206" s="294"/>
      <c r="J206" s="180"/>
      <c r="K206" s="182">
        <v>1720.9849999999999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166</v>
      </c>
      <c r="AU206" s="186" t="s">
        <v>113</v>
      </c>
      <c r="AV206" s="11" t="s">
        <v>113</v>
      </c>
      <c r="AW206" s="11" t="s">
        <v>35</v>
      </c>
      <c r="AX206" s="11" t="s">
        <v>77</v>
      </c>
      <c r="AY206" s="186" t="s">
        <v>158</v>
      </c>
    </row>
    <row r="207" spans="2:65" s="12" customFormat="1" ht="22.5" customHeight="1">
      <c r="B207" s="187"/>
      <c r="C207" s="188"/>
      <c r="D207" s="188"/>
      <c r="E207" s="189" t="s">
        <v>5</v>
      </c>
      <c r="F207" s="291" t="s">
        <v>170</v>
      </c>
      <c r="G207" s="292"/>
      <c r="H207" s="292"/>
      <c r="I207" s="292"/>
      <c r="J207" s="188"/>
      <c r="K207" s="190">
        <v>1720.9849999999999</v>
      </c>
      <c r="L207" s="188"/>
      <c r="M207" s="188"/>
      <c r="N207" s="188"/>
      <c r="O207" s="188"/>
      <c r="P207" s="188"/>
      <c r="Q207" s="188"/>
      <c r="R207" s="191"/>
      <c r="T207" s="192"/>
      <c r="U207" s="188"/>
      <c r="V207" s="188"/>
      <c r="W207" s="188"/>
      <c r="X207" s="188"/>
      <c r="Y207" s="188"/>
      <c r="Z207" s="188"/>
      <c r="AA207" s="193"/>
      <c r="AT207" s="194" t="s">
        <v>166</v>
      </c>
      <c r="AU207" s="194" t="s">
        <v>113</v>
      </c>
      <c r="AV207" s="12" t="s">
        <v>163</v>
      </c>
      <c r="AW207" s="12" t="s">
        <v>35</v>
      </c>
      <c r="AX207" s="12" t="s">
        <v>85</v>
      </c>
      <c r="AY207" s="194" t="s">
        <v>158</v>
      </c>
    </row>
    <row r="208" spans="2:65" s="1" customFormat="1" ht="44.25" customHeight="1">
      <c r="B208" s="135"/>
      <c r="C208" s="164" t="s">
        <v>271</v>
      </c>
      <c r="D208" s="164" t="s">
        <v>159</v>
      </c>
      <c r="E208" s="165" t="s">
        <v>272</v>
      </c>
      <c r="F208" s="277" t="s">
        <v>273</v>
      </c>
      <c r="G208" s="277"/>
      <c r="H208" s="277"/>
      <c r="I208" s="277"/>
      <c r="J208" s="166" t="s">
        <v>216</v>
      </c>
      <c r="K208" s="167">
        <v>17209.849999999999</v>
      </c>
      <c r="L208" s="278">
        <v>0</v>
      </c>
      <c r="M208" s="278"/>
      <c r="N208" s="279">
        <f>ROUND(L208*K208,2)</f>
        <v>0</v>
      </c>
      <c r="O208" s="279"/>
      <c r="P208" s="279"/>
      <c r="Q208" s="279"/>
      <c r="R208" s="138"/>
      <c r="T208" s="168" t="s">
        <v>5</v>
      </c>
      <c r="U208" s="47" t="s">
        <v>42</v>
      </c>
      <c r="V208" s="39"/>
      <c r="W208" s="169">
        <f>V208*K208</f>
        <v>0</v>
      </c>
      <c r="X208" s="169">
        <v>0</v>
      </c>
      <c r="Y208" s="169">
        <f>X208*K208</f>
        <v>0</v>
      </c>
      <c r="Z208" s="169">
        <v>0</v>
      </c>
      <c r="AA208" s="170">
        <f>Z208*K208</f>
        <v>0</v>
      </c>
      <c r="AR208" s="21" t="s">
        <v>163</v>
      </c>
      <c r="AT208" s="21" t="s">
        <v>159</v>
      </c>
      <c r="AU208" s="21" t="s">
        <v>113</v>
      </c>
      <c r="AY208" s="21" t="s">
        <v>158</v>
      </c>
      <c r="BE208" s="109">
        <f>IF(U208="základní",N208,0)</f>
        <v>0</v>
      </c>
      <c r="BF208" s="109">
        <f>IF(U208="snížená",N208,0)</f>
        <v>0</v>
      </c>
      <c r="BG208" s="109">
        <f>IF(U208="zákl. přenesená",N208,0)</f>
        <v>0</v>
      </c>
      <c r="BH208" s="109">
        <f>IF(U208="sníž. přenesená",N208,0)</f>
        <v>0</v>
      </c>
      <c r="BI208" s="109">
        <f>IF(U208="nulová",N208,0)</f>
        <v>0</v>
      </c>
      <c r="BJ208" s="21" t="s">
        <v>85</v>
      </c>
      <c r="BK208" s="109">
        <f>ROUND(L208*K208,2)</f>
        <v>0</v>
      </c>
      <c r="BL208" s="21" t="s">
        <v>163</v>
      </c>
      <c r="BM208" s="21" t="s">
        <v>274</v>
      </c>
    </row>
    <row r="209" spans="2:65" s="1" customFormat="1" ht="31.5" customHeight="1">
      <c r="B209" s="135"/>
      <c r="C209" s="164" t="s">
        <v>275</v>
      </c>
      <c r="D209" s="164" t="s">
        <v>159</v>
      </c>
      <c r="E209" s="165" t="s">
        <v>276</v>
      </c>
      <c r="F209" s="277" t="s">
        <v>277</v>
      </c>
      <c r="G209" s="277"/>
      <c r="H209" s="277"/>
      <c r="I209" s="277"/>
      <c r="J209" s="166" t="s">
        <v>278</v>
      </c>
      <c r="K209" s="167">
        <v>2925.6750000000002</v>
      </c>
      <c r="L209" s="278">
        <v>0</v>
      </c>
      <c r="M209" s="278"/>
      <c r="N209" s="279">
        <f>ROUND(L209*K209,2)</f>
        <v>0</v>
      </c>
      <c r="O209" s="279"/>
      <c r="P209" s="279"/>
      <c r="Q209" s="279"/>
      <c r="R209" s="138"/>
      <c r="T209" s="168" t="s">
        <v>5</v>
      </c>
      <c r="U209" s="47" t="s">
        <v>42</v>
      </c>
      <c r="V209" s="39"/>
      <c r="W209" s="169">
        <f>V209*K209</f>
        <v>0</v>
      </c>
      <c r="X209" s="169">
        <v>0</v>
      </c>
      <c r="Y209" s="169">
        <f>X209*K209</f>
        <v>0</v>
      </c>
      <c r="Z209" s="169">
        <v>0</v>
      </c>
      <c r="AA209" s="170">
        <f>Z209*K209</f>
        <v>0</v>
      </c>
      <c r="AR209" s="21" t="s">
        <v>163</v>
      </c>
      <c r="AT209" s="21" t="s">
        <v>159</v>
      </c>
      <c r="AU209" s="21" t="s">
        <v>113</v>
      </c>
      <c r="AY209" s="21" t="s">
        <v>158</v>
      </c>
      <c r="BE209" s="109">
        <f>IF(U209="základní",N209,0)</f>
        <v>0</v>
      </c>
      <c r="BF209" s="109">
        <f>IF(U209="snížená",N209,0)</f>
        <v>0</v>
      </c>
      <c r="BG209" s="109">
        <f>IF(U209="zákl. přenesená",N209,0)</f>
        <v>0</v>
      </c>
      <c r="BH209" s="109">
        <f>IF(U209="sníž. přenesená",N209,0)</f>
        <v>0</v>
      </c>
      <c r="BI209" s="109">
        <f>IF(U209="nulová",N209,0)</f>
        <v>0</v>
      </c>
      <c r="BJ209" s="21" t="s">
        <v>85</v>
      </c>
      <c r="BK209" s="109">
        <f>ROUND(L209*K209,2)</f>
        <v>0</v>
      </c>
      <c r="BL209" s="21" t="s">
        <v>163</v>
      </c>
      <c r="BM209" s="21" t="s">
        <v>279</v>
      </c>
    </row>
    <row r="210" spans="2:65" s="11" customFormat="1" ht="22.5" customHeight="1">
      <c r="B210" s="179"/>
      <c r="C210" s="180"/>
      <c r="D210" s="180"/>
      <c r="E210" s="181" t="s">
        <v>5</v>
      </c>
      <c r="F210" s="293" t="s">
        <v>280</v>
      </c>
      <c r="G210" s="294"/>
      <c r="H210" s="294"/>
      <c r="I210" s="294"/>
      <c r="J210" s="180"/>
      <c r="K210" s="182">
        <v>2925.6750000000002</v>
      </c>
      <c r="L210" s="180"/>
      <c r="M210" s="180"/>
      <c r="N210" s="180"/>
      <c r="O210" s="180"/>
      <c r="P210" s="180"/>
      <c r="Q210" s="180"/>
      <c r="R210" s="183"/>
      <c r="T210" s="184"/>
      <c r="U210" s="180"/>
      <c r="V210" s="180"/>
      <c r="W210" s="180"/>
      <c r="X210" s="180"/>
      <c r="Y210" s="180"/>
      <c r="Z210" s="180"/>
      <c r="AA210" s="185"/>
      <c r="AT210" s="186" t="s">
        <v>166</v>
      </c>
      <c r="AU210" s="186" t="s">
        <v>113</v>
      </c>
      <c r="AV210" s="11" t="s">
        <v>113</v>
      </c>
      <c r="AW210" s="11" t="s">
        <v>35</v>
      </c>
      <c r="AX210" s="11" t="s">
        <v>77</v>
      </c>
      <c r="AY210" s="186" t="s">
        <v>158</v>
      </c>
    </row>
    <row r="211" spans="2:65" s="12" customFormat="1" ht="22.5" customHeight="1">
      <c r="B211" s="187"/>
      <c r="C211" s="188"/>
      <c r="D211" s="188"/>
      <c r="E211" s="189" t="s">
        <v>5</v>
      </c>
      <c r="F211" s="291" t="s">
        <v>170</v>
      </c>
      <c r="G211" s="292"/>
      <c r="H211" s="292"/>
      <c r="I211" s="292"/>
      <c r="J211" s="188"/>
      <c r="K211" s="190">
        <v>2925.6750000000002</v>
      </c>
      <c r="L211" s="188"/>
      <c r="M211" s="188"/>
      <c r="N211" s="188"/>
      <c r="O211" s="188"/>
      <c r="P211" s="188"/>
      <c r="Q211" s="188"/>
      <c r="R211" s="191"/>
      <c r="T211" s="192"/>
      <c r="U211" s="188"/>
      <c r="V211" s="188"/>
      <c r="W211" s="188"/>
      <c r="X211" s="188"/>
      <c r="Y211" s="188"/>
      <c r="Z211" s="188"/>
      <c r="AA211" s="193"/>
      <c r="AT211" s="194" t="s">
        <v>166</v>
      </c>
      <c r="AU211" s="194" t="s">
        <v>113</v>
      </c>
      <c r="AV211" s="12" t="s">
        <v>163</v>
      </c>
      <c r="AW211" s="12" t="s">
        <v>35</v>
      </c>
      <c r="AX211" s="12" t="s">
        <v>85</v>
      </c>
      <c r="AY211" s="194" t="s">
        <v>158</v>
      </c>
    </row>
    <row r="212" spans="2:65" s="1" customFormat="1" ht="22.5" customHeight="1">
      <c r="B212" s="135"/>
      <c r="C212" s="164" t="s">
        <v>10</v>
      </c>
      <c r="D212" s="164" t="s">
        <v>159</v>
      </c>
      <c r="E212" s="165" t="s">
        <v>281</v>
      </c>
      <c r="F212" s="277" t="s">
        <v>282</v>
      </c>
      <c r="G212" s="277"/>
      <c r="H212" s="277"/>
      <c r="I212" s="277"/>
      <c r="J212" s="166" t="s">
        <v>162</v>
      </c>
      <c r="K212" s="167">
        <v>5356.75</v>
      </c>
      <c r="L212" s="278">
        <v>0</v>
      </c>
      <c r="M212" s="278"/>
      <c r="N212" s="279">
        <f>ROUND(L212*K212,2)</f>
        <v>0</v>
      </c>
      <c r="O212" s="279"/>
      <c r="P212" s="279"/>
      <c r="Q212" s="279"/>
      <c r="R212" s="138"/>
      <c r="T212" s="168" t="s">
        <v>5</v>
      </c>
      <c r="U212" s="47" t="s">
        <v>42</v>
      </c>
      <c r="V212" s="39"/>
      <c r="W212" s="169">
        <f>V212*K212</f>
        <v>0</v>
      </c>
      <c r="X212" s="169">
        <v>0</v>
      </c>
      <c r="Y212" s="169">
        <f>X212*K212</f>
        <v>0</v>
      </c>
      <c r="Z212" s="169">
        <v>0</v>
      </c>
      <c r="AA212" s="170">
        <f>Z212*K212</f>
        <v>0</v>
      </c>
      <c r="AR212" s="21" t="s">
        <v>163</v>
      </c>
      <c r="AT212" s="21" t="s">
        <v>159</v>
      </c>
      <c r="AU212" s="21" t="s">
        <v>113</v>
      </c>
      <c r="AY212" s="21" t="s">
        <v>158</v>
      </c>
      <c r="BE212" s="109">
        <f>IF(U212="základní",N212,0)</f>
        <v>0</v>
      </c>
      <c r="BF212" s="109">
        <f>IF(U212="snížená",N212,0)</f>
        <v>0</v>
      </c>
      <c r="BG212" s="109">
        <f>IF(U212="zákl. přenesená",N212,0)</f>
        <v>0</v>
      </c>
      <c r="BH212" s="109">
        <f>IF(U212="sníž. přenesená",N212,0)</f>
        <v>0</v>
      </c>
      <c r="BI212" s="109">
        <f>IF(U212="nulová",N212,0)</f>
        <v>0</v>
      </c>
      <c r="BJ212" s="21" t="s">
        <v>85</v>
      </c>
      <c r="BK212" s="109">
        <f>ROUND(L212*K212,2)</f>
        <v>0</v>
      </c>
      <c r="BL212" s="21" t="s">
        <v>163</v>
      </c>
      <c r="BM212" s="21" t="s">
        <v>283</v>
      </c>
    </row>
    <row r="213" spans="2:65" s="11" customFormat="1" ht="22.5" customHeight="1">
      <c r="B213" s="179"/>
      <c r="C213" s="180"/>
      <c r="D213" s="180"/>
      <c r="E213" s="181" t="s">
        <v>5</v>
      </c>
      <c r="F213" s="293" t="s">
        <v>284</v>
      </c>
      <c r="G213" s="294"/>
      <c r="H213" s="294"/>
      <c r="I213" s="294"/>
      <c r="J213" s="180"/>
      <c r="K213" s="182">
        <v>94</v>
      </c>
      <c r="L213" s="180"/>
      <c r="M213" s="180"/>
      <c r="N213" s="180"/>
      <c r="O213" s="180"/>
      <c r="P213" s="180"/>
      <c r="Q213" s="180"/>
      <c r="R213" s="183"/>
      <c r="T213" s="184"/>
      <c r="U213" s="180"/>
      <c r="V213" s="180"/>
      <c r="W213" s="180"/>
      <c r="X213" s="180"/>
      <c r="Y213" s="180"/>
      <c r="Z213" s="180"/>
      <c r="AA213" s="185"/>
      <c r="AT213" s="186" t="s">
        <v>166</v>
      </c>
      <c r="AU213" s="186" t="s">
        <v>113</v>
      </c>
      <c r="AV213" s="11" t="s">
        <v>113</v>
      </c>
      <c r="AW213" s="11" t="s">
        <v>35</v>
      </c>
      <c r="AX213" s="11" t="s">
        <v>77</v>
      </c>
      <c r="AY213" s="186" t="s">
        <v>158</v>
      </c>
    </row>
    <row r="214" spans="2:65" s="11" customFormat="1" ht="22.5" customHeight="1">
      <c r="B214" s="179"/>
      <c r="C214" s="180"/>
      <c r="D214" s="180"/>
      <c r="E214" s="181" t="s">
        <v>5</v>
      </c>
      <c r="F214" s="289" t="s">
        <v>285</v>
      </c>
      <c r="G214" s="290"/>
      <c r="H214" s="290"/>
      <c r="I214" s="290"/>
      <c r="J214" s="180"/>
      <c r="K214" s="182">
        <v>884</v>
      </c>
      <c r="L214" s="180"/>
      <c r="M214" s="180"/>
      <c r="N214" s="180"/>
      <c r="O214" s="180"/>
      <c r="P214" s="180"/>
      <c r="Q214" s="180"/>
      <c r="R214" s="183"/>
      <c r="T214" s="184"/>
      <c r="U214" s="180"/>
      <c r="V214" s="180"/>
      <c r="W214" s="180"/>
      <c r="X214" s="180"/>
      <c r="Y214" s="180"/>
      <c r="Z214" s="180"/>
      <c r="AA214" s="185"/>
      <c r="AT214" s="186" t="s">
        <v>166</v>
      </c>
      <c r="AU214" s="186" t="s">
        <v>113</v>
      </c>
      <c r="AV214" s="11" t="s">
        <v>113</v>
      </c>
      <c r="AW214" s="11" t="s">
        <v>35</v>
      </c>
      <c r="AX214" s="11" t="s">
        <v>77</v>
      </c>
      <c r="AY214" s="186" t="s">
        <v>158</v>
      </c>
    </row>
    <row r="215" spans="2:65" s="11" customFormat="1" ht="22.5" customHeight="1">
      <c r="B215" s="179"/>
      <c r="C215" s="180"/>
      <c r="D215" s="180"/>
      <c r="E215" s="181" t="s">
        <v>5</v>
      </c>
      <c r="F215" s="289" t="s">
        <v>286</v>
      </c>
      <c r="G215" s="290"/>
      <c r="H215" s="290"/>
      <c r="I215" s="290"/>
      <c r="J215" s="180"/>
      <c r="K215" s="182">
        <v>2505</v>
      </c>
      <c r="L215" s="180"/>
      <c r="M215" s="180"/>
      <c r="N215" s="180"/>
      <c r="O215" s="180"/>
      <c r="P215" s="180"/>
      <c r="Q215" s="180"/>
      <c r="R215" s="183"/>
      <c r="T215" s="184"/>
      <c r="U215" s="180"/>
      <c r="V215" s="180"/>
      <c r="W215" s="180"/>
      <c r="X215" s="180"/>
      <c r="Y215" s="180"/>
      <c r="Z215" s="180"/>
      <c r="AA215" s="185"/>
      <c r="AT215" s="186" t="s">
        <v>166</v>
      </c>
      <c r="AU215" s="186" t="s">
        <v>113</v>
      </c>
      <c r="AV215" s="11" t="s">
        <v>113</v>
      </c>
      <c r="AW215" s="11" t="s">
        <v>35</v>
      </c>
      <c r="AX215" s="11" t="s">
        <v>77</v>
      </c>
      <c r="AY215" s="186" t="s">
        <v>158</v>
      </c>
    </row>
    <row r="216" spans="2:65" s="11" customFormat="1" ht="22.5" customHeight="1">
      <c r="B216" s="179"/>
      <c r="C216" s="180"/>
      <c r="D216" s="180"/>
      <c r="E216" s="181" t="s">
        <v>5</v>
      </c>
      <c r="F216" s="289" t="s">
        <v>287</v>
      </c>
      <c r="G216" s="290"/>
      <c r="H216" s="290"/>
      <c r="I216" s="290"/>
      <c r="J216" s="180"/>
      <c r="K216" s="182">
        <v>159</v>
      </c>
      <c r="L216" s="180"/>
      <c r="M216" s="180"/>
      <c r="N216" s="180"/>
      <c r="O216" s="180"/>
      <c r="P216" s="180"/>
      <c r="Q216" s="180"/>
      <c r="R216" s="183"/>
      <c r="T216" s="184"/>
      <c r="U216" s="180"/>
      <c r="V216" s="180"/>
      <c r="W216" s="180"/>
      <c r="X216" s="180"/>
      <c r="Y216" s="180"/>
      <c r="Z216" s="180"/>
      <c r="AA216" s="185"/>
      <c r="AT216" s="186" t="s">
        <v>166</v>
      </c>
      <c r="AU216" s="186" t="s">
        <v>113</v>
      </c>
      <c r="AV216" s="11" t="s">
        <v>113</v>
      </c>
      <c r="AW216" s="11" t="s">
        <v>35</v>
      </c>
      <c r="AX216" s="11" t="s">
        <v>77</v>
      </c>
      <c r="AY216" s="186" t="s">
        <v>158</v>
      </c>
    </row>
    <row r="217" spans="2:65" s="11" customFormat="1" ht="22.5" customHeight="1">
      <c r="B217" s="179"/>
      <c r="C217" s="180"/>
      <c r="D217" s="180"/>
      <c r="E217" s="181" t="s">
        <v>5</v>
      </c>
      <c r="F217" s="289" t="s">
        <v>288</v>
      </c>
      <c r="G217" s="290"/>
      <c r="H217" s="290"/>
      <c r="I217" s="290"/>
      <c r="J217" s="180"/>
      <c r="K217" s="182">
        <v>34</v>
      </c>
      <c r="L217" s="180"/>
      <c r="M217" s="180"/>
      <c r="N217" s="180"/>
      <c r="O217" s="180"/>
      <c r="P217" s="180"/>
      <c r="Q217" s="180"/>
      <c r="R217" s="183"/>
      <c r="T217" s="184"/>
      <c r="U217" s="180"/>
      <c r="V217" s="180"/>
      <c r="W217" s="180"/>
      <c r="X217" s="180"/>
      <c r="Y217" s="180"/>
      <c r="Z217" s="180"/>
      <c r="AA217" s="185"/>
      <c r="AT217" s="186" t="s">
        <v>166</v>
      </c>
      <c r="AU217" s="186" t="s">
        <v>113</v>
      </c>
      <c r="AV217" s="11" t="s">
        <v>113</v>
      </c>
      <c r="AW217" s="11" t="s">
        <v>35</v>
      </c>
      <c r="AX217" s="11" t="s">
        <v>77</v>
      </c>
      <c r="AY217" s="186" t="s">
        <v>158</v>
      </c>
    </row>
    <row r="218" spans="2:65" s="11" customFormat="1" ht="22.5" customHeight="1">
      <c r="B218" s="179"/>
      <c r="C218" s="180"/>
      <c r="D218" s="180"/>
      <c r="E218" s="181" t="s">
        <v>5</v>
      </c>
      <c r="F218" s="289" t="s">
        <v>289</v>
      </c>
      <c r="G218" s="290"/>
      <c r="H218" s="290"/>
      <c r="I218" s="290"/>
      <c r="J218" s="180"/>
      <c r="K218" s="182">
        <v>153</v>
      </c>
      <c r="L218" s="180"/>
      <c r="M218" s="180"/>
      <c r="N218" s="180"/>
      <c r="O218" s="180"/>
      <c r="P218" s="180"/>
      <c r="Q218" s="180"/>
      <c r="R218" s="183"/>
      <c r="T218" s="184"/>
      <c r="U218" s="180"/>
      <c r="V218" s="180"/>
      <c r="W218" s="180"/>
      <c r="X218" s="180"/>
      <c r="Y218" s="180"/>
      <c r="Z218" s="180"/>
      <c r="AA218" s="185"/>
      <c r="AT218" s="186" t="s">
        <v>166</v>
      </c>
      <c r="AU218" s="186" t="s">
        <v>113</v>
      </c>
      <c r="AV218" s="11" t="s">
        <v>113</v>
      </c>
      <c r="AW218" s="11" t="s">
        <v>35</v>
      </c>
      <c r="AX218" s="11" t="s">
        <v>77</v>
      </c>
      <c r="AY218" s="186" t="s">
        <v>158</v>
      </c>
    </row>
    <row r="219" spans="2:65" s="11" customFormat="1" ht="22.5" customHeight="1">
      <c r="B219" s="179"/>
      <c r="C219" s="180"/>
      <c r="D219" s="180"/>
      <c r="E219" s="181" t="s">
        <v>5</v>
      </c>
      <c r="F219" s="289" t="s">
        <v>290</v>
      </c>
      <c r="G219" s="290"/>
      <c r="H219" s="290"/>
      <c r="I219" s="290"/>
      <c r="J219" s="180"/>
      <c r="K219" s="182">
        <v>350</v>
      </c>
      <c r="L219" s="180"/>
      <c r="M219" s="180"/>
      <c r="N219" s="180"/>
      <c r="O219" s="180"/>
      <c r="P219" s="180"/>
      <c r="Q219" s="180"/>
      <c r="R219" s="183"/>
      <c r="T219" s="184"/>
      <c r="U219" s="180"/>
      <c r="V219" s="180"/>
      <c r="W219" s="180"/>
      <c r="X219" s="180"/>
      <c r="Y219" s="180"/>
      <c r="Z219" s="180"/>
      <c r="AA219" s="185"/>
      <c r="AT219" s="186" t="s">
        <v>166</v>
      </c>
      <c r="AU219" s="186" t="s">
        <v>113</v>
      </c>
      <c r="AV219" s="11" t="s">
        <v>113</v>
      </c>
      <c r="AW219" s="11" t="s">
        <v>35</v>
      </c>
      <c r="AX219" s="11" t="s">
        <v>77</v>
      </c>
      <c r="AY219" s="186" t="s">
        <v>158</v>
      </c>
    </row>
    <row r="220" spans="2:65" s="11" customFormat="1" ht="22.5" customHeight="1">
      <c r="B220" s="179"/>
      <c r="C220" s="180"/>
      <c r="D220" s="180"/>
      <c r="E220" s="181" t="s">
        <v>5</v>
      </c>
      <c r="F220" s="289" t="s">
        <v>291</v>
      </c>
      <c r="G220" s="290"/>
      <c r="H220" s="290"/>
      <c r="I220" s="290"/>
      <c r="J220" s="180"/>
      <c r="K220" s="182">
        <v>1177.75</v>
      </c>
      <c r="L220" s="180"/>
      <c r="M220" s="180"/>
      <c r="N220" s="180"/>
      <c r="O220" s="180"/>
      <c r="P220" s="180"/>
      <c r="Q220" s="180"/>
      <c r="R220" s="183"/>
      <c r="T220" s="184"/>
      <c r="U220" s="180"/>
      <c r="V220" s="180"/>
      <c r="W220" s="180"/>
      <c r="X220" s="180"/>
      <c r="Y220" s="180"/>
      <c r="Z220" s="180"/>
      <c r="AA220" s="185"/>
      <c r="AT220" s="186" t="s">
        <v>166</v>
      </c>
      <c r="AU220" s="186" t="s">
        <v>113</v>
      </c>
      <c r="AV220" s="11" t="s">
        <v>113</v>
      </c>
      <c r="AW220" s="11" t="s">
        <v>35</v>
      </c>
      <c r="AX220" s="11" t="s">
        <v>77</v>
      </c>
      <c r="AY220" s="186" t="s">
        <v>158</v>
      </c>
    </row>
    <row r="221" spans="2:65" s="12" customFormat="1" ht="22.5" customHeight="1">
      <c r="B221" s="187"/>
      <c r="C221" s="188"/>
      <c r="D221" s="188"/>
      <c r="E221" s="189" t="s">
        <v>5</v>
      </c>
      <c r="F221" s="291" t="s">
        <v>170</v>
      </c>
      <c r="G221" s="292"/>
      <c r="H221" s="292"/>
      <c r="I221" s="292"/>
      <c r="J221" s="188"/>
      <c r="K221" s="190">
        <v>5356.75</v>
      </c>
      <c r="L221" s="188"/>
      <c r="M221" s="188"/>
      <c r="N221" s="188"/>
      <c r="O221" s="188"/>
      <c r="P221" s="188"/>
      <c r="Q221" s="188"/>
      <c r="R221" s="191"/>
      <c r="T221" s="192"/>
      <c r="U221" s="188"/>
      <c r="V221" s="188"/>
      <c r="W221" s="188"/>
      <c r="X221" s="188"/>
      <c r="Y221" s="188"/>
      <c r="Z221" s="188"/>
      <c r="AA221" s="193"/>
      <c r="AT221" s="194" t="s">
        <v>166</v>
      </c>
      <c r="AU221" s="194" t="s">
        <v>113</v>
      </c>
      <c r="AV221" s="12" t="s">
        <v>163</v>
      </c>
      <c r="AW221" s="12" t="s">
        <v>35</v>
      </c>
      <c r="AX221" s="12" t="s">
        <v>85</v>
      </c>
      <c r="AY221" s="194" t="s">
        <v>158</v>
      </c>
    </row>
    <row r="222" spans="2:65" s="9" customFormat="1" ht="29.85" customHeight="1">
      <c r="B222" s="153"/>
      <c r="C222" s="154"/>
      <c r="D222" s="163" t="s">
        <v>125</v>
      </c>
      <c r="E222" s="163"/>
      <c r="F222" s="163"/>
      <c r="G222" s="163"/>
      <c r="H222" s="163"/>
      <c r="I222" s="163"/>
      <c r="J222" s="163"/>
      <c r="K222" s="163"/>
      <c r="L222" s="163"/>
      <c r="M222" s="163"/>
      <c r="N222" s="283">
        <f>BK222</f>
        <v>0</v>
      </c>
      <c r="O222" s="284"/>
      <c r="P222" s="284"/>
      <c r="Q222" s="284"/>
      <c r="R222" s="156"/>
      <c r="T222" s="157"/>
      <c r="U222" s="154"/>
      <c r="V222" s="154"/>
      <c r="W222" s="158">
        <f>SUM(W223:W235)</f>
        <v>0</v>
      </c>
      <c r="X222" s="154"/>
      <c r="Y222" s="158">
        <f>SUM(Y223:Y235)</f>
        <v>51.626687999999994</v>
      </c>
      <c r="Z222" s="154"/>
      <c r="AA222" s="159">
        <f>SUM(AA223:AA235)</f>
        <v>0</v>
      </c>
      <c r="AR222" s="160" t="s">
        <v>85</v>
      </c>
      <c r="AT222" s="161" t="s">
        <v>76</v>
      </c>
      <c r="AU222" s="161" t="s">
        <v>85</v>
      </c>
      <c r="AY222" s="160" t="s">
        <v>158</v>
      </c>
      <c r="BK222" s="162">
        <f>SUM(BK223:BK235)</f>
        <v>0</v>
      </c>
    </row>
    <row r="223" spans="2:65" s="1" customFormat="1" ht="22.5" customHeight="1">
      <c r="B223" s="135"/>
      <c r="C223" s="164" t="s">
        <v>292</v>
      </c>
      <c r="D223" s="164" t="s">
        <v>159</v>
      </c>
      <c r="E223" s="165" t="s">
        <v>293</v>
      </c>
      <c r="F223" s="277" t="s">
        <v>294</v>
      </c>
      <c r="G223" s="277"/>
      <c r="H223" s="277"/>
      <c r="I223" s="277"/>
      <c r="J223" s="166" t="s">
        <v>216</v>
      </c>
      <c r="K223" s="167">
        <v>4</v>
      </c>
      <c r="L223" s="278">
        <v>0</v>
      </c>
      <c r="M223" s="278"/>
      <c r="N223" s="279">
        <f>ROUND(L223*K223,2)</f>
        <v>0</v>
      </c>
      <c r="O223" s="279"/>
      <c r="P223" s="279"/>
      <c r="Q223" s="279"/>
      <c r="R223" s="138"/>
      <c r="T223" s="168" t="s">
        <v>5</v>
      </c>
      <c r="U223" s="47" t="s">
        <v>42</v>
      </c>
      <c r="V223" s="39"/>
      <c r="W223" s="169">
        <f>V223*K223</f>
        <v>0</v>
      </c>
      <c r="X223" s="169">
        <v>2.45329</v>
      </c>
      <c r="Y223" s="169">
        <f>X223*K223</f>
        <v>9.8131599999999999</v>
      </c>
      <c r="Z223" s="169">
        <v>0</v>
      </c>
      <c r="AA223" s="170">
        <f>Z223*K223</f>
        <v>0</v>
      </c>
      <c r="AR223" s="21" t="s">
        <v>163</v>
      </c>
      <c r="AT223" s="21" t="s">
        <v>159</v>
      </c>
      <c r="AU223" s="21" t="s">
        <v>113</v>
      </c>
      <c r="AY223" s="21" t="s">
        <v>158</v>
      </c>
      <c r="BE223" s="109">
        <f>IF(U223="základní",N223,0)</f>
        <v>0</v>
      </c>
      <c r="BF223" s="109">
        <f>IF(U223="snížená",N223,0)</f>
        <v>0</v>
      </c>
      <c r="BG223" s="109">
        <f>IF(U223="zákl. přenesená",N223,0)</f>
        <v>0</v>
      </c>
      <c r="BH223" s="109">
        <f>IF(U223="sníž. přenesená",N223,0)</f>
        <v>0</v>
      </c>
      <c r="BI223" s="109">
        <f>IF(U223="nulová",N223,0)</f>
        <v>0</v>
      </c>
      <c r="BJ223" s="21" t="s">
        <v>85</v>
      </c>
      <c r="BK223" s="109">
        <f>ROUND(L223*K223,2)</f>
        <v>0</v>
      </c>
      <c r="BL223" s="21" t="s">
        <v>163</v>
      </c>
      <c r="BM223" s="21" t="s">
        <v>295</v>
      </c>
    </row>
    <row r="224" spans="2:65" s="11" customFormat="1" ht="22.5" customHeight="1">
      <c r="B224" s="179"/>
      <c r="C224" s="180"/>
      <c r="D224" s="180"/>
      <c r="E224" s="181" t="s">
        <v>5</v>
      </c>
      <c r="F224" s="293" t="s">
        <v>260</v>
      </c>
      <c r="G224" s="294"/>
      <c r="H224" s="294"/>
      <c r="I224" s="294"/>
      <c r="J224" s="180"/>
      <c r="K224" s="182">
        <v>4</v>
      </c>
      <c r="L224" s="180"/>
      <c r="M224" s="180"/>
      <c r="N224" s="180"/>
      <c r="O224" s="180"/>
      <c r="P224" s="180"/>
      <c r="Q224" s="180"/>
      <c r="R224" s="183"/>
      <c r="T224" s="184"/>
      <c r="U224" s="180"/>
      <c r="V224" s="180"/>
      <c r="W224" s="180"/>
      <c r="X224" s="180"/>
      <c r="Y224" s="180"/>
      <c r="Z224" s="180"/>
      <c r="AA224" s="185"/>
      <c r="AT224" s="186" t="s">
        <v>166</v>
      </c>
      <c r="AU224" s="186" t="s">
        <v>113</v>
      </c>
      <c r="AV224" s="11" t="s">
        <v>113</v>
      </c>
      <c r="AW224" s="11" t="s">
        <v>35</v>
      </c>
      <c r="AX224" s="11" t="s">
        <v>77</v>
      </c>
      <c r="AY224" s="186" t="s">
        <v>158</v>
      </c>
    </row>
    <row r="225" spans="2:65" s="12" customFormat="1" ht="22.5" customHeight="1">
      <c r="B225" s="187"/>
      <c r="C225" s="188"/>
      <c r="D225" s="188"/>
      <c r="E225" s="189" t="s">
        <v>5</v>
      </c>
      <c r="F225" s="291" t="s">
        <v>170</v>
      </c>
      <c r="G225" s="292"/>
      <c r="H225" s="292"/>
      <c r="I225" s="292"/>
      <c r="J225" s="188"/>
      <c r="K225" s="190">
        <v>4</v>
      </c>
      <c r="L225" s="188"/>
      <c r="M225" s="188"/>
      <c r="N225" s="188"/>
      <c r="O225" s="188"/>
      <c r="P225" s="188"/>
      <c r="Q225" s="188"/>
      <c r="R225" s="191"/>
      <c r="T225" s="192"/>
      <c r="U225" s="188"/>
      <c r="V225" s="188"/>
      <c r="W225" s="188"/>
      <c r="X225" s="188"/>
      <c r="Y225" s="188"/>
      <c r="Z225" s="188"/>
      <c r="AA225" s="193"/>
      <c r="AT225" s="194" t="s">
        <v>166</v>
      </c>
      <c r="AU225" s="194" t="s">
        <v>113</v>
      </c>
      <c r="AV225" s="12" t="s">
        <v>163</v>
      </c>
      <c r="AW225" s="12" t="s">
        <v>35</v>
      </c>
      <c r="AX225" s="12" t="s">
        <v>85</v>
      </c>
      <c r="AY225" s="194" t="s">
        <v>158</v>
      </c>
    </row>
    <row r="226" spans="2:65" s="1" customFormat="1" ht="31.5" customHeight="1">
      <c r="B226" s="135"/>
      <c r="C226" s="164" t="s">
        <v>296</v>
      </c>
      <c r="D226" s="164" t="s">
        <v>159</v>
      </c>
      <c r="E226" s="165" t="s">
        <v>297</v>
      </c>
      <c r="F226" s="277" t="s">
        <v>298</v>
      </c>
      <c r="G226" s="277"/>
      <c r="H226" s="277"/>
      <c r="I226" s="277"/>
      <c r="J226" s="166" t="s">
        <v>216</v>
      </c>
      <c r="K226" s="167">
        <v>16</v>
      </c>
      <c r="L226" s="278">
        <v>0</v>
      </c>
      <c r="M226" s="278"/>
      <c r="N226" s="279">
        <f>ROUND(L226*K226,2)</f>
        <v>0</v>
      </c>
      <c r="O226" s="279"/>
      <c r="P226" s="279"/>
      <c r="Q226" s="279"/>
      <c r="R226" s="138"/>
      <c r="T226" s="168" t="s">
        <v>5</v>
      </c>
      <c r="U226" s="47" t="s">
        <v>42</v>
      </c>
      <c r="V226" s="39"/>
      <c r="W226" s="169">
        <f>V226*K226</f>
        <v>0</v>
      </c>
      <c r="X226" s="169">
        <v>2.45329</v>
      </c>
      <c r="Y226" s="169">
        <f>X226*K226</f>
        <v>39.25264</v>
      </c>
      <c r="Z226" s="169">
        <v>0</v>
      </c>
      <c r="AA226" s="170">
        <f>Z226*K226</f>
        <v>0</v>
      </c>
      <c r="AR226" s="21" t="s">
        <v>163</v>
      </c>
      <c r="AT226" s="21" t="s">
        <v>159</v>
      </c>
      <c r="AU226" s="21" t="s">
        <v>113</v>
      </c>
      <c r="AY226" s="21" t="s">
        <v>158</v>
      </c>
      <c r="BE226" s="109">
        <f>IF(U226="základní",N226,0)</f>
        <v>0</v>
      </c>
      <c r="BF226" s="109">
        <f>IF(U226="snížená",N226,0)</f>
        <v>0</v>
      </c>
      <c r="BG226" s="109">
        <f>IF(U226="zákl. přenesená",N226,0)</f>
        <v>0</v>
      </c>
      <c r="BH226" s="109">
        <f>IF(U226="sníž. přenesená",N226,0)</f>
        <v>0</v>
      </c>
      <c r="BI226" s="109">
        <f>IF(U226="nulová",N226,0)</f>
        <v>0</v>
      </c>
      <c r="BJ226" s="21" t="s">
        <v>85</v>
      </c>
      <c r="BK226" s="109">
        <f>ROUND(L226*K226,2)</f>
        <v>0</v>
      </c>
      <c r="BL226" s="21" t="s">
        <v>163</v>
      </c>
      <c r="BM226" s="21" t="s">
        <v>299</v>
      </c>
    </row>
    <row r="227" spans="2:65" s="11" customFormat="1" ht="22.5" customHeight="1">
      <c r="B227" s="179"/>
      <c r="C227" s="180"/>
      <c r="D227" s="180"/>
      <c r="E227" s="181" t="s">
        <v>5</v>
      </c>
      <c r="F227" s="293" t="s">
        <v>300</v>
      </c>
      <c r="G227" s="294"/>
      <c r="H227" s="294"/>
      <c r="I227" s="294"/>
      <c r="J227" s="180"/>
      <c r="K227" s="182">
        <v>16</v>
      </c>
      <c r="L227" s="180"/>
      <c r="M227" s="180"/>
      <c r="N227" s="180"/>
      <c r="O227" s="180"/>
      <c r="P227" s="180"/>
      <c r="Q227" s="180"/>
      <c r="R227" s="183"/>
      <c r="T227" s="184"/>
      <c r="U227" s="180"/>
      <c r="V227" s="180"/>
      <c r="W227" s="180"/>
      <c r="X227" s="180"/>
      <c r="Y227" s="180"/>
      <c r="Z227" s="180"/>
      <c r="AA227" s="185"/>
      <c r="AT227" s="186" t="s">
        <v>166</v>
      </c>
      <c r="AU227" s="186" t="s">
        <v>113</v>
      </c>
      <c r="AV227" s="11" t="s">
        <v>113</v>
      </c>
      <c r="AW227" s="11" t="s">
        <v>35</v>
      </c>
      <c r="AX227" s="11" t="s">
        <v>77</v>
      </c>
      <c r="AY227" s="186" t="s">
        <v>158</v>
      </c>
    </row>
    <row r="228" spans="2:65" s="12" customFormat="1" ht="22.5" customHeight="1">
      <c r="B228" s="187"/>
      <c r="C228" s="188"/>
      <c r="D228" s="188"/>
      <c r="E228" s="189" t="s">
        <v>5</v>
      </c>
      <c r="F228" s="291" t="s">
        <v>170</v>
      </c>
      <c r="G228" s="292"/>
      <c r="H228" s="292"/>
      <c r="I228" s="292"/>
      <c r="J228" s="188"/>
      <c r="K228" s="190">
        <v>16</v>
      </c>
      <c r="L228" s="188"/>
      <c r="M228" s="188"/>
      <c r="N228" s="188"/>
      <c r="O228" s="188"/>
      <c r="P228" s="188"/>
      <c r="Q228" s="188"/>
      <c r="R228" s="191"/>
      <c r="T228" s="192"/>
      <c r="U228" s="188"/>
      <c r="V228" s="188"/>
      <c r="W228" s="188"/>
      <c r="X228" s="188"/>
      <c r="Y228" s="188"/>
      <c r="Z228" s="188"/>
      <c r="AA228" s="193"/>
      <c r="AT228" s="194" t="s">
        <v>166</v>
      </c>
      <c r="AU228" s="194" t="s">
        <v>113</v>
      </c>
      <c r="AV228" s="12" t="s">
        <v>163</v>
      </c>
      <c r="AW228" s="12" t="s">
        <v>35</v>
      </c>
      <c r="AX228" s="12" t="s">
        <v>85</v>
      </c>
      <c r="AY228" s="194" t="s">
        <v>158</v>
      </c>
    </row>
    <row r="229" spans="2:65" s="1" customFormat="1" ht="22.5" customHeight="1">
      <c r="B229" s="135"/>
      <c r="C229" s="164" t="s">
        <v>301</v>
      </c>
      <c r="D229" s="164" t="s">
        <v>159</v>
      </c>
      <c r="E229" s="165" t="s">
        <v>302</v>
      </c>
      <c r="F229" s="277" t="s">
        <v>303</v>
      </c>
      <c r="G229" s="277"/>
      <c r="H229" s="277"/>
      <c r="I229" s="277"/>
      <c r="J229" s="166" t="s">
        <v>162</v>
      </c>
      <c r="K229" s="167">
        <v>16</v>
      </c>
      <c r="L229" s="278">
        <v>0</v>
      </c>
      <c r="M229" s="278"/>
      <c r="N229" s="279">
        <f>ROUND(L229*K229,2)</f>
        <v>0</v>
      </c>
      <c r="O229" s="279"/>
      <c r="P229" s="279"/>
      <c r="Q229" s="279"/>
      <c r="R229" s="138"/>
      <c r="T229" s="168" t="s">
        <v>5</v>
      </c>
      <c r="U229" s="47" t="s">
        <v>42</v>
      </c>
      <c r="V229" s="39"/>
      <c r="W229" s="169">
        <f>V229*K229</f>
        <v>0</v>
      </c>
      <c r="X229" s="169">
        <v>1.0300000000000001E-3</v>
      </c>
      <c r="Y229" s="169">
        <f>X229*K229</f>
        <v>1.6480000000000002E-2</v>
      </c>
      <c r="Z229" s="169">
        <v>0</v>
      </c>
      <c r="AA229" s="170">
        <f>Z229*K229</f>
        <v>0</v>
      </c>
      <c r="AR229" s="21" t="s">
        <v>163</v>
      </c>
      <c r="AT229" s="21" t="s">
        <v>159</v>
      </c>
      <c r="AU229" s="21" t="s">
        <v>113</v>
      </c>
      <c r="AY229" s="21" t="s">
        <v>158</v>
      </c>
      <c r="BE229" s="109">
        <f>IF(U229="základní",N229,0)</f>
        <v>0</v>
      </c>
      <c r="BF229" s="109">
        <f>IF(U229="snížená",N229,0)</f>
        <v>0</v>
      </c>
      <c r="BG229" s="109">
        <f>IF(U229="zákl. přenesená",N229,0)</f>
        <v>0</v>
      </c>
      <c r="BH229" s="109">
        <f>IF(U229="sníž. přenesená",N229,0)</f>
        <v>0</v>
      </c>
      <c r="BI229" s="109">
        <f>IF(U229="nulová",N229,0)</f>
        <v>0</v>
      </c>
      <c r="BJ229" s="21" t="s">
        <v>85</v>
      </c>
      <c r="BK229" s="109">
        <f>ROUND(L229*K229,2)</f>
        <v>0</v>
      </c>
      <c r="BL229" s="21" t="s">
        <v>163</v>
      </c>
      <c r="BM229" s="21" t="s">
        <v>304</v>
      </c>
    </row>
    <row r="230" spans="2:65" s="11" customFormat="1" ht="22.5" customHeight="1">
      <c r="B230" s="179"/>
      <c r="C230" s="180"/>
      <c r="D230" s="180"/>
      <c r="E230" s="181" t="s">
        <v>5</v>
      </c>
      <c r="F230" s="293" t="s">
        <v>305</v>
      </c>
      <c r="G230" s="294"/>
      <c r="H230" s="294"/>
      <c r="I230" s="294"/>
      <c r="J230" s="180"/>
      <c r="K230" s="182">
        <v>16</v>
      </c>
      <c r="L230" s="180"/>
      <c r="M230" s="180"/>
      <c r="N230" s="180"/>
      <c r="O230" s="180"/>
      <c r="P230" s="180"/>
      <c r="Q230" s="180"/>
      <c r="R230" s="183"/>
      <c r="T230" s="184"/>
      <c r="U230" s="180"/>
      <c r="V230" s="180"/>
      <c r="W230" s="180"/>
      <c r="X230" s="180"/>
      <c r="Y230" s="180"/>
      <c r="Z230" s="180"/>
      <c r="AA230" s="185"/>
      <c r="AT230" s="186" t="s">
        <v>166</v>
      </c>
      <c r="AU230" s="186" t="s">
        <v>113</v>
      </c>
      <c r="AV230" s="11" t="s">
        <v>113</v>
      </c>
      <c r="AW230" s="11" t="s">
        <v>35</v>
      </c>
      <c r="AX230" s="11" t="s">
        <v>77</v>
      </c>
      <c r="AY230" s="186" t="s">
        <v>158</v>
      </c>
    </row>
    <row r="231" spans="2:65" s="12" customFormat="1" ht="22.5" customHeight="1">
      <c r="B231" s="187"/>
      <c r="C231" s="188"/>
      <c r="D231" s="188"/>
      <c r="E231" s="189" t="s">
        <v>5</v>
      </c>
      <c r="F231" s="291" t="s">
        <v>170</v>
      </c>
      <c r="G231" s="292"/>
      <c r="H231" s="292"/>
      <c r="I231" s="292"/>
      <c r="J231" s="188"/>
      <c r="K231" s="190">
        <v>16</v>
      </c>
      <c r="L231" s="188"/>
      <c r="M231" s="188"/>
      <c r="N231" s="188"/>
      <c r="O231" s="188"/>
      <c r="P231" s="188"/>
      <c r="Q231" s="188"/>
      <c r="R231" s="191"/>
      <c r="T231" s="192"/>
      <c r="U231" s="188"/>
      <c r="V231" s="188"/>
      <c r="W231" s="188"/>
      <c r="X231" s="188"/>
      <c r="Y231" s="188"/>
      <c r="Z231" s="188"/>
      <c r="AA231" s="193"/>
      <c r="AT231" s="194" t="s">
        <v>166</v>
      </c>
      <c r="AU231" s="194" t="s">
        <v>113</v>
      </c>
      <c r="AV231" s="12" t="s">
        <v>163</v>
      </c>
      <c r="AW231" s="12" t="s">
        <v>35</v>
      </c>
      <c r="AX231" s="12" t="s">
        <v>85</v>
      </c>
      <c r="AY231" s="194" t="s">
        <v>158</v>
      </c>
    </row>
    <row r="232" spans="2:65" s="1" customFormat="1" ht="22.5" customHeight="1">
      <c r="B232" s="135"/>
      <c r="C232" s="164" t="s">
        <v>306</v>
      </c>
      <c r="D232" s="164" t="s">
        <v>159</v>
      </c>
      <c r="E232" s="165" t="s">
        <v>307</v>
      </c>
      <c r="F232" s="277" t="s">
        <v>308</v>
      </c>
      <c r="G232" s="277"/>
      <c r="H232" s="277"/>
      <c r="I232" s="277"/>
      <c r="J232" s="166" t="s">
        <v>162</v>
      </c>
      <c r="K232" s="167">
        <v>16</v>
      </c>
      <c r="L232" s="278">
        <v>0</v>
      </c>
      <c r="M232" s="278"/>
      <c r="N232" s="279">
        <f>ROUND(L232*K232,2)</f>
        <v>0</v>
      </c>
      <c r="O232" s="279"/>
      <c r="P232" s="279"/>
      <c r="Q232" s="279"/>
      <c r="R232" s="138"/>
      <c r="T232" s="168" t="s">
        <v>5</v>
      </c>
      <c r="U232" s="47" t="s">
        <v>42</v>
      </c>
      <c r="V232" s="39"/>
      <c r="W232" s="169">
        <f>V232*K232</f>
        <v>0</v>
      </c>
      <c r="X232" s="169">
        <v>0</v>
      </c>
      <c r="Y232" s="169">
        <f>X232*K232</f>
        <v>0</v>
      </c>
      <c r="Z232" s="169">
        <v>0</v>
      </c>
      <c r="AA232" s="170">
        <f>Z232*K232</f>
        <v>0</v>
      </c>
      <c r="AR232" s="21" t="s">
        <v>163</v>
      </c>
      <c r="AT232" s="21" t="s">
        <v>159</v>
      </c>
      <c r="AU232" s="21" t="s">
        <v>113</v>
      </c>
      <c r="AY232" s="21" t="s">
        <v>158</v>
      </c>
      <c r="BE232" s="109">
        <f>IF(U232="základní",N232,0)</f>
        <v>0</v>
      </c>
      <c r="BF232" s="109">
        <f>IF(U232="snížená",N232,0)</f>
        <v>0</v>
      </c>
      <c r="BG232" s="109">
        <f>IF(U232="zákl. přenesená",N232,0)</f>
        <v>0</v>
      </c>
      <c r="BH232" s="109">
        <f>IF(U232="sníž. přenesená",N232,0)</f>
        <v>0</v>
      </c>
      <c r="BI232" s="109">
        <f>IF(U232="nulová",N232,0)</f>
        <v>0</v>
      </c>
      <c r="BJ232" s="21" t="s">
        <v>85</v>
      </c>
      <c r="BK232" s="109">
        <f>ROUND(L232*K232,2)</f>
        <v>0</v>
      </c>
      <c r="BL232" s="21" t="s">
        <v>163</v>
      </c>
      <c r="BM232" s="21" t="s">
        <v>309</v>
      </c>
    </row>
    <row r="233" spans="2:65" s="1" customFormat="1" ht="31.5" customHeight="1">
      <c r="B233" s="135"/>
      <c r="C233" s="164" t="s">
        <v>310</v>
      </c>
      <c r="D233" s="164" t="s">
        <v>159</v>
      </c>
      <c r="E233" s="165" t="s">
        <v>311</v>
      </c>
      <c r="F233" s="277" t="s">
        <v>312</v>
      </c>
      <c r="G233" s="277"/>
      <c r="H233" s="277"/>
      <c r="I233" s="277"/>
      <c r="J233" s="166" t="s">
        <v>278</v>
      </c>
      <c r="K233" s="167">
        <v>2.4</v>
      </c>
      <c r="L233" s="278">
        <v>0</v>
      </c>
      <c r="M233" s="278"/>
      <c r="N233" s="279">
        <f>ROUND(L233*K233,2)</f>
        <v>0</v>
      </c>
      <c r="O233" s="279"/>
      <c r="P233" s="279"/>
      <c r="Q233" s="279"/>
      <c r="R233" s="138"/>
      <c r="T233" s="168" t="s">
        <v>5</v>
      </c>
      <c r="U233" s="47" t="s">
        <v>42</v>
      </c>
      <c r="V233" s="39"/>
      <c r="W233" s="169">
        <f>V233*K233</f>
        <v>0</v>
      </c>
      <c r="X233" s="169">
        <v>1.0601700000000001</v>
      </c>
      <c r="Y233" s="169">
        <f>X233*K233</f>
        <v>2.5444080000000002</v>
      </c>
      <c r="Z233" s="169">
        <v>0</v>
      </c>
      <c r="AA233" s="170">
        <f>Z233*K233</f>
        <v>0</v>
      </c>
      <c r="AR233" s="21" t="s">
        <v>163</v>
      </c>
      <c r="AT233" s="21" t="s">
        <v>159</v>
      </c>
      <c r="AU233" s="21" t="s">
        <v>113</v>
      </c>
      <c r="AY233" s="21" t="s">
        <v>158</v>
      </c>
      <c r="BE233" s="109">
        <f>IF(U233="základní",N233,0)</f>
        <v>0</v>
      </c>
      <c r="BF233" s="109">
        <f>IF(U233="snížená",N233,0)</f>
        <v>0</v>
      </c>
      <c r="BG233" s="109">
        <f>IF(U233="zákl. přenesená",N233,0)</f>
        <v>0</v>
      </c>
      <c r="BH233" s="109">
        <f>IF(U233="sníž. přenesená",N233,0)</f>
        <v>0</v>
      </c>
      <c r="BI233" s="109">
        <f>IF(U233="nulová",N233,0)</f>
        <v>0</v>
      </c>
      <c r="BJ233" s="21" t="s">
        <v>85</v>
      </c>
      <c r="BK233" s="109">
        <f>ROUND(L233*K233,2)</f>
        <v>0</v>
      </c>
      <c r="BL233" s="21" t="s">
        <v>163</v>
      </c>
      <c r="BM233" s="21" t="s">
        <v>313</v>
      </c>
    </row>
    <row r="234" spans="2:65" s="11" customFormat="1" ht="22.5" customHeight="1">
      <c r="B234" s="179"/>
      <c r="C234" s="180"/>
      <c r="D234" s="180"/>
      <c r="E234" s="181" t="s">
        <v>5</v>
      </c>
      <c r="F234" s="293" t="s">
        <v>314</v>
      </c>
      <c r="G234" s="294"/>
      <c r="H234" s="294"/>
      <c r="I234" s="294"/>
      <c r="J234" s="180"/>
      <c r="K234" s="182">
        <v>2.4</v>
      </c>
      <c r="L234" s="180"/>
      <c r="M234" s="180"/>
      <c r="N234" s="180"/>
      <c r="O234" s="180"/>
      <c r="P234" s="180"/>
      <c r="Q234" s="180"/>
      <c r="R234" s="183"/>
      <c r="T234" s="184"/>
      <c r="U234" s="180"/>
      <c r="V234" s="180"/>
      <c r="W234" s="180"/>
      <c r="X234" s="180"/>
      <c r="Y234" s="180"/>
      <c r="Z234" s="180"/>
      <c r="AA234" s="185"/>
      <c r="AT234" s="186" t="s">
        <v>166</v>
      </c>
      <c r="AU234" s="186" t="s">
        <v>113</v>
      </c>
      <c r="AV234" s="11" t="s">
        <v>113</v>
      </c>
      <c r="AW234" s="11" t="s">
        <v>35</v>
      </c>
      <c r="AX234" s="11" t="s">
        <v>77</v>
      </c>
      <c r="AY234" s="186" t="s">
        <v>158</v>
      </c>
    </row>
    <row r="235" spans="2:65" s="12" customFormat="1" ht="22.5" customHeight="1">
      <c r="B235" s="187"/>
      <c r="C235" s="188"/>
      <c r="D235" s="188"/>
      <c r="E235" s="189" t="s">
        <v>5</v>
      </c>
      <c r="F235" s="291" t="s">
        <v>170</v>
      </c>
      <c r="G235" s="292"/>
      <c r="H235" s="292"/>
      <c r="I235" s="292"/>
      <c r="J235" s="188"/>
      <c r="K235" s="190">
        <v>2.4</v>
      </c>
      <c r="L235" s="188"/>
      <c r="M235" s="188"/>
      <c r="N235" s="188"/>
      <c r="O235" s="188"/>
      <c r="P235" s="188"/>
      <c r="Q235" s="188"/>
      <c r="R235" s="191"/>
      <c r="T235" s="192"/>
      <c r="U235" s="188"/>
      <c r="V235" s="188"/>
      <c r="W235" s="188"/>
      <c r="X235" s="188"/>
      <c r="Y235" s="188"/>
      <c r="Z235" s="188"/>
      <c r="AA235" s="193"/>
      <c r="AT235" s="194" t="s">
        <v>166</v>
      </c>
      <c r="AU235" s="194" t="s">
        <v>113</v>
      </c>
      <c r="AV235" s="12" t="s">
        <v>163</v>
      </c>
      <c r="AW235" s="12" t="s">
        <v>35</v>
      </c>
      <c r="AX235" s="12" t="s">
        <v>85</v>
      </c>
      <c r="AY235" s="194" t="s">
        <v>158</v>
      </c>
    </row>
    <row r="236" spans="2:65" s="9" customFormat="1" ht="29.85" customHeight="1">
      <c r="B236" s="153"/>
      <c r="C236" s="154"/>
      <c r="D236" s="163" t="s">
        <v>126</v>
      </c>
      <c r="E236" s="163"/>
      <c r="F236" s="163"/>
      <c r="G236" s="163"/>
      <c r="H236" s="163"/>
      <c r="I236" s="163"/>
      <c r="J236" s="163"/>
      <c r="K236" s="163"/>
      <c r="L236" s="163"/>
      <c r="M236" s="163"/>
      <c r="N236" s="283">
        <f>BK236</f>
        <v>0</v>
      </c>
      <c r="O236" s="284"/>
      <c r="P236" s="284"/>
      <c r="Q236" s="284"/>
      <c r="R236" s="156"/>
      <c r="T236" s="157"/>
      <c r="U236" s="154"/>
      <c r="V236" s="154"/>
      <c r="W236" s="158">
        <f>SUM(W237:W243)</f>
        <v>0</v>
      </c>
      <c r="X236" s="154"/>
      <c r="Y236" s="158">
        <f>SUM(Y237:Y243)</f>
        <v>9.1180800000000009</v>
      </c>
      <c r="Z236" s="154"/>
      <c r="AA236" s="159">
        <f>SUM(AA237:AA243)</f>
        <v>0</v>
      </c>
      <c r="AR236" s="160" t="s">
        <v>85</v>
      </c>
      <c r="AT236" s="161" t="s">
        <v>76</v>
      </c>
      <c r="AU236" s="161" t="s">
        <v>85</v>
      </c>
      <c r="AY236" s="160" t="s">
        <v>158</v>
      </c>
      <c r="BK236" s="162">
        <f>SUM(BK237:BK243)</f>
        <v>0</v>
      </c>
    </row>
    <row r="237" spans="2:65" s="1" customFormat="1" ht="31.5" customHeight="1">
      <c r="B237" s="135"/>
      <c r="C237" s="164" t="s">
        <v>315</v>
      </c>
      <c r="D237" s="164" t="s">
        <v>159</v>
      </c>
      <c r="E237" s="165" t="s">
        <v>316</v>
      </c>
      <c r="F237" s="277" t="s">
        <v>317</v>
      </c>
      <c r="G237" s="277"/>
      <c r="H237" s="277"/>
      <c r="I237" s="277"/>
      <c r="J237" s="166" t="s">
        <v>162</v>
      </c>
      <c r="K237" s="167">
        <v>8</v>
      </c>
      <c r="L237" s="278">
        <v>0</v>
      </c>
      <c r="M237" s="278"/>
      <c r="N237" s="279">
        <f>ROUND(L237*K237,2)</f>
        <v>0</v>
      </c>
      <c r="O237" s="279"/>
      <c r="P237" s="279"/>
      <c r="Q237" s="279"/>
      <c r="R237" s="138"/>
      <c r="T237" s="168" t="s">
        <v>5</v>
      </c>
      <c r="U237" s="47" t="s">
        <v>42</v>
      </c>
      <c r="V237" s="39"/>
      <c r="W237" s="169">
        <f>V237*K237</f>
        <v>0</v>
      </c>
      <c r="X237" s="169">
        <v>1.13666</v>
      </c>
      <c r="Y237" s="169">
        <f>X237*K237</f>
        <v>9.09328</v>
      </c>
      <c r="Z237" s="169">
        <v>0</v>
      </c>
      <c r="AA237" s="170">
        <f>Z237*K237</f>
        <v>0</v>
      </c>
      <c r="AR237" s="21" t="s">
        <v>163</v>
      </c>
      <c r="AT237" s="21" t="s">
        <v>159</v>
      </c>
      <c r="AU237" s="21" t="s">
        <v>113</v>
      </c>
      <c r="AY237" s="21" t="s">
        <v>158</v>
      </c>
      <c r="BE237" s="109">
        <f>IF(U237="základní",N237,0)</f>
        <v>0</v>
      </c>
      <c r="BF237" s="109">
        <f>IF(U237="snížená",N237,0)</f>
        <v>0</v>
      </c>
      <c r="BG237" s="109">
        <f>IF(U237="zákl. přenesená",N237,0)</f>
        <v>0</v>
      </c>
      <c r="BH237" s="109">
        <f>IF(U237="sníž. přenesená",N237,0)</f>
        <v>0</v>
      </c>
      <c r="BI237" s="109">
        <f>IF(U237="nulová",N237,0)</f>
        <v>0</v>
      </c>
      <c r="BJ237" s="21" t="s">
        <v>85</v>
      </c>
      <c r="BK237" s="109">
        <f>ROUND(L237*K237,2)</f>
        <v>0</v>
      </c>
      <c r="BL237" s="21" t="s">
        <v>163</v>
      </c>
      <c r="BM237" s="21" t="s">
        <v>318</v>
      </c>
    </row>
    <row r="238" spans="2:65" s="11" customFormat="1" ht="22.5" customHeight="1">
      <c r="B238" s="179"/>
      <c r="C238" s="180"/>
      <c r="D238" s="180"/>
      <c r="E238" s="181" t="s">
        <v>5</v>
      </c>
      <c r="F238" s="293" t="s">
        <v>319</v>
      </c>
      <c r="G238" s="294"/>
      <c r="H238" s="294"/>
      <c r="I238" s="294"/>
      <c r="J238" s="180"/>
      <c r="K238" s="182">
        <v>8</v>
      </c>
      <c r="L238" s="180"/>
      <c r="M238" s="180"/>
      <c r="N238" s="180"/>
      <c r="O238" s="180"/>
      <c r="P238" s="180"/>
      <c r="Q238" s="180"/>
      <c r="R238" s="183"/>
      <c r="T238" s="184"/>
      <c r="U238" s="180"/>
      <c r="V238" s="180"/>
      <c r="W238" s="180"/>
      <c r="X238" s="180"/>
      <c r="Y238" s="180"/>
      <c r="Z238" s="180"/>
      <c r="AA238" s="185"/>
      <c r="AT238" s="186" t="s">
        <v>166</v>
      </c>
      <c r="AU238" s="186" t="s">
        <v>113</v>
      </c>
      <c r="AV238" s="11" t="s">
        <v>113</v>
      </c>
      <c r="AW238" s="11" t="s">
        <v>35</v>
      </c>
      <c r="AX238" s="11" t="s">
        <v>77</v>
      </c>
      <c r="AY238" s="186" t="s">
        <v>158</v>
      </c>
    </row>
    <row r="239" spans="2:65" s="12" customFormat="1" ht="22.5" customHeight="1">
      <c r="B239" s="187"/>
      <c r="C239" s="188"/>
      <c r="D239" s="188"/>
      <c r="E239" s="189" t="s">
        <v>5</v>
      </c>
      <c r="F239" s="291" t="s">
        <v>170</v>
      </c>
      <c r="G239" s="292"/>
      <c r="H239" s="292"/>
      <c r="I239" s="292"/>
      <c r="J239" s="188"/>
      <c r="K239" s="190">
        <v>8</v>
      </c>
      <c r="L239" s="188"/>
      <c r="M239" s="188"/>
      <c r="N239" s="188"/>
      <c r="O239" s="188"/>
      <c r="P239" s="188"/>
      <c r="Q239" s="188"/>
      <c r="R239" s="191"/>
      <c r="T239" s="192"/>
      <c r="U239" s="188"/>
      <c r="V239" s="188"/>
      <c r="W239" s="188"/>
      <c r="X239" s="188"/>
      <c r="Y239" s="188"/>
      <c r="Z239" s="188"/>
      <c r="AA239" s="193"/>
      <c r="AT239" s="194" t="s">
        <v>166</v>
      </c>
      <c r="AU239" s="194" t="s">
        <v>113</v>
      </c>
      <c r="AV239" s="12" t="s">
        <v>163</v>
      </c>
      <c r="AW239" s="12" t="s">
        <v>35</v>
      </c>
      <c r="AX239" s="12" t="s">
        <v>85</v>
      </c>
      <c r="AY239" s="194" t="s">
        <v>158</v>
      </c>
    </row>
    <row r="240" spans="2:65" s="1" customFormat="1" ht="22.5" customHeight="1">
      <c r="B240" s="135"/>
      <c r="C240" s="164" t="s">
        <v>320</v>
      </c>
      <c r="D240" s="164" t="s">
        <v>159</v>
      </c>
      <c r="E240" s="165" t="s">
        <v>321</v>
      </c>
      <c r="F240" s="277" t="s">
        <v>322</v>
      </c>
      <c r="G240" s="277"/>
      <c r="H240" s="277"/>
      <c r="I240" s="277"/>
      <c r="J240" s="166" t="s">
        <v>206</v>
      </c>
      <c r="K240" s="167">
        <v>10</v>
      </c>
      <c r="L240" s="278">
        <v>0</v>
      </c>
      <c r="M240" s="278"/>
      <c r="N240" s="279">
        <f>ROUND(L240*K240,2)</f>
        <v>0</v>
      </c>
      <c r="O240" s="279"/>
      <c r="P240" s="279"/>
      <c r="Q240" s="279"/>
      <c r="R240" s="138"/>
      <c r="T240" s="168" t="s">
        <v>5</v>
      </c>
      <c r="U240" s="47" t="s">
        <v>42</v>
      </c>
      <c r="V240" s="39"/>
      <c r="W240" s="169">
        <f>V240*K240</f>
        <v>0</v>
      </c>
      <c r="X240" s="169">
        <v>0</v>
      </c>
      <c r="Y240" s="169">
        <f>X240*K240</f>
        <v>0</v>
      </c>
      <c r="Z240" s="169">
        <v>0</v>
      </c>
      <c r="AA240" s="170">
        <f>Z240*K240</f>
        <v>0</v>
      </c>
      <c r="AR240" s="21" t="s">
        <v>163</v>
      </c>
      <c r="AT240" s="21" t="s">
        <v>159</v>
      </c>
      <c r="AU240" s="21" t="s">
        <v>113</v>
      </c>
      <c r="AY240" s="21" t="s">
        <v>158</v>
      </c>
      <c r="BE240" s="109">
        <f>IF(U240="základní",N240,0)</f>
        <v>0</v>
      </c>
      <c r="BF240" s="109">
        <f>IF(U240="snížená",N240,0)</f>
        <v>0</v>
      </c>
      <c r="BG240" s="109">
        <f>IF(U240="zákl. přenesená",N240,0)</f>
        <v>0</v>
      </c>
      <c r="BH240" s="109">
        <f>IF(U240="sníž. přenesená",N240,0)</f>
        <v>0</v>
      </c>
      <c r="BI240" s="109">
        <f>IF(U240="nulová",N240,0)</f>
        <v>0</v>
      </c>
      <c r="BJ240" s="21" t="s">
        <v>85</v>
      </c>
      <c r="BK240" s="109">
        <f>ROUND(L240*K240,2)</f>
        <v>0</v>
      </c>
      <c r="BL240" s="21" t="s">
        <v>163</v>
      </c>
      <c r="BM240" s="21" t="s">
        <v>323</v>
      </c>
    </row>
    <row r="241" spans="2:65" s="11" customFormat="1" ht="22.5" customHeight="1">
      <c r="B241" s="179"/>
      <c r="C241" s="180"/>
      <c r="D241" s="180"/>
      <c r="E241" s="181" t="s">
        <v>5</v>
      </c>
      <c r="F241" s="293" t="s">
        <v>324</v>
      </c>
      <c r="G241" s="294"/>
      <c r="H241" s="294"/>
      <c r="I241" s="294"/>
      <c r="J241" s="180"/>
      <c r="K241" s="182">
        <v>10</v>
      </c>
      <c r="L241" s="180"/>
      <c r="M241" s="180"/>
      <c r="N241" s="180"/>
      <c r="O241" s="180"/>
      <c r="P241" s="180"/>
      <c r="Q241" s="180"/>
      <c r="R241" s="183"/>
      <c r="T241" s="184"/>
      <c r="U241" s="180"/>
      <c r="V241" s="180"/>
      <c r="W241" s="180"/>
      <c r="X241" s="180"/>
      <c r="Y241" s="180"/>
      <c r="Z241" s="180"/>
      <c r="AA241" s="185"/>
      <c r="AT241" s="186" t="s">
        <v>166</v>
      </c>
      <c r="AU241" s="186" t="s">
        <v>113</v>
      </c>
      <c r="AV241" s="11" t="s">
        <v>113</v>
      </c>
      <c r="AW241" s="11" t="s">
        <v>35</v>
      </c>
      <c r="AX241" s="11" t="s">
        <v>77</v>
      </c>
      <c r="AY241" s="186" t="s">
        <v>158</v>
      </c>
    </row>
    <row r="242" spans="2:65" s="12" customFormat="1" ht="22.5" customHeight="1">
      <c r="B242" s="187"/>
      <c r="C242" s="188"/>
      <c r="D242" s="188"/>
      <c r="E242" s="189" t="s">
        <v>5</v>
      </c>
      <c r="F242" s="291" t="s">
        <v>170</v>
      </c>
      <c r="G242" s="292"/>
      <c r="H242" s="292"/>
      <c r="I242" s="292"/>
      <c r="J242" s="188"/>
      <c r="K242" s="190">
        <v>10</v>
      </c>
      <c r="L242" s="188"/>
      <c r="M242" s="188"/>
      <c r="N242" s="188"/>
      <c r="O242" s="188"/>
      <c r="P242" s="188"/>
      <c r="Q242" s="188"/>
      <c r="R242" s="191"/>
      <c r="T242" s="192"/>
      <c r="U242" s="188"/>
      <c r="V242" s="188"/>
      <c r="W242" s="188"/>
      <c r="X242" s="188"/>
      <c r="Y242" s="188"/>
      <c r="Z242" s="188"/>
      <c r="AA242" s="193"/>
      <c r="AT242" s="194" t="s">
        <v>166</v>
      </c>
      <c r="AU242" s="194" t="s">
        <v>113</v>
      </c>
      <c r="AV242" s="12" t="s">
        <v>163</v>
      </c>
      <c r="AW242" s="12" t="s">
        <v>35</v>
      </c>
      <c r="AX242" s="12" t="s">
        <v>85</v>
      </c>
      <c r="AY242" s="194" t="s">
        <v>158</v>
      </c>
    </row>
    <row r="243" spans="2:65" s="1" customFormat="1" ht="31.5" customHeight="1">
      <c r="B243" s="135"/>
      <c r="C243" s="203" t="s">
        <v>325</v>
      </c>
      <c r="D243" s="203" t="s">
        <v>326</v>
      </c>
      <c r="E243" s="204" t="s">
        <v>327</v>
      </c>
      <c r="F243" s="297" t="s">
        <v>328</v>
      </c>
      <c r="G243" s="297"/>
      <c r="H243" s="297"/>
      <c r="I243" s="297"/>
      <c r="J243" s="205" t="s">
        <v>206</v>
      </c>
      <c r="K243" s="206">
        <v>10</v>
      </c>
      <c r="L243" s="298">
        <v>0</v>
      </c>
      <c r="M243" s="298"/>
      <c r="N243" s="299">
        <f>ROUND(L243*K243,2)</f>
        <v>0</v>
      </c>
      <c r="O243" s="279"/>
      <c r="P243" s="279"/>
      <c r="Q243" s="279"/>
      <c r="R243" s="138"/>
      <c r="T243" s="168" t="s">
        <v>5</v>
      </c>
      <c r="U243" s="47" t="s">
        <v>42</v>
      </c>
      <c r="V243" s="39"/>
      <c r="W243" s="169">
        <f>V243*K243</f>
        <v>0</v>
      </c>
      <c r="X243" s="169">
        <v>2.48E-3</v>
      </c>
      <c r="Y243" s="169">
        <f>X243*K243</f>
        <v>2.4799999999999999E-2</v>
      </c>
      <c r="Z243" s="169">
        <v>0</v>
      </c>
      <c r="AA243" s="170">
        <f>Z243*K243</f>
        <v>0</v>
      </c>
      <c r="AR243" s="21" t="s">
        <v>198</v>
      </c>
      <c r="AT243" s="21" t="s">
        <v>326</v>
      </c>
      <c r="AU243" s="21" t="s">
        <v>113</v>
      </c>
      <c r="AY243" s="21" t="s">
        <v>158</v>
      </c>
      <c r="BE243" s="109">
        <f>IF(U243="základní",N243,0)</f>
        <v>0</v>
      </c>
      <c r="BF243" s="109">
        <f>IF(U243="snížená",N243,0)</f>
        <v>0</v>
      </c>
      <c r="BG243" s="109">
        <f>IF(U243="zákl. přenesená",N243,0)</f>
        <v>0</v>
      </c>
      <c r="BH243" s="109">
        <f>IF(U243="sníž. přenesená",N243,0)</f>
        <v>0</v>
      </c>
      <c r="BI243" s="109">
        <f>IF(U243="nulová",N243,0)</f>
        <v>0</v>
      </c>
      <c r="BJ243" s="21" t="s">
        <v>85</v>
      </c>
      <c r="BK243" s="109">
        <f>ROUND(L243*K243,2)</f>
        <v>0</v>
      </c>
      <c r="BL243" s="21" t="s">
        <v>163</v>
      </c>
      <c r="BM243" s="21" t="s">
        <v>329</v>
      </c>
    </row>
    <row r="244" spans="2:65" s="9" customFormat="1" ht="29.85" customHeight="1">
      <c r="B244" s="153"/>
      <c r="C244" s="154"/>
      <c r="D244" s="163" t="s">
        <v>127</v>
      </c>
      <c r="E244" s="163"/>
      <c r="F244" s="163"/>
      <c r="G244" s="163"/>
      <c r="H244" s="163"/>
      <c r="I244" s="163"/>
      <c r="J244" s="163"/>
      <c r="K244" s="163"/>
      <c r="L244" s="163"/>
      <c r="M244" s="163"/>
      <c r="N244" s="303">
        <f>BK244</f>
        <v>0</v>
      </c>
      <c r="O244" s="304"/>
      <c r="P244" s="304"/>
      <c r="Q244" s="304"/>
      <c r="R244" s="156"/>
      <c r="T244" s="157"/>
      <c r="U244" s="154"/>
      <c r="V244" s="154"/>
      <c r="W244" s="158">
        <f>SUM(W245:W247)</f>
        <v>0</v>
      </c>
      <c r="X244" s="154"/>
      <c r="Y244" s="158">
        <f>SUM(Y245:Y247)</f>
        <v>4.3499999999999996</v>
      </c>
      <c r="Z244" s="154"/>
      <c r="AA244" s="159">
        <f>SUM(AA245:AA247)</f>
        <v>0</v>
      </c>
      <c r="AR244" s="160" t="s">
        <v>85</v>
      </c>
      <c r="AT244" s="161" t="s">
        <v>76</v>
      </c>
      <c r="AU244" s="161" t="s">
        <v>85</v>
      </c>
      <c r="AY244" s="160" t="s">
        <v>158</v>
      </c>
      <c r="BK244" s="162">
        <f>SUM(BK245:BK247)</f>
        <v>0</v>
      </c>
    </row>
    <row r="245" spans="2:65" s="1" customFormat="1" ht="22.5" customHeight="1">
      <c r="B245" s="135"/>
      <c r="C245" s="164" t="s">
        <v>330</v>
      </c>
      <c r="D245" s="164" t="s">
        <v>159</v>
      </c>
      <c r="E245" s="165" t="s">
        <v>331</v>
      </c>
      <c r="F245" s="277" t="s">
        <v>332</v>
      </c>
      <c r="G245" s="277"/>
      <c r="H245" s="277"/>
      <c r="I245" s="277"/>
      <c r="J245" s="166" t="s">
        <v>333</v>
      </c>
      <c r="K245" s="167">
        <v>1</v>
      </c>
      <c r="L245" s="278">
        <v>0</v>
      </c>
      <c r="M245" s="278"/>
      <c r="N245" s="279">
        <f>ROUND(L245*K245,2)</f>
        <v>0</v>
      </c>
      <c r="O245" s="279"/>
      <c r="P245" s="279"/>
      <c r="Q245" s="279"/>
      <c r="R245" s="138"/>
      <c r="T245" s="168" t="s">
        <v>5</v>
      </c>
      <c r="U245" s="47" t="s">
        <v>42</v>
      </c>
      <c r="V245" s="39"/>
      <c r="W245" s="169">
        <f>V245*K245</f>
        <v>0</v>
      </c>
      <c r="X245" s="169">
        <v>4.3499999999999996</v>
      </c>
      <c r="Y245" s="169">
        <f>X245*K245</f>
        <v>4.3499999999999996</v>
      </c>
      <c r="Z245" s="169">
        <v>0</v>
      </c>
      <c r="AA245" s="170">
        <f>Z245*K245</f>
        <v>0</v>
      </c>
      <c r="AR245" s="21" t="s">
        <v>163</v>
      </c>
      <c r="AT245" s="21" t="s">
        <v>159</v>
      </c>
      <c r="AU245" s="21" t="s">
        <v>113</v>
      </c>
      <c r="AY245" s="21" t="s">
        <v>158</v>
      </c>
      <c r="BE245" s="109">
        <f>IF(U245="základní",N245,0)</f>
        <v>0</v>
      </c>
      <c r="BF245" s="109">
        <f>IF(U245="snížená",N245,0)</f>
        <v>0</v>
      </c>
      <c r="BG245" s="109">
        <f>IF(U245="zákl. přenesená",N245,0)</f>
        <v>0</v>
      </c>
      <c r="BH245" s="109">
        <f>IF(U245="sníž. přenesená",N245,0)</f>
        <v>0</v>
      </c>
      <c r="BI245" s="109">
        <f>IF(U245="nulová",N245,0)</f>
        <v>0</v>
      </c>
      <c r="BJ245" s="21" t="s">
        <v>85</v>
      </c>
      <c r="BK245" s="109">
        <f>ROUND(L245*K245,2)</f>
        <v>0</v>
      </c>
      <c r="BL245" s="21" t="s">
        <v>163</v>
      </c>
      <c r="BM245" s="21" t="s">
        <v>334</v>
      </c>
    </row>
    <row r="246" spans="2:65" s="11" customFormat="1" ht="22.5" customHeight="1">
      <c r="B246" s="179"/>
      <c r="C246" s="180"/>
      <c r="D246" s="180"/>
      <c r="E246" s="181" t="s">
        <v>5</v>
      </c>
      <c r="F246" s="293" t="s">
        <v>335</v>
      </c>
      <c r="G246" s="294"/>
      <c r="H246" s="294"/>
      <c r="I246" s="294"/>
      <c r="J246" s="180"/>
      <c r="K246" s="182">
        <v>1</v>
      </c>
      <c r="L246" s="180"/>
      <c r="M246" s="180"/>
      <c r="N246" s="180"/>
      <c r="O246" s="180"/>
      <c r="P246" s="180"/>
      <c r="Q246" s="180"/>
      <c r="R246" s="183"/>
      <c r="T246" s="184"/>
      <c r="U246" s="180"/>
      <c r="V246" s="180"/>
      <c r="W246" s="180"/>
      <c r="X246" s="180"/>
      <c r="Y246" s="180"/>
      <c r="Z246" s="180"/>
      <c r="AA246" s="185"/>
      <c r="AT246" s="186" t="s">
        <v>166</v>
      </c>
      <c r="AU246" s="186" t="s">
        <v>113</v>
      </c>
      <c r="AV246" s="11" t="s">
        <v>113</v>
      </c>
      <c r="AW246" s="11" t="s">
        <v>35</v>
      </c>
      <c r="AX246" s="11" t="s">
        <v>77</v>
      </c>
      <c r="AY246" s="186" t="s">
        <v>158</v>
      </c>
    </row>
    <row r="247" spans="2:65" s="12" customFormat="1" ht="22.5" customHeight="1">
      <c r="B247" s="187"/>
      <c r="C247" s="188"/>
      <c r="D247" s="188"/>
      <c r="E247" s="189" t="s">
        <v>5</v>
      </c>
      <c r="F247" s="291" t="s">
        <v>170</v>
      </c>
      <c r="G247" s="292"/>
      <c r="H247" s="292"/>
      <c r="I247" s="292"/>
      <c r="J247" s="188"/>
      <c r="K247" s="190">
        <v>1</v>
      </c>
      <c r="L247" s="188"/>
      <c r="M247" s="188"/>
      <c r="N247" s="188"/>
      <c r="O247" s="188"/>
      <c r="P247" s="188"/>
      <c r="Q247" s="188"/>
      <c r="R247" s="191"/>
      <c r="T247" s="192"/>
      <c r="U247" s="188"/>
      <c r="V247" s="188"/>
      <c r="W247" s="188"/>
      <c r="X247" s="188"/>
      <c r="Y247" s="188"/>
      <c r="Z247" s="188"/>
      <c r="AA247" s="193"/>
      <c r="AT247" s="194" t="s">
        <v>166</v>
      </c>
      <c r="AU247" s="194" t="s">
        <v>113</v>
      </c>
      <c r="AV247" s="12" t="s">
        <v>163</v>
      </c>
      <c r="AW247" s="12" t="s">
        <v>35</v>
      </c>
      <c r="AX247" s="12" t="s">
        <v>85</v>
      </c>
      <c r="AY247" s="194" t="s">
        <v>158</v>
      </c>
    </row>
    <row r="248" spans="2:65" s="9" customFormat="1" ht="29.85" customHeight="1">
      <c r="B248" s="153"/>
      <c r="C248" s="154"/>
      <c r="D248" s="163" t="s">
        <v>128</v>
      </c>
      <c r="E248" s="163"/>
      <c r="F248" s="163"/>
      <c r="G248" s="163"/>
      <c r="H248" s="163"/>
      <c r="I248" s="163"/>
      <c r="J248" s="163"/>
      <c r="K248" s="163"/>
      <c r="L248" s="163"/>
      <c r="M248" s="163"/>
      <c r="N248" s="283">
        <f>BK248</f>
        <v>0</v>
      </c>
      <c r="O248" s="284"/>
      <c r="P248" s="284"/>
      <c r="Q248" s="284"/>
      <c r="R248" s="156"/>
      <c r="T248" s="157"/>
      <c r="U248" s="154"/>
      <c r="V248" s="154"/>
      <c r="W248" s="158">
        <f>SUM(W249:W340)</f>
        <v>0</v>
      </c>
      <c r="X248" s="154"/>
      <c r="Y248" s="158">
        <f>SUM(Y249:Y340)</f>
        <v>633.52319999999997</v>
      </c>
      <c r="Z248" s="154"/>
      <c r="AA248" s="159">
        <f>SUM(AA249:AA340)</f>
        <v>0</v>
      </c>
      <c r="AR248" s="160" t="s">
        <v>85</v>
      </c>
      <c r="AT248" s="161" t="s">
        <v>76</v>
      </c>
      <c r="AU248" s="161" t="s">
        <v>85</v>
      </c>
      <c r="AY248" s="160" t="s">
        <v>158</v>
      </c>
      <c r="BK248" s="162">
        <f>SUM(BK249:BK340)</f>
        <v>0</v>
      </c>
    </row>
    <row r="249" spans="2:65" s="1" customFormat="1" ht="22.5" customHeight="1">
      <c r="B249" s="135"/>
      <c r="C249" s="164" t="s">
        <v>336</v>
      </c>
      <c r="D249" s="164" t="s">
        <v>159</v>
      </c>
      <c r="E249" s="165" t="s">
        <v>337</v>
      </c>
      <c r="F249" s="277" t="s">
        <v>338</v>
      </c>
      <c r="G249" s="277"/>
      <c r="H249" s="277"/>
      <c r="I249" s="277"/>
      <c r="J249" s="166" t="s">
        <v>162</v>
      </c>
      <c r="K249" s="167">
        <v>350</v>
      </c>
      <c r="L249" s="278">
        <v>0</v>
      </c>
      <c r="M249" s="278"/>
      <c r="N249" s="279">
        <f>ROUND(L249*K249,2)</f>
        <v>0</v>
      </c>
      <c r="O249" s="279"/>
      <c r="P249" s="279"/>
      <c r="Q249" s="279"/>
      <c r="R249" s="138"/>
      <c r="T249" s="168" t="s">
        <v>5</v>
      </c>
      <c r="U249" s="47" t="s">
        <v>42</v>
      </c>
      <c r="V249" s="39"/>
      <c r="W249" s="169">
        <f>V249*K249</f>
        <v>0</v>
      </c>
      <c r="X249" s="169">
        <v>0</v>
      </c>
      <c r="Y249" s="169">
        <f>X249*K249</f>
        <v>0</v>
      </c>
      <c r="Z249" s="169">
        <v>0</v>
      </c>
      <c r="AA249" s="170">
        <f>Z249*K249</f>
        <v>0</v>
      </c>
      <c r="AR249" s="21" t="s">
        <v>163</v>
      </c>
      <c r="AT249" s="21" t="s">
        <v>159</v>
      </c>
      <c r="AU249" s="21" t="s">
        <v>113</v>
      </c>
      <c r="AY249" s="21" t="s">
        <v>158</v>
      </c>
      <c r="BE249" s="109">
        <f>IF(U249="základní",N249,0)</f>
        <v>0</v>
      </c>
      <c r="BF249" s="109">
        <f>IF(U249="snížená",N249,0)</f>
        <v>0</v>
      </c>
      <c r="BG249" s="109">
        <f>IF(U249="zákl. přenesená",N249,0)</f>
        <v>0</v>
      </c>
      <c r="BH249" s="109">
        <f>IF(U249="sníž. přenesená",N249,0)</f>
        <v>0</v>
      </c>
      <c r="BI249" s="109">
        <f>IF(U249="nulová",N249,0)</f>
        <v>0</v>
      </c>
      <c r="BJ249" s="21" t="s">
        <v>85</v>
      </c>
      <c r="BK249" s="109">
        <f>ROUND(L249*K249,2)</f>
        <v>0</v>
      </c>
      <c r="BL249" s="21" t="s">
        <v>163</v>
      </c>
      <c r="BM249" s="21" t="s">
        <v>339</v>
      </c>
    </row>
    <row r="250" spans="2:65" s="11" customFormat="1" ht="22.5" customHeight="1">
      <c r="B250" s="179"/>
      <c r="C250" s="180"/>
      <c r="D250" s="180"/>
      <c r="E250" s="181" t="s">
        <v>5</v>
      </c>
      <c r="F250" s="293" t="s">
        <v>290</v>
      </c>
      <c r="G250" s="294"/>
      <c r="H250" s="294"/>
      <c r="I250" s="294"/>
      <c r="J250" s="180"/>
      <c r="K250" s="182">
        <v>350</v>
      </c>
      <c r="L250" s="180"/>
      <c r="M250" s="180"/>
      <c r="N250" s="180"/>
      <c r="O250" s="180"/>
      <c r="P250" s="180"/>
      <c r="Q250" s="180"/>
      <c r="R250" s="183"/>
      <c r="T250" s="184"/>
      <c r="U250" s="180"/>
      <c r="V250" s="180"/>
      <c r="W250" s="180"/>
      <c r="X250" s="180"/>
      <c r="Y250" s="180"/>
      <c r="Z250" s="180"/>
      <c r="AA250" s="185"/>
      <c r="AT250" s="186" t="s">
        <v>166</v>
      </c>
      <c r="AU250" s="186" t="s">
        <v>113</v>
      </c>
      <c r="AV250" s="11" t="s">
        <v>113</v>
      </c>
      <c r="AW250" s="11" t="s">
        <v>35</v>
      </c>
      <c r="AX250" s="11" t="s">
        <v>77</v>
      </c>
      <c r="AY250" s="186" t="s">
        <v>158</v>
      </c>
    </row>
    <row r="251" spans="2:65" s="12" customFormat="1" ht="22.5" customHeight="1">
      <c r="B251" s="187"/>
      <c r="C251" s="188"/>
      <c r="D251" s="188"/>
      <c r="E251" s="189" t="s">
        <v>5</v>
      </c>
      <c r="F251" s="291" t="s">
        <v>170</v>
      </c>
      <c r="G251" s="292"/>
      <c r="H251" s="292"/>
      <c r="I251" s="292"/>
      <c r="J251" s="188"/>
      <c r="K251" s="190">
        <v>350</v>
      </c>
      <c r="L251" s="188"/>
      <c r="M251" s="188"/>
      <c r="N251" s="188"/>
      <c r="O251" s="188"/>
      <c r="P251" s="188"/>
      <c r="Q251" s="188"/>
      <c r="R251" s="191"/>
      <c r="T251" s="192"/>
      <c r="U251" s="188"/>
      <c r="V251" s="188"/>
      <c r="W251" s="188"/>
      <c r="X251" s="188"/>
      <c r="Y251" s="188"/>
      <c r="Z251" s="188"/>
      <c r="AA251" s="193"/>
      <c r="AT251" s="194" t="s">
        <v>166</v>
      </c>
      <c r="AU251" s="194" t="s">
        <v>113</v>
      </c>
      <c r="AV251" s="12" t="s">
        <v>163</v>
      </c>
      <c r="AW251" s="12" t="s">
        <v>35</v>
      </c>
      <c r="AX251" s="12" t="s">
        <v>85</v>
      </c>
      <c r="AY251" s="194" t="s">
        <v>158</v>
      </c>
    </row>
    <row r="252" spans="2:65" s="1" customFormat="1" ht="22.5" customHeight="1">
      <c r="B252" s="135"/>
      <c r="C252" s="164" t="s">
        <v>340</v>
      </c>
      <c r="D252" s="164" t="s">
        <v>159</v>
      </c>
      <c r="E252" s="165" t="s">
        <v>341</v>
      </c>
      <c r="F252" s="277" t="s">
        <v>342</v>
      </c>
      <c r="G252" s="277"/>
      <c r="H252" s="277"/>
      <c r="I252" s="277"/>
      <c r="J252" s="166" t="s">
        <v>162</v>
      </c>
      <c r="K252" s="167">
        <v>884</v>
      </c>
      <c r="L252" s="278">
        <v>0</v>
      </c>
      <c r="M252" s="278"/>
      <c r="N252" s="279">
        <f>ROUND(L252*K252,2)</f>
        <v>0</v>
      </c>
      <c r="O252" s="279"/>
      <c r="P252" s="279"/>
      <c r="Q252" s="279"/>
      <c r="R252" s="138"/>
      <c r="T252" s="168" t="s">
        <v>5</v>
      </c>
      <c r="U252" s="47" t="s">
        <v>42</v>
      </c>
      <c r="V252" s="39"/>
      <c r="W252" s="169">
        <f>V252*K252</f>
        <v>0</v>
      </c>
      <c r="X252" s="169">
        <v>0</v>
      </c>
      <c r="Y252" s="169">
        <f>X252*K252</f>
        <v>0</v>
      </c>
      <c r="Z252" s="169">
        <v>0</v>
      </c>
      <c r="AA252" s="170">
        <f>Z252*K252</f>
        <v>0</v>
      </c>
      <c r="AR252" s="21" t="s">
        <v>163</v>
      </c>
      <c r="AT252" s="21" t="s">
        <v>159</v>
      </c>
      <c r="AU252" s="21" t="s">
        <v>113</v>
      </c>
      <c r="AY252" s="21" t="s">
        <v>158</v>
      </c>
      <c r="BE252" s="109">
        <f>IF(U252="základní",N252,0)</f>
        <v>0</v>
      </c>
      <c r="BF252" s="109">
        <f>IF(U252="snížená",N252,0)</f>
        <v>0</v>
      </c>
      <c r="BG252" s="109">
        <f>IF(U252="zákl. přenesená",N252,0)</f>
        <v>0</v>
      </c>
      <c r="BH252" s="109">
        <f>IF(U252="sníž. přenesená",N252,0)</f>
        <v>0</v>
      </c>
      <c r="BI252" s="109">
        <f>IF(U252="nulová",N252,0)</f>
        <v>0</v>
      </c>
      <c r="BJ252" s="21" t="s">
        <v>85</v>
      </c>
      <c r="BK252" s="109">
        <f>ROUND(L252*K252,2)</f>
        <v>0</v>
      </c>
      <c r="BL252" s="21" t="s">
        <v>163</v>
      </c>
      <c r="BM252" s="21" t="s">
        <v>343</v>
      </c>
    </row>
    <row r="253" spans="2:65" s="11" customFormat="1" ht="22.5" customHeight="1">
      <c r="B253" s="179"/>
      <c r="C253" s="180"/>
      <c r="D253" s="180"/>
      <c r="E253" s="181" t="s">
        <v>5</v>
      </c>
      <c r="F253" s="293" t="s">
        <v>285</v>
      </c>
      <c r="G253" s="294"/>
      <c r="H253" s="294"/>
      <c r="I253" s="294"/>
      <c r="J253" s="180"/>
      <c r="K253" s="182">
        <v>884</v>
      </c>
      <c r="L253" s="180"/>
      <c r="M253" s="180"/>
      <c r="N253" s="180"/>
      <c r="O253" s="180"/>
      <c r="P253" s="180"/>
      <c r="Q253" s="180"/>
      <c r="R253" s="183"/>
      <c r="T253" s="184"/>
      <c r="U253" s="180"/>
      <c r="V253" s="180"/>
      <c r="W253" s="180"/>
      <c r="X253" s="180"/>
      <c r="Y253" s="180"/>
      <c r="Z253" s="180"/>
      <c r="AA253" s="185"/>
      <c r="AT253" s="186" t="s">
        <v>166</v>
      </c>
      <c r="AU253" s="186" t="s">
        <v>113</v>
      </c>
      <c r="AV253" s="11" t="s">
        <v>113</v>
      </c>
      <c r="AW253" s="11" t="s">
        <v>35</v>
      </c>
      <c r="AX253" s="11" t="s">
        <v>77</v>
      </c>
      <c r="AY253" s="186" t="s">
        <v>158</v>
      </c>
    </row>
    <row r="254" spans="2:65" s="12" customFormat="1" ht="22.5" customHeight="1">
      <c r="B254" s="187"/>
      <c r="C254" s="188"/>
      <c r="D254" s="188"/>
      <c r="E254" s="189" t="s">
        <v>5</v>
      </c>
      <c r="F254" s="291" t="s">
        <v>170</v>
      </c>
      <c r="G254" s="292"/>
      <c r="H254" s="292"/>
      <c r="I254" s="292"/>
      <c r="J254" s="188"/>
      <c r="K254" s="190">
        <v>884</v>
      </c>
      <c r="L254" s="188"/>
      <c r="M254" s="188"/>
      <c r="N254" s="188"/>
      <c r="O254" s="188"/>
      <c r="P254" s="188"/>
      <c r="Q254" s="188"/>
      <c r="R254" s="191"/>
      <c r="T254" s="192"/>
      <c r="U254" s="188"/>
      <c r="V254" s="188"/>
      <c r="W254" s="188"/>
      <c r="X254" s="188"/>
      <c r="Y254" s="188"/>
      <c r="Z254" s="188"/>
      <c r="AA254" s="193"/>
      <c r="AT254" s="194" t="s">
        <v>166</v>
      </c>
      <c r="AU254" s="194" t="s">
        <v>113</v>
      </c>
      <c r="AV254" s="12" t="s">
        <v>163</v>
      </c>
      <c r="AW254" s="12" t="s">
        <v>35</v>
      </c>
      <c r="AX254" s="12" t="s">
        <v>85</v>
      </c>
      <c r="AY254" s="194" t="s">
        <v>158</v>
      </c>
    </row>
    <row r="255" spans="2:65" s="1" customFormat="1" ht="22.5" customHeight="1">
      <c r="B255" s="135"/>
      <c r="C255" s="164" t="s">
        <v>344</v>
      </c>
      <c r="D255" s="164" t="s">
        <v>159</v>
      </c>
      <c r="E255" s="165" t="s">
        <v>345</v>
      </c>
      <c r="F255" s="277" t="s">
        <v>346</v>
      </c>
      <c r="G255" s="277"/>
      <c r="H255" s="277"/>
      <c r="I255" s="277"/>
      <c r="J255" s="166" t="s">
        <v>162</v>
      </c>
      <c r="K255" s="167">
        <v>350</v>
      </c>
      <c r="L255" s="278">
        <v>0</v>
      </c>
      <c r="M255" s="278"/>
      <c r="N255" s="279">
        <f>ROUND(L255*K255,2)</f>
        <v>0</v>
      </c>
      <c r="O255" s="279"/>
      <c r="P255" s="279"/>
      <c r="Q255" s="279"/>
      <c r="R255" s="138"/>
      <c r="T255" s="168" t="s">
        <v>5</v>
      </c>
      <c r="U255" s="47" t="s">
        <v>42</v>
      </c>
      <c r="V255" s="39"/>
      <c r="W255" s="169">
        <f>V255*K255</f>
        <v>0</v>
      </c>
      <c r="X255" s="169">
        <v>0</v>
      </c>
      <c r="Y255" s="169">
        <f>X255*K255</f>
        <v>0</v>
      </c>
      <c r="Z255" s="169">
        <v>0</v>
      </c>
      <c r="AA255" s="170">
        <f>Z255*K255</f>
        <v>0</v>
      </c>
      <c r="AR255" s="21" t="s">
        <v>163</v>
      </c>
      <c r="AT255" s="21" t="s">
        <v>159</v>
      </c>
      <c r="AU255" s="21" t="s">
        <v>113</v>
      </c>
      <c r="AY255" s="21" t="s">
        <v>158</v>
      </c>
      <c r="BE255" s="109">
        <f>IF(U255="základní",N255,0)</f>
        <v>0</v>
      </c>
      <c r="BF255" s="109">
        <f>IF(U255="snížená",N255,0)</f>
        <v>0</v>
      </c>
      <c r="BG255" s="109">
        <f>IF(U255="zákl. přenesená",N255,0)</f>
        <v>0</v>
      </c>
      <c r="BH255" s="109">
        <f>IF(U255="sníž. přenesená",N255,0)</f>
        <v>0</v>
      </c>
      <c r="BI255" s="109">
        <f>IF(U255="nulová",N255,0)</f>
        <v>0</v>
      </c>
      <c r="BJ255" s="21" t="s">
        <v>85</v>
      </c>
      <c r="BK255" s="109">
        <f>ROUND(L255*K255,2)</f>
        <v>0</v>
      </c>
      <c r="BL255" s="21" t="s">
        <v>163</v>
      </c>
      <c r="BM255" s="21" t="s">
        <v>347</v>
      </c>
    </row>
    <row r="256" spans="2:65" s="11" customFormat="1" ht="22.5" customHeight="1">
      <c r="B256" s="179"/>
      <c r="C256" s="180"/>
      <c r="D256" s="180"/>
      <c r="E256" s="181" t="s">
        <v>5</v>
      </c>
      <c r="F256" s="293" t="s">
        <v>290</v>
      </c>
      <c r="G256" s="294"/>
      <c r="H256" s="294"/>
      <c r="I256" s="294"/>
      <c r="J256" s="180"/>
      <c r="K256" s="182">
        <v>350</v>
      </c>
      <c r="L256" s="180"/>
      <c r="M256" s="180"/>
      <c r="N256" s="180"/>
      <c r="O256" s="180"/>
      <c r="P256" s="180"/>
      <c r="Q256" s="180"/>
      <c r="R256" s="183"/>
      <c r="T256" s="184"/>
      <c r="U256" s="180"/>
      <c r="V256" s="180"/>
      <c r="W256" s="180"/>
      <c r="X256" s="180"/>
      <c r="Y256" s="180"/>
      <c r="Z256" s="180"/>
      <c r="AA256" s="185"/>
      <c r="AT256" s="186" t="s">
        <v>166</v>
      </c>
      <c r="AU256" s="186" t="s">
        <v>113</v>
      </c>
      <c r="AV256" s="11" t="s">
        <v>113</v>
      </c>
      <c r="AW256" s="11" t="s">
        <v>35</v>
      </c>
      <c r="AX256" s="11" t="s">
        <v>77</v>
      </c>
      <c r="AY256" s="186" t="s">
        <v>158</v>
      </c>
    </row>
    <row r="257" spans="2:65" s="12" customFormat="1" ht="22.5" customHeight="1">
      <c r="B257" s="187"/>
      <c r="C257" s="188"/>
      <c r="D257" s="188"/>
      <c r="E257" s="189" t="s">
        <v>5</v>
      </c>
      <c r="F257" s="291" t="s">
        <v>170</v>
      </c>
      <c r="G257" s="292"/>
      <c r="H257" s="292"/>
      <c r="I257" s="292"/>
      <c r="J257" s="188"/>
      <c r="K257" s="190">
        <v>350</v>
      </c>
      <c r="L257" s="188"/>
      <c r="M257" s="188"/>
      <c r="N257" s="188"/>
      <c r="O257" s="188"/>
      <c r="P257" s="188"/>
      <c r="Q257" s="188"/>
      <c r="R257" s="191"/>
      <c r="T257" s="192"/>
      <c r="U257" s="188"/>
      <c r="V257" s="188"/>
      <c r="W257" s="188"/>
      <c r="X257" s="188"/>
      <c r="Y257" s="188"/>
      <c r="Z257" s="188"/>
      <c r="AA257" s="193"/>
      <c r="AT257" s="194" t="s">
        <v>166</v>
      </c>
      <c r="AU257" s="194" t="s">
        <v>113</v>
      </c>
      <c r="AV257" s="12" t="s">
        <v>163</v>
      </c>
      <c r="AW257" s="12" t="s">
        <v>35</v>
      </c>
      <c r="AX257" s="12" t="s">
        <v>85</v>
      </c>
      <c r="AY257" s="194" t="s">
        <v>158</v>
      </c>
    </row>
    <row r="258" spans="2:65" s="1" customFormat="1" ht="22.5" customHeight="1">
      <c r="B258" s="135"/>
      <c r="C258" s="164" t="s">
        <v>348</v>
      </c>
      <c r="D258" s="164" t="s">
        <v>159</v>
      </c>
      <c r="E258" s="165" t="s">
        <v>349</v>
      </c>
      <c r="F258" s="277" t="s">
        <v>350</v>
      </c>
      <c r="G258" s="277"/>
      <c r="H258" s="277"/>
      <c r="I258" s="277"/>
      <c r="J258" s="166" t="s">
        <v>162</v>
      </c>
      <c r="K258" s="167">
        <v>884</v>
      </c>
      <c r="L258" s="278">
        <v>0</v>
      </c>
      <c r="M258" s="278"/>
      <c r="N258" s="279">
        <f>ROUND(L258*K258,2)</f>
        <v>0</v>
      </c>
      <c r="O258" s="279"/>
      <c r="P258" s="279"/>
      <c r="Q258" s="279"/>
      <c r="R258" s="138"/>
      <c r="T258" s="168" t="s">
        <v>5</v>
      </c>
      <c r="U258" s="47" t="s">
        <v>42</v>
      </c>
      <c r="V258" s="39"/>
      <c r="W258" s="169">
        <f>V258*K258</f>
        <v>0</v>
      </c>
      <c r="X258" s="169">
        <v>0</v>
      </c>
      <c r="Y258" s="169">
        <f>X258*K258</f>
        <v>0</v>
      </c>
      <c r="Z258" s="169">
        <v>0</v>
      </c>
      <c r="AA258" s="170">
        <f>Z258*K258</f>
        <v>0</v>
      </c>
      <c r="AR258" s="21" t="s">
        <v>163</v>
      </c>
      <c r="AT258" s="21" t="s">
        <v>159</v>
      </c>
      <c r="AU258" s="21" t="s">
        <v>113</v>
      </c>
      <c r="AY258" s="21" t="s">
        <v>158</v>
      </c>
      <c r="BE258" s="109">
        <f>IF(U258="základní",N258,0)</f>
        <v>0</v>
      </c>
      <c r="BF258" s="109">
        <f>IF(U258="snížená",N258,0)</f>
        <v>0</v>
      </c>
      <c r="BG258" s="109">
        <f>IF(U258="zákl. přenesená",N258,0)</f>
        <v>0</v>
      </c>
      <c r="BH258" s="109">
        <f>IF(U258="sníž. přenesená",N258,0)</f>
        <v>0</v>
      </c>
      <c r="BI258" s="109">
        <f>IF(U258="nulová",N258,0)</f>
        <v>0</v>
      </c>
      <c r="BJ258" s="21" t="s">
        <v>85</v>
      </c>
      <c r="BK258" s="109">
        <f>ROUND(L258*K258,2)</f>
        <v>0</v>
      </c>
      <c r="BL258" s="21" t="s">
        <v>163</v>
      </c>
      <c r="BM258" s="21" t="s">
        <v>351</v>
      </c>
    </row>
    <row r="259" spans="2:65" s="11" customFormat="1" ht="22.5" customHeight="1">
      <c r="B259" s="179"/>
      <c r="C259" s="180"/>
      <c r="D259" s="180"/>
      <c r="E259" s="181" t="s">
        <v>5</v>
      </c>
      <c r="F259" s="293" t="s">
        <v>285</v>
      </c>
      <c r="G259" s="294"/>
      <c r="H259" s="294"/>
      <c r="I259" s="294"/>
      <c r="J259" s="180"/>
      <c r="K259" s="182">
        <v>884</v>
      </c>
      <c r="L259" s="180"/>
      <c r="M259" s="180"/>
      <c r="N259" s="180"/>
      <c r="O259" s="180"/>
      <c r="P259" s="180"/>
      <c r="Q259" s="180"/>
      <c r="R259" s="183"/>
      <c r="T259" s="184"/>
      <c r="U259" s="180"/>
      <c r="V259" s="180"/>
      <c r="W259" s="180"/>
      <c r="X259" s="180"/>
      <c r="Y259" s="180"/>
      <c r="Z259" s="180"/>
      <c r="AA259" s="185"/>
      <c r="AT259" s="186" t="s">
        <v>166</v>
      </c>
      <c r="AU259" s="186" t="s">
        <v>113</v>
      </c>
      <c r="AV259" s="11" t="s">
        <v>113</v>
      </c>
      <c r="AW259" s="11" t="s">
        <v>35</v>
      </c>
      <c r="AX259" s="11" t="s">
        <v>77</v>
      </c>
      <c r="AY259" s="186" t="s">
        <v>158</v>
      </c>
    </row>
    <row r="260" spans="2:65" s="12" customFormat="1" ht="22.5" customHeight="1">
      <c r="B260" s="187"/>
      <c r="C260" s="188"/>
      <c r="D260" s="188"/>
      <c r="E260" s="189" t="s">
        <v>5</v>
      </c>
      <c r="F260" s="291" t="s">
        <v>170</v>
      </c>
      <c r="G260" s="292"/>
      <c r="H260" s="292"/>
      <c r="I260" s="292"/>
      <c r="J260" s="188"/>
      <c r="K260" s="190">
        <v>884</v>
      </c>
      <c r="L260" s="188"/>
      <c r="M260" s="188"/>
      <c r="N260" s="188"/>
      <c r="O260" s="188"/>
      <c r="P260" s="188"/>
      <c r="Q260" s="188"/>
      <c r="R260" s="191"/>
      <c r="T260" s="192"/>
      <c r="U260" s="188"/>
      <c r="V260" s="188"/>
      <c r="W260" s="188"/>
      <c r="X260" s="188"/>
      <c r="Y260" s="188"/>
      <c r="Z260" s="188"/>
      <c r="AA260" s="193"/>
      <c r="AT260" s="194" t="s">
        <v>166</v>
      </c>
      <c r="AU260" s="194" t="s">
        <v>113</v>
      </c>
      <c r="AV260" s="12" t="s">
        <v>163</v>
      </c>
      <c r="AW260" s="12" t="s">
        <v>35</v>
      </c>
      <c r="AX260" s="12" t="s">
        <v>85</v>
      </c>
      <c r="AY260" s="194" t="s">
        <v>158</v>
      </c>
    </row>
    <row r="261" spans="2:65" s="1" customFormat="1" ht="31.5" customHeight="1">
      <c r="B261" s="135"/>
      <c r="C261" s="164" t="s">
        <v>352</v>
      </c>
      <c r="D261" s="164" t="s">
        <v>159</v>
      </c>
      <c r="E261" s="165" t="s">
        <v>353</v>
      </c>
      <c r="F261" s="277" t="s">
        <v>354</v>
      </c>
      <c r="G261" s="277"/>
      <c r="H261" s="277"/>
      <c r="I261" s="277"/>
      <c r="J261" s="166" t="s">
        <v>162</v>
      </c>
      <c r="K261" s="167">
        <v>5006.75</v>
      </c>
      <c r="L261" s="278">
        <v>0</v>
      </c>
      <c r="M261" s="278"/>
      <c r="N261" s="279">
        <f>ROUND(L261*K261,2)</f>
        <v>0</v>
      </c>
      <c r="O261" s="279"/>
      <c r="P261" s="279"/>
      <c r="Q261" s="279"/>
      <c r="R261" s="138"/>
      <c r="T261" s="168" t="s">
        <v>5</v>
      </c>
      <c r="U261" s="47" t="s">
        <v>42</v>
      </c>
      <c r="V261" s="39"/>
      <c r="W261" s="169">
        <f>V261*K261</f>
        <v>0</v>
      </c>
      <c r="X261" s="169">
        <v>0</v>
      </c>
      <c r="Y261" s="169">
        <f>X261*K261</f>
        <v>0</v>
      </c>
      <c r="Z261" s="169">
        <v>0</v>
      </c>
      <c r="AA261" s="170">
        <f>Z261*K261</f>
        <v>0</v>
      </c>
      <c r="AR261" s="21" t="s">
        <v>163</v>
      </c>
      <c r="AT261" s="21" t="s">
        <v>159</v>
      </c>
      <c r="AU261" s="21" t="s">
        <v>113</v>
      </c>
      <c r="AY261" s="21" t="s">
        <v>158</v>
      </c>
      <c r="BE261" s="109">
        <f>IF(U261="základní",N261,0)</f>
        <v>0</v>
      </c>
      <c r="BF261" s="109">
        <f>IF(U261="snížená",N261,0)</f>
        <v>0</v>
      </c>
      <c r="BG261" s="109">
        <f>IF(U261="zákl. přenesená",N261,0)</f>
        <v>0</v>
      </c>
      <c r="BH261" s="109">
        <f>IF(U261="sníž. přenesená",N261,0)</f>
        <v>0</v>
      </c>
      <c r="BI261" s="109">
        <f>IF(U261="nulová",N261,0)</f>
        <v>0</v>
      </c>
      <c r="BJ261" s="21" t="s">
        <v>85</v>
      </c>
      <c r="BK261" s="109">
        <f>ROUND(L261*K261,2)</f>
        <v>0</v>
      </c>
      <c r="BL261" s="21" t="s">
        <v>163</v>
      </c>
      <c r="BM261" s="21" t="s">
        <v>355</v>
      </c>
    </row>
    <row r="262" spans="2:65" s="10" customFormat="1" ht="22.5" customHeight="1">
      <c r="B262" s="171"/>
      <c r="C262" s="172"/>
      <c r="D262" s="172"/>
      <c r="E262" s="173" t="s">
        <v>5</v>
      </c>
      <c r="F262" s="285" t="s">
        <v>356</v>
      </c>
      <c r="G262" s="286"/>
      <c r="H262" s="286"/>
      <c r="I262" s="286"/>
      <c r="J262" s="172"/>
      <c r="K262" s="174" t="s">
        <v>5</v>
      </c>
      <c r="L262" s="172"/>
      <c r="M262" s="172"/>
      <c r="N262" s="172"/>
      <c r="O262" s="172"/>
      <c r="P262" s="172"/>
      <c r="Q262" s="172"/>
      <c r="R262" s="175"/>
      <c r="T262" s="176"/>
      <c r="U262" s="172"/>
      <c r="V262" s="172"/>
      <c r="W262" s="172"/>
      <c r="X262" s="172"/>
      <c r="Y262" s="172"/>
      <c r="Z262" s="172"/>
      <c r="AA262" s="177"/>
      <c r="AT262" s="178" t="s">
        <v>166</v>
      </c>
      <c r="AU262" s="178" t="s">
        <v>113</v>
      </c>
      <c r="AV262" s="10" t="s">
        <v>85</v>
      </c>
      <c r="AW262" s="10" t="s">
        <v>35</v>
      </c>
      <c r="AX262" s="10" t="s">
        <v>77</v>
      </c>
      <c r="AY262" s="178" t="s">
        <v>158</v>
      </c>
    </row>
    <row r="263" spans="2:65" s="11" customFormat="1" ht="22.5" customHeight="1">
      <c r="B263" s="179"/>
      <c r="C263" s="180"/>
      <c r="D263" s="180"/>
      <c r="E263" s="181" t="s">
        <v>5</v>
      </c>
      <c r="F263" s="289" t="s">
        <v>284</v>
      </c>
      <c r="G263" s="290"/>
      <c r="H263" s="290"/>
      <c r="I263" s="290"/>
      <c r="J263" s="180"/>
      <c r="K263" s="182">
        <v>94</v>
      </c>
      <c r="L263" s="180"/>
      <c r="M263" s="180"/>
      <c r="N263" s="180"/>
      <c r="O263" s="180"/>
      <c r="P263" s="180"/>
      <c r="Q263" s="180"/>
      <c r="R263" s="183"/>
      <c r="T263" s="184"/>
      <c r="U263" s="180"/>
      <c r="V263" s="180"/>
      <c r="W263" s="180"/>
      <c r="X263" s="180"/>
      <c r="Y263" s="180"/>
      <c r="Z263" s="180"/>
      <c r="AA263" s="185"/>
      <c r="AT263" s="186" t="s">
        <v>166</v>
      </c>
      <c r="AU263" s="186" t="s">
        <v>113</v>
      </c>
      <c r="AV263" s="11" t="s">
        <v>113</v>
      </c>
      <c r="AW263" s="11" t="s">
        <v>35</v>
      </c>
      <c r="AX263" s="11" t="s">
        <v>77</v>
      </c>
      <c r="AY263" s="186" t="s">
        <v>158</v>
      </c>
    </row>
    <row r="264" spans="2:65" s="11" customFormat="1" ht="22.5" customHeight="1">
      <c r="B264" s="179"/>
      <c r="C264" s="180"/>
      <c r="D264" s="180"/>
      <c r="E264" s="181" t="s">
        <v>5</v>
      </c>
      <c r="F264" s="289" t="s">
        <v>285</v>
      </c>
      <c r="G264" s="290"/>
      <c r="H264" s="290"/>
      <c r="I264" s="290"/>
      <c r="J264" s="180"/>
      <c r="K264" s="182">
        <v>884</v>
      </c>
      <c r="L264" s="180"/>
      <c r="M264" s="180"/>
      <c r="N264" s="180"/>
      <c r="O264" s="180"/>
      <c r="P264" s="180"/>
      <c r="Q264" s="180"/>
      <c r="R264" s="183"/>
      <c r="T264" s="184"/>
      <c r="U264" s="180"/>
      <c r="V264" s="180"/>
      <c r="W264" s="180"/>
      <c r="X264" s="180"/>
      <c r="Y264" s="180"/>
      <c r="Z264" s="180"/>
      <c r="AA264" s="185"/>
      <c r="AT264" s="186" t="s">
        <v>166</v>
      </c>
      <c r="AU264" s="186" t="s">
        <v>113</v>
      </c>
      <c r="AV264" s="11" t="s">
        <v>113</v>
      </c>
      <c r="AW264" s="11" t="s">
        <v>35</v>
      </c>
      <c r="AX264" s="11" t="s">
        <v>77</v>
      </c>
      <c r="AY264" s="186" t="s">
        <v>158</v>
      </c>
    </row>
    <row r="265" spans="2:65" s="11" customFormat="1" ht="22.5" customHeight="1">
      <c r="B265" s="179"/>
      <c r="C265" s="180"/>
      <c r="D265" s="180"/>
      <c r="E265" s="181" t="s">
        <v>5</v>
      </c>
      <c r="F265" s="289" t="s">
        <v>286</v>
      </c>
      <c r="G265" s="290"/>
      <c r="H265" s="290"/>
      <c r="I265" s="290"/>
      <c r="J265" s="180"/>
      <c r="K265" s="182">
        <v>2505</v>
      </c>
      <c r="L265" s="180"/>
      <c r="M265" s="180"/>
      <c r="N265" s="180"/>
      <c r="O265" s="180"/>
      <c r="P265" s="180"/>
      <c r="Q265" s="180"/>
      <c r="R265" s="183"/>
      <c r="T265" s="184"/>
      <c r="U265" s="180"/>
      <c r="V265" s="180"/>
      <c r="W265" s="180"/>
      <c r="X265" s="180"/>
      <c r="Y265" s="180"/>
      <c r="Z265" s="180"/>
      <c r="AA265" s="185"/>
      <c r="AT265" s="186" t="s">
        <v>166</v>
      </c>
      <c r="AU265" s="186" t="s">
        <v>113</v>
      </c>
      <c r="AV265" s="11" t="s">
        <v>113</v>
      </c>
      <c r="AW265" s="11" t="s">
        <v>35</v>
      </c>
      <c r="AX265" s="11" t="s">
        <v>77</v>
      </c>
      <c r="AY265" s="186" t="s">
        <v>158</v>
      </c>
    </row>
    <row r="266" spans="2:65" s="11" customFormat="1" ht="22.5" customHeight="1">
      <c r="B266" s="179"/>
      <c r="C266" s="180"/>
      <c r="D266" s="180"/>
      <c r="E266" s="181" t="s">
        <v>5</v>
      </c>
      <c r="F266" s="289" t="s">
        <v>287</v>
      </c>
      <c r="G266" s="290"/>
      <c r="H266" s="290"/>
      <c r="I266" s="290"/>
      <c r="J266" s="180"/>
      <c r="K266" s="182">
        <v>159</v>
      </c>
      <c r="L266" s="180"/>
      <c r="M266" s="180"/>
      <c r="N266" s="180"/>
      <c r="O266" s="180"/>
      <c r="P266" s="180"/>
      <c r="Q266" s="180"/>
      <c r="R266" s="183"/>
      <c r="T266" s="184"/>
      <c r="U266" s="180"/>
      <c r="V266" s="180"/>
      <c r="W266" s="180"/>
      <c r="X266" s="180"/>
      <c r="Y266" s="180"/>
      <c r="Z266" s="180"/>
      <c r="AA266" s="185"/>
      <c r="AT266" s="186" t="s">
        <v>166</v>
      </c>
      <c r="AU266" s="186" t="s">
        <v>113</v>
      </c>
      <c r="AV266" s="11" t="s">
        <v>113</v>
      </c>
      <c r="AW266" s="11" t="s">
        <v>35</v>
      </c>
      <c r="AX266" s="11" t="s">
        <v>77</v>
      </c>
      <c r="AY266" s="186" t="s">
        <v>158</v>
      </c>
    </row>
    <row r="267" spans="2:65" s="11" customFormat="1" ht="22.5" customHeight="1">
      <c r="B267" s="179"/>
      <c r="C267" s="180"/>
      <c r="D267" s="180"/>
      <c r="E267" s="181" t="s">
        <v>5</v>
      </c>
      <c r="F267" s="289" t="s">
        <v>288</v>
      </c>
      <c r="G267" s="290"/>
      <c r="H267" s="290"/>
      <c r="I267" s="290"/>
      <c r="J267" s="180"/>
      <c r="K267" s="182">
        <v>34</v>
      </c>
      <c r="L267" s="180"/>
      <c r="M267" s="180"/>
      <c r="N267" s="180"/>
      <c r="O267" s="180"/>
      <c r="P267" s="180"/>
      <c r="Q267" s="180"/>
      <c r="R267" s="183"/>
      <c r="T267" s="184"/>
      <c r="U267" s="180"/>
      <c r="V267" s="180"/>
      <c r="W267" s="180"/>
      <c r="X267" s="180"/>
      <c r="Y267" s="180"/>
      <c r="Z267" s="180"/>
      <c r="AA267" s="185"/>
      <c r="AT267" s="186" t="s">
        <v>166</v>
      </c>
      <c r="AU267" s="186" t="s">
        <v>113</v>
      </c>
      <c r="AV267" s="11" t="s">
        <v>113</v>
      </c>
      <c r="AW267" s="11" t="s">
        <v>35</v>
      </c>
      <c r="AX267" s="11" t="s">
        <v>77</v>
      </c>
      <c r="AY267" s="186" t="s">
        <v>158</v>
      </c>
    </row>
    <row r="268" spans="2:65" s="11" customFormat="1" ht="22.5" customHeight="1">
      <c r="B268" s="179"/>
      <c r="C268" s="180"/>
      <c r="D268" s="180"/>
      <c r="E268" s="181" t="s">
        <v>5</v>
      </c>
      <c r="F268" s="289" t="s">
        <v>289</v>
      </c>
      <c r="G268" s="290"/>
      <c r="H268" s="290"/>
      <c r="I268" s="290"/>
      <c r="J268" s="180"/>
      <c r="K268" s="182">
        <v>153</v>
      </c>
      <c r="L268" s="180"/>
      <c r="M268" s="180"/>
      <c r="N268" s="180"/>
      <c r="O268" s="180"/>
      <c r="P268" s="180"/>
      <c r="Q268" s="180"/>
      <c r="R268" s="183"/>
      <c r="T268" s="184"/>
      <c r="U268" s="180"/>
      <c r="V268" s="180"/>
      <c r="W268" s="180"/>
      <c r="X268" s="180"/>
      <c r="Y268" s="180"/>
      <c r="Z268" s="180"/>
      <c r="AA268" s="185"/>
      <c r="AT268" s="186" t="s">
        <v>166</v>
      </c>
      <c r="AU268" s="186" t="s">
        <v>113</v>
      </c>
      <c r="AV268" s="11" t="s">
        <v>113</v>
      </c>
      <c r="AW268" s="11" t="s">
        <v>35</v>
      </c>
      <c r="AX268" s="11" t="s">
        <v>77</v>
      </c>
      <c r="AY268" s="186" t="s">
        <v>158</v>
      </c>
    </row>
    <row r="269" spans="2:65" s="11" customFormat="1" ht="22.5" customHeight="1">
      <c r="B269" s="179"/>
      <c r="C269" s="180"/>
      <c r="D269" s="180"/>
      <c r="E269" s="181" t="s">
        <v>5</v>
      </c>
      <c r="F269" s="289" t="s">
        <v>291</v>
      </c>
      <c r="G269" s="290"/>
      <c r="H269" s="290"/>
      <c r="I269" s="290"/>
      <c r="J269" s="180"/>
      <c r="K269" s="182">
        <v>1177.75</v>
      </c>
      <c r="L269" s="180"/>
      <c r="M269" s="180"/>
      <c r="N269" s="180"/>
      <c r="O269" s="180"/>
      <c r="P269" s="180"/>
      <c r="Q269" s="180"/>
      <c r="R269" s="183"/>
      <c r="T269" s="184"/>
      <c r="U269" s="180"/>
      <c r="V269" s="180"/>
      <c r="W269" s="180"/>
      <c r="X269" s="180"/>
      <c r="Y269" s="180"/>
      <c r="Z269" s="180"/>
      <c r="AA269" s="185"/>
      <c r="AT269" s="186" t="s">
        <v>166</v>
      </c>
      <c r="AU269" s="186" t="s">
        <v>113</v>
      </c>
      <c r="AV269" s="11" t="s">
        <v>113</v>
      </c>
      <c r="AW269" s="11" t="s">
        <v>35</v>
      </c>
      <c r="AX269" s="11" t="s">
        <v>77</v>
      </c>
      <c r="AY269" s="186" t="s">
        <v>158</v>
      </c>
    </row>
    <row r="270" spans="2:65" s="12" customFormat="1" ht="22.5" customHeight="1">
      <c r="B270" s="187"/>
      <c r="C270" s="188"/>
      <c r="D270" s="188"/>
      <c r="E270" s="189" t="s">
        <v>5</v>
      </c>
      <c r="F270" s="291" t="s">
        <v>170</v>
      </c>
      <c r="G270" s="292"/>
      <c r="H270" s="292"/>
      <c r="I270" s="292"/>
      <c r="J270" s="188"/>
      <c r="K270" s="190">
        <v>5006.75</v>
      </c>
      <c r="L270" s="188"/>
      <c r="M270" s="188"/>
      <c r="N270" s="188"/>
      <c r="O270" s="188"/>
      <c r="P270" s="188"/>
      <c r="Q270" s="188"/>
      <c r="R270" s="191"/>
      <c r="T270" s="192"/>
      <c r="U270" s="188"/>
      <c r="V270" s="188"/>
      <c r="W270" s="188"/>
      <c r="X270" s="188"/>
      <c r="Y270" s="188"/>
      <c r="Z270" s="188"/>
      <c r="AA270" s="193"/>
      <c r="AT270" s="194" t="s">
        <v>166</v>
      </c>
      <c r="AU270" s="194" t="s">
        <v>113</v>
      </c>
      <c r="AV270" s="12" t="s">
        <v>163</v>
      </c>
      <c r="AW270" s="12" t="s">
        <v>35</v>
      </c>
      <c r="AX270" s="12" t="s">
        <v>85</v>
      </c>
      <c r="AY270" s="194" t="s">
        <v>158</v>
      </c>
    </row>
    <row r="271" spans="2:65" s="1" customFormat="1" ht="22.5" customHeight="1">
      <c r="B271" s="135"/>
      <c r="C271" s="164" t="s">
        <v>357</v>
      </c>
      <c r="D271" s="164" t="s">
        <v>159</v>
      </c>
      <c r="E271" s="165" t="s">
        <v>358</v>
      </c>
      <c r="F271" s="277" t="s">
        <v>359</v>
      </c>
      <c r="G271" s="277"/>
      <c r="H271" s="277"/>
      <c r="I271" s="277"/>
      <c r="J271" s="166" t="s">
        <v>162</v>
      </c>
      <c r="K271" s="167">
        <v>2792</v>
      </c>
      <c r="L271" s="278">
        <v>0</v>
      </c>
      <c r="M271" s="278"/>
      <c r="N271" s="279">
        <f>ROUND(L271*K271,2)</f>
        <v>0</v>
      </c>
      <c r="O271" s="279"/>
      <c r="P271" s="279"/>
      <c r="Q271" s="279"/>
      <c r="R271" s="138"/>
      <c r="T271" s="168" t="s">
        <v>5</v>
      </c>
      <c r="U271" s="47" t="s">
        <v>42</v>
      </c>
      <c r="V271" s="39"/>
      <c r="W271" s="169">
        <f>V271*K271</f>
        <v>0</v>
      </c>
      <c r="X271" s="169">
        <v>0</v>
      </c>
      <c r="Y271" s="169">
        <f>X271*K271</f>
        <v>0</v>
      </c>
      <c r="Z271" s="169">
        <v>0</v>
      </c>
      <c r="AA271" s="170">
        <f>Z271*K271</f>
        <v>0</v>
      </c>
      <c r="AR271" s="21" t="s">
        <v>163</v>
      </c>
      <c r="AT271" s="21" t="s">
        <v>159</v>
      </c>
      <c r="AU271" s="21" t="s">
        <v>113</v>
      </c>
      <c r="AY271" s="21" t="s">
        <v>158</v>
      </c>
      <c r="BE271" s="109">
        <f>IF(U271="základní",N271,0)</f>
        <v>0</v>
      </c>
      <c r="BF271" s="109">
        <f>IF(U271="snížená",N271,0)</f>
        <v>0</v>
      </c>
      <c r="BG271" s="109">
        <f>IF(U271="zákl. přenesená",N271,0)</f>
        <v>0</v>
      </c>
      <c r="BH271" s="109">
        <f>IF(U271="sníž. přenesená",N271,0)</f>
        <v>0</v>
      </c>
      <c r="BI271" s="109">
        <f>IF(U271="nulová",N271,0)</f>
        <v>0</v>
      </c>
      <c r="BJ271" s="21" t="s">
        <v>85</v>
      </c>
      <c r="BK271" s="109">
        <f>ROUND(L271*K271,2)</f>
        <v>0</v>
      </c>
      <c r="BL271" s="21" t="s">
        <v>163</v>
      </c>
      <c r="BM271" s="21" t="s">
        <v>360</v>
      </c>
    </row>
    <row r="272" spans="2:65" s="11" customFormat="1" ht="22.5" customHeight="1">
      <c r="B272" s="179"/>
      <c r="C272" s="180"/>
      <c r="D272" s="180"/>
      <c r="E272" s="181" t="s">
        <v>5</v>
      </c>
      <c r="F272" s="293" t="s">
        <v>286</v>
      </c>
      <c r="G272" s="294"/>
      <c r="H272" s="294"/>
      <c r="I272" s="294"/>
      <c r="J272" s="180"/>
      <c r="K272" s="182">
        <v>2505</v>
      </c>
      <c r="L272" s="180"/>
      <c r="M272" s="180"/>
      <c r="N272" s="180"/>
      <c r="O272" s="180"/>
      <c r="P272" s="180"/>
      <c r="Q272" s="180"/>
      <c r="R272" s="183"/>
      <c r="T272" s="184"/>
      <c r="U272" s="180"/>
      <c r="V272" s="180"/>
      <c r="W272" s="180"/>
      <c r="X272" s="180"/>
      <c r="Y272" s="180"/>
      <c r="Z272" s="180"/>
      <c r="AA272" s="185"/>
      <c r="AT272" s="186" t="s">
        <v>166</v>
      </c>
      <c r="AU272" s="186" t="s">
        <v>113</v>
      </c>
      <c r="AV272" s="11" t="s">
        <v>113</v>
      </c>
      <c r="AW272" s="11" t="s">
        <v>35</v>
      </c>
      <c r="AX272" s="11" t="s">
        <v>77</v>
      </c>
      <c r="AY272" s="186" t="s">
        <v>158</v>
      </c>
    </row>
    <row r="273" spans="2:65" s="11" customFormat="1" ht="22.5" customHeight="1">
      <c r="B273" s="179"/>
      <c r="C273" s="180"/>
      <c r="D273" s="180"/>
      <c r="E273" s="181" t="s">
        <v>5</v>
      </c>
      <c r="F273" s="289" t="s">
        <v>287</v>
      </c>
      <c r="G273" s="290"/>
      <c r="H273" s="290"/>
      <c r="I273" s="290"/>
      <c r="J273" s="180"/>
      <c r="K273" s="182">
        <v>159</v>
      </c>
      <c r="L273" s="180"/>
      <c r="M273" s="180"/>
      <c r="N273" s="180"/>
      <c r="O273" s="180"/>
      <c r="P273" s="180"/>
      <c r="Q273" s="180"/>
      <c r="R273" s="183"/>
      <c r="T273" s="184"/>
      <c r="U273" s="180"/>
      <c r="V273" s="180"/>
      <c r="W273" s="180"/>
      <c r="X273" s="180"/>
      <c r="Y273" s="180"/>
      <c r="Z273" s="180"/>
      <c r="AA273" s="185"/>
      <c r="AT273" s="186" t="s">
        <v>166</v>
      </c>
      <c r="AU273" s="186" t="s">
        <v>113</v>
      </c>
      <c r="AV273" s="11" t="s">
        <v>113</v>
      </c>
      <c r="AW273" s="11" t="s">
        <v>35</v>
      </c>
      <c r="AX273" s="11" t="s">
        <v>77</v>
      </c>
      <c r="AY273" s="186" t="s">
        <v>158</v>
      </c>
    </row>
    <row r="274" spans="2:65" s="11" customFormat="1" ht="22.5" customHeight="1">
      <c r="B274" s="179"/>
      <c r="C274" s="180"/>
      <c r="D274" s="180"/>
      <c r="E274" s="181" t="s">
        <v>5</v>
      </c>
      <c r="F274" s="289" t="s">
        <v>288</v>
      </c>
      <c r="G274" s="290"/>
      <c r="H274" s="290"/>
      <c r="I274" s="290"/>
      <c r="J274" s="180"/>
      <c r="K274" s="182">
        <v>34</v>
      </c>
      <c r="L274" s="180"/>
      <c r="M274" s="180"/>
      <c r="N274" s="180"/>
      <c r="O274" s="180"/>
      <c r="P274" s="180"/>
      <c r="Q274" s="180"/>
      <c r="R274" s="183"/>
      <c r="T274" s="184"/>
      <c r="U274" s="180"/>
      <c r="V274" s="180"/>
      <c r="W274" s="180"/>
      <c r="X274" s="180"/>
      <c r="Y274" s="180"/>
      <c r="Z274" s="180"/>
      <c r="AA274" s="185"/>
      <c r="AT274" s="186" t="s">
        <v>166</v>
      </c>
      <c r="AU274" s="186" t="s">
        <v>113</v>
      </c>
      <c r="AV274" s="11" t="s">
        <v>113</v>
      </c>
      <c r="AW274" s="11" t="s">
        <v>35</v>
      </c>
      <c r="AX274" s="11" t="s">
        <v>77</v>
      </c>
      <c r="AY274" s="186" t="s">
        <v>158</v>
      </c>
    </row>
    <row r="275" spans="2:65" s="11" customFormat="1" ht="22.5" customHeight="1">
      <c r="B275" s="179"/>
      <c r="C275" s="180"/>
      <c r="D275" s="180"/>
      <c r="E275" s="181" t="s">
        <v>5</v>
      </c>
      <c r="F275" s="289" t="s">
        <v>284</v>
      </c>
      <c r="G275" s="290"/>
      <c r="H275" s="290"/>
      <c r="I275" s="290"/>
      <c r="J275" s="180"/>
      <c r="K275" s="182">
        <v>94</v>
      </c>
      <c r="L275" s="180"/>
      <c r="M275" s="180"/>
      <c r="N275" s="180"/>
      <c r="O275" s="180"/>
      <c r="P275" s="180"/>
      <c r="Q275" s="180"/>
      <c r="R275" s="183"/>
      <c r="T275" s="184"/>
      <c r="U275" s="180"/>
      <c r="V275" s="180"/>
      <c r="W275" s="180"/>
      <c r="X275" s="180"/>
      <c r="Y275" s="180"/>
      <c r="Z275" s="180"/>
      <c r="AA275" s="185"/>
      <c r="AT275" s="186" t="s">
        <v>166</v>
      </c>
      <c r="AU275" s="186" t="s">
        <v>113</v>
      </c>
      <c r="AV275" s="11" t="s">
        <v>113</v>
      </c>
      <c r="AW275" s="11" t="s">
        <v>35</v>
      </c>
      <c r="AX275" s="11" t="s">
        <v>77</v>
      </c>
      <c r="AY275" s="186" t="s">
        <v>158</v>
      </c>
    </row>
    <row r="276" spans="2:65" s="12" customFormat="1" ht="22.5" customHeight="1">
      <c r="B276" s="187"/>
      <c r="C276" s="188"/>
      <c r="D276" s="188"/>
      <c r="E276" s="189" t="s">
        <v>5</v>
      </c>
      <c r="F276" s="291" t="s">
        <v>170</v>
      </c>
      <c r="G276" s="292"/>
      <c r="H276" s="292"/>
      <c r="I276" s="292"/>
      <c r="J276" s="188"/>
      <c r="K276" s="190">
        <v>2792</v>
      </c>
      <c r="L276" s="188"/>
      <c r="M276" s="188"/>
      <c r="N276" s="188"/>
      <c r="O276" s="188"/>
      <c r="P276" s="188"/>
      <c r="Q276" s="188"/>
      <c r="R276" s="191"/>
      <c r="T276" s="192"/>
      <c r="U276" s="188"/>
      <c r="V276" s="188"/>
      <c r="W276" s="188"/>
      <c r="X276" s="188"/>
      <c r="Y276" s="188"/>
      <c r="Z276" s="188"/>
      <c r="AA276" s="193"/>
      <c r="AT276" s="194" t="s">
        <v>166</v>
      </c>
      <c r="AU276" s="194" t="s">
        <v>113</v>
      </c>
      <c r="AV276" s="12" t="s">
        <v>163</v>
      </c>
      <c r="AW276" s="12" t="s">
        <v>35</v>
      </c>
      <c r="AX276" s="12" t="s">
        <v>85</v>
      </c>
      <c r="AY276" s="194" t="s">
        <v>158</v>
      </c>
    </row>
    <row r="277" spans="2:65" s="1" customFormat="1" ht="22.5" customHeight="1">
      <c r="B277" s="135"/>
      <c r="C277" s="164" t="s">
        <v>361</v>
      </c>
      <c r="D277" s="164" t="s">
        <v>159</v>
      </c>
      <c r="E277" s="165" t="s">
        <v>362</v>
      </c>
      <c r="F277" s="277" t="s">
        <v>363</v>
      </c>
      <c r="G277" s="277"/>
      <c r="H277" s="277"/>
      <c r="I277" s="277"/>
      <c r="J277" s="166" t="s">
        <v>162</v>
      </c>
      <c r="K277" s="167">
        <v>439</v>
      </c>
      <c r="L277" s="278">
        <v>0</v>
      </c>
      <c r="M277" s="278"/>
      <c r="N277" s="279">
        <f>ROUND(L277*K277,2)</f>
        <v>0</v>
      </c>
      <c r="O277" s="279"/>
      <c r="P277" s="279"/>
      <c r="Q277" s="279"/>
      <c r="R277" s="138"/>
      <c r="T277" s="168" t="s">
        <v>5</v>
      </c>
      <c r="U277" s="47" t="s">
        <v>42</v>
      </c>
      <c r="V277" s="39"/>
      <c r="W277" s="169">
        <f>V277*K277</f>
        <v>0</v>
      </c>
      <c r="X277" s="169">
        <v>0</v>
      </c>
      <c r="Y277" s="169">
        <f>X277*K277</f>
        <v>0</v>
      </c>
      <c r="Z277" s="169">
        <v>0</v>
      </c>
      <c r="AA277" s="170">
        <f>Z277*K277</f>
        <v>0</v>
      </c>
      <c r="AR277" s="21" t="s">
        <v>163</v>
      </c>
      <c r="AT277" s="21" t="s">
        <v>159</v>
      </c>
      <c r="AU277" s="21" t="s">
        <v>113</v>
      </c>
      <c r="AY277" s="21" t="s">
        <v>158</v>
      </c>
      <c r="BE277" s="109">
        <f>IF(U277="základní",N277,0)</f>
        <v>0</v>
      </c>
      <c r="BF277" s="109">
        <f>IF(U277="snížená",N277,0)</f>
        <v>0</v>
      </c>
      <c r="BG277" s="109">
        <f>IF(U277="zákl. přenesená",N277,0)</f>
        <v>0</v>
      </c>
      <c r="BH277" s="109">
        <f>IF(U277="sníž. přenesená",N277,0)</f>
        <v>0</v>
      </c>
      <c r="BI277" s="109">
        <f>IF(U277="nulová",N277,0)</f>
        <v>0</v>
      </c>
      <c r="BJ277" s="21" t="s">
        <v>85</v>
      </c>
      <c r="BK277" s="109">
        <f>ROUND(L277*K277,2)</f>
        <v>0</v>
      </c>
      <c r="BL277" s="21" t="s">
        <v>163</v>
      </c>
      <c r="BM277" s="21" t="s">
        <v>364</v>
      </c>
    </row>
    <row r="278" spans="2:65" s="11" customFormat="1" ht="22.5" customHeight="1">
      <c r="B278" s="179"/>
      <c r="C278" s="180"/>
      <c r="D278" s="180"/>
      <c r="E278" s="181" t="s">
        <v>5</v>
      </c>
      <c r="F278" s="293" t="s">
        <v>174</v>
      </c>
      <c r="G278" s="294"/>
      <c r="H278" s="294"/>
      <c r="I278" s="294"/>
      <c r="J278" s="180"/>
      <c r="K278" s="182">
        <v>89</v>
      </c>
      <c r="L278" s="180"/>
      <c r="M278" s="180"/>
      <c r="N278" s="180"/>
      <c r="O278" s="180"/>
      <c r="P278" s="180"/>
      <c r="Q278" s="180"/>
      <c r="R278" s="183"/>
      <c r="T278" s="184"/>
      <c r="U278" s="180"/>
      <c r="V278" s="180"/>
      <c r="W278" s="180"/>
      <c r="X278" s="180"/>
      <c r="Y278" s="180"/>
      <c r="Z278" s="180"/>
      <c r="AA278" s="185"/>
      <c r="AT278" s="186" t="s">
        <v>166</v>
      </c>
      <c r="AU278" s="186" t="s">
        <v>113</v>
      </c>
      <c r="AV278" s="11" t="s">
        <v>113</v>
      </c>
      <c r="AW278" s="11" t="s">
        <v>35</v>
      </c>
      <c r="AX278" s="11" t="s">
        <v>77</v>
      </c>
      <c r="AY278" s="186" t="s">
        <v>158</v>
      </c>
    </row>
    <row r="279" spans="2:65" s="11" customFormat="1" ht="22.5" customHeight="1">
      <c r="B279" s="179"/>
      <c r="C279" s="180"/>
      <c r="D279" s="180"/>
      <c r="E279" s="181" t="s">
        <v>5</v>
      </c>
      <c r="F279" s="289" t="s">
        <v>290</v>
      </c>
      <c r="G279" s="290"/>
      <c r="H279" s="290"/>
      <c r="I279" s="290"/>
      <c r="J279" s="180"/>
      <c r="K279" s="182">
        <v>350</v>
      </c>
      <c r="L279" s="180"/>
      <c r="M279" s="180"/>
      <c r="N279" s="180"/>
      <c r="O279" s="180"/>
      <c r="P279" s="180"/>
      <c r="Q279" s="180"/>
      <c r="R279" s="183"/>
      <c r="T279" s="184"/>
      <c r="U279" s="180"/>
      <c r="V279" s="180"/>
      <c r="W279" s="180"/>
      <c r="X279" s="180"/>
      <c r="Y279" s="180"/>
      <c r="Z279" s="180"/>
      <c r="AA279" s="185"/>
      <c r="AT279" s="186" t="s">
        <v>166</v>
      </c>
      <c r="AU279" s="186" t="s">
        <v>113</v>
      </c>
      <c r="AV279" s="11" t="s">
        <v>113</v>
      </c>
      <c r="AW279" s="11" t="s">
        <v>35</v>
      </c>
      <c r="AX279" s="11" t="s">
        <v>77</v>
      </c>
      <c r="AY279" s="186" t="s">
        <v>158</v>
      </c>
    </row>
    <row r="280" spans="2:65" s="12" customFormat="1" ht="22.5" customHeight="1">
      <c r="B280" s="187"/>
      <c r="C280" s="188"/>
      <c r="D280" s="188"/>
      <c r="E280" s="189" t="s">
        <v>5</v>
      </c>
      <c r="F280" s="291" t="s">
        <v>170</v>
      </c>
      <c r="G280" s="292"/>
      <c r="H280" s="292"/>
      <c r="I280" s="292"/>
      <c r="J280" s="188"/>
      <c r="K280" s="190">
        <v>439</v>
      </c>
      <c r="L280" s="188"/>
      <c r="M280" s="188"/>
      <c r="N280" s="188"/>
      <c r="O280" s="188"/>
      <c r="P280" s="188"/>
      <c r="Q280" s="188"/>
      <c r="R280" s="191"/>
      <c r="T280" s="192"/>
      <c r="U280" s="188"/>
      <c r="V280" s="188"/>
      <c r="W280" s="188"/>
      <c r="X280" s="188"/>
      <c r="Y280" s="188"/>
      <c r="Z280" s="188"/>
      <c r="AA280" s="193"/>
      <c r="AT280" s="194" t="s">
        <v>166</v>
      </c>
      <c r="AU280" s="194" t="s">
        <v>113</v>
      </c>
      <c r="AV280" s="12" t="s">
        <v>163</v>
      </c>
      <c r="AW280" s="12" t="s">
        <v>35</v>
      </c>
      <c r="AX280" s="12" t="s">
        <v>85</v>
      </c>
      <c r="AY280" s="194" t="s">
        <v>158</v>
      </c>
    </row>
    <row r="281" spans="2:65" s="1" customFormat="1" ht="22.5" customHeight="1">
      <c r="B281" s="135"/>
      <c r="C281" s="164" t="s">
        <v>365</v>
      </c>
      <c r="D281" s="164" t="s">
        <v>159</v>
      </c>
      <c r="E281" s="165" t="s">
        <v>366</v>
      </c>
      <c r="F281" s="277" t="s">
        <v>367</v>
      </c>
      <c r="G281" s="277"/>
      <c r="H281" s="277"/>
      <c r="I281" s="277"/>
      <c r="J281" s="166" t="s">
        <v>162</v>
      </c>
      <c r="K281" s="167">
        <v>153</v>
      </c>
      <c r="L281" s="278">
        <v>0</v>
      </c>
      <c r="M281" s="278"/>
      <c r="N281" s="279">
        <f>ROUND(L281*K281,2)</f>
        <v>0</v>
      </c>
      <c r="O281" s="279"/>
      <c r="P281" s="279"/>
      <c r="Q281" s="279"/>
      <c r="R281" s="138"/>
      <c r="T281" s="168" t="s">
        <v>5</v>
      </c>
      <c r="U281" s="47" t="s">
        <v>42</v>
      </c>
      <c r="V281" s="39"/>
      <c r="W281" s="169">
        <f>V281*K281</f>
        <v>0</v>
      </c>
      <c r="X281" s="169">
        <v>0</v>
      </c>
      <c r="Y281" s="169">
        <f>X281*K281</f>
        <v>0</v>
      </c>
      <c r="Z281" s="169">
        <v>0</v>
      </c>
      <c r="AA281" s="170">
        <f>Z281*K281</f>
        <v>0</v>
      </c>
      <c r="AR281" s="21" t="s">
        <v>163</v>
      </c>
      <c r="AT281" s="21" t="s">
        <v>159</v>
      </c>
      <c r="AU281" s="21" t="s">
        <v>113</v>
      </c>
      <c r="AY281" s="21" t="s">
        <v>158</v>
      </c>
      <c r="BE281" s="109">
        <f>IF(U281="základní",N281,0)</f>
        <v>0</v>
      </c>
      <c r="BF281" s="109">
        <f>IF(U281="snížená",N281,0)</f>
        <v>0</v>
      </c>
      <c r="BG281" s="109">
        <f>IF(U281="zákl. přenesená",N281,0)</f>
        <v>0</v>
      </c>
      <c r="BH281" s="109">
        <f>IF(U281="sníž. přenesená",N281,0)</f>
        <v>0</v>
      </c>
      <c r="BI281" s="109">
        <f>IF(U281="nulová",N281,0)</f>
        <v>0</v>
      </c>
      <c r="BJ281" s="21" t="s">
        <v>85</v>
      </c>
      <c r="BK281" s="109">
        <f>ROUND(L281*K281,2)</f>
        <v>0</v>
      </c>
      <c r="BL281" s="21" t="s">
        <v>163</v>
      </c>
      <c r="BM281" s="21" t="s">
        <v>368</v>
      </c>
    </row>
    <row r="282" spans="2:65" s="11" customFormat="1" ht="22.5" customHeight="1">
      <c r="B282" s="179"/>
      <c r="C282" s="180"/>
      <c r="D282" s="180"/>
      <c r="E282" s="181" t="s">
        <v>5</v>
      </c>
      <c r="F282" s="293" t="s">
        <v>289</v>
      </c>
      <c r="G282" s="294"/>
      <c r="H282" s="294"/>
      <c r="I282" s="294"/>
      <c r="J282" s="180"/>
      <c r="K282" s="182">
        <v>153</v>
      </c>
      <c r="L282" s="180"/>
      <c r="M282" s="180"/>
      <c r="N282" s="180"/>
      <c r="O282" s="180"/>
      <c r="P282" s="180"/>
      <c r="Q282" s="180"/>
      <c r="R282" s="183"/>
      <c r="T282" s="184"/>
      <c r="U282" s="180"/>
      <c r="V282" s="180"/>
      <c r="W282" s="180"/>
      <c r="X282" s="180"/>
      <c r="Y282" s="180"/>
      <c r="Z282" s="180"/>
      <c r="AA282" s="185"/>
      <c r="AT282" s="186" t="s">
        <v>166</v>
      </c>
      <c r="AU282" s="186" t="s">
        <v>113</v>
      </c>
      <c r="AV282" s="11" t="s">
        <v>113</v>
      </c>
      <c r="AW282" s="11" t="s">
        <v>35</v>
      </c>
      <c r="AX282" s="11" t="s">
        <v>77</v>
      </c>
      <c r="AY282" s="186" t="s">
        <v>158</v>
      </c>
    </row>
    <row r="283" spans="2:65" s="12" customFormat="1" ht="22.5" customHeight="1">
      <c r="B283" s="187"/>
      <c r="C283" s="188"/>
      <c r="D283" s="188"/>
      <c r="E283" s="189" t="s">
        <v>5</v>
      </c>
      <c r="F283" s="291" t="s">
        <v>170</v>
      </c>
      <c r="G283" s="292"/>
      <c r="H283" s="292"/>
      <c r="I283" s="292"/>
      <c r="J283" s="188"/>
      <c r="K283" s="190">
        <v>153</v>
      </c>
      <c r="L283" s="188"/>
      <c r="M283" s="188"/>
      <c r="N283" s="188"/>
      <c r="O283" s="188"/>
      <c r="P283" s="188"/>
      <c r="Q283" s="188"/>
      <c r="R283" s="191"/>
      <c r="T283" s="192"/>
      <c r="U283" s="188"/>
      <c r="V283" s="188"/>
      <c r="W283" s="188"/>
      <c r="X283" s="188"/>
      <c r="Y283" s="188"/>
      <c r="Z283" s="188"/>
      <c r="AA283" s="193"/>
      <c r="AT283" s="194" t="s">
        <v>166</v>
      </c>
      <c r="AU283" s="194" t="s">
        <v>113</v>
      </c>
      <c r="AV283" s="12" t="s">
        <v>163</v>
      </c>
      <c r="AW283" s="12" t="s">
        <v>35</v>
      </c>
      <c r="AX283" s="12" t="s">
        <v>85</v>
      </c>
      <c r="AY283" s="194" t="s">
        <v>158</v>
      </c>
    </row>
    <row r="284" spans="2:65" s="1" customFormat="1" ht="31.5" customHeight="1">
      <c r="B284" s="135"/>
      <c r="C284" s="164" t="s">
        <v>369</v>
      </c>
      <c r="D284" s="164" t="s">
        <v>159</v>
      </c>
      <c r="E284" s="165" t="s">
        <v>370</v>
      </c>
      <c r="F284" s="277" t="s">
        <v>371</v>
      </c>
      <c r="G284" s="277"/>
      <c r="H284" s="277"/>
      <c r="I284" s="277"/>
      <c r="J284" s="166" t="s">
        <v>162</v>
      </c>
      <c r="K284" s="167">
        <v>89</v>
      </c>
      <c r="L284" s="278">
        <v>0</v>
      </c>
      <c r="M284" s="278"/>
      <c r="N284" s="279">
        <f>ROUND(L284*K284,2)</f>
        <v>0</v>
      </c>
      <c r="O284" s="279"/>
      <c r="P284" s="279"/>
      <c r="Q284" s="279"/>
      <c r="R284" s="138"/>
      <c r="T284" s="168" t="s">
        <v>5</v>
      </c>
      <c r="U284" s="47" t="s">
        <v>42</v>
      </c>
      <c r="V284" s="39"/>
      <c r="W284" s="169">
        <f>V284*K284</f>
        <v>0</v>
      </c>
      <c r="X284" s="169">
        <v>0</v>
      </c>
      <c r="Y284" s="169">
        <f>X284*K284</f>
        <v>0</v>
      </c>
      <c r="Z284" s="169">
        <v>0</v>
      </c>
      <c r="AA284" s="170">
        <f>Z284*K284</f>
        <v>0</v>
      </c>
      <c r="AR284" s="21" t="s">
        <v>163</v>
      </c>
      <c r="AT284" s="21" t="s">
        <v>159</v>
      </c>
      <c r="AU284" s="21" t="s">
        <v>113</v>
      </c>
      <c r="AY284" s="21" t="s">
        <v>158</v>
      </c>
      <c r="BE284" s="109">
        <f>IF(U284="základní",N284,0)</f>
        <v>0</v>
      </c>
      <c r="BF284" s="109">
        <f>IF(U284="snížená",N284,0)</f>
        <v>0</v>
      </c>
      <c r="BG284" s="109">
        <f>IF(U284="zákl. přenesená",N284,0)</f>
        <v>0</v>
      </c>
      <c r="BH284" s="109">
        <f>IF(U284="sníž. přenesená",N284,0)</f>
        <v>0</v>
      </c>
      <c r="BI284" s="109">
        <f>IF(U284="nulová",N284,0)</f>
        <v>0</v>
      </c>
      <c r="BJ284" s="21" t="s">
        <v>85</v>
      </c>
      <c r="BK284" s="109">
        <f>ROUND(L284*K284,2)</f>
        <v>0</v>
      </c>
      <c r="BL284" s="21" t="s">
        <v>163</v>
      </c>
      <c r="BM284" s="21" t="s">
        <v>372</v>
      </c>
    </row>
    <row r="285" spans="2:65" s="11" customFormat="1" ht="22.5" customHeight="1">
      <c r="B285" s="179"/>
      <c r="C285" s="180"/>
      <c r="D285" s="180"/>
      <c r="E285" s="181" t="s">
        <v>5</v>
      </c>
      <c r="F285" s="293" t="s">
        <v>174</v>
      </c>
      <c r="G285" s="294"/>
      <c r="H285" s="294"/>
      <c r="I285" s="294"/>
      <c r="J285" s="180"/>
      <c r="K285" s="182">
        <v>89</v>
      </c>
      <c r="L285" s="180"/>
      <c r="M285" s="180"/>
      <c r="N285" s="180"/>
      <c r="O285" s="180"/>
      <c r="P285" s="180"/>
      <c r="Q285" s="180"/>
      <c r="R285" s="183"/>
      <c r="T285" s="184"/>
      <c r="U285" s="180"/>
      <c r="V285" s="180"/>
      <c r="W285" s="180"/>
      <c r="X285" s="180"/>
      <c r="Y285" s="180"/>
      <c r="Z285" s="180"/>
      <c r="AA285" s="185"/>
      <c r="AT285" s="186" t="s">
        <v>166</v>
      </c>
      <c r="AU285" s="186" t="s">
        <v>113</v>
      </c>
      <c r="AV285" s="11" t="s">
        <v>113</v>
      </c>
      <c r="AW285" s="11" t="s">
        <v>35</v>
      </c>
      <c r="AX285" s="11" t="s">
        <v>77</v>
      </c>
      <c r="AY285" s="186" t="s">
        <v>158</v>
      </c>
    </row>
    <row r="286" spans="2:65" s="12" customFormat="1" ht="22.5" customHeight="1">
      <c r="B286" s="187"/>
      <c r="C286" s="188"/>
      <c r="D286" s="188"/>
      <c r="E286" s="189" t="s">
        <v>5</v>
      </c>
      <c r="F286" s="291" t="s">
        <v>170</v>
      </c>
      <c r="G286" s="292"/>
      <c r="H286" s="292"/>
      <c r="I286" s="292"/>
      <c r="J286" s="188"/>
      <c r="K286" s="190">
        <v>89</v>
      </c>
      <c r="L286" s="188"/>
      <c r="M286" s="188"/>
      <c r="N286" s="188"/>
      <c r="O286" s="188"/>
      <c r="P286" s="188"/>
      <c r="Q286" s="188"/>
      <c r="R286" s="191"/>
      <c r="T286" s="192"/>
      <c r="U286" s="188"/>
      <c r="V286" s="188"/>
      <c r="W286" s="188"/>
      <c r="X286" s="188"/>
      <c r="Y286" s="188"/>
      <c r="Z286" s="188"/>
      <c r="AA286" s="193"/>
      <c r="AT286" s="194" t="s">
        <v>166</v>
      </c>
      <c r="AU286" s="194" t="s">
        <v>113</v>
      </c>
      <c r="AV286" s="12" t="s">
        <v>163</v>
      </c>
      <c r="AW286" s="12" t="s">
        <v>35</v>
      </c>
      <c r="AX286" s="12" t="s">
        <v>85</v>
      </c>
      <c r="AY286" s="194" t="s">
        <v>158</v>
      </c>
    </row>
    <row r="287" spans="2:65" s="1" customFormat="1" ht="31.5" customHeight="1">
      <c r="B287" s="135"/>
      <c r="C287" s="164" t="s">
        <v>373</v>
      </c>
      <c r="D287" s="164" t="s">
        <v>159</v>
      </c>
      <c r="E287" s="165" t="s">
        <v>374</v>
      </c>
      <c r="F287" s="277" t="s">
        <v>375</v>
      </c>
      <c r="G287" s="277"/>
      <c r="H287" s="277"/>
      <c r="I287" s="277"/>
      <c r="J287" s="166" t="s">
        <v>162</v>
      </c>
      <c r="K287" s="167">
        <v>94</v>
      </c>
      <c r="L287" s="278">
        <v>0</v>
      </c>
      <c r="M287" s="278"/>
      <c r="N287" s="279">
        <f>ROUND(L287*K287,2)</f>
        <v>0</v>
      </c>
      <c r="O287" s="279"/>
      <c r="P287" s="279"/>
      <c r="Q287" s="279"/>
      <c r="R287" s="138"/>
      <c r="T287" s="168" t="s">
        <v>5</v>
      </c>
      <c r="U287" s="47" t="s">
        <v>42</v>
      </c>
      <c r="V287" s="39"/>
      <c r="W287" s="169">
        <f>V287*K287</f>
        <v>0</v>
      </c>
      <c r="X287" s="169">
        <v>0</v>
      </c>
      <c r="Y287" s="169">
        <f>X287*K287</f>
        <v>0</v>
      </c>
      <c r="Z287" s="169">
        <v>0</v>
      </c>
      <c r="AA287" s="170">
        <f>Z287*K287</f>
        <v>0</v>
      </c>
      <c r="AR287" s="21" t="s">
        <v>163</v>
      </c>
      <c r="AT287" s="21" t="s">
        <v>159</v>
      </c>
      <c r="AU287" s="21" t="s">
        <v>113</v>
      </c>
      <c r="AY287" s="21" t="s">
        <v>158</v>
      </c>
      <c r="BE287" s="109">
        <f>IF(U287="základní",N287,0)</f>
        <v>0</v>
      </c>
      <c r="BF287" s="109">
        <f>IF(U287="snížená",N287,0)</f>
        <v>0</v>
      </c>
      <c r="BG287" s="109">
        <f>IF(U287="zákl. přenesená",N287,0)</f>
        <v>0</v>
      </c>
      <c r="BH287" s="109">
        <f>IF(U287="sníž. přenesená",N287,0)</f>
        <v>0</v>
      </c>
      <c r="BI287" s="109">
        <f>IF(U287="nulová",N287,0)</f>
        <v>0</v>
      </c>
      <c r="BJ287" s="21" t="s">
        <v>85</v>
      </c>
      <c r="BK287" s="109">
        <f>ROUND(L287*K287,2)</f>
        <v>0</v>
      </c>
      <c r="BL287" s="21" t="s">
        <v>163</v>
      </c>
      <c r="BM287" s="21" t="s">
        <v>376</v>
      </c>
    </row>
    <row r="288" spans="2:65" s="11" customFormat="1" ht="22.5" customHeight="1">
      <c r="B288" s="179"/>
      <c r="C288" s="180"/>
      <c r="D288" s="180"/>
      <c r="E288" s="181" t="s">
        <v>5</v>
      </c>
      <c r="F288" s="293" t="s">
        <v>284</v>
      </c>
      <c r="G288" s="294"/>
      <c r="H288" s="294"/>
      <c r="I288" s="294"/>
      <c r="J288" s="180"/>
      <c r="K288" s="182">
        <v>94</v>
      </c>
      <c r="L288" s="180"/>
      <c r="M288" s="180"/>
      <c r="N288" s="180"/>
      <c r="O288" s="180"/>
      <c r="P288" s="180"/>
      <c r="Q288" s="180"/>
      <c r="R288" s="183"/>
      <c r="T288" s="184"/>
      <c r="U288" s="180"/>
      <c r="V288" s="180"/>
      <c r="W288" s="180"/>
      <c r="X288" s="180"/>
      <c r="Y288" s="180"/>
      <c r="Z288" s="180"/>
      <c r="AA288" s="185"/>
      <c r="AT288" s="186" t="s">
        <v>166</v>
      </c>
      <c r="AU288" s="186" t="s">
        <v>113</v>
      </c>
      <c r="AV288" s="11" t="s">
        <v>113</v>
      </c>
      <c r="AW288" s="11" t="s">
        <v>35</v>
      </c>
      <c r="AX288" s="11" t="s">
        <v>77</v>
      </c>
      <c r="AY288" s="186" t="s">
        <v>158</v>
      </c>
    </row>
    <row r="289" spans="2:65" s="12" customFormat="1" ht="22.5" customHeight="1">
      <c r="B289" s="187"/>
      <c r="C289" s="188"/>
      <c r="D289" s="188"/>
      <c r="E289" s="189" t="s">
        <v>5</v>
      </c>
      <c r="F289" s="291" t="s">
        <v>170</v>
      </c>
      <c r="G289" s="292"/>
      <c r="H289" s="292"/>
      <c r="I289" s="292"/>
      <c r="J289" s="188"/>
      <c r="K289" s="190">
        <v>94</v>
      </c>
      <c r="L289" s="188"/>
      <c r="M289" s="188"/>
      <c r="N289" s="188"/>
      <c r="O289" s="188"/>
      <c r="P289" s="188"/>
      <c r="Q289" s="188"/>
      <c r="R289" s="191"/>
      <c r="T289" s="192"/>
      <c r="U289" s="188"/>
      <c r="V289" s="188"/>
      <c r="W289" s="188"/>
      <c r="X289" s="188"/>
      <c r="Y289" s="188"/>
      <c r="Z289" s="188"/>
      <c r="AA289" s="193"/>
      <c r="AT289" s="194" t="s">
        <v>166</v>
      </c>
      <c r="AU289" s="194" t="s">
        <v>113</v>
      </c>
      <c r="AV289" s="12" t="s">
        <v>163</v>
      </c>
      <c r="AW289" s="12" t="s">
        <v>35</v>
      </c>
      <c r="AX289" s="12" t="s">
        <v>85</v>
      </c>
      <c r="AY289" s="194" t="s">
        <v>158</v>
      </c>
    </row>
    <row r="290" spans="2:65" s="1" customFormat="1" ht="31.5" customHeight="1">
      <c r="B290" s="135"/>
      <c r="C290" s="164" t="s">
        <v>377</v>
      </c>
      <c r="D290" s="164" t="s">
        <v>159</v>
      </c>
      <c r="E290" s="165" t="s">
        <v>378</v>
      </c>
      <c r="F290" s="277" t="s">
        <v>379</v>
      </c>
      <c r="G290" s="277"/>
      <c r="H290" s="277"/>
      <c r="I290" s="277"/>
      <c r="J290" s="166" t="s">
        <v>162</v>
      </c>
      <c r="K290" s="167">
        <v>884</v>
      </c>
      <c r="L290" s="278">
        <v>0</v>
      </c>
      <c r="M290" s="278"/>
      <c r="N290" s="279">
        <f>ROUND(L290*K290,2)</f>
        <v>0</v>
      </c>
      <c r="O290" s="279"/>
      <c r="P290" s="279"/>
      <c r="Q290" s="279"/>
      <c r="R290" s="138"/>
      <c r="T290" s="168" t="s">
        <v>5</v>
      </c>
      <c r="U290" s="47" t="s">
        <v>42</v>
      </c>
      <c r="V290" s="39"/>
      <c r="W290" s="169">
        <f>V290*K290</f>
        <v>0</v>
      </c>
      <c r="X290" s="169">
        <v>0</v>
      </c>
      <c r="Y290" s="169">
        <f>X290*K290</f>
        <v>0</v>
      </c>
      <c r="Z290" s="169">
        <v>0</v>
      </c>
      <c r="AA290" s="170">
        <f>Z290*K290</f>
        <v>0</v>
      </c>
      <c r="AR290" s="21" t="s">
        <v>163</v>
      </c>
      <c r="AT290" s="21" t="s">
        <v>159</v>
      </c>
      <c r="AU290" s="21" t="s">
        <v>113</v>
      </c>
      <c r="AY290" s="21" t="s">
        <v>158</v>
      </c>
      <c r="BE290" s="109">
        <f>IF(U290="základní",N290,0)</f>
        <v>0</v>
      </c>
      <c r="BF290" s="109">
        <f>IF(U290="snížená",N290,0)</f>
        <v>0</v>
      </c>
      <c r="BG290" s="109">
        <f>IF(U290="zákl. přenesená",N290,0)</f>
        <v>0</v>
      </c>
      <c r="BH290" s="109">
        <f>IF(U290="sníž. přenesená",N290,0)</f>
        <v>0</v>
      </c>
      <c r="BI290" s="109">
        <f>IF(U290="nulová",N290,0)</f>
        <v>0</v>
      </c>
      <c r="BJ290" s="21" t="s">
        <v>85</v>
      </c>
      <c r="BK290" s="109">
        <f>ROUND(L290*K290,2)</f>
        <v>0</v>
      </c>
      <c r="BL290" s="21" t="s">
        <v>163</v>
      </c>
      <c r="BM290" s="21" t="s">
        <v>380</v>
      </c>
    </row>
    <row r="291" spans="2:65" s="1" customFormat="1" ht="31.5" customHeight="1">
      <c r="B291" s="135"/>
      <c r="C291" s="164" t="s">
        <v>381</v>
      </c>
      <c r="D291" s="164" t="s">
        <v>159</v>
      </c>
      <c r="E291" s="165" t="s">
        <v>382</v>
      </c>
      <c r="F291" s="277" t="s">
        <v>383</v>
      </c>
      <c r="G291" s="277"/>
      <c r="H291" s="277"/>
      <c r="I291" s="277"/>
      <c r="J291" s="166" t="s">
        <v>162</v>
      </c>
      <c r="K291" s="167">
        <v>2906</v>
      </c>
      <c r="L291" s="278">
        <v>0</v>
      </c>
      <c r="M291" s="278"/>
      <c r="N291" s="279">
        <f>ROUND(L291*K291,2)</f>
        <v>0</v>
      </c>
      <c r="O291" s="279"/>
      <c r="P291" s="279"/>
      <c r="Q291" s="279"/>
      <c r="R291" s="138"/>
      <c r="T291" s="168" t="s">
        <v>5</v>
      </c>
      <c r="U291" s="47" t="s">
        <v>42</v>
      </c>
      <c r="V291" s="39"/>
      <c r="W291" s="169">
        <f>V291*K291</f>
        <v>0</v>
      </c>
      <c r="X291" s="169">
        <v>0</v>
      </c>
      <c r="Y291" s="169">
        <f>X291*K291</f>
        <v>0</v>
      </c>
      <c r="Z291" s="169">
        <v>0</v>
      </c>
      <c r="AA291" s="170">
        <f>Z291*K291</f>
        <v>0</v>
      </c>
      <c r="AR291" s="21" t="s">
        <v>163</v>
      </c>
      <c r="AT291" s="21" t="s">
        <v>159</v>
      </c>
      <c r="AU291" s="21" t="s">
        <v>113</v>
      </c>
      <c r="AY291" s="21" t="s">
        <v>158</v>
      </c>
      <c r="BE291" s="109">
        <f>IF(U291="základní",N291,0)</f>
        <v>0</v>
      </c>
      <c r="BF291" s="109">
        <f>IF(U291="snížená",N291,0)</f>
        <v>0</v>
      </c>
      <c r="BG291" s="109">
        <f>IF(U291="zákl. přenesená",N291,0)</f>
        <v>0</v>
      </c>
      <c r="BH291" s="109">
        <f>IF(U291="sníž. přenesená",N291,0)</f>
        <v>0</v>
      </c>
      <c r="BI291" s="109">
        <f>IF(U291="nulová",N291,0)</f>
        <v>0</v>
      </c>
      <c r="BJ291" s="21" t="s">
        <v>85</v>
      </c>
      <c r="BK291" s="109">
        <f>ROUND(L291*K291,2)</f>
        <v>0</v>
      </c>
      <c r="BL291" s="21" t="s">
        <v>163</v>
      </c>
      <c r="BM291" s="21" t="s">
        <v>384</v>
      </c>
    </row>
    <row r="292" spans="2:65" s="11" customFormat="1" ht="22.5" customHeight="1">
      <c r="B292" s="179"/>
      <c r="C292" s="180"/>
      <c r="D292" s="180"/>
      <c r="E292" s="181" t="s">
        <v>5</v>
      </c>
      <c r="F292" s="293" t="s">
        <v>385</v>
      </c>
      <c r="G292" s="294"/>
      <c r="H292" s="294"/>
      <c r="I292" s="294"/>
      <c r="J292" s="180"/>
      <c r="K292" s="182">
        <v>723</v>
      </c>
      <c r="L292" s="180"/>
      <c r="M292" s="180"/>
      <c r="N292" s="180"/>
      <c r="O292" s="180"/>
      <c r="P292" s="180"/>
      <c r="Q292" s="180"/>
      <c r="R292" s="183"/>
      <c r="T292" s="184"/>
      <c r="U292" s="180"/>
      <c r="V292" s="180"/>
      <c r="W292" s="180"/>
      <c r="X292" s="180"/>
      <c r="Y292" s="180"/>
      <c r="Z292" s="180"/>
      <c r="AA292" s="185"/>
      <c r="AT292" s="186" t="s">
        <v>166</v>
      </c>
      <c r="AU292" s="186" t="s">
        <v>113</v>
      </c>
      <c r="AV292" s="11" t="s">
        <v>113</v>
      </c>
      <c r="AW292" s="11" t="s">
        <v>35</v>
      </c>
      <c r="AX292" s="11" t="s">
        <v>77</v>
      </c>
      <c r="AY292" s="186" t="s">
        <v>158</v>
      </c>
    </row>
    <row r="293" spans="2:65" s="11" customFormat="1" ht="22.5" customHeight="1">
      <c r="B293" s="179"/>
      <c r="C293" s="180"/>
      <c r="D293" s="180"/>
      <c r="E293" s="181" t="s">
        <v>5</v>
      </c>
      <c r="F293" s="289" t="s">
        <v>386</v>
      </c>
      <c r="G293" s="290"/>
      <c r="H293" s="290"/>
      <c r="I293" s="290"/>
      <c r="J293" s="180"/>
      <c r="K293" s="182">
        <v>202</v>
      </c>
      <c r="L293" s="180"/>
      <c r="M293" s="180"/>
      <c r="N293" s="180"/>
      <c r="O293" s="180"/>
      <c r="P293" s="180"/>
      <c r="Q293" s="180"/>
      <c r="R293" s="183"/>
      <c r="T293" s="184"/>
      <c r="U293" s="180"/>
      <c r="V293" s="180"/>
      <c r="W293" s="180"/>
      <c r="X293" s="180"/>
      <c r="Y293" s="180"/>
      <c r="Z293" s="180"/>
      <c r="AA293" s="185"/>
      <c r="AT293" s="186" t="s">
        <v>166</v>
      </c>
      <c r="AU293" s="186" t="s">
        <v>113</v>
      </c>
      <c r="AV293" s="11" t="s">
        <v>113</v>
      </c>
      <c r="AW293" s="11" t="s">
        <v>35</v>
      </c>
      <c r="AX293" s="11" t="s">
        <v>77</v>
      </c>
      <c r="AY293" s="186" t="s">
        <v>158</v>
      </c>
    </row>
    <row r="294" spans="2:65" s="11" customFormat="1" ht="22.5" customHeight="1">
      <c r="B294" s="179"/>
      <c r="C294" s="180"/>
      <c r="D294" s="180"/>
      <c r="E294" s="181" t="s">
        <v>5</v>
      </c>
      <c r="F294" s="289" t="s">
        <v>387</v>
      </c>
      <c r="G294" s="290"/>
      <c r="H294" s="290"/>
      <c r="I294" s="290"/>
      <c r="J294" s="180"/>
      <c r="K294" s="182">
        <v>1981</v>
      </c>
      <c r="L294" s="180"/>
      <c r="M294" s="180"/>
      <c r="N294" s="180"/>
      <c r="O294" s="180"/>
      <c r="P294" s="180"/>
      <c r="Q294" s="180"/>
      <c r="R294" s="183"/>
      <c r="T294" s="184"/>
      <c r="U294" s="180"/>
      <c r="V294" s="180"/>
      <c r="W294" s="180"/>
      <c r="X294" s="180"/>
      <c r="Y294" s="180"/>
      <c r="Z294" s="180"/>
      <c r="AA294" s="185"/>
      <c r="AT294" s="186" t="s">
        <v>166</v>
      </c>
      <c r="AU294" s="186" t="s">
        <v>113</v>
      </c>
      <c r="AV294" s="11" t="s">
        <v>113</v>
      </c>
      <c r="AW294" s="11" t="s">
        <v>35</v>
      </c>
      <c r="AX294" s="11" t="s">
        <v>77</v>
      </c>
      <c r="AY294" s="186" t="s">
        <v>158</v>
      </c>
    </row>
    <row r="295" spans="2:65" s="12" customFormat="1" ht="22.5" customHeight="1">
      <c r="B295" s="187"/>
      <c r="C295" s="188"/>
      <c r="D295" s="188"/>
      <c r="E295" s="189" t="s">
        <v>5</v>
      </c>
      <c r="F295" s="291" t="s">
        <v>170</v>
      </c>
      <c r="G295" s="292"/>
      <c r="H295" s="292"/>
      <c r="I295" s="292"/>
      <c r="J295" s="188"/>
      <c r="K295" s="190">
        <v>2906</v>
      </c>
      <c r="L295" s="188"/>
      <c r="M295" s="188"/>
      <c r="N295" s="188"/>
      <c r="O295" s="188"/>
      <c r="P295" s="188"/>
      <c r="Q295" s="188"/>
      <c r="R295" s="191"/>
      <c r="T295" s="192"/>
      <c r="U295" s="188"/>
      <c r="V295" s="188"/>
      <c r="W295" s="188"/>
      <c r="X295" s="188"/>
      <c r="Y295" s="188"/>
      <c r="Z295" s="188"/>
      <c r="AA295" s="193"/>
      <c r="AT295" s="194" t="s">
        <v>166</v>
      </c>
      <c r="AU295" s="194" t="s">
        <v>113</v>
      </c>
      <c r="AV295" s="12" t="s">
        <v>163</v>
      </c>
      <c r="AW295" s="12" t="s">
        <v>35</v>
      </c>
      <c r="AX295" s="12" t="s">
        <v>85</v>
      </c>
      <c r="AY295" s="194" t="s">
        <v>158</v>
      </c>
    </row>
    <row r="296" spans="2:65" s="1" customFormat="1" ht="31.5" customHeight="1">
      <c r="B296" s="135"/>
      <c r="C296" s="164" t="s">
        <v>388</v>
      </c>
      <c r="D296" s="164" t="s">
        <v>159</v>
      </c>
      <c r="E296" s="165" t="s">
        <v>389</v>
      </c>
      <c r="F296" s="277" t="s">
        <v>390</v>
      </c>
      <c r="G296" s="277"/>
      <c r="H296" s="277"/>
      <c r="I296" s="277"/>
      <c r="J296" s="166" t="s">
        <v>162</v>
      </c>
      <c r="K296" s="167">
        <v>89</v>
      </c>
      <c r="L296" s="278">
        <v>0</v>
      </c>
      <c r="M296" s="278"/>
      <c r="N296" s="279">
        <f>ROUND(L296*K296,2)</f>
        <v>0</v>
      </c>
      <c r="O296" s="279"/>
      <c r="P296" s="279"/>
      <c r="Q296" s="279"/>
      <c r="R296" s="138"/>
      <c r="T296" s="168" t="s">
        <v>5</v>
      </c>
      <c r="U296" s="47" t="s">
        <v>42</v>
      </c>
      <c r="V296" s="39"/>
      <c r="W296" s="169">
        <f>V296*K296</f>
        <v>0</v>
      </c>
      <c r="X296" s="169">
        <v>0</v>
      </c>
      <c r="Y296" s="169">
        <f>X296*K296</f>
        <v>0</v>
      </c>
      <c r="Z296" s="169">
        <v>0</v>
      </c>
      <c r="AA296" s="170">
        <f>Z296*K296</f>
        <v>0</v>
      </c>
      <c r="AR296" s="21" t="s">
        <v>163</v>
      </c>
      <c r="AT296" s="21" t="s">
        <v>159</v>
      </c>
      <c r="AU296" s="21" t="s">
        <v>113</v>
      </c>
      <c r="AY296" s="21" t="s">
        <v>158</v>
      </c>
      <c r="BE296" s="109">
        <f>IF(U296="základní",N296,0)</f>
        <v>0</v>
      </c>
      <c r="BF296" s="109">
        <f>IF(U296="snížená",N296,0)</f>
        <v>0</v>
      </c>
      <c r="BG296" s="109">
        <f>IF(U296="zákl. přenesená",N296,0)</f>
        <v>0</v>
      </c>
      <c r="BH296" s="109">
        <f>IF(U296="sníž. přenesená",N296,0)</f>
        <v>0</v>
      </c>
      <c r="BI296" s="109">
        <f>IF(U296="nulová",N296,0)</f>
        <v>0</v>
      </c>
      <c r="BJ296" s="21" t="s">
        <v>85</v>
      </c>
      <c r="BK296" s="109">
        <f>ROUND(L296*K296,2)</f>
        <v>0</v>
      </c>
      <c r="BL296" s="21" t="s">
        <v>163</v>
      </c>
      <c r="BM296" s="21" t="s">
        <v>391</v>
      </c>
    </row>
    <row r="297" spans="2:65" s="11" customFormat="1" ht="22.5" customHeight="1">
      <c r="B297" s="179"/>
      <c r="C297" s="180"/>
      <c r="D297" s="180"/>
      <c r="E297" s="181" t="s">
        <v>5</v>
      </c>
      <c r="F297" s="293" t="s">
        <v>174</v>
      </c>
      <c r="G297" s="294"/>
      <c r="H297" s="294"/>
      <c r="I297" s="294"/>
      <c r="J297" s="180"/>
      <c r="K297" s="182">
        <v>89</v>
      </c>
      <c r="L297" s="180"/>
      <c r="M297" s="180"/>
      <c r="N297" s="180"/>
      <c r="O297" s="180"/>
      <c r="P297" s="180"/>
      <c r="Q297" s="180"/>
      <c r="R297" s="183"/>
      <c r="T297" s="184"/>
      <c r="U297" s="180"/>
      <c r="V297" s="180"/>
      <c r="W297" s="180"/>
      <c r="X297" s="180"/>
      <c r="Y297" s="180"/>
      <c r="Z297" s="180"/>
      <c r="AA297" s="185"/>
      <c r="AT297" s="186" t="s">
        <v>166</v>
      </c>
      <c r="AU297" s="186" t="s">
        <v>113</v>
      </c>
      <c r="AV297" s="11" t="s">
        <v>113</v>
      </c>
      <c r="AW297" s="11" t="s">
        <v>35</v>
      </c>
      <c r="AX297" s="11" t="s">
        <v>77</v>
      </c>
      <c r="AY297" s="186" t="s">
        <v>158</v>
      </c>
    </row>
    <row r="298" spans="2:65" s="12" customFormat="1" ht="22.5" customHeight="1">
      <c r="B298" s="187"/>
      <c r="C298" s="188"/>
      <c r="D298" s="188"/>
      <c r="E298" s="189" t="s">
        <v>5</v>
      </c>
      <c r="F298" s="291" t="s">
        <v>170</v>
      </c>
      <c r="G298" s="292"/>
      <c r="H298" s="292"/>
      <c r="I298" s="292"/>
      <c r="J298" s="188"/>
      <c r="K298" s="190">
        <v>89</v>
      </c>
      <c r="L298" s="188"/>
      <c r="M298" s="188"/>
      <c r="N298" s="188"/>
      <c r="O298" s="188"/>
      <c r="P298" s="188"/>
      <c r="Q298" s="188"/>
      <c r="R298" s="191"/>
      <c r="T298" s="192"/>
      <c r="U298" s="188"/>
      <c r="V298" s="188"/>
      <c r="W298" s="188"/>
      <c r="X298" s="188"/>
      <c r="Y298" s="188"/>
      <c r="Z298" s="188"/>
      <c r="AA298" s="193"/>
      <c r="AT298" s="194" t="s">
        <v>166</v>
      </c>
      <c r="AU298" s="194" t="s">
        <v>113</v>
      </c>
      <c r="AV298" s="12" t="s">
        <v>163</v>
      </c>
      <c r="AW298" s="12" t="s">
        <v>35</v>
      </c>
      <c r="AX298" s="12" t="s">
        <v>85</v>
      </c>
      <c r="AY298" s="194" t="s">
        <v>158</v>
      </c>
    </row>
    <row r="299" spans="2:65" s="1" customFormat="1" ht="31.5" customHeight="1">
      <c r="B299" s="135"/>
      <c r="C299" s="164" t="s">
        <v>392</v>
      </c>
      <c r="D299" s="164" t="s">
        <v>159</v>
      </c>
      <c r="E299" s="165" t="s">
        <v>393</v>
      </c>
      <c r="F299" s="277" t="s">
        <v>394</v>
      </c>
      <c r="G299" s="277"/>
      <c r="H299" s="277"/>
      <c r="I299" s="277"/>
      <c r="J299" s="166" t="s">
        <v>162</v>
      </c>
      <c r="K299" s="167">
        <v>89</v>
      </c>
      <c r="L299" s="278">
        <v>0</v>
      </c>
      <c r="M299" s="278"/>
      <c r="N299" s="279">
        <f>ROUND(L299*K299,2)</f>
        <v>0</v>
      </c>
      <c r="O299" s="279"/>
      <c r="P299" s="279"/>
      <c r="Q299" s="279"/>
      <c r="R299" s="138"/>
      <c r="T299" s="168" t="s">
        <v>5</v>
      </c>
      <c r="U299" s="47" t="s">
        <v>42</v>
      </c>
      <c r="V299" s="39"/>
      <c r="W299" s="169">
        <f>V299*K299</f>
        <v>0</v>
      </c>
      <c r="X299" s="169">
        <v>0</v>
      </c>
      <c r="Y299" s="169">
        <f>X299*K299</f>
        <v>0</v>
      </c>
      <c r="Z299" s="169">
        <v>0</v>
      </c>
      <c r="AA299" s="170">
        <f>Z299*K299</f>
        <v>0</v>
      </c>
      <c r="AR299" s="21" t="s">
        <v>163</v>
      </c>
      <c r="AT299" s="21" t="s">
        <v>159</v>
      </c>
      <c r="AU299" s="21" t="s">
        <v>113</v>
      </c>
      <c r="AY299" s="21" t="s">
        <v>158</v>
      </c>
      <c r="BE299" s="109">
        <f>IF(U299="základní",N299,0)</f>
        <v>0</v>
      </c>
      <c r="BF299" s="109">
        <f>IF(U299="snížená",N299,0)</f>
        <v>0</v>
      </c>
      <c r="BG299" s="109">
        <f>IF(U299="zákl. přenesená",N299,0)</f>
        <v>0</v>
      </c>
      <c r="BH299" s="109">
        <f>IF(U299="sníž. přenesená",N299,0)</f>
        <v>0</v>
      </c>
      <c r="BI299" s="109">
        <f>IF(U299="nulová",N299,0)</f>
        <v>0</v>
      </c>
      <c r="BJ299" s="21" t="s">
        <v>85</v>
      </c>
      <c r="BK299" s="109">
        <f>ROUND(L299*K299,2)</f>
        <v>0</v>
      </c>
      <c r="BL299" s="21" t="s">
        <v>163</v>
      </c>
      <c r="BM299" s="21" t="s">
        <v>395</v>
      </c>
    </row>
    <row r="300" spans="2:65" s="11" customFormat="1" ht="22.5" customHeight="1">
      <c r="B300" s="179"/>
      <c r="C300" s="180"/>
      <c r="D300" s="180"/>
      <c r="E300" s="181" t="s">
        <v>5</v>
      </c>
      <c r="F300" s="293" t="s">
        <v>174</v>
      </c>
      <c r="G300" s="294"/>
      <c r="H300" s="294"/>
      <c r="I300" s="294"/>
      <c r="J300" s="180"/>
      <c r="K300" s="182">
        <v>89</v>
      </c>
      <c r="L300" s="180"/>
      <c r="M300" s="180"/>
      <c r="N300" s="180"/>
      <c r="O300" s="180"/>
      <c r="P300" s="180"/>
      <c r="Q300" s="180"/>
      <c r="R300" s="183"/>
      <c r="T300" s="184"/>
      <c r="U300" s="180"/>
      <c r="V300" s="180"/>
      <c r="W300" s="180"/>
      <c r="X300" s="180"/>
      <c r="Y300" s="180"/>
      <c r="Z300" s="180"/>
      <c r="AA300" s="185"/>
      <c r="AT300" s="186" t="s">
        <v>166</v>
      </c>
      <c r="AU300" s="186" t="s">
        <v>113</v>
      </c>
      <c r="AV300" s="11" t="s">
        <v>113</v>
      </c>
      <c r="AW300" s="11" t="s">
        <v>35</v>
      </c>
      <c r="AX300" s="11" t="s">
        <v>77</v>
      </c>
      <c r="AY300" s="186" t="s">
        <v>158</v>
      </c>
    </row>
    <row r="301" spans="2:65" s="12" customFormat="1" ht="22.5" customHeight="1">
      <c r="B301" s="187"/>
      <c r="C301" s="188"/>
      <c r="D301" s="188"/>
      <c r="E301" s="189" t="s">
        <v>5</v>
      </c>
      <c r="F301" s="291" t="s">
        <v>170</v>
      </c>
      <c r="G301" s="292"/>
      <c r="H301" s="292"/>
      <c r="I301" s="292"/>
      <c r="J301" s="188"/>
      <c r="K301" s="190">
        <v>89</v>
      </c>
      <c r="L301" s="188"/>
      <c r="M301" s="188"/>
      <c r="N301" s="188"/>
      <c r="O301" s="188"/>
      <c r="P301" s="188"/>
      <c r="Q301" s="188"/>
      <c r="R301" s="191"/>
      <c r="T301" s="192"/>
      <c r="U301" s="188"/>
      <c r="V301" s="188"/>
      <c r="W301" s="188"/>
      <c r="X301" s="188"/>
      <c r="Y301" s="188"/>
      <c r="Z301" s="188"/>
      <c r="AA301" s="193"/>
      <c r="AT301" s="194" t="s">
        <v>166</v>
      </c>
      <c r="AU301" s="194" t="s">
        <v>113</v>
      </c>
      <c r="AV301" s="12" t="s">
        <v>163</v>
      </c>
      <c r="AW301" s="12" t="s">
        <v>35</v>
      </c>
      <c r="AX301" s="12" t="s">
        <v>85</v>
      </c>
      <c r="AY301" s="194" t="s">
        <v>158</v>
      </c>
    </row>
    <row r="302" spans="2:65" s="1" customFormat="1" ht="31.5" customHeight="1">
      <c r="B302" s="135"/>
      <c r="C302" s="164" t="s">
        <v>396</v>
      </c>
      <c r="D302" s="164" t="s">
        <v>159</v>
      </c>
      <c r="E302" s="165" t="s">
        <v>397</v>
      </c>
      <c r="F302" s="277" t="s">
        <v>398</v>
      </c>
      <c r="G302" s="277"/>
      <c r="H302" s="277"/>
      <c r="I302" s="277"/>
      <c r="J302" s="166" t="s">
        <v>162</v>
      </c>
      <c r="K302" s="167">
        <v>89</v>
      </c>
      <c r="L302" s="278">
        <v>0</v>
      </c>
      <c r="M302" s="278"/>
      <c r="N302" s="279">
        <f>ROUND(L302*K302,2)</f>
        <v>0</v>
      </c>
      <c r="O302" s="279"/>
      <c r="P302" s="279"/>
      <c r="Q302" s="279"/>
      <c r="R302" s="138"/>
      <c r="T302" s="168" t="s">
        <v>5</v>
      </c>
      <c r="U302" s="47" t="s">
        <v>42</v>
      </c>
      <c r="V302" s="39"/>
      <c r="W302" s="169">
        <f>V302*K302</f>
        <v>0</v>
      </c>
      <c r="X302" s="169">
        <v>0</v>
      </c>
      <c r="Y302" s="169">
        <f>X302*K302</f>
        <v>0</v>
      </c>
      <c r="Z302" s="169">
        <v>0</v>
      </c>
      <c r="AA302" s="170">
        <f>Z302*K302</f>
        <v>0</v>
      </c>
      <c r="AR302" s="21" t="s">
        <v>163</v>
      </c>
      <c r="AT302" s="21" t="s">
        <v>159</v>
      </c>
      <c r="AU302" s="21" t="s">
        <v>113</v>
      </c>
      <c r="AY302" s="21" t="s">
        <v>158</v>
      </c>
      <c r="BE302" s="109">
        <f>IF(U302="základní",N302,0)</f>
        <v>0</v>
      </c>
      <c r="BF302" s="109">
        <f>IF(U302="snížená",N302,0)</f>
        <v>0</v>
      </c>
      <c r="BG302" s="109">
        <f>IF(U302="zákl. přenesená",N302,0)</f>
        <v>0</v>
      </c>
      <c r="BH302" s="109">
        <f>IF(U302="sníž. přenesená",N302,0)</f>
        <v>0</v>
      </c>
      <c r="BI302" s="109">
        <f>IF(U302="nulová",N302,0)</f>
        <v>0</v>
      </c>
      <c r="BJ302" s="21" t="s">
        <v>85</v>
      </c>
      <c r="BK302" s="109">
        <f>ROUND(L302*K302,2)</f>
        <v>0</v>
      </c>
      <c r="BL302" s="21" t="s">
        <v>163</v>
      </c>
      <c r="BM302" s="21" t="s">
        <v>399</v>
      </c>
    </row>
    <row r="303" spans="2:65" s="11" customFormat="1" ht="22.5" customHeight="1">
      <c r="B303" s="179"/>
      <c r="C303" s="180"/>
      <c r="D303" s="180"/>
      <c r="E303" s="181" t="s">
        <v>5</v>
      </c>
      <c r="F303" s="293" t="s">
        <v>174</v>
      </c>
      <c r="G303" s="294"/>
      <c r="H303" s="294"/>
      <c r="I303" s="294"/>
      <c r="J303" s="180"/>
      <c r="K303" s="182">
        <v>89</v>
      </c>
      <c r="L303" s="180"/>
      <c r="M303" s="180"/>
      <c r="N303" s="180"/>
      <c r="O303" s="180"/>
      <c r="P303" s="180"/>
      <c r="Q303" s="180"/>
      <c r="R303" s="183"/>
      <c r="T303" s="184"/>
      <c r="U303" s="180"/>
      <c r="V303" s="180"/>
      <c r="W303" s="180"/>
      <c r="X303" s="180"/>
      <c r="Y303" s="180"/>
      <c r="Z303" s="180"/>
      <c r="AA303" s="185"/>
      <c r="AT303" s="186" t="s">
        <v>166</v>
      </c>
      <c r="AU303" s="186" t="s">
        <v>113</v>
      </c>
      <c r="AV303" s="11" t="s">
        <v>113</v>
      </c>
      <c r="AW303" s="11" t="s">
        <v>35</v>
      </c>
      <c r="AX303" s="11" t="s">
        <v>77</v>
      </c>
      <c r="AY303" s="186" t="s">
        <v>158</v>
      </c>
    </row>
    <row r="304" spans="2:65" s="12" customFormat="1" ht="22.5" customHeight="1">
      <c r="B304" s="187"/>
      <c r="C304" s="188"/>
      <c r="D304" s="188"/>
      <c r="E304" s="189" t="s">
        <v>5</v>
      </c>
      <c r="F304" s="291" t="s">
        <v>170</v>
      </c>
      <c r="G304" s="292"/>
      <c r="H304" s="292"/>
      <c r="I304" s="292"/>
      <c r="J304" s="188"/>
      <c r="K304" s="190">
        <v>89</v>
      </c>
      <c r="L304" s="188"/>
      <c r="M304" s="188"/>
      <c r="N304" s="188"/>
      <c r="O304" s="188"/>
      <c r="P304" s="188"/>
      <c r="Q304" s="188"/>
      <c r="R304" s="191"/>
      <c r="T304" s="192"/>
      <c r="U304" s="188"/>
      <c r="V304" s="188"/>
      <c r="W304" s="188"/>
      <c r="X304" s="188"/>
      <c r="Y304" s="188"/>
      <c r="Z304" s="188"/>
      <c r="AA304" s="193"/>
      <c r="AT304" s="194" t="s">
        <v>166</v>
      </c>
      <c r="AU304" s="194" t="s">
        <v>113</v>
      </c>
      <c r="AV304" s="12" t="s">
        <v>163</v>
      </c>
      <c r="AW304" s="12" t="s">
        <v>35</v>
      </c>
      <c r="AX304" s="12" t="s">
        <v>85</v>
      </c>
      <c r="AY304" s="194" t="s">
        <v>158</v>
      </c>
    </row>
    <row r="305" spans="2:65" s="1" customFormat="1" ht="31.5" customHeight="1">
      <c r="B305" s="135"/>
      <c r="C305" s="164" t="s">
        <v>400</v>
      </c>
      <c r="D305" s="164" t="s">
        <v>159</v>
      </c>
      <c r="E305" s="165" t="s">
        <v>401</v>
      </c>
      <c r="F305" s="277" t="s">
        <v>402</v>
      </c>
      <c r="G305" s="277"/>
      <c r="H305" s="277"/>
      <c r="I305" s="277"/>
      <c r="J305" s="166" t="s">
        <v>162</v>
      </c>
      <c r="K305" s="167">
        <v>89</v>
      </c>
      <c r="L305" s="278">
        <v>0</v>
      </c>
      <c r="M305" s="278"/>
      <c r="N305" s="279">
        <f>ROUND(L305*K305,2)</f>
        <v>0</v>
      </c>
      <c r="O305" s="279"/>
      <c r="P305" s="279"/>
      <c r="Q305" s="279"/>
      <c r="R305" s="138"/>
      <c r="T305" s="168" t="s">
        <v>5</v>
      </c>
      <c r="U305" s="47" t="s">
        <v>42</v>
      </c>
      <c r="V305" s="39"/>
      <c r="W305" s="169">
        <f>V305*K305</f>
        <v>0</v>
      </c>
      <c r="X305" s="169">
        <v>0</v>
      </c>
      <c r="Y305" s="169">
        <f>X305*K305</f>
        <v>0</v>
      </c>
      <c r="Z305" s="169">
        <v>0</v>
      </c>
      <c r="AA305" s="170">
        <f>Z305*K305</f>
        <v>0</v>
      </c>
      <c r="AR305" s="21" t="s">
        <v>163</v>
      </c>
      <c r="AT305" s="21" t="s">
        <v>159</v>
      </c>
      <c r="AU305" s="21" t="s">
        <v>113</v>
      </c>
      <c r="AY305" s="21" t="s">
        <v>158</v>
      </c>
      <c r="BE305" s="109">
        <f>IF(U305="základní",N305,0)</f>
        <v>0</v>
      </c>
      <c r="BF305" s="109">
        <f>IF(U305="snížená",N305,0)</f>
        <v>0</v>
      </c>
      <c r="BG305" s="109">
        <f>IF(U305="zákl. přenesená",N305,0)</f>
        <v>0</v>
      </c>
      <c r="BH305" s="109">
        <f>IF(U305="sníž. přenesená",N305,0)</f>
        <v>0</v>
      </c>
      <c r="BI305" s="109">
        <f>IF(U305="nulová",N305,0)</f>
        <v>0</v>
      </c>
      <c r="BJ305" s="21" t="s">
        <v>85</v>
      </c>
      <c r="BK305" s="109">
        <f>ROUND(L305*K305,2)</f>
        <v>0</v>
      </c>
      <c r="BL305" s="21" t="s">
        <v>163</v>
      </c>
      <c r="BM305" s="21" t="s">
        <v>403</v>
      </c>
    </row>
    <row r="306" spans="2:65" s="11" customFormat="1" ht="22.5" customHeight="1">
      <c r="B306" s="179"/>
      <c r="C306" s="180"/>
      <c r="D306" s="180"/>
      <c r="E306" s="181" t="s">
        <v>5</v>
      </c>
      <c r="F306" s="293" t="s">
        <v>174</v>
      </c>
      <c r="G306" s="294"/>
      <c r="H306" s="294"/>
      <c r="I306" s="294"/>
      <c r="J306" s="180"/>
      <c r="K306" s="182">
        <v>89</v>
      </c>
      <c r="L306" s="180"/>
      <c r="M306" s="180"/>
      <c r="N306" s="180"/>
      <c r="O306" s="180"/>
      <c r="P306" s="180"/>
      <c r="Q306" s="180"/>
      <c r="R306" s="183"/>
      <c r="T306" s="184"/>
      <c r="U306" s="180"/>
      <c r="V306" s="180"/>
      <c r="W306" s="180"/>
      <c r="X306" s="180"/>
      <c r="Y306" s="180"/>
      <c r="Z306" s="180"/>
      <c r="AA306" s="185"/>
      <c r="AT306" s="186" t="s">
        <v>166</v>
      </c>
      <c r="AU306" s="186" t="s">
        <v>113</v>
      </c>
      <c r="AV306" s="11" t="s">
        <v>113</v>
      </c>
      <c r="AW306" s="11" t="s">
        <v>35</v>
      </c>
      <c r="AX306" s="11" t="s">
        <v>77</v>
      </c>
      <c r="AY306" s="186" t="s">
        <v>158</v>
      </c>
    </row>
    <row r="307" spans="2:65" s="12" customFormat="1" ht="22.5" customHeight="1">
      <c r="B307" s="187"/>
      <c r="C307" s="188"/>
      <c r="D307" s="188"/>
      <c r="E307" s="189" t="s">
        <v>5</v>
      </c>
      <c r="F307" s="291" t="s">
        <v>170</v>
      </c>
      <c r="G307" s="292"/>
      <c r="H307" s="292"/>
      <c r="I307" s="292"/>
      <c r="J307" s="188"/>
      <c r="K307" s="190">
        <v>89</v>
      </c>
      <c r="L307" s="188"/>
      <c r="M307" s="188"/>
      <c r="N307" s="188"/>
      <c r="O307" s="188"/>
      <c r="P307" s="188"/>
      <c r="Q307" s="188"/>
      <c r="R307" s="191"/>
      <c r="T307" s="192"/>
      <c r="U307" s="188"/>
      <c r="V307" s="188"/>
      <c r="W307" s="188"/>
      <c r="X307" s="188"/>
      <c r="Y307" s="188"/>
      <c r="Z307" s="188"/>
      <c r="AA307" s="193"/>
      <c r="AT307" s="194" t="s">
        <v>166</v>
      </c>
      <c r="AU307" s="194" t="s">
        <v>113</v>
      </c>
      <c r="AV307" s="12" t="s">
        <v>163</v>
      </c>
      <c r="AW307" s="12" t="s">
        <v>35</v>
      </c>
      <c r="AX307" s="12" t="s">
        <v>85</v>
      </c>
      <c r="AY307" s="194" t="s">
        <v>158</v>
      </c>
    </row>
    <row r="308" spans="2:65" s="1" customFormat="1" ht="31.5" customHeight="1">
      <c r="B308" s="135"/>
      <c r="C308" s="164" t="s">
        <v>404</v>
      </c>
      <c r="D308" s="164" t="s">
        <v>159</v>
      </c>
      <c r="E308" s="165" t="s">
        <v>405</v>
      </c>
      <c r="F308" s="277" t="s">
        <v>406</v>
      </c>
      <c r="G308" s="277"/>
      <c r="H308" s="277"/>
      <c r="I308" s="277"/>
      <c r="J308" s="166" t="s">
        <v>162</v>
      </c>
      <c r="K308" s="167">
        <v>2698</v>
      </c>
      <c r="L308" s="278">
        <v>0</v>
      </c>
      <c r="M308" s="278"/>
      <c r="N308" s="279">
        <f>ROUND(L308*K308,2)</f>
        <v>0</v>
      </c>
      <c r="O308" s="279"/>
      <c r="P308" s="279"/>
      <c r="Q308" s="279"/>
      <c r="R308" s="138"/>
      <c r="T308" s="168" t="s">
        <v>5</v>
      </c>
      <c r="U308" s="47" t="s">
        <v>42</v>
      </c>
      <c r="V308" s="39"/>
      <c r="W308" s="169">
        <f>V308*K308</f>
        <v>0</v>
      </c>
      <c r="X308" s="169">
        <v>8.4250000000000005E-2</v>
      </c>
      <c r="Y308" s="169">
        <f>X308*K308</f>
        <v>227.30650000000003</v>
      </c>
      <c r="Z308" s="169">
        <v>0</v>
      </c>
      <c r="AA308" s="170">
        <f>Z308*K308</f>
        <v>0</v>
      </c>
      <c r="AR308" s="21" t="s">
        <v>163</v>
      </c>
      <c r="AT308" s="21" t="s">
        <v>159</v>
      </c>
      <c r="AU308" s="21" t="s">
        <v>113</v>
      </c>
      <c r="AY308" s="21" t="s">
        <v>158</v>
      </c>
      <c r="BE308" s="109">
        <f>IF(U308="základní",N308,0)</f>
        <v>0</v>
      </c>
      <c r="BF308" s="109">
        <f>IF(U308="snížená",N308,0)</f>
        <v>0</v>
      </c>
      <c r="BG308" s="109">
        <f>IF(U308="zákl. přenesená",N308,0)</f>
        <v>0</v>
      </c>
      <c r="BH308" s="109">
        <f>IF(U308="sníž. přenesená",N308,0)</f>
        <v>0</v>
      </c>
      <c r="BI308" s="109">
        <f>IF(U308="nulová",N308,0)</f>
        <v>0</v>
      </c>
      <c r="BJ308" s="21" t="s">
        <v>85</v>
      </c>
      <c r="BK308" s="109">
        <f>ROUND(L308*K308,2)</f>
        <v>0</v>
      </c>
      <c r="BL308" s="21" t="s">
        <v>163</v>
      </c>
      <c r="BM308" s="21" t="s">
        <v>407</v>
      </c>
    </row>
    <row r="309" spans="2:65" s="11" customFormat="1" ht="22.5" customHeight="1">
      <c r="B309" s="179"/>
      <c r="C309" s="180"/>
      <c r="D309" s="180"/>
      <c r="E309" s="181" t="s">
        <v>5</v>
      </c>
      <c r="F309" s="293" t="s">
        <v>286</v>
      </c>
      <c r="G309" s="294"/>
      <c r="H309" s="294"/>
      <c r="I309" s="294"/>
      <c r="J309" s="180"/>
      <c r="K309" s="182">
        <v>2505</v>
      </c>
      <c r="L309" s="180"/>
      <c r="M309" s="180"/>
      <c r="N309" s="180"/>
      <c r="O309" s="180"/>
      <c r="P309" s="180"/>
      <c r="Q309" s="180"/>
      <c r="R309" s="183"/>
      <c r="T309" s="184"/>
      <c r="U309" s="180"/>
      <c r="V309" s="180"/>
      <c r="W309" s="180"/>
      <c r="X309" s="180"/>
      <c r="Y309" s="180"/>
      <c r="Z309" s="180"/>
      <c r="AA309" s="185"/>
      <c r="AT309" s="186" t="s">
        <v>166</v>
      </c>
      <c r="AU309" s="186" t="s">
        <v>113</v>
      </c>
      <c r="AV309" s="11" t="s">
        <v>113</v>
      </c>
      <c r="AW309" s="11" t="s">
        <v>35</v>
      </c>
      <c r="AX309" s="11" t="s">
        <v>77</v>
      </c>
      <c r="AY309" s="186" t="s">
        <v>158</v>
      </c>
    </row>
    <row r="310" spans="2:65" s="11" customFormat="1" ht="22.5" customHeight="1">
      <c r="B310" s="179"/>
      <c r="C310" s="180"/>
      <c r="D310" s="180"/>
      <c r="E310" s="181" t="s">
        <v>5</v>
      </c>
      <c r="F310" s="289" t="s">
        <v>287</v>
      </c>
      <c r="G310" s="290"/>
      <c r="H310" s="290"/>
      <c r="I310" s="290"/>
      <c r="J310" s="180"/>
      <c r="K310" s="182">
        <v>159</v>
      </c>
      <c r="L310" s="180"/>
      <c r="M310" s="180"/>
      <c r="N310" s="180"/>
      <c r="O310" s="180"/>
      <c r="P310" s="180"/>
      <c r="Q310" s="180"/>
      <c r="R310" s="183"/>
      <c r="T310" s="184"/>
      <c r="U310" s="180"/>
      <c r="V310" s="180"/>
      <c r="W310" s="180"/>
      <c r="X310" s="180"/>
      <c r="Y310" s="180"/>
      <c r="Z310" s="180"/>
      <c r="AA310" s="185"/>
      <c r="AT310" s="186" t="s">
        <v>166</v>
      </c>
      <c r="AU310" s="186" t="s">
        <v>113</v>
      </c>
      <c r="AV310" s="11" t="s">
        <v>113</v>
      </c>
      <c r="AW310" s="11" t="s">
        <v>35</v>
      </c>
      <c r="AX310" s="11" t="s">
        <v>77</v>
      </c>
      <c r="AY310" s="186" t="s">
        <v>158</v>
      </c>
    </row>
    <row r="311" spans="2:65" s="11" customFormat="1" ht="22.5" customHeight="1">
      <c r="B311" s="179"/>
      <c r="C311" s="180"/>
      <c r="D311" s="180"/>
      <c r="E311" s="181" t="s">
        <v>5</v>
      </c>
      <c r="F311" s="289" t="s">
        <v>288</v>
      </c>
      <c r="G311" s="290"/>
      <c r="H311" s="290"/>
      <c r="I311" s="290"/>
      <c r="J311" s="180"/>
      <c r="K311" s="182">
        <v>34</v>
      </c>
      <c r="L311" s="180"/>
      <c r="M311" s="180"/>
      <c r="N311" s="180"/>
      <c r="O311" s="180"/>
      <c r="P311" s="180"/>
      <c r="Q311" s="180"/>
      <c r="R311" s="183"/>
      <c r="T311" s="184"/>
      <c r="U311" s="180"/>
      <c r="V311" s="180"/>
      <c r="W311" s="180"/>
      <c r="X311" s="180"/>
      <c r="Y311" s="180"/>
      <c r="Z311" s="180"/>
      <c r="AA311" s="185"/>
      <c r="AT311" s="186" t="s">
        <v>166</v>
      </c>
      <c r="AU311" s="186" t="s">
        <v>113</v>
      </c>
      <c r="AV311" s="11" t="s">
        <v>113</v>
      </c>
      <c r="AW311" s="11" t="s">
        <v>35</v>
      </c>
      <c r="AX311" s="11" t="s">
        <v>77</v>
      </c>
      <c r="AY311" s="186" t="s">
        <v>158</v>
      </c>
    </row>
    <row r="312" spans="2:65" s="12" customFormat="1" ht="22.5" customHeight="1">
      <c r="B312" s="187"/>
      <c r="C312" s="188"/>
      <c r="D312" s="188"/>
      <c r="E312" s="189" t="s">
        <v>5</v>
      </c>
      <c r="F312" s="291" t="s">
        <v>170</v>
      </c>
      <c r="G312" s="292"/>
      <c r="H312" s="292"/>
      <c r="I312" s="292"/>
      <c r="J312" s="188"/>
      <c r="K312" s="190">
        <v>2698</v>
      </c>
      <c r="L312" s="188"/>
      <c r="M312" s="188"/>
      <c r="N312" s="188"/>
      <c r="O312" s="188"/>
      <c r="P312" s="188"/>
      <c r="Q312" s="188"/>
      <c r="R312" s="191"/>
      <c r="T312" s="192"/>
      <c r="U312" s="188"/>
      <c r="V312" s="188"/>
      <c r="W312" s="188"/>
      <c r="X312" s="188"/>
      <c r="Y312" s="188"/>
      <c r="Z312" s="188"/>
      <c r="AA312" s="193"/>
      <c r="AT312" s="194" t="s">
        <v>166</v>
      </c>
      <c r="AU312" s="194" t="s">
        <v>113</v>
      </c>
      <c r="AV312" s="12" t="s">
        <v>163</v>
      </c>
      <c r="AW312" s="12" t="s">
        <v>35</v>
      </c>
      <c r="AX312" s="12" t="s">
        <v>85</v>
      </c>
      <c r="AY312" s="194" t="s">
        <v>158</v>
      </c>
    </row>
    <row r="313" spans="2:65" s="1" customFormat="1" ht="22.5" customHeight="1">
      <c r="B313" s="135"/>
      <c r="C313" s="203" t="s">
        <v>408</v>
      </c>
      <c r="D313" s="203" t="s">
        <v>326</v>
      </c>
      <c r="E313" s="204" t="s">
        <v>409</v>
      </c>
      <c r="F313" s="297" t="s">
        <v>410</v>
      </c>
      <c r="G313" s="297"/>
      <c r="H313" s="297"/>
      <c r="I313" s="297"/>
      <c r="J313" s="205" t="s">
        <v>162</v>
      </c>
      <c r="K313" s="206">
        <v>1476</v>
      </c>
      <c r="L313" s="298">
        <v>0</v>
      </c>
      <c r="M313" s="298"/>
      <c r="N313" s="299">
        <f>ROUND(L313*K313,2)</f>
        <v>0</v>
      </c>
      <c r="O313" s="279"/>
      <c r="P313" s="279"/>
      <c r="Q313" s="279"/>
      <c r="R313" s="138"/>
      <c r="T313" s="168" t="s">
        <v>5</v>
      </c>
      <c r="U313" s="47" t="s">
        <v>42</v>
      </c>
      <c r="V313" s="39"/>
      <c r="W313" s="169">
        <f>V313*K313</f>
        <v>0</v>
      </c>
      <c r="X313" s="169">
        <v>0.13100000000000001</v>
      </c>
      <c r="Y313" s="169">
        <f>X313*K313</f>
        <v>193.35599999999999</v>
      </c>
      <c r="Z313" s="169">
        <v>0</v>
      </c>
      <c r="AA313" s="170">
        <f>Z313*K313</f>
        <v>0</v>
      </c>
      <c r="AR313" s="21" t="s">
        <v>198</v>
      </c>
      <c r="AT313" s="21" t="s">
        <v>326</v>
      </c>
      <c r="AU313" s="21" t="s">
        <v>113</v>
      </c>
      <c r="AY313" s="21" t="s">
        <v>158</v>
      </c>
      <c r="BE313" s="109">
        <f>IF(U313="základní",N313,0)</f>
        <v>0</v>
      </c>
      <c r="BF313" s="109">
        <f>IF(U313="snížená",N313,0)</f>
        <v>0</v>
      </c>
      <c r="BG313" s="109">
        <f>IF(U313="zákl. přenesená",N313,0)</f>
        <v>0</v>
      </c>
      <c r="BH313" s="109">
        <f>IF(U313="sníž. přenesená",N313,0)</f>
        <v>0</v>
      </c>
      <c r="BI313" s="109">
        <f>IF(U313="nulová",N313,0)</f>
        <v>0</v>
      </c>
      <c r="BJ313" s="21" t="s">
        <v>85</v>
      </c>
      <c r="BK313" s="109">
        <f>ROUND(L313*K313,2)</f>
        <v>0</v>
      </c>
      <c r="BL313" s="21" t="s">
        <v>163</v>
      </c>
      <c r="BM313" s="21" t="s">
        <v>411</v>
      </c>
    </row>
    <row r="314" spans="2:65" s="11" customFormat="1" ht="22.5" customHeight="1">
      <c r="B314" s="179"/>
      <c r="C314" s="180"/>
      <c r="D314" s="180"/>
      <c r="E314" s="181" t="s">
        <v>5</v>
      </c>
      <c r="F314" s="293" t="s">
        <v>412</v>
      </c>
      <c r="G314" s="294"/>
      <c r="H314" s="294"/>
      <c r="I314" s="294"/>
      <c r="J314" s="180"/>
      <c r="K314" s="182">
        <v>1476</v>
      </c>
      <c r="L314" s="180"/>
      <c r="M314" s="180"/>
      <c r="N314" s="180"/>
      <c r="O314" s="180"/>
      <c r="P314" s="180"/>
      <c r="Q314" s="180"/>
      <c r="R314" s="183"/>
      <c r="T314" s="184"/>
      <c r="U314" s="180"/>
      <c r="V314" s="180"/>
      <c r="W314" s="180"/>
      <c r="X314" s="180"/>
      <c r="Y314" s="180"/>
      <c r="Z314" s="180"/>
      <c r="AA314" s="185"/>
      <c r="AT314" s="186" t="s">
        <v>166</v>
      </c>
      <c r="AU314" s="186" t="s">
        <v>113</v>
      </c>
      <c r="AV314" s="11" t="s">
        <v>113</v>
      </c>
      <c r="AW314" s="11" t="s">
        <v>35</v>
      </c>
      <c r="AX314" s="11" t="s">
        <v>77</v>
      </c>
      <c r="AY314" s="186" t="s">
        <v>158</v>
      </c>
    </row>
    <row r="315" spans="2:65" s="12" customFormat="1" ht="22.5" customHeight="1">
      <c r="B315" s="187"/>
      <c r="C315" s="188"/>
      <c r="D315" s="188"/>
      <c r="E315" s="189" t="s">
        <v>5</v>
      </c>
      <c r="F315" s="291" t="s">
        <v>170</v>
      </c>
      <c r="G315" s="292"/>
      <c r="H315" s="292"/>
      <c r="I315" s="292"/>
      <c r="J315" s="188"/>
      <c r="K315" s="190">
        <v>1476</v>
      </c>
      <c r="L315" s="188"/>
      <c r="M315" s="188"/>
      <c r="N315" s="188"/>
      <c r="O315" s="188"/>
      <c r="P315" s="188"/>
      <c r="Q315" s="188"/>
      <c r="R315" s="191"/>
      <c r="T315" s="192"/>
      <c r="U315" s="188"/>
      <c r="V315" s="188"/>
      <c r="W315" s="188"/>
      <c r="X315" s="188"/>
      <c r="Y315" s="188"/>
      <c r="Z315" s="188"/>
      <c r="AA315" s="193"/>
      <c r="AT315" s="194" t="s">
        <v>166</v>
      </c>
      <c r="AU315" s="194" t="s">
        <v>113</v>
      </c>
      <c r="AV315" s="12" t="s">
        <v>163</v>
      </c>
      <c r="AW315" s="12" t="s">
        <v>35</v>
      </c>
      <c r="AX315" s="12" t="s">
        <v>85</v>
      </c>
      <c r="AY315" s="194" t="s">
        <v>158</v>
      </c>
    </row>
    <row r="316" spans="2:65" s="1" customFormat="1" ht="22.5" customHeight="1">
      <c r="B316" s="135"/>
      <c r="C316" s="203" t="s">
        <v>413</v>
      </c>
      <c r="D316" s="203" t="s">
        <v>326</v>
      </c>
      <c r="E316" s="204" t="s">
        <v>414</v>
      </c>
      <c r="F316" s="297" t="s">
        <v>415</v>
      </c>
      <c r="G316" s="297"/>
      <c r="H316" s="297"/>
      <c r="I316" s="297"/>
      <c r="J316" s="205" t="s">
        <v>162</v>
      </c>
      <c r="K316" s="206">
        <v>1029</v>
      </c>
      <c r="L316" s="298">
        <v>0</v>
      </c>
      <c r="M316" s="298"/>
      <c r="N316" s="299">
        <f>ROUND(L316*K316,2)</f>
        <v>0</v>
      </c>
      <c r="O316" s="279"/>
      <c r="P316" s="279"/>
      <c r="Q316" s="279"/>
      <c r="R316" s="138"/>
      <c r="T316" s="168" t="s">
        <v>5</v>
      </c>
      <c r="U316" s="47" t="s">
        <v>42</v>
      </c>
      <c r="V316" s="39"/>
      <c r="W316" s="169">
        <f>V316*K316</f>
        <v>0</v>
      </c>
      <c r="X316" s="169">
        <v>0.13100000000000001</v>
      </c>
      <c r="Y316" s="169">
        <f>X316*K316</f>
        <v>134.79900000000001</v>
      </c>
      <c r="Z316" s="169">
        <v>0</v>
      </c>
      <c r="AA316" s="170">
        <f>Z316*K316</f>
        <v>0</v>
      </c>
      <c r="AR316" s="21" t="s">
        <v>198</v>
      </c>
      <c r="AT316" s="21" t="s">
        <v>326</v>
      </c>
      <c r="AU316" s="21" t="s">
        <v>113</v>
      </c>
      <c r="AY316" s="21" t="s">
        <v>158</v>
      </c>
      <c r="BE316" s="109">
        <f>IF(U316="základní",N316,0)</f>
        <v>0</v>
      </c>
      <c r="BF316" s="109">
        <f>IF(U316="snížená",N316,0)</f>
        <v>0</v>
      </c>
      <c r="BG316" s="109">
        <f>IF(U316="zákl. přenesená",N316,0)</f>
        <v>0</v>
      </c>
      <c r="BH316" s="109">
        <f>IF(U316="sníž. přenesená",N316,0)</f>
        <v>0</v>
      </c>
      <c r="BI316" s="109">
        <f>IF(U316="nulová",N316,0)</f>
        <v>0</v>
      </c>
      <c r="BJ316" s="21" t="s">
        <v>85</v>
      </c>
      <c r="BK316" s="109">
        <f>ROUND(L316*K316,2)</f>
        <v>0</v>
      </c>
      <c r="BL316" s="21" t="s">
        <v>163</v>
      </c>
      <c r="BM316" s="21" t="s">
        <v>416</v>
      </c>
    </row>
    <row r="317" spans="2:65" s="11" customFormat="1" ht="22.5" customHeight="1">
      <c r="B317" s="179"/>
      <c r="C317" s="180"/>
      <c r="D317" s="180"/>
      <c r="E317" s="181" t="s">
        <v>5</v>
      </c>
      <c r="F317" s="293" t="s">
        <v>417</v>
      </c>
      <c r="G317" s="294"/>
      <c r="H317" s="294"/>
      <c r="I317" s="294"/>
      <c r="J317" s="180"/>
      <c r="K317" s="182">
        <v>1029</v>
      </c>
      <c r="L317" s="180"/>
      <c r="M317" s="180"/>
      <c r="N317" s="180"/>
      <c r="O317" s="180"/>
      <c r="P317" s="180"/>
      <c r="Q317" s="180"/>
      <c r="R317" s="183"/>
      <c r="T317" s="184"/>
      <c r="U317" s="180"/>
      <c r="V317" s="180"/>
      <c r="W317" s="180"/>
      <c r="X317" s="180"/>
      <c r="Y317" s="180"/>
      <c r="Z317" s="180"/>
      <c r="AA317" s="185"/>
      <c r="AT317" s="186" t="s">
        <v>166</v>
      </c>
      <c r="AU317" s="186" t="s">
        <v>113</v>
      </c>
      <c r="AV317" s="11" t="s">
        <v>113</v>
      </c>
      <c r="AW317" s="11" t="s">
        <v>35</v>
      </c>
      <c r="AX317" s="11" t="s">
        <v>77</v>
      </c>
      <c r="AY317" s="186" t="s">
        <v>158</v>
      </c>
    </row>
    <row r="318" spans="2:65" s="12" customFormat="1" ht="22.5" customHeight="1">
      <c r="B318" s="187"/>
      <c r="C318" s="188"/>
      <c r="D318" s="188"/>
      <c r="E318" s="189" t="s">
        <v>5</v>
      </c>
      <c r="F318" s="291" t="s">
        <v>170</v>
      </c>
      <c r="G318" s="292"/>
      <c r="H318" s="292"/>
      <c r="I318" s="292"/>
      <c r="J318" s="188"/>
      <c r="K318" s="190">
        <v>1029</v>
      </c>
      <c r="L318" s="188"/>
      <c r="M318" s="188"/>
      <c r="N318" s="188"/>
      <c r="O318" s="188"/>
      <c r="P318" s="188"/>
      <c r="Q318" s="188"/>
      <c r="R318" s="191"/>
      <c r="T318" s="192"/>
      <c r="U318" s="188"/>
      <c r="V318" s="188"/>
      <c r="W318" s="188"/>
      <c r="X318" s="188"/>
      <c r="Y318" s="188"/>
      <c r="Z318" s="188"/>
      <c r="AA318" s="193"/>
      <c r="AT318" s="194" t="s">
        <v>166</v>
      </c>
      <c r="AU318" s="194" t="s">
        <v>113</v>
      </c>
      <c r="AV318" s="12" t="s">
        <v>163</v>
      </c>
      <c r="AW318" s="12" t="s">
        <v>35</v>
      </c>
      <c r="AX318" s="12" t="s">
        <v>85</v>
      </c>
      <c r="AY318" s="194" t="s">
        <v>158</v>
      </c>
    </row>
    <row r="319" spans="2:65" s="1" customFormat="1" ht="22.5" customHeight="1">
      <c r="B319" s="135"/>
      <c r="C319" s="203" t="s">
        <v>418</v>
      </c>
      <c r="D319" s="203" t="s">
        <v>326</v>
      </c>
      <c r="E319" s="204" t="s">
        <v>419</v>
      </c>
      <c r="F319" s="297" t="s">
        <v>420</v>
      </c>
      <c r="G319" s="297"/>
      <c r="H319" s="297"/>
      <c r="I319" s="297"/>
      <c r="J319" s="205" t="s">
        <v>162</v>
      </c>
      <c r="K319" s="206">
        <v>34</v>
      </c>
      <c r="L319" s="298">
        <v>0</v>
      </c>
      <c r="M319" s="298"/>
      <c r="N319" s="299">
        <f>ROUND(L319*K319,2)</f>
        <v>0</v>
      </c>
      <c r="O319" s="279"/>
      <c r="P319" s="279"/>
      <c r="Q319" s="279"/>
      <c r="R319" s="138"/>
      <c r="T319" s="168" t="s">
        <v>5</v>
      </c>
      <c r="U319" s="47" t="s">
        <v>42</v>
      </c>
      <c r="V319" s="39"/>
      <c r="W319" s="169">
        <f>V319*K319</f>
        <v>0</v>
      </c>
      <c r="X319" s="169">
        <v>0.13100000000000001</v>
      </c>
      <c r="Y319" s="169">
        <f>X319*K319</f>
        <v>4.4540000000000006</v>
      </c>
      <c r="Z319" s="169">
        <v>0</v>
      </c>
      <c r="AA319" s="170">
        <f>Z319*K319</f>
        <v>0</v>
      </c>
      <c r="AR319" s="21" t="s">
        <v>198</v>
      </c>
      <c r="AT319" s="21" t="s">
        <v>326</v>
      </c>
      <c r="AU319" s="21" t="s">
        <v>113</v>
      </c>
      <c r="AY319" s="21" t="s">
        <v>158</v>
      </c>
      <c r="BE319" s="109">
        <f>IF(U319="základní",N319,0)</f>
        <v>0</v>
      </c>
      <c r="BF319" s="109">
        <f>IF(U319="snížená",N319,0)</f>
        <v>0</v>
      </c>
      <c r="BG319" s="109">
        <f>IF(U319="zákl. přenesená",N319,0)</f>
        <v>0</v>
      </c>
      <c r="BH319" s="109">
        <f>IF(U319="sníž. přenesená",N319,0)</f>
        <v>0</v>
      </c>
      <c r="BI319" s="109">
        <f>IF(U319="nulová",N319,0)</f>
        <v>0</v>
      </c>
      <c r="BJ319" s="21" t="s">
        <v>85</v>
      </c>
      <c r="BK319" s="109">
        <f>ROUND(L319*K319,2)</f>
        <v>0</v>
      </c>
      <c r="BL319" s="21" t="s">
        <v>163</v>
      </c>
      <c r="BM319" s="21" t="s">
        <v>421</v>
      </c>
    </row>
    <row r="320" spans="2:65" s="11" customFormat="1" ht="22.5" customHeight="1">
      <c r="B320" s="179"/>
      <c r="C320" s="180"/>
      <c r="D320" s="180"/>
      <c r="E320" s="181" t="s">
        <v>5</v>
      </c>
      <c r="F320" s="293" t="s">
        <v>422</v>
      </c>
      <c r="G320" s="294"/>
      <c r="H320" s="294"/>
      <c r="I320" s="294"/>
      <c r="J320" s="180"/>
      <c r="K320" s="182">
        <v>34</v>
      </c>
      <c r="L320" s="180"/>
      <c r="M320" s="180"/>
      <c r="N320" s="180"/>
      <c r="O320" s="180"/>
      <c r="P320" s="180"/>
      <c r="Q320" s="180"/>
      <c r="R320" s="183"/>
      <c r="T320" s="184"/>
      <c r="U320" s="180"/>
      <c r="V320" s="180"/>
      <c r="W320" s="180"/>
      <c r="X320" s="180"/>
      <c r="Y320" s="180"/>
      <c r="Z320" s="180"/>
      <c r="AA320" s="185"/>
      <c r="AT320" s="186" t="s">
        <v>166</v>
      </c>
      <c r="AU320" s="186" t="s">
        <v>113</v>
      </c>
      <c r="AV320" s="11" t="s">
        <v>113</v>
      </c>
      <c r="AW320" s="11" t="s">
        <v>35</v>
      </c>
      <c r="AX320" s="11" t="s">
        <v>77</v>
      </c>
      <c r="AY320" s="186" t="s">
        <v>158</v>
      </c>
    </row>
    <row r="321" spans="2:65" s="12" customFormat="1" ht="22.5" customHeight="1">
      <c r="B321" s="187"/>
      <c r="C321" s="188"/>
      <c r="D321" s="188"/>
      <c r="E321" s="189" t="s">
        <v>5</v>
      </c>
      <c r="F321" s="291" t="s">
        <v>170</v>
      </c>
      <c r="G321" s="292"/>
      <c r="H321" s="292"/>
      <c r="I321" s="292"/>
      <c r="J321" s="188"/>
      <c r="K321" s="190">
        <v>34</v>
      </c>
      <c r="L321" s="188"/>
      <c r="M321" s="188"/>
      <c r="N321" s="188"/>
      <c r="O321" s="188"/>
      <c r="P321" s="188"/>
      <c r="Q321" s="188"/>
      <c r="R321" s="191"/>
      <c r="T321" s="192"/>
      <c r="U321" s="188"/>
      <c r="V321" s="188"/>
      <c r="W321" s="188"/>
      <c r="X321" s="188"/>
      <c r="Y321" s="188"/>
      <c r="Z321" s="188"/>
      <c r="AA321" s="193"/>
      <c r="AT321" s="194" t="s">
        <v>166</v>
      </c>
      <c r="AU321" s="194" t="s">
        <v>113</v>
      </c>
      <c r="AV321" s="12" t="s">
        <v>163</v>
      </c>
      <c r="AW321" s="12" t="s">
        <v>35</v>
      </c>
      <c r="AX321" s="12" t="s">
        <v>85</v>
      </c>
      <c r="AY321" s="194" t="s">
        <v>158</v>
      </c>
    </row>
    <row r="322" spans="2:65" s="1" customFormat="1" ht="22.5" customHeight="1">
      <c r="B322" s="135"/>
      <c r="C322" s="203" t="s">
        <v>423</v>
      </c>
      <c r="D322" s="203" t="s">
        <v>326</v>
      </c>
      <c r="E322" s="204" t="s">
        <v>424</v>
      </c>
      <c r="F322" s="297" t="s">
        <v>425</v>
      </c>
      <c r="G322" s="297"/>
      <c r="H322" s="297"/>
      <c r="I322" s="297"/>
      <c r="J322" s="205" t="s">
        <v>162</v>
      </c>
      <c r="K322" s="206">
        <v>159</v>
      </c>
      <c r="L322" s="298">
        <v>0</v>
      </c>
      <c r="M322" s="298"/>
      <c r="N322" s="299">
        <f>ROUND(L322*K322,2)</f>
        <v>0</v>
      </c>
      <c r="O322" s="279"/>
      <c r="P322" s="279"/>
      <c r="Q322" s="279"/>
      <c r="R322" s="138"/>
      <c r="T322" s="168" t="s">
        <v>5</v>
      </c>
      <c r="U322" s="47" t="s">
        <v>42</v>
      </c>
      <c r="V322" s="39"/>
      <c r="W322" s="169">
        <f>V322*K322</f>
        <v>0</v>
      </c>
      <c r="X322" s="169">
        <v>0.13100000000000001</v>
      </c>
      <c r="Y322" s="169">
        <f>X322*K322</f>
        <v>20.829000000000001</v>
      </c>
      <c r="Z322" s="169">
        <v>0</v>
      </c>
      <c r="AA322" s="170">
        <f>Z322*K322</f>
        <v>0</v>
      </c>
      <c r="AR322" s="21" t="s">
        <v>198</v>
      </c>
      <c r="AT322" s="21" t="s">
        <v>326</v>
      </c>
      <c r="AU322" s="21" t="s">
        <v>113</v>
      </c>
      <c r="AY322" s="21" t="s">
        <v>158</v>
      </c>
      <c r="BE322" s="109">
        <f>IF(U322="základní",N322,0)</f>
        <v>0</v>
      </c>
      <c r="BF322" s="109">
        <f>IF(U322="snížená",N322,0)</f>
        <v>0</v>
      </c>
      <c r="BG322" s="109">
        <f>IF(U322="zákl. přenesená",N322,0)</f>
        <v>0</v>
      </c>
      <c r="BH322" s="109">
        <f>IF(U322="sníž. přenesená",N322,0)</f>
        <v>0</v>
      </c>
      <c r="BI322" s="109">
        <f>IF(U322="nulová",N322,0)</f>
        <v>0</v>
      </c>
      <c r="BJ322" s="21" t="s">
        <v>85</v>
      </c>
      <c r="BK322" s="109">
        <f>ROUND(L322*K322,2)</f>
        <v>0</v>
      </c>
      <c r="BL322" s="21" t="s">
        <v>163</v>
      </c>
      <c r="BM322" s="21" t="s">
        <v>426</v>
      </c>
    </row>
    <row r="323" spans="2:65" s="11" customFormat="1" ht="22.5" customHeight="1">
      <c r="B323" s="179"/>
      <c r="C323" s="180"/>
      <c r="D323" s="180"/>
      <c r="E323" s="181" t="s">
        <v>5</v>
      </c>
      <c r="F323" s="293" t="s">
        <v>287</v>
      </c>
      <c r="G323" s="294"/>
      <c r="H323" s="294"/>
      <c r="I323" s="294"/>
      <c r="J323" s="180"/>
      <c r="K323" s="182">
        <v>159</v>
      </c>
      <c r="L323" s="180"/>
      <c r="M323" s="180"/>
      <c r="N323" s="180"/>
      <c r="O323" s="180"/>
      <c r="P323" s="180"/>
      <c r="Q323" s="180"/>
      <c r="R323" s="183"/>
      <c r="T323" s="184"/>
      <c r="U323" s="180"/>
      <c r="V323" s="180"/>
      <c r="W323" s="180"/>
      <c r="X323" s="180"/>
      <c r="Y323" s="180"/>
      <c r="Z323" s="180"/>
      <c r="AA323" s="185"/>
      <c r="AT323" s="186" t="s">
        <v>166</v>
      </c>
      <c r="AU323" s="186" t="s">
        <v>113</v>
      </c>
      <c r="AV323" s="11" t="s">
        <v>113</v>
      </c>
      <c r="AW323" s="11" t="s">
        <v>35</v>
      </c>
      <c r="AX323" s="11" t="s">
        <v>77</v>
      </c>
      <c r="AY323" s="186" t="s">
        <v>158</v>
      </c>
    </row>
    <row r="324" spans="2:65" s="12" customFormat="1" ht="22.5" customHeight="1">
      <c r="B324" s="187"/>
      <c r="C324" s="188"/>
      <c r="D324" s="188"/>
      <c r="E324" s="189" t="s">
        <v>5</v>
      </c>
      <c r="F324" s="291" t="s">
        <v>170</v>
      </c>
      <c r="G324" s="292"/>
      <c r="H324" s="292"/>
      <c r="I324" s="292"/>
      <c r="J324" s="188"/>
      <c r="K324" s="190">
        <v>159</v>
      </c>
      <c r="L324" s="188"/>
      <c r="M324" s="188"/>
      <c r="N324" s="188"/>
      <c r="O324" s="188"/>
      <c r="P324" s="188"/>
      <c r="Q324" s="188"/>
      <c r="R324" s="191"/>
      <c r="T324" s="192"/>
      <c r="U324" s="188"/>
      <c r="V324" s="188"/>
      <c r="W324" s="188"/>
      <c r="X324" s="188"/>
      <c r="Y324" s="188"/>
      <c r="Z324" s="188"/>
      <c r="AA324" s="193"/>
      <c r="AT324" s="194" t="s">
        <v>166</v>
      </c>
      <c r="AU324" s="194" t="s">
        <v>113</v>
      </c>
      <c r="AV324" s="12" t="s">
        <v>163</v>
      </c>
      <c r="AW324" s="12" t="s">
        <v>35</v>
      </c>
      <c r="AX324" s="12" t="s">
        <v>85</v>
      </c>
      <c r="AY324" s="194" t="s">
        <v>158</v>
      </c>
    </row>
    <row r="325" spans="2:65" s="1" customFormat="1" ht="44.25" customHeight="1">
      <c r="B325" s="135"/>
      <c r="C325" s="164" t="s">
        <v>427</v>
      </c>
      <c r="D325" s="164" t="s">
        <v>159</v>
      </c>
      <c r="E325" s="165" t="s">
        <v>428</v>
      </c>
      <c r="F325" s="277" t="s">
        <v>429</v>
      </c>
      <c r="G325" s="277"/>
      <c r="H325" s="277"/>
      <c r="I325" s="277"/>
      <c r="J325" s="166" t="s">
        <v>162</v>
      </c>
      <c r="K325" s="167">
        <v>2698</v>
      </c>
      <c r="L325" s="278">
        <v>0</v>
      </c>
      <c r="M325" s="278"/>
      <c r="N325" s="279">
        <f>ROUND(L325*K325,2)</f>
        <v>0</v>
      </c>
      <c r="O325" s="279"/>
      <c r="P325" s="279"/>
      <c r="Q325" s="279"/>
      <c r="R325" s="138"/>
      <c r="T325" s="168" t="s">
        <v>5</v>
      </c>
      <c r="U325" s="47" t="s">
        <v>42</v>
      </c>
      <c r="V325" s="39"/>
      <c r="W325" s="169">
        <f>V325*K325</f>
        <v>0</v>
      </c>
      <c r="X325" s="169">
        <v>0</v>
      </c>
      <c r="Y325" s="169">
        <f>X325*K325</f>
        <v>0</v>
      </c>
      <c r="Z325" s="169">
        <v>0</v>
      </c>
      <c r="AA325" s="170">
        <f>Z325*K325</f>
        <v>0</v>
      </c>
      <c r="AR325" s="21" t="s">
        <v>163</v>
      </c>
      <c r="AT325" s="21" t="s">
        <v>159</v>
      </c>
      <c r="AU325" s="21" t="s">
        <v>113</v>
      </c>
      <c r="AY325" s="21" t="s">
        <v>158</v>
      </c>
      <c r="BE325" s="109">
        <f>IF(U325="základní",N325,0)</f>
        <v>0</v>
      </c>
      <c r="BF325" s="109">
        <f>IF(U325="snížená",N325,0)</f>
        <v>0</v>
      </c>
      <c r="BG325" s="109">
        <f>IF(U325="zákl. přenesená",N325,0)</f>
        <v>0</v>
      </c>
      <c r="BH325" s="109">
        <f>IF(U325="sníž. přenesená",N325,0)</f>
        <v>0</v>
      </c>
      <c r="BI325" s="109">
        <f>IF(U325="nulová",N325,0)</f>
        <v>0</v>
      </c>
      <c r="BJ325" s="21" t="s">
        <v>85</v>
      </c>
      <c r="BK325" s="109">
        <f>ROUND(L325*K325,2)</f>
        <v>0</v>
      </c>
      <c r="BL325" s="21" t="s">
        <v>163</v>
      </c>
      <c r="BM325" s="21" t="s">
        <v>430</v>
      </c>
    </row>
    <row r="326" spans="2:65" s="1" customFormat="1" ht="22.5" customHeight="1">
      <c r="B326" s="135"/>
      <c r="C326" s="164" t="s">
        <v>431</v>
      </c>
      <c r="D326" s="164" t="s">
        <v>159</v>
      </c>
      <c r="E326" s="165" t="s">
        <v>432</v>
      </c>
      <c r="F326" s="277" t="s">
        <v>433</v>
      </c>
      <c r="G326" s="277"/>
      <c r="H326" s="277"/>
      <c r="I326" s="277"/>
      <c r="J326" s="166" t="s">
        <v>162</v>
      </c>
      <c r="K326" s="167">
        <v>159</v>
      </c>
      <c r="L326" s="278">
        <v>0</v>
      </c>
      <c r="M326" s="278"/>
      <c r="N326" s="279">
        <f>ROUND(L326*K326,2)</f>
        <v>0</v>
      </c>
      <c r="O326" s="279"/>
      <c r="P326" s="279"/>
      <c r="Q326" s="279"/>
      <c r="R326" s="138"/>
      <c r="T326" s="168" t="s">
        <v>5</v>
      </c>
      <c r="U326" s="47" t="s">
        <v>42</v>
      </c>
      <c r="V326" s="39"/>
      <c r="W326" s="169">
        <f>V326*K326</f>
        <v>0</v>
      </c>
      <c r="X326" s="169">
        <v>0</v>
      </c>
      <c r="Y326" s="169">
        <f>X326*K326</f>
        <v>0</v>
      </c>
      <c r="Z326" s="169">
        <v>0</v>
      </c>
      <c r="AA326" s="170">
        <f>Z326*K326</f>
        <v>0</v>
      </c>
      <c r="AR326" s="21" t="s">
        <v>163</v>
      </c>
      <c r="AT326" s="21" t="s">
        <v>159</v>
      </c>
      <c r="AU326" s="21" t="s">
        <v>113</v>
      </c>
      <c r="AY326" s="21" t="s">
        <v>158</v>
      </c>
      <c r="BE326" s="109">
        <f>IF(U326="základní",N326,0)</f>
        <v>0</v>
      </c>
      <c r="BF326" s="109">
        <f>IF(U326="snížená",N326,0)</f>
        <v>0</v>
      </c>
      <c r="BG326" s="109">
        <f>IF(U326="zákl. přenesená",N326,0)</f>
        <v>0</v>
      </c>
      <c r="BH326" s="109">
        <f>IF(U326="sníž. přenesená",N326,0)</f>
        <v>0</v>
      </c>
      <c r="BI326" s="109">
        <f>IF(U326="nulová",N326,0)</f>
        <v>0</v>
      </c>
      <c r="BJ326" s="21" t="s">
        <v>85</v>
      </c>
      <c r="BK326" s="109">
        <f>ROUND(L326*K326,2)</f>
        <v>0</v>
      </c>
      <c r="BL326" s="21" t="s">
        <v>163</v>
      </c>
      <c r="BM326" s="21" t="s">
        <v>434</v>
      </c>
    </row>
    <row r="327" spans="2:65" s="11" customFormat="1" ht="22.5" customHeight="1">
      <c r="B327" s="179"/>
      <c r="C327" s="180"/>
      <c r="D327" s="180"/>
      <c r="E327" s="181" t="s">
        <v>5</v>
      </c>
      <c r="F327" s="293" t="s">
        <v>287</v>
      </c>
      <c r="G327" s="294"/>
      <c r="H327" s="294"/>
      <c r="I327" s="294"/>
      <c r="J327" s="180"/>
      <c r="K327" s="182">
        <v>159</v>
      </c>
      <c r="L327" s="180"/>
      <c r="M327" s="180"/>
      <c r="N327" s="180"/>
      <c r="O327" s="180"/>
      <c r="P327" s="180"/>
      <c r="Q327" s="180"/>
      <c r="R327" s="183"/>
      <c r="T327" s="184"/>
      <c r="U327" s="180"/>
      <c r="V327" s="180"/>
      <c r="W327" s="180"/>
      <c r="X327" s="180"/>
      <c r="Y327" s="180"/>
      <c r="Z327" s="180"/>
      <c r="AA327" s="185"/>
      <c r="AT327" s="186" t="s">
        <v>166</v>
      </c>
      <c r="AU327" s="186" t="s">
        <v>113</v>
      </c>
      <c r="AV327" s="11" t="s">
        <v>113</v>
      </c>
      <c r="AW327" s="11" t="s">
        <v>35</v>
      </c>
      <c r="AX327" s="11" t="s">
        <v>77</v>
      </c>
      <c r="AY327" s="186" t="s">
        <v>158</v>
      </c>
    </row>
    <row r="328" spans="2:65" s="12" customFormat="1" ht="22.5" customHeight="1">
      <c r="B328" s="187"/>
      <c r="C328" s="188"/>
      <c r="D328" s="188"/>
      <c r="E328" s="189" t="s">
        <v>5</v>
      </c>
      <c r="F328" s="291" t="s">
        <v>170</v>
      </c>
      <c r="G328" s="292"/>
      <c r="H328" s="292"/>
      <c r="I328" s="292"/>
      <c r="J328" s="188"/>
      <c r="K328" s="190">
        <v>159</v>
      </c>
      <c r="L328" s="188"/>
      <c r="M328" s="188"/>
      <c r="N328" s="188"/>
      <c r="O328" s="188"/>
      <c r="P328" s="188"/>
      <c r="Q328" s="188"/>
      <c r="R328" s="191"/>
      <c r="T328" s="192"/>
      <c r="U328" s="188"/>
      <c r="V328" s="188"/>
      <c r="W328" s="188"/>
      <c r="X328" s="188"/>
      <c r="Y328" s="188"/>
      <c r="Z328" s="188"/>
      <c r="AA328" s="193"/>
      <c r="AT328" s="194" t="s">
        <v>166</v>
      </c>
      <c r="AU328" s="194" t="s">
        <v>113</v>
      </c>
      <c r="AV328" s="12" t="s">
        <v>163</v>
      </c>
      <c r="AW328" s="12" t="s">
        <v>35</v>
      </c>
      <c r="AX328" s="12" t="s">
        <v>85</v>
      </c>
      <c r="AY328" s="194" t="s">
        <v>158</v>
      </c>
    </row>
    <row r="329" spans="2:65" s="1" customFormat="1" ht="31.5" customHeight="1">
      <c r="B329" s="135"/>
      <c r="C329" s="164" t="s">
        <v>435</v>
      </c>
      <c r="D329" s="164" t="s">
        <v>159</v>
      </c>
      <c r="E329" s="165" t="s">
        <v>436</v>
      </c>
      <c r="F329" s="277" t="s">
        <v>437</v>
      </c>
      <c r="G329" s="277"/>
      <c r="H329" s="277"/>
      <c r="I329" s="277"/>
      <c r="J329" s="166" t="s">
        <v>162</v>
      </c>
      <c r="K329" s="167">
        <v>94</v>
      </c>
      <c r="L329" s="278">
        <v>0</v>
      </c>
      <c r="M329" s="278"/>
      <c r="N329" s="279">
        <f>ROUND(L329*K329,2)</f>
        <v>0</v>
      </c>
      <c r="O329" s="279"/>
      <c r="P329" s="279"/>
      <c r="Q329" s="279"/>
      <c r="R329" s="138"/>
      <c r="T329" s="168" t="s">
        <v>5</v>
      </c>
      <c r="U329" s="47" t="s">
        <v>42</v>
      </c>
      <c r="V329" s="39"/>
      <c r="W329" s="169">
        <f>V329*K329</f>
        <v>0</v>
      </c>
      <c r="X329" s="169">
        <v>8.5650000000000004E-2</v>
      </c>
      <c r="Y329" s="169">
        <f>X329*K329</f>
        <v>8.0510999999999999</v>
      </c>
      <c r="Z329" s="169">
        <v>0</v>
      </c>
      <c r="AA329" s="170">
        <f>Z329*K329</f>
        <v>0</v>
      </c>
      <c r="AR329" s="21" t="s">
        <v>163</v>
      </c>
      <c r="AT329" s="21" t="s">
        <v>159</v>
      </c>
      <c r="AU329" s="21" t="s">
        <v>113</v>
      </c>
      <c r="AY329" s="21" t="s">
        <v>158</v>
      </c>
      <c r="BE329" s="109">
        <f>IF(U329="základní",N329,0)</f>
        <v>0</v>
      </c>
      <c r="BF329" s="109">
        <f>IF(U329="snížená",N329,0)</f>
        <v>0</v>
      </c>
      <c r="BG329" s="109">
        <f>IF(U329="zákl. přenesená",N329,0)</f>
        <v>0</v>
      </c>
      <c r="BH329" s="109">
        <f>IF(U329="sníž. přenesená",N329,0)</f>
        <v>0</v>
      </c>
      <c r="BI329" s="109">
        <f>IF(U329="nulová",N329,0)</f>
        <v>0</v>
      </c>
      <c r="BJ329" s="21" t="s">
        <v>85</v>
      </c>
      <c r="BK329" s="109">
        <f>ROUND(L329*K329,2)</f>
        <v>0</v>
      </c>
      <c r="BL329" s="21" t="s">
        <v>163</v>
      </c>
      <c r="BM329" s="21" t="s">
        <v>438</v>
      </c>
    </row>
    <row r="330" spans="2:65" s="11" customFormat="1" ht="22.5" customHeight="1">
      <c r="B330" s="179"/>
      <c r="C330" s="180"/>
      <c r="D330" s="180"/>
      <c r="E330" s="181" t="s">
        <v>5</v>
      </c>
      <c r="F330" s="293" t="s">
        <v>284</v>
      </c>
      <c r="G330" s="294"/>
      <c r="H330" s="294"/>
      <c r="I330" s="294"/>
      <c r="J330" s="180"/>
      <c r="K330" s="182">
        <v>94</v>
      </c>
      <c r="L330" s="180"/>
      <c r="M330" s="180"/>
      <c r="N330" s="180"/>
      <c r="O330" s="180"/>
      <c r="P330" s="180"/>
      <c r="Q330" s="180"/>
      <c r="R330" s="183"/>
      <c r="T330" s="184"/>
      <c r="U330" s="180"/>
      <c r="V330" s="180"/>
      <c r="W330" s="180"/>
      <c r="X330" s="180"/>
      <c r="Y330" s="180"/>
      <c r="Z330" s="180"/>
      <c r="AA330" s="185"/>
      <c r="AT330" s="186" t="s">
        <v>166</v>
      </c>
      <c r="AU330" s="186" t="s">
        <v>113</v>
      </c>
      <c r="AV330" s="11" t="s">
        <v>113</v>
      </c>
      <c r="AW330" s="11" t="s">
        <v>35</v>
      </c>
      <c r="AX330" s="11" t="s">
        <v>77</v>
      </c>
      <c r="AY330" s="186" t="s">
        <v>158</v>
      </c>
    </row>
    <row r="331" spans="2:65" s="12" customFormat="1" ht="22.5" customHeight="1">
      <c r="B331" s="187"/>
      <c r="C331" s="188"/>
      <c r="D331" s="188"/>
      <c r="E331" s="189" t="s">
        <v>5</v>
      </c>
      <c r="F331" s="291" t="s">
        <v>170</v>
      </c>
      <c r="G331" s="292"/>
      <c r="H331" s="292"/>
      <c r="I331" s="292"/>
      <c r="J331" s="188"/>
      <c r="K331" s="190">
        <v>94</v>
      </c>
      <c r="L331" s="188"/>
      <c r="M331" s="188"/>
      <c r="N331" s="188"/>
      <c r="O331" s="188"/>
      <c r="P331" s="188"/>
      <c r="Q331" s="188"/>
      <c r="R331" s="191"/>
      <c r="T331" s="192"/>
      <c r="U331" s="188"/>
      <c r="V331" s="188"/>
      <c r="W331" s="188"/>
      <c r="X331" s="188"/>
      <c r="Y331" s="188"/>
      <c r="Z331" s="188"/>
      <c r="AA331" s="193"/>
      <c r="AT331" s="194" t="s">
        <v>166</v>
      </c>
      <c r="AU331" s="194" t="s">
        <v>113</v>
      </c>
      <c r="AV331" s="12" t="s">
        <v>163</v>
      </c>
      <c r="AW331" s="12" t="s">
        <v>35</v>
      </c>
      <c r="AX331" s="12" t="s">
        <v>85</v>
      </c>
      <c r="AY331" s="194" t="s">
        <v>158</v>
      </c>
    </row>
    <row r="332" spans="2:65" s="1" customFormat="1" ht="22.5" customHeight="1">
      <c r="B332" s="135"/>
      <c r="C332" s="203" t="s">
        <v>439</v>
      </c>
      <c r="D332" s="203" t="s">
        <v>326</v>
      </c>
      <c r="E332" s="204" t="s">
        <v>440</v>
      </c>
      <c r="F332" s="297" t="s">
        <v>441</v>
      </c>
      <c r="G332" s="297"/>
      <c r="H332" s="297"/>
      <c r="I332" s="297"/>
      <c r="J332" s="205" t="s">
        <v>162</v>
      </c>
      <c r="K332" s="206">
        <v>95.88</v>
      </c>
      <c r="L332" s="298">
        <v>0</v>
      </c>
      <c r="M332" s="298"/>
      <c r="N332" s="299">
        <f>ROUND(L332*K332,2)</f>
        <v>0</v>
      </c>
      <c r="O332" s="279"/>
      <c r="P332" s="279"/>
      <c r="Q332" s="279"/>
      <c r="R332" s="138"/>
      <c r="T332" s="168" t="s">
        <v>5</v>
      </c>
      <c r="U332" s="47" t="s">
        <v>42</v>
      </c>
      <c r="V332" s="39"/>
      <c r="W332" s="169">
        <f>V332*K332</f>
        <v>0</v>
      </c>
      <c r="X332" s="169">
        <v>9.5000000000000001E-2</v>
      </c>
      <c r="Y332" s="169">
        <f>X332*K332</f>
        <v>9.1085999999999991</v>
      </c>
      <c r="Z332" s="169">
        <v>0</v>
      </c>
      <c r="AA332" s="170">
        <f>Z332*K332</f>
        <v>0</v>
      </c>
      <c r="AR332" s="21" t="s">
        <v>198</v>
      </c>
      <c r="AT332" s="21" t="s">
        <v>326</v>
      </c>
      <c r="AU332" s="21" t="s">
        <v>113</v>
      </c>
      <c r="AY332" s="21" t="s">
        <v>158</v>
      </c>
      <c r="BE332" s="109">
        <f>IF(U332="základní",N332,0)</f>
        <v>0</v>
      </c>
      <c r="BF332" s="109">
        <f>IF(U332="snížená",N332,0)</f>
        <v>0</v>
      </c>
      <c r="BG332" s="109">
        <f>IF(U332="zákl. přenesená",N332,0)</f>
        <v>0</v>
      </c>
      <c r="BH332" s="109">
        <f>IF(U332="sníž. přenesená",N332,0)</f>
        <v>0</v>
      </c>
      <c r="BI332" s="109">
        <f>IF(U332="nulová",N332,0)</f>
        <v>0</v>
      </c>
      <c r="BJ332" s="21" t="s">
        <v>85</v>
      </c>
      <c r="BK332" s="109">
        <f>ROUND(L332*K332,2)</f>
        <v>0</v>
      </c>
      <c r="BL332" s="21" t="s">
        <v>163</v>
      </c>
      <c r="BM332" s="21" t="s">
        <v>442</v>
      </c>
    </row>
    <row r="333" spans="2:65" s="11" customFormat="1" ht="22.5" customHeight="1">
      <c r="B333" s="179"/>
      <c r="C333" s="180"/>
      <c r="D333" s="180"/>
      <c r="E333" s="181" t="s">
        <v>5</v>
      </c>
      <c r="F333" s="293" t="s">
        <v>284</v>
      </c>
      <c r="G333" s="294"/>
      <c r="H333" s="294"/>
      <c r="I333" s="294"/>
      <c r="J333" s="180"/>
      <c r="K333" s="182">
        <v>94</v>
      </c>
      <c r="L333" s="180"/>
      <c r="M333" s="180"/>
      <c r="N333" s="180"/>
      <c r="O333" s="180"/>
      <c r="P333" s="180"/>
      <c r="Q333" s="180"/>
      <c r="R333" s="183"/>
      <c r="T333" s="184"/>
      <c r="U333" s="180"/>
      <c r="V333" s="180"/>
      <c r="W333" s="180"/>
      <c r="X333" s="180"/>
      <c r="Y333" s="180"/>
      <c r="Z333" s="180"/>
      <c r="AA333" s="185"/>
      <c r="AT333" s="186" t="s">
        <v>166</v>
      </c>
      <c r="AU333" s="186" t="s">
        <v>113</v>
      </c>
      <c r="AV333" s="11" t="s">
        <v>113</v>
      </c>
      <c r="AW333" s="11" t="s">
        <v>35</v>
      </c>
      <c r="AX333" s="11" t="s">
        <v>77</v>
      </c>
      <c r="AY333" s="186" t="s">
        <v>158</v>
      </c>
    </row>
    <row r="334" spans="2:65" s="12" customFormat="1" ht="22.5" customHeight="1">
      <c r="B334" s="187"/>
      <c r="C334" s="188"/>
      <c r="D334" s="188"/>
      <c r="E334" s="189" t="s">
        <v>5</v>
      </c>
      <c r="F334" s="291" t="s">
        <v>170</v>
      </c>
      <c r="G334" s="292"/>
      <c r="H334" s="292"/>
      <c r="I334" s="292"/>
      <c r="J334" s="188"/>
      <c r="K334" s="190">
        <v>94</v>
      </c>
      <c r="L334" s="188"/>
      <c r="M334" s="188"/>
      <c r="N334" s="188"/>
      <c r="O334" s="188"/>
      <c r="P334" s="188"/>
      <c r="Q334" s="188"/>
      <c r="R334" s="191"/>
      <c r="T334" s="192"/>
      <c r="U334" s="188"/>
      <c r="V334" s="188"/>
      <c r="W334" s="188"/>
      <c r="X334" s="188"/>
      <c r="Y334" s="188"/>
      <c r="Z334" s="188"/>
      <c r="AA334" s="193"/>
      <c r="AT334" s="194" t="s">
        <v>166</v>
      </c>
      <c r="AU334" s="194" t="s">
        <v>113</v>
      </c>
      <c r="AV334" s="12" t="s">
        <v>163</v>
      </c>
      <c r="AW334" s="12" t="s">
        <v>35</v>
      </c>
      <c r="AX334" s="12" t="s">
        <v>85</v>
      </c>
      <c r="AY334" s="194" t="s">
        <v>158</v>
      </c>
    </row>
    <row r="335" spans="2:65" s="1" customFormat="1" ht="31.5" customHeight="1">
      <c r="B335" s="135"/>
      <c r="C335" s="164" t="s">
        <v>443</v>
      </c>
      <c r="D335" s="164" t="s">
        <v>159</v>
      </c>
      <c r="E335" s="165" t="s">
        <v>444</v>
      </c>
      <c r="F335" s="277" t="s">
        <v>445</v>
      </c>
      <c r="G335" s="277"/>
      <c r="H335" s="277"/>
      <c r="I335" s="277"/>
      <c r="J335" s="166" t="s">
        <v>162</v>
      </c>
      <c r="K335" s="167">
        <v>153</v>
      </c>
      <c r="L335" s="278">
        <v>0</v>
      </c>
      <c r="M335" s="278"/>
      <c r="N335" s="279">
        <f>ROUND(L335*K335,2)</f>
        <v>0</v>
      </c>
      <c r="O335" s="279"/>
      <c r="P335" s="279"/>
      <c r="Q335" s="279"/>
      <c r="R335" s="138"/>
      <c r="T335" s="168" t="s">
        <v>5</v>
      </c>
      <c r="U335" s="47" t="s">
        <v>42</v>
      </c>
      <c r="V335" s="39"/>
      <c r="W335" s="169">
        <f>V335*K335</f>
        <v>0</v>
      </c>
      <c r="X335" s="169">
        <v>9.8000000000000004E-2</v>
      </c>
      <c r="Y335" s="169">
        <f>X335*K335</f>
        <v>14.994</v>
      </c>
      <c r="Z335" s="169">
        <v>0</v>
      </c>
      <c r="AA335" s="170">
        <f>Z335*K335</f>
        <v>0</v>
      </c>
      <c r="AR335" s="21" t="s">
        <v>163</v>
      </c>
      <c r="AT335" s="21" t="s">
        <v>159</v>
      </c>
      <c r="AU335" s="21" t="s">
        <v>113</v>
      </c>
      <c r="AY335" s="21" t="s">
        <v>158</v>
      </c>
      <c r="BE335" s="109">
        <f>IF(U335="základní",N335,0)</f>
        <v>0</v>
      </c>
      <c r="BF335" s="109">
        <f>IF(U335="snížená",N335,0)</f>
        <v>0</v>
      </c>
      <c r="BG335" s="109">
        <f>IF(U335="zákl. přenesená",N335,0)</f>
        <v>0</v>
      </c>
      <c r="BH335" s="109">
        <f>IF(U335="sníž. přenesená",N335,0)</f>
        <v>0</v>
      </c>
      <c r="BI335" s="109">
        <f>IF(U335="nulová",N335,0)</f>
        <v>0</v>
      </c>
      <c r="BJ335" s="21" t="s">
        <v>85</v>
      </c>
      <c r="BK335" s="109">
        <f>ROUND(L335*K335,2)</f>
        <v>0</v>
      </c>
      <c r="BL335" s="21" t="s">
        <v>163</v>
      </c>
      <c r="BM335" s="21" t="s">
        <v>446</v>
      </c>
    </row>
    <row r="336" spans="2:65" s="11" customFormat="1" ht="22.5" customHeight="1">
      <c r="B336" s="179"/>
      <c r="C336" s="180"/>
      <c r="D336" s="180"/>
      <c r="E336" s="181" t="s">
        <v>5</v>
      </c>
      <c r="F336" s="293" t="s">
        <v>289</v>
      </c>
      <c r="G336" s="294"/>
      <c r="H336" s="294"/>
      <c r="I336" s="294"/>
      <c r="J336" s="180"/>
      <c r="K336" s="182">
        <v>153</v>
      </c>
      <c r="L336" s="180"/>
      <c r="M336" s="180"/>
      <c r="N336" s="180"/>
      <c r="O336" s="180"/>
      <c r="P336" s="180"/>
      <c r="Q336" s="180"/>
      <c r="R336" s="183"/>
      <c r="T336" s="184"/>
      <c r="U336" s="180"/>
      <c r="V336" s="180"/>
      <c r="W336" s="180"/>
      <c r="X336" s="180"/>
      <c r="Y336" s="180"/>
      <c r="Z336" s="180"/>
      <c r="AA336" s="185"/>
      <c r="AT336" s="186" t="s">
        <v>166</v>
      </c>
      <c r="AU336" s="186" t="s">
        <v>113</v>
      </c>
      <c r="AV336" s="11" t="s">
        <v>113</v>
      </c>
      <c r="AW336" s="11" t="s">
        <v>35</v>
      </c>
      <c r="AX336" s="11" t="s">
        <v>77</v>
      </c>
      <c r="AY336" s="186" t="s">
        <v>158</v>
      </c>
    </row>
    <row r="337" spans="2:65" s="12" customFormat="1" ht="22.5" customHeight="1">
      <c r="B337" s="187"/>
      <c r="C337" s="188"/>
      <c r="D337" s="188"/>
      <c r="E337" s="189" t="s">
        <v>5</v>
      </c>
      <c r="F337" s="291" t="s">
        <v>170</v>
      </c>
      <c r="G337" s="292"/>
      <c r="H337" s="292"/>
      <c r="I337" s="292"/>
      <c r="J337" s="188"/>
      <c r="K337" s="190">
        <v>153</v>
      </c>
      <c r="L337" s="188"/>
      <c r="M337" s="188"/>
      <c r="N337" s="188"/>
      <c r="O337" s="188"/>
      <c r="P337" s="188"/>
      <c r="Q337" s="188"/>
      <c r="R337" s="191"/>
      <c r="T337" s="192"/>
      <c r="U337" s="188"/>
      <c r="V337" s="188"/>
      <c r="W337" s="188"/>
      <c r="X337" s="188"/>
      <c r="Y337" s="188"/>
      <c r="Z337" s="188"/>
      <c r="AA337" s="193"/>
      <c r="AT337" s="194" t="s">
        <v>166</v>
      </c>
      <c r="AU337" s="194" t="s">
        <v>113</v>
      </c>
      <c r="AV337" s="12" t="s">
        <v>163</v>
      </c>
      <c r="AW337" s="12" t="s">
        <v>35</v>
      </c>
      <c r="AX337" s="12" t="s">
        <v>85</v>
      </c>
      <c r="AY337" s="194" t="s">
        <v>158</v>
      </c>
    </row>
    <row r="338" spans="2:65" s="1" customFormat="1" ht="31.5" customHeight="1">
      <c r="B338" s="135"/>
      <c r="C338" s="203" t="s">
        <v>447</v>
      </c>
      <c r="D338" s="203" t="s">
        <v>326</v>
      </c>
      <c r="E338" s="204" t="s">
        <v>448</v>
      </c>
      <c r="F338" s="297" t="s">
        <v>449</v>
      </c>
      <c r="G338" s="297"/>
      <c r="H338" s="297"/>
      <c r="I338" s="297"/>
      <c r="J338" s="205" t="s">
        <v>333</v>
      </c>
      <c r="K338" s="206">
        <v>625</v>
      </c>
      <c r="L338" s="298">
        <v>0</v>
      </c>
      <c r="M338" s="298"/>
      <c r="N338" s="299">
        <f>ROUND(L338*K338,2)</f>
        <v>0</v>
      </c>
      <c r="O338" s="279"/>
      <c r="P338" s="279"/>
      <c r="Q338" s="279"/>
      <c r="R338" s="138"/>
      <c r="T338" s="168" t="s">
        <v>5</v>
      </c>
      <c r="U338" s="47" t="s">
        <v>42</v>
      </c>
      <c r="V338" s="39"/>
      <c r="W338" s="169">
        <f>V338*K338</f>
        <v>0</v>
      </c>
      <c r="X338" s="169">
        <v>3.3000000000000002E-2</v>
      </c>
      <c r="Y338" s="169">
        <f>X338*K338</f>
        <v>20.625</v>
      </c>
      <c r="Z338" s="169">
        <v>0</v>
      </c>
      <c r="AA338" s="170">
        <f>Z338*K338</f>
        <v>0</v>
      </c>
      <c r="AR338" s="21" t="s">
        <v>198</v>
      </c>
      <c r="AT338" s="21" t="s">
        <v>326</v>
      </c>
      <c r="AU338" s="21" t="s">
        <v>113</v>
      </c>
      <c r="AY338" s="21" t="s">
        <v>158</v>
      </c>
      <c r="BE338" s="109">
        <f>IF(U338="základní",N338,0)</f>
        <v>0</v>
      </c>
      <c r="BF338" s="109">
        <f>IF(U338="snížená",N338,0)</f>
        <v>0</v>
      </c>
      <c r="BG338" s="109">
        <f>IF(U338="zákl. přenesená",N338,0)</f>
        <v>0</v>
      </c>
      <c r="BH338" s="109">
        <f>IF(U338="sníž. přenesená",N338,0)</f>
        <v>0</v>
      </c>
      <c r="BI338" s="109">
        <f>IF(U338="nulová",N338,0)</f>
        <v>0</v>
      </c>
      <c r="BJ338" s="21" t="s">
        <v>85</v>
      </c>
      <c r="BK338" s="109">
        <f>ROUND(L338*K338,2)</f>
        <v>0</v>
      </c>
      <c r="BL338" s="21" t="s">
        <v>163</v>
      </c>
      <c r="BM338" s="21" t="s">
        <v>450</v>
      </c>
    </row>
    <row r="339" spans="2:65" s="11" customFormat="1" ht="22.5" customHeight="1">
      <c r="B339" s="179"/>
      <c r="C339" s="180"/>
      <c r="D339" s="180"/>
      <c r="E339" s="181" t="s">
        <v>5</v>
      </c>
      <c r="F339" s="293" t="s">
        <v>451</v>
      </c>
      <c r="G339" s="294"/>
      <c r="H339" s="294"/>
      <c r="I339" s="294"/>
      <c r="J339" s="180"/>
      <c r="K339" s="182">
        <v>625</v>
      </c>
      <c r="L339" s="180"/>
      <c r="M339" s="180"/>
      <c r="N339" s="180"/>
      <c r="O339" s="180"/>
      <c r="P339" s="180"/>
      <c r="Q339" s="180"/>
      <c r="R339" s="183"/>
      <c r="T339" s="184"/>
      <c r="U339" s="180"/>
      <c r="V339" s="180"/>
      <c r="W339" s="180"/>
      <c r="X339" s="180"/>
      <c r="Y339" s="180"/>
      <c r="Z339" s="180"/>
      <c r="AA339" s="185"/>
      <c r="AT339" s="186" t="s">
        <v>166</v>
      </c>
      <c r="AU339" s="186" t="s">
        <v>113</v>
      </c>
      <c r="AV339" s="11" t="s">
        <v>113</v>
      </c>
      <c r="AW339" s="11" t="s">
        <v>35</v>
      </c>
      <c r="AX339" s="11" t="s">
        <v>77</v>
      </c>
      <c r="AY339" s="186" t="s">
        <v>158</v>
      </c>
    </row>
    <row r="340" spans="2:65" s="12" customFormat="1" ht="22.5" customHeight="1">
      <c r="B340" s="187"/>
      <c r="C340" s="188"/>
      <c r="D340" s="188"/>
      <c r="E340" s="189" t="s">
        <v>5</v>
      </c>
      <c r="F340" s="291" t="s">
        <v>170</v>
      </c>
      <c r="G340" s="292"/>
      <c r="H340" s="292"/>
      <c r="I340" s="292"/>
      <c r="J340" s="188"/>
      <c r="K340" s="190">
        <v>625</v>
      </c>
      <c r="L340" s="188"/>
      <c r="M340" s="188"/>
      <c r="N340" s="188"/>
      <c r="O340" s="188"/>
      <c r="P340" s="188"/>
      <c r="Q340" s="188"/>
      <c r="R340" s="191"/>
      <c r="T340" s="192"/>
      <c r="U340" s="188"/>
      <c r="V340" s="188"/>
      <c r="W340" s="188"/>
      <c r="X340" s="188"/>
      <c r="Y340" s="188"/>
      <c r="Z340" s="188"/>
      <c r="AA340" s="193"/>
      <c r="AT340" s="194" t="s">
        <v>166</v>
      </c>
      <c r="AU340" s="194" t="s">
        <v>113</v>
      </c>
      <c r="AV340" s="12" t="s">
        <v>163</v>
      </c>
      <c r="AW340" s="12" t="s">
        <v>35</v>
      </c>
      <c r="AX340" s="12" t="s">
        <v>85</v>
      </c>
      <c r="AY340" s="194" t="s">
        <v>158</v>
      </c>
    </row>
    <row r="341" spans="2:65" s="9" customFormat="1" ht="29.85" customHeight="1">
      <c r="B341" s="153"/>
      <c r="C341" s="154"/>
      <c r="D341" s="163" t="s">
        <v>129</v>
      </c>
      <c r="E341" s="163"/>
      <c r="F341" s="163"/>
      <c r="G341" s="163"/>
      <c r="H341" s="163"/>
      <c r="I341" s="163"/>
      <c r="J341" s="163"/>
      <c r="K341" s="163"/>
      <c r="L341" s="163"/>
      <c r="M341" s="163"/>
      <c r="N341" s="283">
        <f>BK341</f>
        <v>0</v>
      </c>
      <c r="O341" s="284"/>
      <c r="P341" s="284"/>
      <c r="Q341" s="284"/>
      <c r="R341" s="156"/>
      <c r="T341" s="157"/>
      <c r="U341" s="154"/>
      <c r="V341" s="154"/>
      <c r="W341" s="158">
        <f>SUM(W342:W343)</f>
        <v>0</v>
      </c>
      <c r="X341" s="154"/>
      <c r="Y341" s="158">
        <f>SUM(Y342:Y343)</f>
        <v>11.582280000000001</v>
      </c>
      <c r="Z341" s="154"/>
      <c r="AA341" s="159">
        <f>SUM(AA342:AA343)</f>
        <v>0</v>
      </c>
      <c r="AR341" s="160" t="s">
        <v>85</v>
      </c>
      <c r="AT341" s="161" t="s">
        <v>76</v>
      </c>
      <c r="AU341" s="161" t="s">
        <v>85</v>
      </c>
      <c r="AY341" s="160" t="s">
        <v>158</v>
      </c>
      <c r="BK341" s="162">
        <f>SUM(BK342:BK343)</f>
        <v>0</v>
      </c>
    </row>
    <row r="342" spans="2:65" s="1" customFormat="1" ht="31.5" customHeight="1">
      <c r="B342" s="135"/>
      <c r="C342" s="164" t="s">
        <v>452</v>
      </c>
      <c r="D342" s="164" t="s">
        <v>159</v>
      </c>
      <c r="E342" s="165" t="s">
        <v>453</v>
      </c>
      <c r="F342" s="277" t="s">
        <v>454</v>
      </c>
      <c r="G342" s="277"/>
      <c r="H342" s="277"/>
      <c r="I342" s="277"/>
      <c r="J342" s="166" t="s">
        <v>333</v>
      </c>
      <c r="K342" s="167">
        <v>12</v>
      </c>
      <c r="L342" s="278">
        <v>0</v>
      </c>
      <c r="M342" s="278"/>
      <c r="N342" s="279">
        <f>ROUND(L342*K342,2)</f>
        <v>0</v>
      </c>
      <c r="O342" s="279"/>
      <c r="P342" s="279"/>
      <c r="Q342" s="279"/>
      <c r="R342" s="138"/>
      <c r="T342" s="168" t="s">
        <v>5</v>
      </c>
      <c r="U342" s="47" t="s">
        <v>42</v>
      </c>
      <c r="V342" s="39"/>
      <c r="W342" s="169">
        <f>V342*K342</f>
        <v>0</v>
      </c>
      <c r="X342" s="169">
        <v>0.42080000000000001</v>
      </c>
      <c r="Y342" s="169">
        <f>X342*K342</f>
        <v>5.0495999999999999</v>
      </c>
      <c r="Z342" s="169">
        <v>0</v>
      </c>
      <c r="AA342" s="170">
        <f>Z342*K342</f>
        <v>0</v>
      </c>
      <c r="AR342" s="21" t="s">
        <v>163</v>
      </c>
      <c r="AT342" s="21" t="s">
        <v>159</v>
      </c>
      <c r="AU342" s="21" t="s">
        <v>113</v>
      </c>
      <c r="AY342" s="21" t="s">
        <v>158</v>
      </c>
      <c r="BE342" s="109">
        <f>IF(U342="základní",N342,0)</f>
        <v>0</v>
      </c>
      <c r="BF342" s="109">
        <f>IF(U342="snížená",N342,0)</f>
        <v>0</v>
      </c>
      <c r="BG342" s="109">
        <f>IF(U342="zákl. přenesená",N342,0)</f>
        <v>0</v>
      </c>
      <c r="BH342" s="109">
        <f>IF(U342="sníž. přenesená",N342,0)</f>
        <v>0</v>
      </c>
      <c r="BI342" s="109">
        <f>IF(U342="nulová",N342,0)</f>
        <v>0</v>
      </c>
      <c r="BJ342" s="21" t="s">
        <v>85</v>
      </c>
      <c r="BK342" s="109">
        <f>ROUND(L342*K342,2)</f>
        <v>0</v>
      </c>
      <c r="BL342" s="21" t="s">
        <v>163</v>
      </c>
      <c r="BM342" s="21" t="s">
        <v>455</v>
      </c>
    </row>
    <row r="343" spans="2:65" s="1" customFormat="1" ht="44.25" customHeight="1">
      <c r="B343" s="135"/>
      <c r="C343" s="164" t="s">
        <v>456</v>
      </c>
      <c r="D343" s="164" t="s">
        <v>159</v>
      </c>
      <c r="E343" s="165" t="s">
        <v>457</v>
      </c>
      <c r="F343" s="277" t="s">
        <v>458</v>
      </c>
      <c r="G343" s="277"/>
      <c r="H343" s="277"/>
      <c r="I343" s="277"/>
      <c r="J343" s="166" t="s">
        <v>333</v>
      </c>
      <c r="K343" s="167">
        <v>21</v>
      </c>
      <c r="L343" s="278">
        <v>0</v>
      </c>
      <c r="M343" s="278"/>
      <c r="N343" s="279">
        <f>ROUND(L343*K343,2)</f>
        <v>0</v>
      </c>
      <c r="O343" s="279"/>
      <c r="P343" s="279"/>
      <c r="Q343" s="279"/>
      <c r="R343" s="138"/>
      <c r="T343" s="168" t="s">
        <v>5</v>
      </c>
      <c r="U343" s="47" t="s">
        <v>42</v>
      </c>
      <c r="V343" s="39"/>
      <c r="W343" s="169">
        <f>V343*K343</f>
        <v>0</v>
      </c>
      <c r="X343" s="169">
        <v>0.31108000000000002</v>
      </c>
      <c r="Y343" s="169">
        <f>X343*K343</f>
        <v>6.5326800000000009</v>
      </c>
      <c r="Z343" s="169">
        <v>0</v>
      </c>
      <c r="AA343" s="170">
        <f>Z343*K343</f>
        <v>0</v>
      </c>
      <c r="AR343" s="21" t="s">
        <v>163</v>
      </c>
      <c r="AT343" s="21" t="s">
        <v>159</v>
      </c>
      <c r="AU343" s="21" t="s">
        <v>113</v>
      </c>
      <c r="AY343" s="21" t="s">
        <v>158</v>
      </c>
      <c r="BE343" s="109">
        <f>IF(U343="základní",N343,0)</f>
        <v>0</v>
      </c>
      <c r="BF343" s="109">
        <f>IF(U343="snížená",N343,0)</f>
        <v>0</v>
      </c>
      <c r="BG343" s="109">
        <f>IF(U343="zákl. přenesená",N343,0)</f>
        <v>0</v>
      </c>
      <c r="BH343" s="109">
        <f>IF(U343="sníž. přenesená",N343,0)</f>
        <v>0</v>
      </c>
      <c r="BI343" s="109">
        <f>IF(U343="nulová",N343,0)</f>
        <v>0</v>
      </c>
      <c r="BJ343" s="21" t="s">
        <v>85</v>
      </c>
      <c r="BK343" s="109">
        <f>ROUND(L343*K343,2)</f>
        <v>0</v>
      </c>
      <c r="BL343" s="21" t="s">
        <v>163</v>
      </c>
      <c r="BM343" s="21" t="s">
        <v>459</v>
      </c>
    </row>
    <row r="344" spans="2:65" s="9" customFormat="1" ht="29.85" customHeight="1">
      <c r="B344" s="153"/>
      <c r="C344" s="154"/>
      <c r="D344" s="163" t="s">
        <v>130</v>
      </c>
      <c r="E344" s="163"/>
      <c r="F344" s="163"/>
      <c r="G344" s="163"/>
      <c r="H344" s="163"/>
      <c r="I344" s="163"/>
      <c r="J344" s="163"/>
      <c r="K344" s="163"/>
      <c r="L344" s="163"/>
      <c r="M344" s="163"/>
      <c r="N344" s="303">
        <f>BK344</f>
        <v>0</v>
      </c>
      <c r="O344" s="304"/>
      <c r="P344" s="304"/>
      <c r="Q344" s="304"/>
      <c r="R344" s="156"/>
      <c r="T344" s="157"/>
      <c r="U344" s="154"/>
      <c r="V344" s="154"/>
      <c r="W344" s="158">
        <f>SUM(W345:W415)</f>
        <v>0</v>
      </c>
      <c r="X344" s="154"/>
      <c r="Y344" s="158">
        <f>SUM(Y345:Y415)</f>
        <v>986.84000550000007</v>
      </c>
      <c r="Z344" s="154"/>
      <c r="AA344" s="159">
        <f>SUM(AA345:AA415)</f>
        <v>60.738</v>
      </c>
      <c r="AR344" s="160" t="s">
        <v>85</v>
      </c>
      <c r="AT344" s="161" t="s">
        <v>76</v>
      </c>
      <c r="AU344" s="161" t="s">
        <v>85</v>
      </c>
      <c r="AY344" s="160" t="s">
        <v>158</v>
      </c>
      <c r="BK344" s="162">
        <f>SUM(BK345:BK415)</f>
        <v>0</v>
      </c>
    </row>
    <row r="345" spans="2:65" s="1" customFormat="1" ht="31.5" customHeight="1">
      <c r="B345" s="135"/>
      <c r="C345" s="164" t="s">
        <v>460</v>
      </c>
      <c r="D345" s="164" t="s">
        <v>159</v>
      </c>
      <c r="E345" s="165" t="s">
        <v>461</v>
      </c>
      <c r="F345" s="277" t="s">
        <v>462</v>
      </c>
      <c r="G345" s="277"/>
      <c r="H345" s="277"/>
      <c r="I345" s="277"/>
      <c r="J345" s="166" t="s">
        <v>333</v>
      </c>
      <c r="K345" s="167">
        <v>22</v>
      </c>
      <c r="L345" s="278">
        <v>0</v>
      </c>
      <c r="M345" s="278"/>
      <c r="N345" s="279">
        <f>ROUND(L345*K345,2)</f>
        <v>0</v>
      </c>
      <c r="O345" s="279"/>
      <c r="P345" s="279"/>
      <c r="Q345" s="279"/>
      <c r="R345" s="138"/>
      <c r="T345" s="168" t="s">
        <v>5</v>
      </c>
      <c r="U345" s="47" t="s">
        <v>42</v>
      </c>
      <c r="V345" s="39"/>
      <c r="W345" s="169">
        <f>V345*K345</f>
        <v>0</v>
      </c>
      <c r="X345" s="169">
        <v>0.11171</v>
      </c>
      <c r="Y345" s="169">
        <f>X345*K345</f>
        <v>2.4576199999999999</v>
      </c>
      <c r="Z345" s="169">
        <v>0</v>
      </c>
      <c r="AA345" s="170">
        <f>Z345*K345</f>
        <v>0</v>
      </c>
      <c r="AR345" s="21" t="s">
        <v>163</v>
      </c>
      <c r="AT345" s="21" t="s">
        <v>159</v>
      </c>
      <c r="AU345" s="21" t="s">
        <v>113</v>
      </c>
      <c r="AY345" s="21" t="s">
        <v>158</v>
      </c>
      <c r="BE345" s="109">
        <f>IF(U345="základní",N345,0)</f>
        <v>0</v>
      </c>
      <c r="BF345" s="109">
        <f>IF(U345="snížená",N345,0)</f>
        <v>0</v>
      </c>
      <c r="BG345" s="109">
        <f>IF(U345="zákl. přenesená",N345,0)</f>
        <v>0</v>
      </c>
      <c r="BH345" s="109">
        <f>IF(U345="sníž. přenesená",N345,0)</f>
        <v>0</v>
      </c>
      <c r="BI345" s="109">
        <f>IF(U345="nulová",N345,0)</f>
        <v>0</v>
      </c>
      <c r="BJ345" s="21" t="s">
        <v>85</v>
      </c>
      <c r="BK345" s="109">
        <f>ROUND(L345*K345,2)</f>
        <v>0</v>
      </c>
      <c r="BL345" s="21" t="s">
        <v>163</v>
      </c>
      <c r="BM345" s="21" t="s">
        <v>463</v>
      </c>
    </row>
    <row r="346" spans="2:65" s="1" customFormat="1" ht="31.5" customHeight="1">
      <c r="B346" s="135"/>
      <c r="C346" s="203" t="s">
        <v>464</v>
      </c>
      <c r="D346" s="203" t="s">
        <v>326</v>
      </c>
      <c r="E346" s="204" t="s">
        <v>465</v>
      </c>
      <c r="F346" s="297" t="s">
        <v>466</v>
      </c>
      <c r="G346" s="297"/>
      <c r="H346" s="297"/>
      <c r="I346" s="297"/>
      <c r="J346" s="205" t="s">
        <v>333</v>
      </c>
      <c r="K346" s="206">
        <v>22</v>
      </c>
      <c r="L346" s="298">
        <v>0</v>
      </c>
      <c r="M346" s="298"/>
      <c r="N346" s="299">
        <f>ROUND(L346*K346,2)</f>
        <v>0</v>
      </c>
      <c r="O346" s="279"/>
      <c r="P346" s="279"/>
      <c r="Q346" s="279"/>
      <c r="R346" s="138"/>
      <c r="T346" s="168" t="s">
        <v>5</v>
      </c>
      <c r="U346" s="47" t="s">
        <v>42</v>
      </c>
      <c r="V346" s="39"/>
      <c r="W346" s="169">
        <f>V346*K346</f>
        <v>0</v>
      </c>
      <c r="X346" s="169">
        <v>9.4999999999999998E-3</v>
      </c>
      <c r="Y346" s="169">
        <f>X346*K346</f>
        <v>0.20899999999999999</v>
      </c>
      <c r="Z346" s="169">
        <v>0</v>
      </c>
      <c r="AA346" s="170">
        <f>Z346*K346</f>
        <v>0</v>
      </c>
      <c r="AR346" s="21" t="s">
        <v>198</v>
      </c>
      <c r="AT346" s="21" t="s">
        <v>326</v>
      </c>
      <c r="AU346" s="21" t="s">
        <v>113</v>
      </c>
      <c r="AY346" s="21" t="s">
        <v>158</v>
      </c>
      <c r="BE346" s="109">
        <f>IF(U346="základní",N346,0)</f>
        <v>0</v>
      </c>
      <c r="BF346" s="109">
        <f>IF(U346="snížená",N346,0)</f>
        <v>0</v>
      </c>
      <c r="BG346" s="109">
        <f>IF(U346="zákl. přenesená",N346,0)</f>
        <v>0</v>
      </c>
      <c r="BH346" s="109">
        <f>IF(U346="sníž. přenesená",N346,0)</f>
        <v>0</v>
      </c>
      <c r="BI346" s="109">
        <f>IF(U346="nulová",N346,0)</f>
        <v>0</v>
      </c>
      <c r="BJ346" s="21" t="s">
        <v>85</v>
      </c>
      <c r="BK346" s="109">
        <f>ROUND(L346*K346,2)</f>
        <v>0</v>
      </c>
      <c r="BL346" s="21" t="s">
        <v>163</v>
      </c>
      <c r="BM346" s="21" t="s">
        <v>467</v>
      </c>
    </row>
    <row r="347" spans="2:65" s="1" customFormat="1" ht="22.5" customHeight="1">
      <c r="B347" s="135"/>
      <c r="C347" s="164" t="s">
        <v>468</v>
      </c>
      <c r="D347" s="164" t="s">
        <v>159</v>
      </c>
      <c r="E347" s="165" t="s">
        <v>469</v>
      </c>
      <c r="F347" s="277" t="s">
        <v>470</v>
      </c>
      <c r="G347" s="277"/>
      <c r="H347" s="277"/>
      <c r="I347" s="277"/>
      <c r="J347" s="166" t="s">
        <v>333</v>
      </c>
      <c r="K347" s="167">
        <v>76</v>
      </c>
      <c r="L347" s="278">
        <v>0</v>
      </c>
      <c r="M347" s="278"/>
      <c r="N347" s="279">
        <f>ROUND(L347*K347,2)</f>
        <v>0</v>
      </c>
      <c r="O347" s="279"/>
      <c r="P347" s="279"/>
      <c r="Q347" s="279"/>
      <c r="R347" s="138"/>
      <c r="T347" s="168" t="s">
        <v>5</v>
      </c>
      <c r="U347" s="47" t="s">
        <v>42</v>
      </c>
      <c r="V347" s="39"/>
      <c r="W347" s="169">
        <f>V347*K347</f>
        <v>0</v>
      </c>
      <c r="X347" s="169">
        <v>0</v>
      </c>
      <c r="Y347" s="169">
        <f>X347*K347</f>
        <v>0</v>
      </c>
      <c r="Z347" s="169">
        <v>0</v>
      </c>
      <c r="AA347" s="170">
        <f>Z347*K347</f>
        <v>0</v>
      </c>
      <c r="AR347" s="21" t="s">
        <v>163</v>
      </c>
      <c r="AT347" s="21" t="s">
        <v>159</v>
      </c>
      <c r="AU347" s="21" t="s">
        <v>113</v>
      </c>
      <c r="AY347" s="21" t="s">
        <v>158</v>
      </c>
      <c r="BE347" s="109">
        <f>IF(U347="základní",N347,0)</f>
        <v>0</v>
      </c>
      <c r="BF347" s="109">
        <f>IF(U347="snížená",N347,0)</f>
        <v>0</v>
      </c>
      <c r="BG347" s="109">
        <f>IF(U347="zákl. přenesená",N347,0)</f>
        <v>0</v>
      </c>
      <c r="BH347" s="109">
        <f>IF(U347="sníž. přenesená",N347,0)</f>
        <v>0</v>
      </c>
      <c r="BI347" s="109">
        <f>IF(U347="nulová",N347,0)</f>
        <v>0</v>
      </c>
      <c r="BJ347" s="21" t="s">
        <v>85</v>
      </c>
      <c r="BK347" s="109">
        <f>ROUND(L347*K347,2)</f>
        <v>0</v>
      </c>
      <c r="BL347" s="21" t="s">
        <v>163</v>
      </c>
      <c r="BM347" s="21" t="s">
        <v>471</v>
      </c>
    </row>
    <row r="348" spans="2:65" s="11" customFormat="1" ht="22.5" customHeight="1">
      <c r="B348" s="179"/>
      <c r="C348" s="180"/>
      <c r="D348" s="180"/>
      <c r="E348" s="181" t="s">
        <v>5</v>
      </c>
      <c r="F348" s="293" t="s">
        <v>472</v>
      </c>
      <c r="G348" s="294"/>
      <c r="H348" s="294"/>
      <c r="I348" s="294"/>
      <c r="J348" s="180"/>
      <c r="K348" s="182">
        <v>76</v>
      </c>
      <c r="L348" s="180"/>
      <c r="M348" s="180"/>
      <c r="N348" s="180"/>
      <c r="O348" s="180"/>
      <c r="P348" s="180"/>
      <c r="Q348" s="180"/>
      <c r="R348" s="183"/>
      <c r="T348" s="184"/>
      <c r="U348" s="180"/>
      <c r="V348" s="180"/>
      <c r="W348" s="180"/>
      <c r="X348" s="180"/>
      <c r="Y348" s="180"/>
      <c r="Z348" s="180"/>
      <c r="AA348" s="185"/>
      <c r="AT348" s="186" t="s">
        <v>166</v>
      </c>
      <c r="AU348" s="186" t="s">
        <v>113</v>
      </c>
      <c r="AV348" s="11" t="s">
        <v>113</v>
      </c>
      <c r="AW348" s="11" t="s">
        <v>35</v>
      </c>
      <c r="AX348" s="11" t="s">
        <v>77</v>
      </c>
      <c r="AY348" s="186" t="s">
        <v>158</v>
      </c>
    </row>
    <row r="349" spans="2:65" s="12" customFormat="1" ht="22.5" customHeight="1">
      <c r="B349" s="187"/>
      <c r="C349" s="188"/>
      <c r="D349" s="188"/>
      <c r="E349" s="189" t="s">
        <v>5</v>
      </c>
      <c r="F349" s="291" t="s">
        <v>170</v>
      </c>
      <c r="G349" s="292"/>
      <c r="H349" s="292"/>
      <c r="I349" s="292"/>
      <c r="J349" s="188"/>
      <c r="K349" s="190">
        <v>76</v>
      </c>
      <c r="L349" s="188"/>
      <c r="M349" s="188"/>
      <c r="N349" s="188"/>
      <c r="O349" s="188"/>
      <c r="P349" s="188"/>
      <c r="Q349" s="188"/>
      <c r="R349" s="191"/>
      <c r="T349" s="192"/>
      <c r="U349" s="188"/>
      <c r="V349" s="188"/>
      <c r="W349" s="188"/>
      <c r="X349" s="188"/>
      <c r="Y349" s="188"/>
      <c r="Z349" s="188"/>
      <c r="AA349" s="193"/>
      <c r="AT349" s="194" t="s">
        <v>166</v>
      </c>
      <c r="AU349" s="194" t="s">
        <v>113</v>
      </c>
      <c r="AV349" s="12" t="s">
        <v>163</v>
      </c>
      <c r="AW349" s="12" t="s">
        <v>35</v>
      </c>
      <c r="AX349" s="12" t="s">
        <v>85</v>
      </c>
      <c r="AY349" s="194" t="s">
        <v>158</v>
      </c>
    </row>
    <row r="350" spans="2:65" s="1" customFormat="1" ht="31.5" customHeight="1">
      <c r="B350" s="135"/>
      <c r="C350" s="164" t="s">
        <v>473</v>
      </c>
      <c r="D350" s="164" t="s">
        <v>159</v>
      </c>
      <c r="E350" s="165" t="s">
        <v>474</v>
      </c>
      <c r="F350" s="277" t="s">
        <v>475</v>
      </c>
      <c r="G350" s="277"/>
      <c r="H350" s="277"/>
      <c r="I350" s="277"/>
      <c r="J350" s="166" t="s">
        <v>333</v>
      </c>
      <c r="K350" s="167">
        <v>25</v>
      </c>
      <c r="L350" s="278">
        <v>0</v>
      </c>
      <c r="M350" s="278"/>
      <c r="N350" s="279">
        <f>ROUND(L350*K350,2)</f>
        <v>0</v>
      </c>
      <c r="O350" s="279"/>
      <c r="P350" s="279"/>
      <c r="Q350" s="279"/>
      <c r="R350" s="138"/>
      <c r="T350" s="168" t="s">
        <v>5</v>
      </c>
      <c r="U350" s="47" t="s">
        <v>42</v>
      </c>
      <c r="V350" s="39"/>
      <c r="W350" s="169">
        <f>V350*K350</f>
        <v>0</v>
      </c>
      <c r="X350" s="169">
        <v>0</v>
      </c>
      <c r="Y350" s="169">
        <f>X350*K350</f>
        <v>0</v>
      </c>
      <c r="Z350" s="169">
        <v>0</v>
      </c>
      <c r="AA350" s="170">
        <f>Z350*K350</f>
        <v>0</v>
      </c>
      <c r="AR350" s="21" t="s">
        <v>163</v>
      </c>
      <c r="AT350" s="21" t="s">
        <v>159</v>
      </c>
      <c r="AU350" s="21" t="s">
        <v>113</v>
      </c>
      <c r="AY350" s="21" t="s">
        <v>158</v>
      </c>
      <c r="BE350" s="109">
        <f>IF(U350="základní",N350,0)</f>
        <v>0</v>
      </c>
      <c r="BF350" s="109">
        <f>IF(U350="snížená",N350,0)</f>
        <v>0</v>
      </c>
      <c r="BG350" s="109">
        <f>IF(U350="zákl. přenesená",N350,0)</f>
        <v>0</v>
      </c>
      <c r="BH350" s="109">
        <f>IF(U350="sníž. přenesená",N350,0)</f>
        <v>0</v>
      </c>
      <c r="BI350" s="109">
        <f>IF(U350="nulová",N350,0)</f>
        <v>0</v>
      </c>
      <c r="BJ350" s="21" t="s">
        <v>85</v>
      </c>
      <c r="BK350" s="109">
        <f>ROUND(L350*K350,2)</f>
        <v>0</v>
      </c>
      <c r="BL350" s="21" t="s">
        <v>163</v>
      </c>
      <c r="BM350" s="21" t="s">
        <v>476</v>
      </c>
    </row>
    <row r="351" spans="2:65" s="11" customFormat="1" ht="22.5" customHeight="1">
      <c r="B351" s="179"/>
      <c r="C351" s="180"/>
      <c r="D351" s="180"/>
      <c r="E351" s="181" t="s">
        <v>5</v>
      </c>
      <c r="F351" s="293" t="s">
        <v>306</v>
      </c>
      <c r="G351" s="294"/>
      <c r="H351" s="294"/>
      <c r="I351" s="294"/>
      <c r="J351" s="180"/>
      <c r="K351" s="182">
        <v>25</v>
      </c>
      <c r="L351" s="180"/>
      <c r="M351" s="180"/>
      <c r="N351" s="180"/>
      <c r="O351" s="180"/>
      <c r="P351" s="180"/>
      <c r="Q351" s="180"/>
      <c r="R351" s="183"/>
      <c r="T351" s="184"/>
      <c r="U351" s="180"/>
      <c r="V351" s="180"/>
      <c r="W351" s="180"/>
      <c r="X351" s="180"/>
      <c r="Y351" s="180"/>
      <c r="Z351" s="180"/>
      <c r="AA351" s="185"/>
      <c r="AT351" s="186" t="s">
        <v>166</v>
      </c>
      <c r="AU351" s="186" t="s">
        <v>113</v>
      </c>
      <c r="AV351" s="11" t="s">
        <v>113</v>
      </c>
      <c r="AW351" s="11" t="s">
        <v>35</v>
      </c>
      <c r="AX351" s="11" t="s">
        <v>77</v>
      </c>
      <c r="AY351" s="186" t="s">
        <v>158</v>
      </c>
    </row>
    <row r="352" spans="2:65" s="12" customFormat="1" ht="22.5" customHeight="1">
      <c r="B352" s="187"/>
      <c r="C352" s="188"/>
      <c r="D352" s="188"/>
      <c r="E352" s="189" t="s">
        <v>5</v>
      </c>
      <c r="F352" s="291" t="s">
        <v>170</v>
      </c>
      <c r="G352" s="292"/>
      <c r="H352" s="292"/>
      <c r="I352" s="292"/>
      <c r="J352" s="188"/>
      <c r="K352" s="190">
        <v>25</v>
      </c>
      <c r="L352" s="188"/>
      <c r="M352" s="188"/>
      <c r="N352" s="188"/>
      <c r="O352" s="188"/>
      <c r="P352" s="188"/>
      <c r="Q352" s="188"/>
      <c r="R352" s="191"/>
      <c r="T352" s="192"/>
      <c r="U352" s="188"/>
      <c r="V352" s="188"/>
      <c r="W352" s="188"/>
      <c r="X352" s="188"/>
      <c r="Y352" s="188"/>
      <c r="Z352" s="188"/>
      <c r="AA352" s="193"/>
      <c r="AT352" s="194" t="s">
        <v>166</v>
      </c>
      <c r="AU352" s="194" t="s">
        <v>113</v>
      </c>
      <c r="AV352" s="12" t="s">
        <v>163</v>
      </c>
      <c r="AW352" s="12" t="s">
        <v>35</v>
      </c>
      <c r="AX352" s="12" t="s">
        <v>85</v>
      </c>
      <c r="AY352" s="194" t="s">
        <v>158</v>
      </c>
    </row>
    <row r="353" spans="2:65" s="1" customFormat="1" ht="22.5" customHeight="1">
      <c r="B353" s="135"/>
      <c r="C353" s="164" t="s">
        <v>477</v>
      </c>
      <c r="D353" s="164" t="s">
        <v>159</v>
      </c>
      <c r="E353" s="165" t="s">
        <v>478</v>
      </c>
      <c r="F353" s="277" t="s">
        <v>479</v>
      </c>
      <c r="G353" s="277"/>
      <c r="H353" s="277"/>
      <c r="I353" s="277"/>
      <c r="J353" s="166" t="s">
        <v>333</v>
      </c>
      <c r="K353" s="167">
        <v>30</v>
      </c>
      <c r="L353" s="278">
        <v>0</v>
      </c>
      <c r="M353" s="278"/>
      <c r="N353" s="279">
        <f>ROUND(L353*K353,2)</f>
        <v>0</v>
      </c>
      <c r="O353" s="279"/>
      <c r="P353" s="279"/>
      <c r="Q353" s="279"/>
      <c r="R353" s="138"/>
      <c r="T353" s="168" t="s">
        <v>5</v>
      </c>
      <c r="U353" s="47" t="s">
        <v>42</v>
      </c>
      <c r="V353" s="39"/>
      <c r="W353" s="169">
        <f>V353*K353</f>
        <v>0</v>
      </c>
      <c r="X353" s="169">
        <v>0</v>
      </c>
      <c r="Y353" s="169">
        <f>X353*K353</f>
        <v>0</v>
      </c>
      <c r="Z353" s="169">
        <v>0</v>
      </c>
      <c r="AA353" s="170">
        <f>Z353*K353</f>
        <v>0</v>
      </c>
      <c r="AR353" s="21" t="s">
        <v>163</v>
      </c>
      <c r="AT353" s="21" t="s">
        <v>159</v>
      </c>
      <c r="AU353" s="21" t="s">
        <v>113</v>
      </c>
      <c r="AY353" s="21" t="s">
        <v>158</v>
      </c>
      <c r="BE353" s="109">
        <f>IF(U353="základní",N353,0)</f>
        <v>0</v>
      </c>
      <c r="BF353" s="109">
        <f>IF(U353="snížená",N353,0)</f>
        <v>0</v>
      </c>
      <c r="BG353" s="109">
        <f>IF(U353="zákl. přenesená",N353,0)</f>
        <v>0</v>
      </c>
      <c r="BH353" s="109">
        <f>IF(U353="sníž. přenesená",N353,0)</f>
        <v>0</v>
      </c>
      <c r="BI353" s="109">
        <f>IF(U353="nulová",N353,0)</f>
        <v>0</v>
      </c>
      <c r="BJ353" s="21" t="s">
        <v>85</v>
      </c>
      <c r="BK353" s="109">
        <f>ROUND(L353*K353,2)</f>
        <v>0</v>
      </c>
      <c r="BL353" s="21" t="s">
        <v>163</v>
      </c>
      <c r="BM353" s="21" t="s">
        <v>480</v>
      </c>
    </row>
    <row r="354" spans="2:65" s="11" customFormat="1" ht="22.5" customHeight="1">
      <c r="B354" s="179"/>
      <c r="C354" s="180"/>
      <c r="D354" s="180"/>
      <c r="E354" s="181" t="s">
        <v>5</v>
      </c>
      <c r="F354" s="293" t="s">
        <v>330</v>
      </c>
      <c r="G354" s="294"/>
      <c r="H354" s="294"/>
      <c r="I354" s="294"/>
      <c r="J354" s="180"/>
      <c r="K354" s="182">
        <v>30</v>
      </c>
      <c r="L354" s="180"/>
      <c r="M354" s="180"/>
      <c r="N354" s="180"/>
      <c r="O354" s="180"/>
      <c r="P354" s="180"/>
      <c r="Q354" s="180"/>
      <c r="R354" s="183"/>
      <c r="T354" s="184"/>
      <c r="U354" s="180"/>
      <c r="V354" s="180"/>
      <c r="W354" s="180"/>
      <c r="X354" s="180"/>
      <c r="Y354" s="180"/>
      <c r="Z354" s="180"/>
      <c r="AA354" s="185"/>
      <c r="AT354" s="186" t="s">
        <v>166</v>
      </c>
      <c r="AU354" s="186" t="s">
        <v>113</v>
      </c>
      <c r="AV354" s="11" t="s">
        <v>113</v>
      </c>
      <c r="AW354" s="11" t="s">
        <v>35</v>
      </c>
      <c r="AX354" s="11" t="s">
        <v>77</v>
      </c>
      <c r="AY354" s="186" t="s">
        <v>158</v>
      </c>
    </row>
    <row r="355" spans="2:65" s="12" customFormat="1" ht="22.5" customHeight="1">
      <c r="B355" s="187"/>
      <c r="C355" s="188"/>
      <c r="D355" s="188"/>
      <c r="E355" s="189" t="s">
        <v>5</v>
      </c>
      <c r="F355" s="291" t="s">
        <v>170</v>
      </c>
      <c r="G355" s="292"/>
      <c r="H355" s="292"/>
      <c r="I355" s="292"/>
      <c r="J355" s="188"/>
      <c r="K355" s="190">
        <v>30</v>
      </c>
      <c r="L355" s="188"/>
      <c r="M355" s="188"/>
      <c r="N355" s="188"/>
      <c r="O355" s="188"/>
      <c r="P355" s="188"/>
      <c r="Q355" s="188"/>
      <c r="R355" s="191"/>
      <c r="T355" s="192"/>
      <c r="U355" s="188"/>
      <c r="V355" s="188"/>
      <c r="W355" s="188"/>
      <c r="X355" s="188"/>
      <c r="Y355" s="188"/>
      <c r="Z355" s="188"/>
      <c r="AA355" s="193"/>
      <c r="AT355" s="194" t="s">
        <v>166</v>
      </c>
      <c r="AU355" s="194" t="s">
        <v>113</v>
      </c>
      <c r="AV355" s="12" t="s">
        <v>163</v>
      </c>
      <c r="AW355" s="12" t="s">
        <v>35</v>
      </c>
      <c r="AX355" s="12" t="s">
        <v>85</v>
      </c>
      <c r="AY355" s="194" t="s">
        <v>158</v>
      </c>
    </row>
    <row r="356" spans="2:65" s="1" customFormat="1" ht="44.25" customHeight="1">
      <c r="B356" s="135"/>
      <c r="C356" s="164" t="s">
        <v>481</v>
      </c>
      <c r="D356" s="164" t="s">
        <v>159</v>
      </c>
      <c r="E356" s="165" t="s">
        <v>482</v>
      </c>
      <c r="F356" s="277" t="s">
        <v>483</v>
      </c>
      <c r="G356" s="277"/>
      <c r="H356" s="277"/>
      <c r="I356" s="277"/>
      <c r="J356" s="166" t="s">
        <v>206</v>
      </c>
      <c r="K356" s="167">
        <v>24</v>
      </c>
      <c r="L356" s="278">
        <v>0</v>
      </c>
      <c r="M356" s="278"/>
      <c r="N356" s="279">
        <f>ROUND(L356*K356,2)</f>
        <v>0</v>
      </c>
      <c r="O356" s="279"/>
      <c r="P356" s="279"/>
      <c r="Q356" s="279"/>
      <c r="R356" s="138"/>
      <c r="T356" s="168" t="s">
        <v>5</v>
      </c>
      <c r="U356" s="47" t="s">
        <v>42</v>
      </c>
      <c r="V356" s="39"/>
      <c r="W356" s="169">
        <f>V356*K356</f>
        <v>0</v>
      </c>
      <c r="X356" s="169">
        <v>8.0879999999999994E-2</v>
      </c>
      <c r="Y356" s="169">
        <f>X356*K356</f>
        <v>1.9411199999999997</v>
      </c>
      <c r="Z356" s="169">
        <v>0</v>
      </c>
      <c r="AA356" s="170">
        <f>Z356*K356</f>
        <v>0</v>
      </c>
      <c r="AR356" s="21" t="s">
        <v>163</v>
      </c>
      <c r="AT356" s="21" t="s">
        <v>159</v>
      </c>
      <c r="AU356" s="21" t="s">
        <v>113</v>
      </c>
      <c r="AY356" s="21" t="s">
        <v>158</v>
      </c>
      <c r="BE356" s="109">
        <f>IF(U356="základní",N356,0)</f>
        <v>0</v>
      </c>
      <c r="BF356" s="109">
        <f>IF(U356="snížená",N356,0)</f>
        <v>0</v>
      </c>
      <c r="BG356" s="109">
        <f>IF(U356="zákl. přenesená",N356,0)</f>
        <v>0</v>
      </c>
      <c r="BH356" s="109">
        <f>IF(U356="sníž. přenesená",N356,0)</f>
        <v>0</v>
      </c>
      <c r="BI356" s="109">
        <f>IF(U356="nulová",N356,0)</f>
        <v>0</v>
      </c>
      <c r="BJ356" s="21" t="s">
        <v>85</v>
      </c>
      <c r="BK356" s="109">
        <f>ROUND(L356*K356,2)</f>
        <v>0</v>
      </c>
      <c r="BL356" s="21" t="s">
        <v>163</v>
      </c>
      <c r="BM356" s="21" t="s">
        <v>484</v>
      </c>
    </row>
    <row r="357" spans="2:65" s="11" customFormat="1" ht="22.5" customHeight="1">
      <c r="B357" s="179"/>
      <c r="C357" s="180"/>
      <c r="D357" s="180"/>
      <c r="E357" s="181" t="s">
        <v>5</v>
      </c>
      <c r="F357" s="293" t="s">
        <v>485</v>
      </c>
      <c r="G357" s="294"/>
      <c r="H357" s="294"/>
      <c r="I357" s="294"/>
      <c r="J357" s="180"/>
      <c r="K357" s="182">
        <v>24</v>
      </c>
      <c r="L357" s="180"/>
      <c r="M357" s="180"/>
      <c r="N357" s="180"/>
      <c r="O357" s="180"/>
      <c r="P357" s="180"/>
      <c r="Q357" s="180"/>
      <c r="R357" s="183"/>
      <c r="T357" s="184"/>
      <c r="U357" s="180"/>
      <c r="V357" s="180"/>
      <c r="W357" s="180"/>
      <c r="X357" s="180"/>
      <c r="Y357" s="180"/>
      <c r="Z357" s="180"/>
      <c r="AA357" s="185"/>
      <c r="AT357" s="186" t="s">
        <v>166</v>
      </c>
      <c r="AU357" s="186" t="s">
        <v>113</v>
      </c>
      <c r="AV357" s="11" t="s">
        <v>113</v>
      </c>
      <c r="AW357" s="11" t="s">
        <v>35</v>
      </c>
      <c r="AX357" s="11" t="s">
        <v>77</v>
      </c>
      <c r="AY357" s="186" t="s">
        <v>158</v>
      </c>
    </row>
    <row r="358" spans="2:65" s="12" customFormat="1" ht="22.5" customHeight="1">
      <c r="B358" s="187"/>
      <c r="C358" s="188"/>
      <c r="D358" s="188"/>
      <c r="E358" s="189" t="s">
        <v>5</v>
      </c>
      <c r="F358" s="291" t="s">
        <v>170</v>
      </c>
      <c r="G358" s="292"/>
      <c r="H358" s="292"/>
      <c r="I358" s="292"/>
      <c r="J358" s="188"/>
      <c r="K358" s="190">
        <v>24</v>
      </c>
      <c r="L358" s="188"/>
      <c r="M358" s="188"/>
      <c r="N358" s="188"/>
      <c r="O358" s="188"/>
      <c r="P358" s="188"/>
      <c r="Q358" s="188"/>
      <c r="R358" s="191"/>
      <c r="T358" s="192"/>
      <c r="U358" s="188"/>
      <c r="V358" s="188"/>
      <c r="W358" s="188"/>
      <c r="X358" s="188"/>
      <c r="Y358" s="188"/>
      <c r="Z358" s="188"/>
      <c r="AA358" s="193"/>
      <c r="AT358" s="194" t="s">
        <v>166</v>
      </c>
      <c r="AU358" s="194" t="s">
        <v>113</v>
      </c>
      <c r="AV358" s="12" t="s">
        <v>163</v>
      </c>
      <c r="AW358" s="12" t="s">
        <v>35</v>
      </c>
      <c r="AX358" s="12" t="s">
        <v>85</v>
      </c>
      <c r="AY358" s="194" t="s">
        <v>158</v>
      </c>
    </row>
    <row r="359" spans="2:65" s="1" customFormat="1" ht="31.5" customHeight="1">
      <c r="B359" s="135"/>
      <c r="C359" s="203" t="s">
        <v>486</v>
      </c>
      <c r="D359" s="203" t="s">
        <v>326</v>
      </c>
      <c r="E359" s="204" t="s">
        <v>487</v>
      </c>
      <c r="F359" s="297" t="s">
        <v>488</v>
      </c>
      <c r="G359" s="297"/>
      <c r="H359" s="297"/>
      <c r="I359" s="297"/>
      <c r="J359" s="205" t="s">
        <v>333</v>
      </c>
      <c r="K359" s="206">
        <v>48.96</v>
      </c>
      <c r="L359" s="298">
        <v>0</v>
      </c>
      <c r="M359" s="298"/>
      <c r="N359" s="299">
        <f>ROUND(L359*K359,2)</f>
        <v>0</v>
      </c>
      <c r="O359" s="279"/>
      <c r="P359" s="279"/>
      <c r="Q359" s="279"/>
      <c r="R359" s="138"/>
      <c r="T359" s="168" t="s">
        <v>5</v>
      </c>
      <c r="U359" s="47" t="s">
        <v>42</v>
      </c>
      <c r="V359" s="39"/>
      <c r="W359" s="169">
        <f>V359*K359</f>
        <v>0</v>
      </c>
      <c r="X359" s="169">
        <v>2.9000000000000001E-2</v>
      </c>
      <c r="Y359" s="169">
        <f>X359*K359</f>
        <v>1.41984</v>
      </c>
      <c r="Z359" s="169">
        <v>0</v>
      </c>
      <c r="AA359" s="170">
        <f>Z359*K359</f>
        <v>0</v>
      </c>
      <c r="AR359" s="21" t="s">
        <v>198</v>
      </c>
      <c r="AT359" s="21" t="s">
        <v>326</v>
      </c>
      <c r="AU359" s="21" t="s">
        <v>113</v>
      </c>
      <c r="AY359" s="21" t="s">
        <v>158</v>
      </c>
      <c r="BE359" s="109">
        <f>IF(U359="základní",N359,0)</f>
        <v>0</v>
      </c>
      <c r="BF359" s="109">
        <f>IF(U359="snížená",N359,0)</f>
        <v>0</v>
      </c>
      <c r="BG359" s="109">
        <f>IF(U359="zákl. přenesená",N359,0)</f>
        <v>0</v>
      </c>
      <c r="BH359" s="109">
        <f>IF(U359="sníž. přenesená",N359,0)</f>
        <v>0</v>
      </c>
      <c r="BI359" s="109">
        <f>IF(U359="nulová",N359,0)</f>
        <v>0</v>
      </c>
      <c r="BJ359" s="21" t="s">
        <v>85</v>
      </c>
      <c r="BK359" s="109">
        <f>ROUND(L359*K359,2)</f>
        <v>0</v>
      </c>
      <c r="BL359" s="21" t="s">
        <v>163</v>
      </c>
      <c r="BM359" s="21" t="s">
        <v>489</v>
      </c>
    </row>
    <row r="360" spans="2:65" s="11" customFormat="1" ht="22.5" customHeight="1">
      <c r="B360" s="179"/>
      <c r="C360" s="180"/>
      <c r="D360" s="180"/>
      <c r="E360" s="181" t="s">
        <v>5</v>
      </c>
      <c r="F360" s="293" t="s">
        <v>490</v>
      </c>
      <c r="G360" s="294"/>
      <c r="H360" s="294"/>
      <c r="I360" s="294"/>
      <c r="J360" s="180"/>
      <c r="K360" s="182">
        <v>48</v>
      </c>
      <c r="L360" s="180"/>
      <c r="M360" s="180"/>
      <c r="N360" s="180"/>
      <c r="O360" s="180"/>
      <c r="P360" s="180"/>
      <c r="Q360" s="180"/>
      <c r="R360" s="183"/>
      <c r="T360" s="184"/>
      <c r="U360" s="180"/>
      <c r="V360" s="180"/>
      <c r="W360" s="180"/>
      <c r="X360" s="180"/>
      <c r="Y360" s="180"/>
      <c r="Z360" s="180"/>
      <c r="AA360" s="185"/>
      <c r="AT360" s="186" t="s">
        <v>166</v>
      </c>
      <c r="AU360" s="186" t="s">
        <v>113</v>
      </c>
      <c r="AV360" s="11" t="s">
        <v>113</v>
      </c>
      <c r="AW360" s="11" t="s">
        <v>35</v>
      </c>
      <c r="AX360" s="11" t="s">
        <v>77</v>
      </c>
      <c r="AY360" s="186" t="s">
        <v>158</v>
      </c>
    </row>
    <row r="361" spans="2:65" s="12" customFormat="1" ht="22.5" customHeight="1">
      <c r="B361" s="187"/>
      <c r="C361" s="188"/>
      <c r="D361" s="188"/>
      <c r="E361" s="189" t="s">
        <v>5</v>
      </c>
      <c r="F361" s="291" t="s">
        <v>170</v>
      </c>
      <c r="G361" s="292"/>
      <c r="H361" s="292"/>
      <c r="I361" s="292"/>
      <c r="J361" s="188"/>
      <c r="K361" s="190">
        <v>48</v>
      </c>
      <c r="L361" s="188"/>
      <c r="M361" s="188"/>
      <c r="N361" s="188"/>
      <c r="O361" s="188"/>
      <c r="P361" s="188"/>
      <c r="Q361" s="188"/>
      <c r="R361" s="191"/>
      <c r="T361" s="192"/>
      <c r="U361" s="188"/>
      <c r="V361" s="188"/>
      <c r="W361" s="188"/>
      <c r="X361" s="188"/>
      <c r="Y361" s="188"/>
      <c r="Z361" s="188"/>
      <c r="AA361" s="193"/>
      <c r="AT361" s="194" t="s">
        <v>166</v>
      </c>
      <c r="AU361" s="194" t="s">
        <v>113</v>
      </c>
      <c r="AV361" s="12" t="s">
        <v>163</v>
      </c>
      <c r="AW361" s="12" t="s">
        <v>35</v>
      </c>
      <c r="AX361" s="12" t="s">
        <v>85</v>
      </c>
      <c r="AY361" s="194" t="s">
        <v>158</v>
      </c>
    </row>
    <row r="362" spans="2:65" s="1" customFormat="1" ht="44.25" customHeight="1">
      <c r="B362" s="135"/>
      <c r="C362" s="164" t="s">
        <v>491</v>
      </c>
      <c r="D362" s="164" t="s">
        <v>159</v>
      </c>
      <c r="E362" s="165" t="s">
        <v>492</v>
      </c>
      <c r="F362" s="277" t="s">
        <v>493</v>
      </c>
      <c r="G362" s="277"/>
      <c r="H362" s="277"/>
      <c r="I362" s="277"/>
      <c r="J362" s="166" t="s">
        <v>206</v>
      </c>
      <c r="K362" s="167">
        <v>128</v>
      </c>
      <c r="L362" s="278">
        <v>0</v>
      </c>
      <c r="M362" s="278"/>
      <c r="N362" s="279">
        <f>ROUND(L362*K362,2)</f>
        <v>0</v>
      </c>
      <c r="O362" s="279"/>
      <c r="P362" s="279"/>
      <c r="Q362" s="279"/>
      <c r="R362" s="138"/>
      <c r="T362" s="168" t="s">
        <v>5</v>
      </c>
      <c r="U362" s="47" t="s">
        <v>42</v>
      </c>
      <c r="V362" s="39"/>
      <c r="W362" s="169">
        <f>V362*K362</f>
        <v>0</v>
      </c>
      <c r="X362" s="169">
        <v>0.1295</v>
      </c>
      <c r="Y362" s="169">
        <f>X362*K362</f>
        <v>16.576000000000001</v>
      </c>
      <c r="Z362" s="169">
        <v>0</v>
      </c>
      <c r="AA362" s="170">
        <f>Z362*K362</f>
        <v>0</v>
      </c>
      <c r="AR362" s="21" t="s">
        <v>163</v>
      </c>
      <c r="AT362" s="21" t="s">
        <v>159</v>
      </c>
      <c r="AU362" s="21" t="s">
        <v>113</v>
      </c>
      <c r="AY362" s="21" t="s">
        <v>158</v>
      </c>
      <c r="BE362" s="109">
        <f>IF(U362="základní",N362,0)</f>
        <v>0</v>
      </c>
      <c r="BF362" s="109">
        <f>IF(U362="snížená",N362,0)</f>
        <v>0</v>
      </c>
      <c r="BG362" s="109">
        <f>IF(U362="zákl. přenesená",N362,0)</f>
        <v>0</v>
      </c>
      <c r="BH362" s="109">
        <f>IF(U362="sníž. přenesená",N362,0)</f>
        <v>0</v>
      </c>
      <c r="BI362" s="109">
        <f>IF(U362="nulová",N362,0)</f>
        <v>0</v>
      </c>
      <c r="BJ362" s="21" t="s">
        <v>85</v>
      </c>
      <c r="BK362" s="109">
        <f>ROUND(L362*K362,2)</f>
        <v>0</v>
      </c>
      <c r="BL362" s="21" t="s">
        <v>163</v>
      </c>
      <c r="BM362" s="21" t="s">
        <v>494</v>
      </c>
    </row>
    <row r="363" spans="2:65" s="11" customFormat="1" ht="22.5" customHeight="1">
      <c r="B363" s="179"/>
      <c r="C363" s="180"/>
      <c r="D363" s="180"/>
      <c r="E363" s="181" t="s">
        <v>5</v>
      </c>
      <c r="F363" s="293" t="s">
        <v>495</v>
      </c>
      <c r="G363" s="294"/>
      <c r="H363" s="294"/>
      <c r="I363" s="294"/>
      <c r="J363" s="180"/>
      <c r="K363" s="182">
        <v>128</v>
      </c>
      <c r="L363" s="180"/>
      <c r="M363" s="180"/>
      <c r="N363" s="180"/>
      <c r="O363" s="180"/>
      <c r="P363" s="180"/>
      <c r="Q363" s="180"/>
      <c r="R363" s="183"/>
      <c r="T363" s="184"/>
      <c r="U363" s="180"/>
      <c r="V363" s="180"/>
      <c r="W363" s="180"/>
      <c r="X363" s="180"/>
      <c r="Y363" s="180"/>
      <c r="Z363" s="180"/>
      <c r="AA363" s="185"/>
      <c r="AT363" s="186" t="s">
        <v>166</v>
      </c>
      <c r="AU363" s="186" t="s">
        <v>113</v>
      </c>
      <c r="AV363" s="11" t="s">
        <v>113</v>
      </c>
      <c r="AW363" s="11" t="s">
        <v>35</v>
      </c>
      <c r="AX363" s="11" t="s">
        <v>77</v>
      </c>
      <c r="AY363" s="186" t="s">
        <v>158</v>
      </c>
    </row>
    <row r="364" spans="2:65" s="12" customFormat="1" ht="22.5" customHeight="1">
      <c r="B364" s="187"/>
      <c r="C364" s="188"/>
      <c r="D364" s="188"/>
      <c r="E364" s="189" t="s">
        <v>5</v>
      </c>
      <c r="F364" s="291" t="s">
        <v>170</v>
      </c>
      <c r="G364" s="292"/>
      <c r="H364" s="292"/>
      <c r="I364" s="292"/>
      <c r="J364" s="188"/>
      <c r="K364" s="190">
        <v>128</v>
      </c>
      <c r="L364" s="188"/>
      <c r="M364" s="188"/>
      <c r="N364" s="188"/>
      <c r="O364" s="188"/>
      <c r="P364" s="188"/>
      <c r="Q364" s="188"/>
      <c r="R364" s="191"/>
      <c r="T364" s="192"/>
      <c r="U364" s="188"/>
      <c r="V364" s="188"/>
      <c r="W364" s="188"/>
      <c r="X364" s="188"/>
      <c r="Y364" s="188"/>
      <c r="Z364" s="188"/>
      <c r="AA364" s="193"/>
      <c r="AT364" s="194" t="s">
        <v>166</v>
      </c>
      <c r="AU364" s="194" t="s">
        <v>113</v>
      </c>
      <c r="AV364" s="12" t="s">
        <v>163</v>
      </c>
      <c r="AW364" s="12" t="s">
        <v>35</v>
      </c>
      <c r="AX364" s="12" t="s">
        <v>85</v>
      </c>
      <c r="AY364" s="194" t="s">
        <v>158</v>
      </c>
    </row>
    <row r="365" spans="2:65" s="1" customFormat="1" ht="31.5" customHeight="1">
      <c r="B365" s="135"/>
      <c r="C365" s="203" t="s">
        <v>496</v>
      </c>
      <c r="D365" s="203" t="s">
        <v>326</v>
      </c>
      <c r="E365" s="204" t="s">
        <v>497</v>
      </c>
      <c r="F365" s="297" t="s">
        <v>498</v>
      </c>
      <c r="G365" s="297"/>
      <c r="H365" s="297"/>
      <c r="I365" s="297"/>
      <c r="J365" s="205" t="s">
        <v>333</v>
      </c>
      <c r="K365" s="206">
        <v>130.56</v>
      </c>
      <c r="L365" s="298">
        <v>0</v>
      </c>
      <c r="M365" s="298"/>
      <c r="N365" s="299">
        <f>ROUND(L365*K365,2)</f>
        <v>0</v>
      </c>
      <c r="O365" s="279"/>
      <c r="P365" s="279"/>
      <c r="Q365" s="279"/>
      <c r="R365" s="138"/>
      <c r="T365" s="168" t="s">
        <v>5</v>
      </c>
      <c r="U365" s="47" t="s">
        <v>42</v>
      </c>
      <c r="V365" s="39"/>
      <c r="W365" s="169">
        <f>V365*K365</f>
        <v>0</v>
      </c>
      <c r="X365" s="169">
        <v>8.5000000000000006E-2</v>
      </c>
      <c r="Y365" s="169">
        <f>X365*K365</f>
        <v>11.097600000000002</v>
      </c>
      <c r="Z365" s="169">
        <v>0</v>
      </c>
      <c r="AA365" s="170">
        <f>Z365*K365</f>
        <v>0</v>
      </c>
      <c r="AR365" s="21" t="s">
        <v>198</v>
      </c>
      <c r="AT365" s="21" t="s">
        <v>326</v>
      </c>
      <c r="AU365" s="21" t="s">
        <v>113</v>
      </c>
      <c r="AY365" s="21" t="s">
        <v>158</v>
      </c>
      <c r="BE365" s="109">
        <f>IF(U365="základní",N365,0)</f>
        <v>0</v>
      </c>
      <c r="BF365" s="109">
        <f>IF(U365="snížená",N365,0)</f>
        <v>0</v>
      </c>
      <c r="BG365" s="109">
        <f>IF(U365="zákl. přenesená",N365,0)</f>
        <v>0</v>
      </c>
      <c r="BH365" s="109">
        <f>IF(U365="sníž. přenesená",N365,0)</f>
        <v>0</v>
      </c>
      <c r="BI365" s="109">
        <f>IF(U365="nulová",N365,0)</f>
        <v>0</v>
      </c>
      <c r="BJ365" s="21" t="s">
        <v>85</v>
      </c>
      <c r="BK365" s="109">
        <f>ROUND(L365*K365,2)</f>
        <v>0</v>
      </c>
      <c r="BL365" s="21" t="s">
        <v>163</v>
      </c>
      <c r="BM365" s="21" t="s">
        <v>499</v>
      </c>
    </row>
    <row r="366" spans="2:65" s="1" customFormat="1" ht="31.5" customHeight="1">
      <c r="B366" s="135"/>
      <c r="C366" s="164" t="s">
        <v>500</v>
      </c>
      <c r="D366" s="164" t="s">
        <v>159</v>
      </c>
      <c r="E366" s="165" t="s">
        <v>501</v>
      </c>
      <c r="F366" s="277" t="s">
        <v>502</v>
      </c>
      <c r="G366" s="277"/>
      <c r="H366" s="277"/>
      <c r="I366" s="277"/>
      <c r="J366" s="166" t="s">
        <v>206</v>
      </c>
      <c r="K366" s="167">
        <v>3213</v>
      </c>
      <c r="L366" s="278">
        <v>0</v>
      </c>
      <c r="M366" s="278"/>
      <c r="N366" s="279">
        <f>ROUND(L366*K366,2)</f>
        <v>0</v>
      </c>
      <c r="O366" s="279"/>
      <c r="P366" s="279"/>
      <c r="Q366" s="279"/>
      <c r="R366" s="138"/>
      <c r="T366" s="168" t="s">
        <v>5</v>
      </c>
      <c r="U366" s="47" t="s">
        <v>42</v>
      </c>
      <c r="V366" s="39"/>
      <c r="W366" s="169">
        <f>V366*K366</f>
        <v>0</v>
      </c>
      <c r="X366" s="169">
        <v>0.10095</v>
      </c>
      <c r="Y366" s="169">
        <f>X366*K366</f>
        <v>324.35235</v>
      </c>
      <c r="Z366" s="169">
        <v>0</v>
      </c>
      <c r="AA366" s="170">
        <f>Z366*K366</f>
        <v>0</v>
      </c>
      <c r="AR366" s="21" t="s">
        <v>163</v>
      </c>
      <c r="AT366" s="21" t="s">
        <v>159</v>
      </c>
      <c r="AU366" s="21" t="s">
        <v>113</v>
      </c>
      <c r="AY366" s="21" t="s">
        <v>158</v>
      </c>
      <c r="BE366" s="109">
        <f>IF(U366="základní",N366,0)</f>
        <v>0</v>
      </c>
      <c r="BF366" s="109">
        <f>IF(U366="snížená",N366,0)</f>
        <v>0</v>
      </c>
      <c r="BG366" s="109">
        <f>IF(U366="zákl. přenesená",N366,0)</f>
        <v>0</v>
      </c>
      <c r="BH366" s="109">
        <f>IF(U366="sníž. přenesená",N366,0)</f>
        <v>0</v>
      </c>
      <c r="BI366" s="109">
        <f>IF(U366="nulová",N366,0)</f>
        <v>0</v>
      </c>
      <c r="BJ366" s="21" t="s">
        <v>85</v>
      </c>
      <c r="BK366" s="109">
        <f>ROUND(L366*K366,2)</f>
        <v>0</v>
      </c>
      <c r="BL366" s="21" t="s">
        <v>163</v>
      </c>
      <c r="BM366" s="21" t="s">
        <v>503</v>
      </c>
    </row>
    <row r="367" spans="2:65" s="11" customFormat="1" ht="22.5" customHeight="1">
      <c r="B367" s="179"/>
      <c r="C367" s="180"/>
      <c r="D367" s="180"/>
      <c r="E367" s="181" t="s">
        <v>5</v>
      </c>
      <c r="F367" s="293" t="s">
        <v>504</v>
      </c>
      <c r="G367" s="294"/>
      <c r="H367" s="294"/>
      <c r="I367" s="294"/>
      <c r="J367" s="180"/>
      <c r="K367" s="182">
        <v>3213</v>
      </c>
      <c r="L367" s="180"/>
      <c r="M367" s="180"/>
      <c r="N367" s="180"/>
      <c r="O367" s="180"/>
      <c r="P367" s="180"/>
      <c r="Q367" s="180"/>
      <c r="R367" s="183"/>
      <c r="T367" s="184"/>
      <c r="U367" s="180"/>
      <c r="V367" s="180"/>
      <c r="W367" s="180"/>
      <c r="X367" s="180"/>
      <c r="Y367" s="180"/>
      <c r="Z367" s="180"/>
      <c r="AA367" s="185"/>
      <c r="AT367" s="186" t="s">
        <v>166</v>
      </c>
      <c r="AU367" s="186" t="s">
        <v>113</v>
      </c>
      <c r="AV367" s="11" t="s">
        <v>113</v>
      </c>
      <c r="AW367" s="11" t="s">
        <v>35</v>
      </c>
      <c r="AX367" s="11" t="s">
        <v>77</v>
      </c>
      <c r="AY367" s="186" t="s">
        <v>158</v>
      </c>
    </row>
    <row r="368" spans="2:65" s="12" customFormat="1" ht="22.5" customHeight="1">
      <c r="B368" s="187"/>
      <c r="C368" s="188"/>
      <c r="D368" s="188"/>
      <c r="E368" s="189" t="s">
        <v>5</v>
      </c>
      <c r="F368" s="291" t="s">
        <v>170</v>
      </c>
      <c r="G368" s="292"/>
      <c r="H368" s="292"/>
      <c r="I368" s="292"/>
      <c r="J368" s="188"/>
      <c r="K368" s="190">
        <v>3213</v>
      </c>
      <c r="L368" s="188"/>
      <c r="M368" s="188"/>
      <c r="N368" s="188"/>
      <c r="O368" s="188"/>
      <c r="P368" s="188"/>
      <c r="Q368" s="188"/>
      <c r="R368" s="191"/>
      <c r="T368" s="192"/>
      <c r="U368" s="188"/>
      <c r="V368" s="188"/>
      <c r="W368" s="188"/>
      <c r="X368" s="188"/>
      <c r="Y368" s="188"/>
      <c r="Z368" s="188"/>
      <c r="AA368" s="193"/>
      <c r="AT368" s="194" t="s">
        <v>166</v>
      </c>
      <c r="AU368" s="194" t="s">
        <v>113</v>
      </c>
      <c r="AV368" s="12" t="s">
        <v>163</v>
      </c>
      <c r="AW368" s="12" t="s">
        <v>35</v>
      </c>
      <c r="AX368" s="12" t="s">
        <v>85</v>
      </c>
      <c r="AY368" s="194" t="s">
        <v>158</v>
      </c>
    </row>
    <row r="369" spans="2:65" s="1" customFormat="1" ht="22.5" customHeight="1">
      <c r="B369" s="135"/>
      <c r="C369" s="203" t="s">
        <v>505</v>
      </c>
      <c r="D369" s="203" t="s">
        <v>326</v>
      </c>
      <c r="E369" s="204" t="s">
        <v>506</v>
      </c>
      <c r="F369" s="297" t="s">
        <v>507</v>
      </c>
      <c r="G369" s="297"/>
      <c r="H369" s="297"/>
      <c r="I369" s="297"/>
      <c r="J369" s="205" t="s">
        <v>333</v>
      </c>
      <c r="K369" s="206">
        <v>3245.13</v>
      </c>
      <c r="L369" s="298">
        <v>0</v>
      </c>
      <c r="M369" s="298"/>
      <c r="N369" s="299">
        <f>ROUND(L369*K369,2)</f>
        <v>0</v>
      </c>
      <c r="O369" s="279"/>
      <c r="P369" s="279"/>
      <c r="Q369" s="279"/>
      <c r="R369" s="138"/>
      <c r="T369" s="168" t="s">
        <v>5</v>
      </c>
      <c r="U369" s="47" t="s">
        <v>42</v>
      </c>
      <c r="V369" s="39"/>
      <c r="W369" s="169">
        <f>V369*K369</f>
        <v>0</v>
      </c>
      <c r="X369" s="169">
        <v>2.8000000000000001E-2</v>
      </c>
      <c r="Y369" s="169">
        <f>X369*K369</f>
        <v>90.863640000000004</v>
      </c>
      <c r="Z369" s="169">
        <v>0</v>
      </c>
      <c r="AA369" s="170">
        <f>Z369*K369</f>
        <v>0</v>
      </c>
      <c r="AR369" s="21" t="s">
        <v>198</v>
      </c>
      <c r="AT369" s="21" t="s">
        <v>326</v>
      </c>
      <c r="AU369" s="21" t="s">
        <v>113</v>
      </c>
      <c r="AY369" s="21" t="s">
        <v>158</v>
      </c>
      <c r="BE369" s="109">
        <f>IF(U369="základní",N369,0)</f>
        <v>0</v>
      </c>
      <c r="BF369" s="109">
        <f>IF(U369="snížená",N369,0)</f>
        <v>0</v>
      </c>
      <c r="BG369" s="109">
        <f>IF(U369="zákl. přenesená",N369,0)</f>
        <v>0</v>
      </c>
      <c r="BH369" s="109">
        <f>IF(U369="sníž. přenesená",N369,0)</f>
        <v>0</v>
      </c>
      <c r="BI369" s="109">
        <f>IF(U369="nulová",N369,0)</f>
        <v>0</v>
      </c>
      <c r="BJ369" s="21" t="s">
        <v>85</v>
      </c>
      <c r="BK369" s="109">
        <f>ROUND(L369*K369,2)</f>
        <v>0</v>
      </c>
      <c r="BL369" s="21" t="s">
        <v>163</v>
      </c>
      <c r="BM369" s="21" t="s">
        <v>508</v>
      </c>
    </row>
    <row r="370" spans="2:65" s="1" customFormat="1" ht="31.5" customHeight="1">
      <c r="B370" s="135"/>
      <c r="C370" s="164" t="s">
        <v>509</v>
      </c>
      <c r="D370" s="164" t="s">
        <v>159</v>
      </c>
      <c r="E370" s="165" t="s">
        <v>510</v>
      </c>
      <c r="F370" s="277" t="s">
        <v>511</v>
      </c>
      <c r="G370" s="277"/>
      <c r="H370" s="277"/>
      <c r="I370" s="277"/>
      <c r="J370" s="166" t="s">
        <v>216</v>
      </c>
      <c r="K370" s="167">
        <v>136.19999999999999</v>
      </c>
      <c r="L370" s="278">
        <v>0</v>
      </c>
      <c r="M370" s="278"/>
      <c r="N370" s="279">
        <f>ROUND(L370*K370,2)</f>
        <v>0</v>
      </c>
      <c r="O370" s="279"/>
      <c r="P370" s="279"/>
      <c r="Q370" s="279"/>
      <c r="R370" s="138"/>
      <c r="T370" s="168" t="s">
        <v>5</v>
      </c>
      <c r="U370" s="47" t="s">
        <v>42</v>
      </c>
      <c r="V370" s="39"/>
      <c r="W370" s="169">
        <f>V370*K370</f>
        <v>0</v>
      </c>
      <c r="X370" s="169">
        <v>2.2563399999999998</v>
      </c>
      <c r="Y370" s="169">
        <f>X370*K370</f>
        <v>307.31350799999996</v>
      </c>
      <c r="Z370" s="169">
        <v>0</v>
      </c>
      <c r="AA370" s="170">
        <f>Z370*K370</f>
        <v>0</v>
      </c>
      <c r="AR370" s="21" t="s">
        <v>163</v>
      </c>
      <c r="AT370" s="21" t="s">
        <v>159</v>
      </c>
      <c r="AU370" s="21" t="s">
        <v>113</v>
      </c>
      <c r="AY370" s="21" t="s">
        <v>158</v>
      </c>
      <c r="BE370" s="109">
        <f>IF(U370="základní",N370,0)</f>
        <v>0</v>
      </c>
      <c r="BF370" s="109">
        <f>IF(U370="snížená",N370,0)</f>
        <v>0</v>
      </c>
      <c r="BG370" s="109">
        <f>IF(U370="zákl. přenesená",N370,0)</f>
        <v>0</v>
      </c>
      <c r="BH370" s="109">
        <f>IF(U370="sníž. přenesená",N370,0)</f>
        <v>0</v>
      </c>
      <c r="BI370" s="109">
        <f>IF(U370="nulová",N370,0)</f>
        <v>0</v>
      </c>
      <c r="BJ370" s="21" t="s">
        <v>85</v>
      </c>
      <c r="BK370" s="109">
        <f>ROUND(L370*K370,2)</f>
        <v>0</v>
      </c>
      <c r="BL370" s="21" t="s">
        <v>163</v>
      </c>
      <c r="BM370" s="21" t="s">
        <v>512</v>
      </c>
    </row>
    <row r="371" spans="2:65" s="11" customFormat="1" ht="22.5" customHeight="1">
      <c r="B371" s="179"/>
      <c r="C371" s="180"/>
      <c r="D371" s="180"/>
      <c r="E371" s="181" t="s">
        <v>5</v>
      </c>
      <c r="F371" s="293" t="s">
        <v>513</v>
      </c>
      <c r="G371" s="294"/>
      <c r="H371" s="294"/>
      <c r="I371" s="294"/>
      <c r="J371" s="180"/>
      <c r="K371" s="182">
        <v>7.68</v>
      </c>
      <c r="L371" s="180"/>
      <c r="M371" s="180"/>
      <c r="N371" s="180"/>
      <c r="O371" s="180"/>
      <c r="P371" s="180"/>
      <c r="Q371" s="180"/>
      <c r="R371" s="183"/>
      <c r="T371" s="184"/>
      <c r="U371" s="180"/>
      <c r="V371" s="180"/>
      <c r="W371" s="180"/>
      <c r="X371" s="180"/>
      <c r="Y371" s="180"/>
      <c r="Z371" s="180"/>
      <c r="AA371" s="185"/>
      <c r="AT371" s="186" t="s">
        <v>166</v>
      </c>
      <c r="AU371" s="186" t="s">
        <v>113</v>
      </c>
      <c r="AV371" s="11" t="s">
        <v>113</v>
      </c>
      <c r="AW371" s="11" t="s">
        <v>35</v>
      </c>
      <c r="AX371" s="11" t="s">
        <v>77</v>
      </c>
      <c r="AY371" s="186" t="s">
        <v>158</v>
      </c>
    </row>
    <row r="372" spans="2:65" s="11" customFormat="1" ht="22.5" customHeight="1">
      <c r="B372" s="179"/>
      <c r="C372" s="180"/>
      <c r="D372" s="180"/>
      <c r="E372" s="181" t="s">
        <v>5</v>
      </c>
      <c r="F372" s="289" t="s">
        <v>514</v>
      </c>
      <c r="G372" s="290"/>
      <c r="H372" s="290"/>
      <c r="I372" s="290"/>
      <c r="J372" s="180"/>
      <c r="K372" s="182">
        <v>128.52000000000001</v>
      </c>
      <c r="L372" s="180"/>
      <c r="M372" s="180"/>
      <c r="N372" s="180"/>
      <c r="O372" s="180"/>
      <c r="P372" s="180"/>
      <c r="Q372" s="180"/>
      <c r="R372" s="183"/>
      <c r="T372" s="184"/>
      <c r="U372" s="180"/>
      <c r="V372" s="180"/>
      <c r="W372" s="180"/>
      <c r="X372" s="180"/>
      <c r="Y372" s="180"/>
      <c r="Z372" s="180"/>
      <c r="AA372" s="185"/>
      <c r="AT372" s="186" t="s">
        <v>166</v>
      </c>
      <c r="AU372" s="186" t="s">
        <v>113</v>
      </c>
      <c r="AV372" s="11" t="s">
        <v>113</v>
      </c>
      <c r="AW372" s="11" t="s">
        <v>35</v>
      </c>
      <c r="AX372" s="11" t="s">
        <v>77</v>
      </c>
      <c r="AY372" s="186" t="s">
        <v>158</v>
      </c>
    </row>
    <row r="373" spans="2:65" s="12" customFormat="1" ht="22.5" customHeight="1">
      <c r="B373" s="187"/>
      <c r="C373" s="188"/>
      <c r="D373" s="188"/>
      <c r="E373" s="189" t="s">
        <v>5</v>
      </c>
      <c r="F373" s="291" t="s">
        <v>170</v>
      </c>
      <c r="G373" s="292"/>
      <c r="H373" s="292"/>
      <c r="I373" s="292"/>
      <c r="J373" s="188"/>
      <c r="K373" s="190">
        <v>136.19999999999999</v>
      </c>
      <c r="L373" s="188"/>
      <c r="M373" s="188"/>
      <c r="N373" s="188"/>
      <c r="O373" s="188"/>
      <c r="P373" s="188"/>
      <c r="Q373" s="188"/>
      <c r="R373" s="191"/>
      <c r="T373" s="192"/>
      <c r="U373" s="188"/>
      <c r="V373" s="188"/>
      <c r="W373" s="188"/>
      <c r="X373" s="188"/>
      <c r="Y373" s="188"/>
      <c r="Z373" s="188"/>
      <c r="AA373" s="193"/>
      <c r="AT373" s="194" t="s">
        <v>166</v>
      </c>
      <c r="AU373" s="194" t="s">
        <v>113</v>
      </c>
      <c r="AV373" s="12" t="s">
        <v>163</v>
      </c>
      <c r="AW373" s="12" t="s">
        <v>35</v>
      </c>
      <c r="AX373" s="12" t="s">
        <v>85</v>
      </c>
      <c r="AY373" s="194" t="s">
        <v>158</v>
      </c>
    </row>
    <row r="374" spans="2:65" s="1" customFormat="1" ht="31.5" customHeight="1">
      <c r="B374" s="135"/>
      <c r="C374" s="164" t="s">
        <v>515</v>
      </c>
      <c r="D374" s="164" t="s">
        <v>159</v>
      </c>
      <c r="E374" s="165" t="s">
        <v>516</v>
      </c>
      <c r="F374" s="277" t="s">
        <v>517</v>
      </c>
      <c r="G374" s="277"/>
      <c r="H374" s="277"/>
      <c r="I374" s="277"/>
      <c r="J374" s="166" t="s">
        <v>206</v>
      </c>
      <c r="K374" s="167">
        <v>123</v>
      </c>
      <c r="L374" s="278">
        <v>0</v>
      </c>
      <c r="M374" s="278"/>
      <c r="N374" s="279">
        <f>ROUND(L374*K374,2)</f>
        <v>0</v>
      </c>
      <c r="O374" s="279"/>
      <c r="P374" s="279"/>
      <c r="Q374" s="279"/>
      <c r="R374" s="138"/>
      <c r="T374" s="168" t="s">
        <v>5</v>
      </c>
      <c r="U374" s="47" t="s">
        <v>42</v>
      </c>
      <c r="V374" s="39"/>
      <c r="W374" s="169">
        <f>V374*K374</f>
        <v>0</v>
      </c>
      <c r="X374" s="169">
        <v>0</v>
      </c>
      <c r="Y374" s="169">
        <f>X374*K374</f>
        <v>0</v>
      </c>
      <c r="Z374" s="169">
        <v>0</v>
      </c>
      <c r="AA374" s="170">
        <f>Z374*K374</f>
        <v>0</v>
      </c>
      <c r="AR374" s="21" t="s">
        <v>163</v>
      </c>
      <c r="AT374" s="21" t="s">
        <v>159</v>
      </c>
      <c r="AU374" s="21" t="s">
        <v>113</v>
      </c>
      <c r="AY374" s="21" t="s">
        <v>158</v>
      </c>
      <c r="BE374" s="109">
        <f>IF(U374="základní",N374,0)</f>
        <v>0</v>
      </c>
      <c r="BF374" s="109">
        <f>IF(U374="snížená",N374,0)</f>
        <v>0</v>
      </c>
      <c r="BG374" s="109">
        <f>IF(U374="zákl. přenesená",N374,0)</f>
        <v>0</v>
      </c>
      <c r="BH374" s="109">
        <f>IF(U374="sníž. přenesená",N374,0)</f>
        <v>0</v>
      </c>
      <c r="BI374" s="109">
        <f>IF(U374="nulová",N374,0)</f>
        <v>0</v>
      </c>
      <c r="BJ374" s="21" t="s">
        <v>85</v>
      </c>
      <c r="BK374" s="109">
        <f>ROUND(L374*K374,2)</f>
        <v>0</v>
      </c>
      <c r="BL374" s="21" t="s">
        <v>163</v>
      </c>
      <c r="BM374" s="21" t="s">
        <v>518</v>
      </c>
    </row>
    <row r="375" spans="2:65" s="11" customFormat="1" ht="22.5" customHeight="1">
      <c r="B375" s="179"/>
      <c r="C375" s="180"/>
      <c r="D375" s="180"/>
      <c r="E375" s="181" t="s">
        <v>5</v>
      </c>
      <c r="F375" s="293" t="s">
        <v>519</v>
      </c>
      <c r="G375" s="294"/>
      <c r="H375" s="294"/>
      <c r="I375" s="294"/>
      <c r="J375" s="180"/>
      <c r="K375" s="182">
        <v>123</v>
      </c>
      <c r="L375" s="180"/>
      <c r="M375" s="180"/>
      <c r="N375" s="180"/>
      <c r="O375" s="180"/>
      <c r="P375" s="180"/>
      <c r="Q375" s="180"/>
      <c r="R375" s="183"/>
      <c r="T375" s="184"/>
      <c r="U375" s="180"/>
      <c r="V375" s="180"/>
      <c r="W375" s="180"/>
      <c r="X375" s="180"/>
      <c r="Y375" s="180"/>
      <c r="Z375" s="180"/>
      <c r="AA375" s="185"/>
      <c r="AT375" s="186" t="s">
        <v>166</v>
      </c>
      <c r="AU375" s="186" t="s">
        <v>113</v>
      </c>
      <c r="AV375" s="11" t="s">
        <v>113</v>
      </c>
      <c r="AW375" s="11" t="s">
        <v>35</v>
      </c>
      <c r="AX375" s="11" t="s">
        <v>77</v>
      </c>
      <c r="AY375" s="186" t="s">
        <v>158</v>
      </c>
    </row>
    <row r="376" spans="2:65" s="12" customFormat="1" ht="22.5" customHeight="1">
      <c r="B376" s="187"/>
      <c r="C376" s="188"/>
      <c r="D376" s="188"/>
      <c r="E376" s="189" t="s">
        <v>5</v>
      </c>
      <c r="F376" s="291" t="s">
        <v>170</v>
      </c>
      <c r="G376" s="292"/>
      <c r="H376" s="292"/>
      <c r="I376" s="292"/>
      <c r="J376" s="188"/>
      <c r="K376" s="190">
        <v>123</v>
      </c>
      <c r="L376" s="188"/>
      <c r="M376" s="188"/>
      <c r="N376" s="188"/>
      <c r="O376" s="188"/>
      <c r="P376" s="188"/>
      <c r="Q376" s="188"/>
      <c r="R376" s="191"/>
      <c r="T376" s="192"/>
      <c r="U376" s="188"/>
      <c r="V376" s="188"/>
      <c r="W376" s="188"/>
      <c r="X376" s="188"/>
      <c r="Y376" s="188"/>
      <c r="Z376" s="188"/>
      <c r="AA376" s="193"/>
      <c r="AT376" s="194" t="s">
        <v>166</v>
      </c>
      <c r="AU376" s="194" t="s">
        <v>113</v>
      </c>
      <c r="AV376" s="12" t="s">
        <v>163</v>
      </c>
      <c r="AW376" s="12" t="s">
        <v>35</v>
      </c>
      <c r="AX376" s="12" t="s">
        <v>85</v>
      </c>
      <c r="AY376" s="194" t="s">
        <v>158</v>
      </c>
    </row>
    <row r="377" spans="2:65" s="1" customFormat="1" ht="31.5" customHeight="1">
      <c r="B377" s="135"/>
      <c r="C377" s="164" t="s">
        <v>520</v>
      </c>
      <c r="D377" s="164" t="s">
        <v>159</v>
      </c>
      <c r="E377" s="165" t="s">
        <v>521</v>
      </c>
      <c r="F377" s="277" t="s">
        <v>522</v>
      </c>
      <c r="G377" s="277"/>
      <c r="H377" s="277"/>
      <c r="I377" s="277"/>
      <c r="J377" s="166" t="s">
        <v>206</v>
      </c>
      <c r="K377" s="167">
        <v>123</v>
      </c>
      <c r="L377" s="278">
        <v>0</v>
      </c>
      <c r="M377" s="278"/>
      <c r="N377" s="279">
        <f>ROUND(L377*K377,2)</f>
        <v>0</v>
      </c>
      <c r="O377" s="279"/>
      <c r="P377" s="279"/>
      <c r="Q377" s="279"/>
      <c r="R377" s="138"/>
      <c r="T377" s="168" t="s">
        <v>5</v>
      </c>
      <c r="U377" s="47" t="s">
        <v>42</v>
      </c>
      <c r="V377" s="39"/>
      <c r="W377" s="169">
        <f>V377*K377</f>
        <v>0</v>
      </c>
      <c r="X377" s="169">
        <v>5.0000000000000002E-5</v>
      </c>
      <c r="Y377" s="169">
        <f>X377*K377</f>
        <v>6.1500000000000001E-3</v>
      </c>
      <c r="Z377" s="169">
        <v>0</v>
      </c>
      <c r="AA377" s="170">
        <f>Z377*K377</f>
        <v>0</v>
      </c>
      <c r="AR377" s="21" t="s">
        <v>163</v>
      </c>
      <c r="AT377" s="21" t="s">
        <v>159</v>
      </c>
      <c r="AU377" s="21" t="s">
        <v>113</v>
      </c>
      <c r="AY377" s="21" t="s">
        <v>158</v>
      </c>
      <c r="BE377" s="109">
        <f>IF(U377="základní",N377,0)</f>
        <v>0</v>
      </c>
      <c r="BF377" s="109">
        <f>IF(U377="snížená",N377,0)</f>
        <v>0</v>
      </c>
      <c r="BG377" s="109">
        <f>IF(U377="zákl. přenesená",N377,0)</f>
        <v>0</v>
      </c>
      <c r="BH377" s="109">
        <f>IF(U377="sníž. přenesená",N377,0)</f>
        <v>0</v>
      </c>
      <c r="BI377" s="109">
        <f>IF(U377="nulová",N377,0)</f>
        <v>0</v>
      </c>
      <c r="BJ377" s="21" t="s">
        <v>85</v>
      </c>
      <c r="BK377" s="109">
        <f>ROUND(L377*K377,2)</f>
        <v>0</v>
      </c>
      <c r="BL377" s="21" t="s">
        <v>163</v>
      </c>
      <c r="BM377" s="21" t="s">
        <v>523</v>
      </c>
    </row>
    <row r="378" spans="2:65" s="11" customFormat="1" ht="22.5" customHeight="1">
      <c r="B378" s="179"/>
      <c r="C378" s="180"/>
      <c r="D378" s="180"/>
      <c r="E378" s="181" t="s">
        <v>5</v>
      </c>
      <c r="F378" s="293" t="s">
        <v>519</v>
      </c>
      <c r="G378" s="294"/>
      <c r="H378" s="294"/>
      <c r="I378" s="294"/>
      <c r="J378" s="180"/>
      <c r="K378" s="182">
        <v>123</v>
      </c>
      <c r="L378" s="180"/>
      <c r="M378" s="180"/>
      <c r="N378" s="180"/>
      <c r="O378" s="180"/>
      <c r="P378" s="180"/>
      <c r="Q378" s="180"/>
      <c r="R378" s="183"/>
      <c r="T378" s="184"/>
      <c r="U378" s="180"/>
      <c r="V378" s="180"/>
      <c r="W378" s="180"/>
      <c r="X378" s="180"/>
      <c r="Y378" s="180"/>
      <c r="Z378" s="180"/>
      <c r="AA378" s="185"/>
      <c r="AT378" s="186" t="s">
        <v>166</v>
      </c>
      <c r="AU378" s="186" t="s">
        <v>113</v>
      </c>
      <c r="AV378" s="11" t="s">
        <v>113</v>
      </c>
      <c r="AW378" s="11" t="s">
        <v>35</v>
      </c>
      <c r="AX378" s="11" t="s">
        <v>77</v>
      </c>
      <c r="AY378" s="186" t="s">
        <v>158</v>
      </c>
    </row>
    <row r="379" spans="2:65" s="12" customFormat="1" ht="22.5" customHeight="1">
      <c r="B379" s="187"/>
      <c r="C379" s="188"/>
      <c r="D379" s="188"/>
      <c r="E379" s="189" t="s">
        <v>5</v>
      </c>
      <c r="F379" s="291" t="s">
        <v>170</v>
      </c>
      <c r="G379" s="292"/>
      <c r="H379" s="292"/>
      <c r="I379" s="292"/>
      <c r="J379" s="188"/>
      <c r="K379" s="190">
        <v>123</v>
      </c>
      <c r="L379" s="188"/>
      <c r="M379" s="188"/>
      <c r="N379" s="188"/>
      <c r="O379" s="188"/>
      <c r="P379" s="188"/>
      <c r="Q379" s="188"/>
      <c r="R379" s="191"/>
      <c r="T379" s="192"/>
      <c r="U379" s="188"/>
      <c r="V379" s="188"/>
      <c r="W379" s="188"/>
      <c r="X379" s="188"/>
      <c r="Y379" s="188"/>
      <c r="Z379" s="188"/>
      <c r="AA379" s="193"/>
      <c r="AT379" s="194" t="s">
        <v>166</v>
      </c>
      <c r="AU379" s="194" t="s">
        <v>113</v>
      </c>
      <c r="AV379" s="12" t="s">
        <v>163</v>
      </c>
      <c r="AW379" s="12" t="s">
        <v>35</v>
      </c>
      <c r="AX379" s="12" t="s">
        <v>85</v>
      </c>
      <c r="AY379" s="194" t="s">
        <v>158</v>
      </c>
    </row>
    <row r="380" spans="2:65" s="1" customFormat="1" ht="44.25" customHeight="1">
      <c r="B380" s="135"/>
      <c r="C380" s="164" t="s">
        <v>524</v>
      </c>
      <c r="D380" s="164" t="s">
        <v>159</v>
      </c>
      <c r="E380" s="165" t="s">
        <v>525</v>
      </c>
      <c r="F380" s="277" t="s">
        <v>526</v>
      </c>
      <c r="G380" s="277"/>
      <c r="H380" s="277"/>
      <c r="I380" s="277"/>
      <c r="J380" s="166" t="s">
        <v>162</v>
      </c>
      <c r="K380" s="167">
        <v>5006.75</v>
      </c>
      <c r="L380" s="278">
        <v>0</v>
      </c>
      <c r="M380" s="278"/>
      <c r="N380" s="279">
        <f>ROUND(L380*K380,2)</f>
        <v>0</v>
      </c>
      <c r="O380" s="279"/>
      <c r="P380" s="279"/>
      <c r="Q380" s="279"/>
      <c r="R380" s="138"/>
      <c r="T380" s="168" t="s">
        <v>5</v>
      </c>
      <c r="U380" s="47" t="s">
        <v>42</v>
      </c>
      <c r="V380" s="39"/>
      <c r="W380" s="169">
        <f>V380*K380</f>
        <v>0</v>
      </c>
      <c r="X380" s="169">
        <v>1.1299999999999999E-3</v>
      </c>
      <c r="Y380" s="169">
        <f>X380*K380</f>
        <v>5.6576274999999994</v>
      </c>
      <c r="Z380" s="169">
        <v>0</v>
      </c>
      <c r="AA380" s="170">
        <f>Z380*K380</f>
        <v>0</v>
      </c>
      <c r="AR380" s="21" t="s">
        <v>163</v>
      </c>
      <c r="AT380" s="21" t="s">
        <v>159</v>
      </c>
      <c r="AU380" s="21" t="s">
        <v>113</v>
      </c>
      <c r="AY380" s="21" t="s">
        <v>158</v>
      </c>
      <c r="BE380" s="109">
        <f>IF(U380="základní",N380,0)</f>
        <v>0</v>
      </c>
      <c r="BF380" s="109">
        <f>IF(U380="snížená",N380,0)</f>
        <v>0</v>
      </c>
      <c r="BG380" s="109">
        <f>IF(U380="zákl. přenesená",N380,0)</f>
        <v>0</v>
      </c>
      <c r="BH380" s="109">
        <f>IF(U380="sníž. přenesená",N380,0)</f>
        <v>0</v>
      </c>
      <c r="BI380" s="109">
        <f>IF(U380="nulová",N380,0)</f>
        <v>0</v>
      </c>
      <c r="BJ380" s="21" t="s">
        <v>85</v>
      </c>
      <c r="BK380" s="109">
        <f>ROUND(L380*K380,2)</f>
        <v>0</v>
      </c>
      <c r="BL380" s="21" t="s">
        <v>163</v>
      </c>
      <c r="BM380" s="21" t="s">
        <v>527</v>
      </c>
    </row>
    <row r="381" spans="2:65" s="10" customFormat="1" ht="22.5" customHeight="1">
      <c r="B381" s="171"/>
      <c r="C381" s="172"/>
      <c r="D381" s="172"/>
      <c r="E381" s="173" t="s">
        <v>5</v>
      </c>
      <c r="F381" s="285" t="s">
        <v>356</v>
      </c>
      <c r="G381" s="286"/>
      <c r="H381" s="286"/>
      <c r="I381" s="286"/>
      <c r="J381" s="172"/>
      <c r="K381" s="174" t="s">
        <v>5</v>
      </c>
      <c r="L381" s="172"/>
      <c r="M381" s="172"/>
      <c r="N381" s="172"/>
      <c r="O381" s="172"/>
      <c r="P381" s="172"/>
      <c r="Q381" s="172"/>
      <c r="R381" s="175"/>
      <c r="T381" s="176"/>
      <c r="U381" s="172"/>
      <c r="V381" s="172"/>
      <c r="W381" s="172"/>
      <c r="X381" s="172"/>
      <c r="Y381" s="172"/>
      <c r="Z381" s="172"/>
      <c r="AA381" s="177"/>
      <c r="AT381" s="178" t="s">
        <v>166</v>
      </c>
      <c r="AU381" s="178" t="s">
        <v>113</v>
      </c>
      <c r="AV381" s="10" t="s">
        <v>85</v>
      </c>
      <c r="AW381" s="10" t="s">
        <v>35</v>
      </c>
      <c r="AX381" s="10" t="s">
        <v>77</v>
      </c>
      <c r="AY381" s="178" t="s">
        <v>158</v>
      </c>
    </row>
    <row r="382" spans="2:65" s="11" customFormat="1" ht="22.5" customHeight="1">
      <c r="B382" s="179"/>
      <c r="C382" s="180"/>
      <c r="D382" s="180"/>
      <c r="E382" s="181" t="s">
        <v>5</v>
      </c>
      <c r="F382" s="289" t="s">
        <v>284</v>
      </c>
      <c r="G382" s="290"/>
      <c r="H382" s="290"/>
      <c r="I382" s="290"/>
      <c r="J382" s="180"/>
      <c r="K382" s="182">
        <v>94</v>
      </c>
      <c r="L382" s="180"/>
      <c r="M382" s="180"/>
      <c r="N382" s="180"/>
      <c r="O382" s="180"/>
      <c r="P382" s="180"/>
      <c r="Q382" s="180"/>
      <c r="R382" s="183"/>
      <c r="T382" s="184"/>
      <c r="U382" s="180"/>
      <c r="V382" s="180"/>
      <c r="W382" s="180"/>
      <c r="X382" s="180"/>
      <c r="Y382" s="180"/>
      <c r="Z382" s="180"/>
      <c r="AA382" s="185"/>
      <c r="AT382" s="186" t="s">
        <v>166</v>
      </c>
      <c r="AU382" s="186" t="s">
        <v>113</v>
      </c>
      <c r="AV382" s="11" t="s">
        <v>113</v>
      </c>
      <c r="AW382" s="11" t="s">
        <v>35</v>
      </c>
      <c r="AX382" s="11" t="s">
        <v>77</v>
      </c>
      <c r="AY382" s="186" t="s">
        <v>158</v>
      </c>
    </row>
    <row r="383" spans="2:65" s="11" customFormat="1" ht="22.5" customHeight="1">
      <c r="B383" s="179"/>
      <c r="C383" s="180"/>
      <c r="D383" s="180"/>
      <c r="E383" s="181" t="s">
        <v>5</v>
      </c>
      <c r="F383" s="289" t="s">
        <v>285</v>
      </c>
      <c r="G383" s="290"/>
      <c r="H383" s="290"/>
      <c r="I383" s="290"/>
      <c r="J383" s="180"/>
      <c r="K383" s="182">
        <v>884</v>
      </c>
      <c r="L383" s="180"/>
      <c r="M383" s="180"/>
      <c r="N383" s="180"/>
      <c r="O383" s="180"/>
      <c r="P383" s="180"/>
      <c r="Q383" s="180"/>
      <c r="R383" s="183"/>
      <c r="T383" s="184"/>
      <c r="U383" s="180"/>
      <c r="V383" s="180"/>
      <c r="W383" s="180"/>
      <c r="X383" s="180"/>
      <c r="Y383" s="180"/>
      <c r="Z383" s="180"/>
      <c r="AA383" s="185"/>
      <c r="AT383" s="186" t="s">
        <v>166</v>
      </c>
      <c r="AU383" s="186" t="s">
        <v>113</v>
      </c>
      <c r="AV383" s="11" t="s">
        <v>113</v>
      </c>
      <c r="AW383" s="11" t="s">
        <v>35</v>
      </c>
      <c r="AX383" s="11" t="s">
        <v>77</v>
      </c>
      <c r="AY383" s="186" t="s">
        <v>158</v>
      </c>
    </row>
    <row r="384" spans="2:65" s="11" customFormat="1" ht="22.5" customHeight="1">
      <c r="B384" s="179"/>
      <c r="C384" s="180"/>
      <c r="D384" s="180"/>
      <c r="E384" s="181" t="s">
        <v>5</v>
      </c>
      <c r="F384" s="289" t="s">
        <v>286</v>
      </c>
      <c r="G384" s="290"/>
      <c r="H384" s="290"/>
      <c r="I384" s="290"/>
      <c r="J384" s="180"/>
      <c r="K384" s="182">
        <v>2505</v>
      </c>
      <c r="L384" s="180"/>
      <c r="M384" s="180"/>
      <c r="N384" s="180"/>
      <c r="O384" s="180"/>
      <c r="P384" s="180"/>
      <c r="Q384" s="180"/>
      <c r="R384" s="183"/>
      <c r="T384" s="184"/>
      <c r="U384" s="180"/>
      <c r="V384" s="180"/>
      <c r="W384" s="180"/>
      <c r="X384" s="180"/>
      <c r="Y384" s="180"/>
      <c r="Z384" s="180"/>
      <c r="AA384" s="185"/>
      <c r="AT384" s="186" t="s">
        <v>166</v>
      </c>
      <c r="AU384" s="186" t="s">
        <v>113</v>
      </c>
      <c r="AV384" s="11" t="s">
        <v>113</v>
      </c>
      <c r="AW384" s="11" t="s">
        <v>35</v>
      </c>
      <c r="AX384" s="11" t="s">
        <v>77</v>
      </c>
      <c r="AY384" s="186" t="s">
        <v>158</v>
      </c>
    </row>
    <row r="385" spans="2:65" s="11" customFormat="1" ht="22.5" customHeight="1">
      <c r="B385" s="179"/>
      <c r="C385" s="180"/>
      <c r="D385" s="180"/>
      <c r="E385" s="181" t="s">
        <v>5</v>
      </c>
      <c r="F385" s="289" t="s">
        <v>287</v>
      </c>
      <c r="G385" s="290"/>
      <c r="H385" s="290"/>
      <c r="I385" s="290"/>
      <c r="J385" s="180"/>
      <c r="K385" s="182">
        <v>159</v>
      </c>
      <c r="L385" s="180"/>
      <c r="M385" s="180"/>
      <c r="N385" s="180"/>
      <c r="O385" s="180"/>
      <c r="P385" s="180"/>
      <c r="Q385" s="180"/>
      <c r="R385" s="183"/>
      <c r="T385" s="184"/>
      <c r="U385" s="180"/>
      <c r="V385" s="180"/>
      <c r="W385" s="180"/>
      <c r="X385" s="180"/>
      <c r="Y385" s="180"/>
      <c r="Z385" s="180"/>
      <c r="AA385" s="185"/>
      <c r="AT385" s="186" t="s">
        <v>166</v>
      </c>
      <c r="AU385" s="186" t="s">
        <v>113</v>
      </c>
      <c r="AV385" s="11" t="s">
        <v>113</v>
      </c>
      <c r="AW385" s="11" t="s">
        <v>35</v>
      </c>
      <c r="AX385" s="11" t="s">
        <v>77</v>
      </c>
      <c r="AY385" s="186" t="s">
        <v>158</v>
      </c>
    </row>
    <row r="386" spans="2:65" s="11" customFormat="1" ht="22.5" customHeight="1">
      <c r="B386" s="179"/>
      <c r="C386" s="180"/>
      <c r="D386" s="180"/>
      <c r="E386" s="181" t="s">
        <v>5</v>
      </c>
      <c r="F386" s="289" t="s">
        <v>288</v>
      </c>
      <c r="G386" s="290"/>
      <c r="H386" s="290"/>
      <c r="I386" s="290"/>
      <c r="J386" s="180"/>
      <c r="K386" s="182">
        <v>34</v>
      </c>
      <c r="L386" s="180"/>
      <c r="M386" s="180"/>
      <c r="N386" s="180"/>
      <c r="O386" s="180"/>
      <c r="P386" s="180"/>
      <c r="Q386" s="180"/>
      <c r="R386" s="183"/>
      <c r="T386" s="184"/>
      <c r="U386" s="180"/>
      <c r="V386" s="180"/>
      <c r="W386" s="180"/>
      <c r="X386" s="180"/>
      <c r="Y386" s="180"/>
      <c r="Z386" s="180"/>
      <c r="AA386" s="185"/>
      <c r="AT386" s="186" t="s">
        <v>166</v>
      </c>
      <c r="AU386" s="186" t="s">
        <v>113</v>
      </c>
      <c r="AV386" s="11" t="s">
        <v>113</v>
      </c>
      <c r="AW386" s="11" t="s">
        <v>35</v>
      </c>
      <c r="AX386" s="11" t="s">
        <v>77</v>
      </c>
      <c r="AY386" s="186" t="s">
        <v>158</v>
      </c>
    </row>
    <row r="387" spans="2:65" s="11" customFormat="1" ht="22.5" customHeight="1">
      <c r="B387" s="179"/>
      <c r="C387" s="180"/>
      <c r="D387" s="180"/>
      <c r="E387" s="181" t="s">
        <v>5</v>
      </c>
      <c r="F387" s="289" t="s">
        <v>289</v>
      </c>
      <c r="G387" s="290"/>
      <c r="H387" s="290"/>
      <c r="I387" s="290"/>
      <c r="J387" s="180"/>
      <c r="K387" s="182">
        <v>153</v>
      </c>
      <c r="L387" s="180"/>
      <c r="M387" s="180"/>
      <c r="N387" s="180"/>
      <c r="O387" s="180"/>
      <c r="P387" s="180"/>
      <c r="Q387" s="180"/>
      <c r="R387" s="183"/>
      <c r="T387" s="184"/>
      <c r="U387" s="180"/>
      <c r="V387" s="180"/>
      <c r="W387" s="180"/>
      <c r="X387" s="180"/>
      <c r="Y387" s="180"/>
      <c r="Z387" s="180"/>
      <c r="AA387" s="185"/>
      <c r="AT387" s="186" t="s">
        <v>166</v>
      </c>
      <c r="AU387" s="186" t="s">
        <v>113</v>
      </c>
      <c r="AV387" s="11" t="s">
        <v>113</v>
      </c>
      <c r="AW387" s="11" t="s">
        <v>35</v>
      </c>
      <c r="AX387" s="11" t="s">
        <v>77</v>
      </c>
      <c r="AY387" s="186" t="s">
        <v>158</v>
      </c>
    </row>
    <row r="388" spans="2:65" s="11" customFormat="1" ht="22.5" customHeight="1">
      <c r="B388" s="179"/>
      <c r="C388" s="180"/>
      <c r="D388" s="180"/>
      <c r="E388" s="181" t="s">
        <v>5</v>
      </c>
      <c r="F388" s="289" t="s">
        <v>291</v>
      </c>
      <c r="G388" s="290"/>
      <c r="H388" s="290"/>
      <c r="I388" s="290"/>
      <c r="J388" s="180"/>
      <c r="K388" s="182">
        <v>1177.75</v>
      </c>
      <c r="L388" s="180"/>
      <c r="M388" s="180"/>
      <c r="N388" s="180"/>
      <c r="O388" s="180"/>
      <c r="P388" s="180"/>
      <c r="Q388" s="180"/>
      <c r="R388" s="183"/>
      <c r="T388" s="184"/>
      <c r="U388" s="180"/>
      <c r="V388" s="180"/>
      <c r="W388" s="180"/>
      <c r="X388" s="180"/>
      <c r="Y388" s="180"/>
      <c r="Z388" s="180"/>
      <c r="AA388" s="185"/>
      <c r="AT388" s="186" t="s">
        <v>166</v>
      </c>
      <c r="AU388" s="186" t="s">
        <v>113</v>
      </c>
      <c r="AV388" s="11" t="s">
        <v>113</v>
      </c>
      <c r="AW388" s="11" t="s">
        <v>35</v>
      </c>
      <c r="AX388" s="11" t="s">
        <v>77</v>
      </c>
      <c r="AY388" s="186" t="s">
        <v>158</v>
      </c>
    </row>
    <row r="389" spans="2:65" s="12" customFormat="1" ht="22.5" customHeight="1">
      <c r="B389" s="187"/>
      <c r="C389" s="188"/>
      <c r="D389" s="188"/>
      <c r="E389" s="189" t="s">
        <v>5</v>
      </c>
      <c r="F389" s="291" t="s">
        <v>170</v>
      </c>
      <c r="G389" s="292"/>
      <c r="H389" s="292"/>
      <c r="I389" s="292"/>
      <c r="J389" s="188"/>
      <c r="K389" s="190">
        <v>5006.75</v>
      </c>
      <c r="L389" s="188"/>
      <c r="M389" s="188"/>
      <c r="N389" s="188"/>
      <c r="O389" s="188"/>
      <c r="P389" s="188"/>
      <c r="Q389" s="188"/>
      <c r="R389" s="191"/>
      <c r="T389" s="192"/>
      <c r="U389" s="188"/>
      <c r="V389" s="188"/>
      <c r="W389" s="188"/>
      <c r="X389" s="188"/>
      <c r="Y389" s="188"/>
      <c r="Z389" s="188"/>
      <c r="AA389" s="193"/>
      <c r="AT389" s="194" t="s">
        <v>166</v>
      </c>
      <c r="AU389" s="194" t="s">
        <v>113</v>
      </c>
      <c r="AV389" s="12" t="s">
        <v>163</v>
      </c>
      <c r="AW389" s="12" t="s">
        <v>35</v>
      </c>
      <c r="AX389" s="12" t="s">
        <v>85</v>
      </c>
      <c r="AY389" s="194" t="s">
        <v>158</v>
      </c>
    </row>
    <row r="390" spans="2:65" s="1" customFormat="1" ht="22.5" customHeight="1">
      <c r="B390" s="135"/>
      <c r="C390" s="164" t="s">
        <v>528</v>
      </c>
      <c r="D390" s="164" t="s">
        <v>159</v>
      </c>
      <c r="E390" s="165" t="s">
        <v>529</v>
      </c>
      <c r="F390" s="277" t="s">
        <v>530</v>
      </c>
      <c r="G390" s="277"/>
      <c r="H390" s="277"/>
      <c r="I390" s="277"/>
      <c r="J390" s="166" t="s">
        <v>162</v>
      </c>
      <c r="K390" s="167">
        <v>592.5</v>
      </c>
      <c r="L390" s="278">
        <v>0</v>
      </c>
      <c r="M390" s="278"/>
      <c r="N390" s="279">
        <f>ROUND(L390*K390,2)</f>
        <v>0</v>
      </c>
      <c r="O390" s="279"/>
      <c r="P390" s="279"/>
      <c r="Q390" s="279"/>
      <c r="R390" s="138"/>
      <c r="T390" s="168" t="s">
        <v>5</v>
      </c>
      <c r="U390" s="47" t="s">
        <v>42</v>
      </c>
      <c r="V390" s="39"/>
      <c r="W390" s="169">
        <f>V390*K390</f>
        <v>0</v>
      </c>
      <c r="X390" s="169">
        <v>1.4599999999999999E-3</v>
      </c>
      <c r="Y390" s="169">
        <f>X390*K390</f>
        <v>0.86504999999999999</v>
      </c>
      <c r="Z390" s="169">
        <v>0</v>
      </c>
      <c r="AA390" s="170">
        <f>Z390*K390</f>
        <v>0</v>
      </c>
      <c r="AR390" s="21" t="s">
        <v>163</v>
      </c>
      <c r="AT390" s="21" t="s">
        <v>159</v>
      </c>
      <c r="AU390" s="21" t="s">
        <v>113</v>
      </c>
      <c r="AY390" s="21" t="s">
        <v>158</v>
      </c>
      <c r="BE390" s="109">
        <f>IF(U390="základní",N390,0)</f>
        <v>0</v>
      </c>
      <c r="BF390" s="109">
        <f>IF(U390="snížená",N390,0)</f>
        <v>0</v>
      </c>
      <c r="BG390" s="109">
        <f>IF(U390="zákl. přenesená",N390,0)</f>
        <v>0</v>
      </c>
      <c r="BH390" s="109">
        <f>IF(U390="sníž. přenesená",N390,0)</f>
        <v>0</v>
      </c>
      <c r="BI390" s="109">
        <f>IF(U390="nulová",N390,0)</f>
        <v>0</v>
      </c>
      <c r="BJ390" s="21" t="s">
        <v>85</v>
      </c>
      <c r="BK390" s="109">
        <f>ROUND(L390*K390,2)</f>
        <v>0</v>
      </c>
      <c r="BL390" s="21" t="s">
        <v>163</v>
      </c>
      <c r="BM390" s="21" t="s">
        <v>531</v>
      </c>
    </row>
    <row r="391" spans="2:65" s="11" customFormat="1" ht="22.5" customHeight="1">
      <c r="B391" s="179"/>
      <c r="C391" s="180"/>
      <c r="D391" s="180"/>
      <c r="E391" s="181" t="s">
        <v>5</v>
      </c>
      <c r="F391" s="293" t="s">
        <v>532</v>
      </c>
      <c r="G391" s="294"/>
      <c r="H391" s="294"/>
      <c r="I391" s="294"/>
      <c r="J391" s="180"/>
      <c r="K391" s="182">
        <v>592.5</v>
      </c>
      <c r="L391" s="180"/>
      <c r="M391" s="180"/>
      <c r="N391" s="180"/>
      <c r="O391" s="180"/>
      <c r="P391" s="180"/>
      <c r="Q391" s="180"/>
      <c r="R391" s="183"/>
      <c r="T391" s="184"/>
      <c r="U391" s="180"/>
      <c r="V391" s="180"/>
      <c r="W391" s="180"/>
      <c r="X391" s="180"/>
      <c r="Y391" s="180"/>
      <c r="Z391" s="180"/>
      <c r="AA391" s="185"/>
      <c r="AT391" s="186" t="s">
        <v>166</v>
      </c>
      <c r="AU391" s="186" t="s">
        <v>113</v>
      </c>
      <c r="AV391" s="11" t="s">
        <v>113</v>
      </c>
      <c r="AW391" s="11" t="s">
        <v>35</v>
      </c>
      <c r="AX391" s="11" t="s">
        <v>77</v>
      </c>
      <c r="AY391" s="186" t="s">
        <v>158</v>
      </c>
    </row>
    <row r="392" spans="2:65" s="12" customFormat="1" ht="22.5" customHeight="1">
      <c r="B392" s="187"/>
      <c r="C392" s="188"/>
      <c r="D392" s="188"/>
      <c r="E392" s="189" t="s">
        <v>5</v>
      </c>
      <c r="F392" s="291" t="s">
        <v>170</v>
      </c>
      <c r="G392" s="292"/>
      <c r="H392" s="292"/>
      <c r="I392" s="292"/>
      <c r="J392" s="188"/>
      <c r="K392" s="190">
        <v>592.5</v>
      </c>
      <c r="L392" s="188"/>
      <c r="M392" s="188"/>
      <c r="N392" s="188"/>
      <c r="O392" s="188"/>
      <c r="P392" s="188"/>
      <c r="Q392" s="188"/>
      <c r="R392" s="191"/>
      <c r="T392" s="192"/>
      <c r="U392" s="188"/>
      <c r="V392" s="188"/>
      <c r="W392" s="188"/>
      <c r="X392" s="188"/>
      <c r="Y392" s="188"/>
      <c r="Z392" s="188"/>
      <c r="AA392" s="193"/>
      <c r="AT392" s="194" t="s">
        <v>166</v>
      </c>
      <c r="AU392" s="194" t="s">
        <v>113</v>
      </c>
      <c r="AV392" s="12" t="s">
        <v>163</v>
      </c>
      <c r="AW392" s="12" t="s">
        <v>35</v>
      </c>
      <c r="AX392" s="12" t="s">
        <v>85</v>
      </c>
      <c r="AY392" s="194" t="s">
        <v>158</v>
      </c>
    </row>
    <row r="393" spans="2:65" s="1" customFormat="1" ht="22.5" customHeight="1">
      <c r="B393" s="135"/>
      <c r="C393" s="164" t="s">
        <v>472</v>
      </c>
      <c r="D393" s="164" t="s">
        <v>159</v>
      </c>
      <c r="E393" s="165" t="s">
        <v>533</v>
      </c>
      <c r="F393" s="277" t="s">
        <v>534</v>
      </c>
      <c r="G393" s="277"/>
      <c r="H393" s="277"/>
      <c r="I393" s="277"/>
      <c r="J393" s="166" t="s">
        <v>206</v>
      </c>
      <c r="K393" s="167">
        <v>123</v>
      </c>
      <c r="L393" s="278">
        <v>0</v>
      </c>
      <c r="M393" s="278"/>
      <c r="N393" s="279">
        <f>ROUND(L393*K393,2)</f>
        <v>0</v>
      </c>
      <c r="O393" s="279"/>
      <c r="P393" s="279"/>
      <c r="Q393" s="279"/>
      <c r="R393" s="138"/>
      <c r="T393" s="168" t="s">
        <v>5</v>
      </c>
      <c r="U393" s="47" t="s">
        <v>42</v>
      </c>
      <c r="V393" s="39"/>
      <c r="W393" s="169">
        <f>V393*K393</f>
        <v>0</v>
      </c>
      <c r="X393" s="169">
        <v>0</v>
      </c>
      <c r="Y393" s="169">
        <f>X393*K393</f>
        <v>0</v>
      </c>
      <c r="Z393" s="169">
        <v>0</v>
      </c>
      <c r="AA393" s="170">
        <f>Z393*K393</f>
        <v>0</v>
      </c>
      <c r="AR393" s="21" t="s">
        <v>163</v>
      </c>
      <c r="AT393" s="21" t="s">
        <v>159</v>
      </c>
      <c r="AU393" s="21" t="s">
        <v>113</v>
      </c>
      <c r="AY393" s="21" t="s">
        <v>158</v>
      </c>
      <c r="BE393" s="109">
        <f>IF(U393="základní",N393,0)</f>
        <v>0</v>
      </c>
      <c r="BF393" s="109">
        <f>IF(U393="snížená",N393,0)</f>
        <v>0</v>
      </c>
      <c r="BG393" s="109">
        <f>IF(U393="zákl. přenesená",N393,0)</f>
        <v>0</v>
      </c>
      <c r="BH393" s="109">
        <f>IF(U393="sníž. přenesená",N393,0)</f>
        <v>0</v>
      </c>
      <c r="BI393" s="109">
        <f>IF(U393="nulová",N393,0)</f>
        <v>0</v>
      </c>
      <c r="BJ393" s="21" t="s">
        <v>85</v>
      </c>
      <c r="BK393" s="109">
        <f>ROUND(L393*K393,2)</f>
        <v>0</v>
      </c>
      <c r="BL393" s="21" t="s">
        <v>163</v>
      </c>
      <c r="BM393" s="21" t="s">
        <v>535</v>
      </c>
    </row>
    <row r="394" spans="2:65" s="11" customFormat="1" ht="22.5" customHeight="1">
      <c r="B394" s="179"/>
      <c r="C394" s="180"/>
      <c r="D394" s="180"/>
      <c r="E394" s="181" t="s">
        <v>5</v>
      </c>
      <c r="F394" s="293" t="s">
        <v>519</v>
      </c>
      <c r="G394" s="294"/>
      <c r="H394" s="294"/>
      <c r="I394" s="294"/>
      <c r="J394" s="180"/>
      <c r="K394" s="182">
        <v>123</v>
      </c>
      <c r="L394" s="180"/>
      <c r="M394" s="180"/>
      <c r="N394" s="180"/>
      <c r="O394" s="180"/>
      <c r="P394" s="180"/>
      <c r="Q394" s="180"/>
      <c r="R394" s="183"/>
      <c r="T394" s="184"/>
      <c r="U394" s="180"/>
      <c r="V394" s="180"/>
      <c r="W394" s="180"/>
      <c r="X394" s="180"/>
      <c r="Y394" s="180"/>
      <c r="Z394" s="180"/>
      <c r="AA394" s="185"/>
      <c r="AT394" s="186" t="s">
        <v>166</v>
      </c>
      <c r="AU394" s="186" t="s">
        <v>113</v>
      </c>
      <c r="AV394" s="11" t="s">
        <v>113</v>
      </c>
      <c r="AW394" s="11" t="s">
        <v>35</v>
      </c>
      <c r="AX394" s="11" t="s">
        <v>77</v>
      </c>
      <c r="AY394" s="186" t="s">
        <v>158</v>
      </c>
    </row>
    <row r="395" spans="2:65" s="12" customFormat="1" ht="22.5" customHeight="1">
      <c r="B395" s="187"/>
      <c r="C395" s="188"/>
      <c r="D395" s="188"/>
      <c r="E395" s="189" t="s">
        <v>5</v>
      </c>
      <c r="F395" s="291" t="s">
        <v>170</v>
      </c>
      <c r="G395" s="292"/>
      <c r="H395" s="292"/>
      <c r="I395" s="292"/>
      <c r="J395" s="188"/>
      <c r="K395" s="190">
        <v>123</v>
      </c>
      <c r="L395" s="188"/>
      <c r="M395" s="188"/>
      <c r="N395" s="188"/>
      <c r="O395" s="188"/>
      <c r="P395" s="188"/>
      <c r="Q395" s="188"/>
      <c r="R395" s="191"/>
      <c r="T395" s="192"/>
      <c r="U395" s="188"/>
      <c r="V395" s="188"/>
      <c r="W395" s="188"/>
      <c r="X395" s="188"/>
      <c r="Y395" s="188"/>
      <c r="Z395" s="188"/>
      <c r="AA395" s="193"/>
      <c r="AT395" s="194" t="s">
        <v>166</v>
      </c>
      <c r="AU395" s="194" t="s">
        <v>113</v>
      </c>
      <c r="AV395" s="12" t="s">
        <v>163</v>
      </c>
      <c r="AW395" s="12" t="s">
        <v>35</v>
      </c>
      <c r="AX395" s="12" t="s">
        <v>85</v>
      </c>
      <c r="AY395" s="194" t="s">
        <v>158</v>
      </c>
    </row>
    <row r="396" spans="2:65" s="1" customFormat="1" ht="31.5" customHeight="1">
      <c r="B396" s="135"/>
      <c r="C396" s="164" t="s">
        <v>536</v>
      </c>
      <c r="D396" s="164" t="s">
        <v>159</v>
      </c>
      <c r="E396" s="165" t="s">
        <v>537</v>
      </c>
      <c r="F396" s="277" t="s">
        <v>538</v>
      </c>
      <c r="G396" s="277"/>
      <c r="H396" s="277"/>
      <c r="I396" s="277"/>
      <c r="J396" s="166" t="s">
        <v>162</v>
      </c>
      <c r="K396" s="167">
        <v>350</v>
      </c>
      <c r="L396" s="278">
        <v>0</v>
      </c>
      <c r="M396" s="278"/>
      <c r="N396" s="279">
        <f>ROUND(L396*K396,2)</f>
        <v>0</v>
      </c>
      <c r="O396" s="279"/>
      <c r="P396" s="279"/>
      <c r="Q396" s="279"/>
      <c r="R396" s="138"/>
      <c r="T396" s="168" t="s">
        <v>5</v>
      </c>
      <c r="U396" s="47" t="s">
        <v>42</v>
      </c>
      <c r="V396" s="39"/>
      <c r="W396" s="169">
        <f>V396*K396</f>
        <v>0</v>
      </c>
      <c r="X396" s="169">
        <v>0.64022999999999997</v>
      </c>
      <c r="Y396" s="169">
        <f>X396*K396</f>
        <v>224.0805</v>
      </c>
      <c r="Z396" s="169">
        <v>0</v>
      </c>
      <c r="AA396" s="170">
        <f>Z396*K396</f>
        <v>0</v>
      </c>
      <c r="AR396" s="21" t="s">
        <v>163</v>
      </c>
      <c r="AT396" s="21" t="s">
        <v>159</v>
      </c>
      <c r="AU396" s="21" t="s">
        <v>113</v>
      </c>
      <c r="AY396" s="21" t="s">
        <v>158</v>
      </c>
      <c r="BE396" s="109">
        <f>IF(U396="základní",N396,0)</f>
        <v>0</v>
      </c>
      <c r="BF396" s="109">
        <f>IF(U396="snížená",N396,0)</f>
        <v>0</v>
      </c>
      <c r="BG396" s="109">
        <f>IF(U396="zákl. přenesená",N396,0)</f>
        <v>0</v>
      </c>
      <c r="BH396" s="109">
        <f>IF(U396="sníž. přenesená",N396,0)</f>
        <v>0</v>
      </c>
      <c r="BI396" s="109">
        <f>IF(U396="nulová",N396,0)</f>
        <v>0</v>
      </c>
      <c r="BJ396" s="21" t="s">
        <v>85</v>
      </c>
      <c r="BK396" s="109">
        <f>ROUND(L396*K396,2)</f>
        <v>0</v>
      </c>
      <c r="BL396" s="21" t="s">
        <v>163</v>
      </c>
      <c r="BM396" s="21" t="s">
        <v>539</v>
      </c>
    </row>
    <row r="397" spans="2:65" s="11" customFormat="1" ht="22.5" customHeight="1">
      <c r="B397" s="179"/>
      <c r="C397" s="180"/>
      <c r="D397" s="180"/>
      <c r="E397" s="181" t="s">
        <v>5</v>
      </c>
      <c r="F397" s="293" t="s">
        <v>290</v>
      </c>
      <c r="G397" s="294"/>
      <c r="H397" s="294"/>
      <c r="I397" s="294"/>
      <c r="J397" s="180"/>
      <c r="K397" s="182">
        <v>350</v>
      </c>
      <c r="L397" s="180"/>
      <c r="M397" s="180"/>
      <c r="N397" s="180"/>
      <c r="O397" s="180"/>
      <c r="P397" s="180"/>
      <c r="Q397" s="180"/>
      <c r="R397" s="183"/>
      <c r="T397" s="184"/>
      <c r="U397" s="180"/>
      <c r="V397" s="180"/>
      <c r="W397" s="180"/>
      <c r="X397" s="180"/>
      <c r="Y397" s="180"/>
      <c r="Z397" s="180"/>
      <c r="AA397" s="185"/>
      <c r="AT397" s="186" t="s">
        <v>166</v>
      </c>
      <c r="AU397" s="186" t="s">
        <v>113</v>
      </c>
      <c r="AV397" s="11" t="s">
        <v>113</v>
      </c>
      <c r="AW397" s="11" t="s">
        <v>35</v>
      </c>
      <c r="AX397" s="11" t="s">
        <v>77</v>
      </c>
      <c r="AY397" s="186" t="s">
        <v>158</v>
      </c>
    </row>
    <row r="398" spans="2:65" s="12" customFormat="1" ht="22.5" customHeight="1">
      <c r="B398" s="187"/>
      <c r="C398" s="188"/>
      <c r="D398" s="188"/>
      <c r="E398" s="189" t="s">
        <v>5</v>
      </c>
      <c r="F398" s="291" t="s">
        <v>170</v>
      </c>
      <c r="G398" s="292"/>
      <c r="H398" s="292"/>
      <c r="I398" s="292"/>
      <c r="J398" s="188"/>
      <c r="K398" s="190">
        <v>350</v>
      </c>
      <c r="L398" s="188"/>
      <c r="M398" s="188"/>
      <c r="N398" s="188"/>
      <c r="O398" s="188"/>
      <c r="P398" s="188"/>
      <c r="Q398" s="188"/>
      <c r="R398" s="191"/>
      <c r="T398" s="192"/>
      <c r="U398" s="188"/>
      <c r="V398" s="188"/>
      <c r="W398" s="188"/>
      <c r="X398" s="188"/>
      <c r="Y398" s="188"/>
      <c r="Z398" s="188"/>
      <c r="AA398" s="193"/>
      <c r="AT398" s="194" t="s">
        <v>166</v>
      </c>
      <c r="AU398" s="194" t="s">
        <v>113</v>
      </c>
      <c r="AV398" s="12" t="s">
        <v>163</v>
      </c>
      <c r="AW398" s="12" t="s">
        <v>35</v>
      </c>
      <c r="AX398" s="12" t="s">
        <v>85</v>
      </c>
      <c r="AY398" s="194" t="s">
        <v>158</v>
      </c>
    </row>
    <row r="399" spans="2:65" s="1" customFormat="1" ht="31.5" customHeight="1">
      <c r="B399" s="135"/>
      <c r="C399" s="164" t="s">
        <v>540</v>
      </c>
      <c r="D399" s="164" t="s">
        <v>159</v>
      </c>
      <c r="E399" s="165" t="s">
        <v>541</v>
      </c>
      <c r="F399" s="277" t="s">
        <v>542</v>
      </c>
      <c r="G399" s="277"/>
      <c r="H399" s="277"/>
      <c r="I399" s="277"/>
      <c r="J399" s="166" t="s">
        <v>206</v>
      </c>
      <c r="K399" s="167">
        <v>4</v>
      </c>
      <c r="L399" s="278">
        <v>0</v>
      </c>
      <c r="M399" s="278"/>
      <c r="N399" s="279">
        <f>ROUND(L399*K399,2)</f>
        <v>0</v>
      </c>
      <c r="O399" s="279"/>
      <c r="P399" s="279"/>
      <c r="Q399" s="279"/>
      <c r="R399" s="138"/>
      <c r="T399" s="168" t="s">
        <v>5</v>
      </c>
      <c r="U399" s="47" t="s">
        <v>42</v>
      </c>
      <c r="V399" s="39"/>
      <c r="W399" s="169">
        <f>V399*K399</f>
        <v>0</v>
      </c>
      <c r="X399" s="169">
        <v>0</v>
      </c>
      <c r="Y399" s="169">
        <f>X399*K399</f>
        <v>0</v>
      </c>
      <c r="Z399" s="169">
        <v>0</v>
      </c>
      <c r="AA399" s="170">
        <f>Z399*K399</f>
        <v>0</v>
      </c>
      <c r="AR399" s="21" t="s">
        <v>163</v>
      </c>
      <c r="AT399" s="21" t="s">
        <v>159</v>
      </c>
      <c r="AU399" s="21" t="s">
        <v>113</v>
      </c>
      <c r="AY399" s="21" t="s">
        <v>158</v>
      </c>
      <c r="BE399" s="109">
        <f>IF(U399="základní",N399,0)</f>
        <v>0</v>
      </c>
      <c r="BF399" s="109">
        <f>IF(U399="snížená",N399,0)</f>
        <v>0</v>
      </c>
      <c r="BG399" s="109">
        <f>IF(U399="zákl. přenesená",N399,0)</f>
        <v>0</v>
      </c>
      <c r="BH399" s="109">
        <f>IF(U399="sníž. přenesená",N399,0)</f>
        <v>0</v>
      </c>
      <c r="BI399" s="109">
        <f>IF(U399="nulová",N399,0)</f>
        <v>0</v>
      </c>
      <c r="BJ399" s="21" t="s">
        <v>85</v>
      </c>
      <c r="BK399" s="109">
        <f>ROUND(L399*K399,2)</f>
        <v>0</v>
      </c>
      <c r="BL399" s="21" t="s">
        <v>163</v>
      </c>
      <c r="BM399" s="21" t="s">
        <v>543</v>
      </c>
    </row>
    <row r="400" spans="2:65" s="11" customFormat="1" ht="22.5" customHeight="1">
      <c r="B400" s="179"/>
      <c r="C400" s="180"/>
      <c r="D400" s="180"/>
      <c r="E400" s="181" t="s">
        <v>5</v>
      </c>
      <c r="F400" s="293" t="s">
        <v>544</v>
      </c>
      <c r="G400" s="294"/>
      <c r="H400" s="294"/>
      <c r="I400" s="294"/>
      <c r="J400" s="180"/>
      <c r="K400" s="182">
        <v>4</v>
      </c>
      <c r="L400" s="180"/>
      <c r="M400" s="180"/>
      <c r="N400" s="180"/>
      <c r="O400" s="180"/>
      <c r="P400" s="180"/>
      <c r="Q400" s="180"/>
      <c r="R400" s="183"/>
      <c r="T400" s="184"/>
      <c r="U400" s="180"/>
      <c r="V400" s="180"/>
      <c r="W400" s="180"/>
      <c r="X400" s="180"/>
      <c r="Y400" s="180"/>
      <c r="Z400" s="180"/>
      <c r="AA400" s="185"/>
      <c r="AT400" s="186" t="s">
        <v>166</v>
      </c>
      <c r="AU400" s="186" t="s">
        <v>113</v>
      </c>
      <c r="AV400" s="11" t="s">
        <v>113</v>
      </c>
      <c r="AW400" s="11" t="s">
        <v>35</v>
      </c>
      <c r="AX400" s="11" t="s">
        <v>77</v>
      </c>
      <c r="AY400" s="186" t="s">
        <v>158</v>
      </c>
    </row>
    <row r="401" spans="2:65" s="12" customFormat="1" ht="22.5" customHeight="1">
      <c r="B401" s="187"/>
      <c r="C401" s="188"/>
      <c r="D401" s="188"/>
      <c r="E401" s="189" t="s">
        <v>5</v>
      </c>
      <c r="F401" s="291" t="s">
        <v>170</v>
      </c>
      <c r="G401" s="292"/>
      <c r="H401" s="292"/>
      <c r="I401" s="292"/>
      <c r="J401" s="188"/>
      <c r="K401" s="190">
        <v>4</v>
      </c>
      <c r="L401" s="188"/>
      <c r="M401" s="188"/>
      <c r="N401" s="188"/>
      <c r="O401" s="188"/>
      <c r="P401" s="188"/>
      <c r="Q401" s="188"/>
      <c r="R401" s="191"/>
      <c r="T401" s="192"/>
      <c r="U401" s="188"/>
      <c r="V401" s="188"/>
      <c r="W401" s="188"/>
      <c r="X401" s="188"/>
      <c r="Y401" s="188"/>
      <c r="Z401" s="188"/>
      <c r="AA401" s="193"/>
      <c r="AT401" s="194" t="s">
        <v>166</v>
      </c>
      <c r="AU401" s="194" t="s">
        <v>113</v>
      </c>
      <c r="AV401" s="12" t="s">
        <v>163</v>
      </c>
      <c r="AW401" s="12" t="s">
        <v>35</v>
      </c>
      <c r="AX401" s="12" t="s">
        <v>85</v>
      </c>
      <c r="AY401" s="194" t="s">
        <v>158</v>
      </c>
    </row>
    <row r="402" spans="2:65" s="1" customFormat="1" ht="22.5" customHeight="1">
      <c r="B402" s="135"/>
      <c r="C402" s="164" t="s">
        <v>545</v>
      </c>
      <c r="D402" s="164" t="s">
        <v>159</v>
      </c>
      <c r="E402" s="165" t="s">
        <v>546</v>
      </c>
      <c r="F402" s="277" t="s">
        <v>547</v>
      </c>
      <c r="G402" s="277"/>
      <c r="H402" s="277"/>
      <c r="I402" s="277"/>
      <c r="J402" s="166" t="s">
        <v>333</v>
      </c>
      <c r="K402" s="167">
        <v>36</v>
      </c>
      <c r="L402" s="278">
        <v>0</v>
      </c>
      <c r="M402" s="278"/>
      <c r="N402" s="279">
        <f t="shared" ref="N402:N407" si="5">ROUND(L402*K402,2)</f>
        <v>0</v>
      </c>
      <c r="O402" s="279"/>
      <c r="P402" s="279"/>
      <c r="Q402" s="279"/>
      <c r="R402" s="138"/>
      <c r="T402" s="168" t="s">
        <v>5</v>
      </c>
      <c r="U402" s="47" t="s">
        <v>42</v>
      </c>
      <c r="V402" s="39"/>
      <c r="W402" s="169">
        <f t="shared" ref="W402:W407" si="6">V402*K402</f>
        <v>0</v>
      </c>
      <c r="X402" s="169">
        <v>0</v>
      </c>
      <c r="Y402" s="169">
        <f t="shared" ref="Y402:Y407" si="7">X402*K402</f>
        <v>0</v>
      </c>
      <c r="Z402" s="169">
        <v>0.48199999999999998</v>
      </c>
      <c r="AA402" s="170">
        <f t="shared" ref="AA402:AA407" si="8">Z402*K402</f>
        <v>17.352</v>
      </c>
      <c r="AR402" s="21" t="s">
        <v>163</v>
      </c>
      <c r="AT402" s="21" t="s">
        <v>159</v>
      </c>
      <c r="AU402" s="21" t="s">
        <v>113</v>
      </c>
      <c r="AY402" s="21" t="s">
        <v>158</v>
      </c>
      <c r="BE402" s="109">
        <f t="shared" ref="BE402:BE407" si="9">IF(U402="základní",N402,0)</f>
        <v>0</v>
      </c>
      <c r="BF402" s="109">
        <f t="shared" ref="BF402:BF407" si="10">IF(U402="snížená",N402,0)</f>
        <v>0</v>
      </c>
      <c r="BG402" s="109">
        <f t="shared" ref="BG402:BG407" si="11">IF(U402="zákl. přenesená",N402,0)</f>
        <v>0</v>
      </c>
      <c r="BH402" s="109">
        <f t="shared" ref="BH402:BH407" si="12">IF(U402="sníž. přenesená",N402,0)</f>
        <v>0</v>
      </c>
      <c r="BI402" s="109">
        <f t="shared" ref="BI402:BI407" si="13">IF(U402="nulová",N402,0)</f>
        <v>0</v>
      </c>
      <c r="BJ402" s="21" t="s">
        <v>85</v>
      </c>
      <c r="BK402" s="109">
        <f t="shared" ref="BK402:BK407" si="14">ROUND(L402*K402,2)</f>
        <v>0</v>
      </c>
      <c r="BL402" s="21" t="s">
        <v>163</v>
      </c>
      <c r="BM402" s="21" t="s">
        <v>548</v>
      </c>
    </row>
    <row r="403" spans="2:65" s="1" customFormat="1" ht="22.5" customHeight="1">
      <c r="B403" s="135"/>
      <c r="C403" s="164" t="s">
        <v>549</v>
      </c>
      <c r="D403" s="164" t="s">
        <v>159</v>
      </c>
      <c r="E403" s="165" t="s">
        <v>550</v>
      </c>
      <c r="F403" s="277" t="s">
        <v>551</v>
      </c>
      <c r="G403" s="277"/>
      <c r="H403" s="277"/>
      <c r="I403" s="277"/>
      <c r="J403" s="166" t="s">
        <v>333</v>
      </c>
      <c r="K403" s="167">
        <v>10</v>
      </c>
      <c r="L403" s="278">
        <v>0</v>
      </c>
      <c r="M403" s="278"/>
      <c r="N403" s="279">
        <f t="shared" si="5"/>
        <v>0</v>
      </c>
      <c r="O403" s="279"/>
      <c r="P403" s="279"/>
      <c r="Q403" s="279"/>
      <c r="R403" s="138"/>
      <c r="T403" s="168" t="s">
        <v>5</v>
      </c>
      <c r="U403" s="47" t="s">
        <v>42</v>
      </c>
      <c r="V403" s="39"/>
      <c r="W403" s="169">
        <f t="shared" si="6"/>
        <v>0</v>
      </c>
      <c r="X403" s="169">
        <v>0</v>
      </c>
      <c r="Y403" s="169">
        <f t="shared" si="7"/>
        <v>0</v>
      </c>
      <c r="Z403" s="169">
        <v>8.6999999999999994E-2</v>
      </c>
      <c r="AA403" s="170">
        <f t="shared" si="8"/>
        <v>0.86999999999999988</v>
      </c>
      <c r="AR403" s="21" t="s">
        <v>163</v>
      </c>
      <c r="AT403" s="21" t="s">
        <v>159</v>
      </c>
      <c r="AU403" s="21" t="s">
        <v>113</v>
      </c>
      <c r="AY403" s="21" t="s">
        <v>158</v>
      </c>
      <c r="BE403" s="109">
        <f t="shared" si="9"/>
        <v>0</v>
      </c>
      <c r="BF403" s="109">
        <f t="shared" si="10"/>
        <v>0</v>
      </c>
      <c r="BG403" s="109">
        <f t="shared" si="11"/>
        <v>0</v>
      </c>
      <c r="BH403" s="109">
        <f t="shared" si="12"/>
        <v>0</v>
      </c>
      <c r="BI403" s="109">
        <f t="shared" si="13"/>
        <v>0</v>
      </c>
      <c r="BJ403" s="21" t="s">
        <v>85</v>
      </c>
      <c r="BK403" s="109">
        <f t="shared" si="14"/>
        <v>0</v>
      </c>
      <c r="BL403" s="21" t="s">
        <v>163</v>
      </c>
      <c r="BM403" s="21" t="s">
        <v>552</v>
      </c>
    </row>
    <row r="404" spans="2:65" s="1" customFormat="1" ht="31.5" customHeight="1">
      <c r="B404" s="135"/>
      <c r="C404" s="164" t="s">
        <v>553</v>
      </c>
      <c r="D404" s="164" t="s">
        <v>159</v>
      </c>
      <c r="E404" s="165" t="s">
        <v>554</v>
      </c>
      <c r="F404" s="277" t="s">
        <v>555</v>
      </c>
      <c r="G404" s="277"/>
      <c r="H404" s="277"/>
      <c r="I404" s="277"/>
      <c r="J404" s="166" t="s">
        <v>333</v>
      </c>
      <c r="K404" s="167">
        <v>17</v>
      </c>
      <c r="L404" s="278">
        <v>0</v>
      </c>
      <c r="M404" s="278"/>
      <c r="N404" s="279">
        <f t="shared" si="5"/>
        <v>0</v>
      </c>
      <c r="O404" s="279"/>
      <c r="P404" s="279"/>
      <c r="Q404" s="279"/>
      <c r="R404" s="138"/>
      <c r="T404" s="168" t="s">
        <v>5</v>
      </c>
      <c r="U404" s="47" t="s">
        <v>42</v>
      </c>
      <c r="V404" s="39"/>
      <c r="W404" s="169">
        <f t="shared" si="6"/>
        <v>0</v>
      </c>
      <c r="X404" s="169">
        <v>0</v>
      </c>
      <c r="Y404" s="169">
        <f t="shared" si="7"/>
        <v>0</v>
      </c>
      <c r="Z404" s="169">
        <v>0.108</v>
      </c>
      <c r="AA404" s="170">
        <f t="shared" si="8"/>
        <v>1.8360000000000001</v>
      </c>
      <c r="AR404" s="21" t="s">
        <v>163</v>
      </c>
      <c r="AT404" s="21" t="s">
        <v>159</v>
      </c>
      <c r="AU404" s="21" t="s">
        <v>113</v>
      </c>
      <c r="AY404" s="21" t="s">
        <v>158</v>
      </c>
      <c r="BE404" s="109">
        <f t="shared" si="9"/>
        <v>0</v>
      </c>
      <c r="BF404" s="109">
        <f t="shared" si="10"/>
        <v>0</v>
      </c>
      <c r="BG404" s="109">
        <f t="shared" si="11"/>
        <v>0</v>
      </c>
      <c r="BH404" s="109">
        <f t="shared" si="12"/>
        <v>0</v>
      </c>
      <c r="BI404" s="109">
        <f t="shared" si="13"/>
        <v>0</v>
      </c>
      <c r="BJ404" s="21" t="s">
        <v>85</v>
      </c>
      <c r="BK404" s="109">
        <f t="shared" si="14"/>
        <v>0</v>
      </c>
      <c r="BL404" s="21" t="s">
        <v>163</v>
      </c>
      <c r="BM404" s="21" t="s">
        <v>556</v>
      </c>
    </row>
    <row r="405" spans="2:65" s="1" customFormat="1" ht="31.5" customHeight="1">
      <c r="B405" s="135"/>
      <c r="C405" s="164" t="s">
        <v>557</v>
      </c>
      <c r="D405" s="164" t="s">
        <v>159</v>
      </c>
      <c r="E405" s="165" t="s">
        <v>558</v>
      </c>
      <c r="F405" s="277" t="s">
        <v>559</v>
      </c>
      <c r="G405" s="277"/>
      <c r="H405" s="277"/>
      <c r="I405" s="277"/>
      <c r="J405" s="166" t="s">
        <v>333</v>
      </c>
      <c r="K405" s="167">
        <v>54</v>
      </c>
      <c r="L405" s="278">
        <v>0</v>
      </c>
      <c r="M405" s="278"/>
      <c r="N405" s="279">
        <f t="shared" si="5"/>
        <v>0</v>
      </c>
      <c r="O405" s="279"/>
      <c r="P405" s="279"/>
      <c r="Q405" s="279"/>
      <c r="R405" s="138"/>
      <c r="T405" s="168" t="s">
        <v>5</v>
      </c>
      <c r="U405" s="47" t="s">
        <v>42</v>
      </c>
      <c r="V405" s="39"/>
      <c r="W405" s="169">
        <f t="shared" si="6"/>
        <v>0</v>
      </c>
      <c r="X405" s="169">
        <v>0</v>
      </c>
      <c r="Y405" s="169">
        <f t="shared" si="7"/>
        <v>0</v>
      </c>
      <c r="Z405" s="169">
        <v>0.42</v>
      </c>
      <c r="AA405" s="170">
        <f t="shared" si="8"/>
        <v>22.68</v>
      </c>
      <c r="AR405" s="21" t="s">
        <v>163</v>
      </c>
      <c r="AT405" s="21" t="s">
        <v>159</v>
      </c>
      <c r="AU405" s="21" t="s">
        <v>113</v>
      </c>
      <c r="AY405" s="21" t="s">
        <v>158</v>
      </c>
      <c r="BE405" s="109">
        <f t="shared" si="9"/>
        <v>0</v>
      </c>
      <c r="BF405" s="109">
        <f t="shared" si="10"/>
        <v>0</v>
      </c>
      <c r="BG405" s="109">
        <f t="shared" si="11"/>
        <v>0</v>
      </c>
      <c r="BH405" s="109">
        <f t="shared" si="12"/>
        <v>0</v>
      </c>
      <c r="BI405" s="109">
        <f t="shared" si="13"/>
        <v>0</v>
      </c>
      <c r="BJ405" s="21" t="s">
        <v>85</v>
      </c>
      <c r="BK405" s="109">
        <f t="shared" si="14"/>
        <v>0</v>
      </c>
      <c r="BL405" s="21" t="s">
        <v>163</v>
      </c>
      <c r="BM405" s="21" t="s">
        <v>560</v>
      </c>
    </row>
    <row r="406" spans="2:65" s="1" customFormat="1" ht="31.5" customHeight="1">
      <c r="B406" s="135"/>
      <c r="C406" s="164" t="s">
        <v>561</v>
      </c>
      <c r="D406" s="164" t="s">
        <v>159</v>
      </c>
      <c r="E406" s="165" t="s">
        <v>562</v>
      </c>
      <c r="F406" s="277" t="s">
        <v>563</v>
      </c>
      <c r="G406" s="277"/>
      <c r="H406" s="277"/>
      <c r="I406" s="277"/>
      <c r="J406" s="166" t="s">
        <v>206</v>
      </c>
      <c r="K406" s="167">
        <v>20</v>
      </c>
      <c r="L406" s="278">
        <v>0</v>
      </c>
      <c r="M406" s="278"/>
      <c r="N406" s="279">
        <f t="shared" si="5"/>
        <v>0</v>
      </c>
      <c r="O406" s="279"/>
      <c r="P406" s="279"/>
      <c r="Q406" s="279"/>
      <c r="R406" s="138"/>
      <c r="T406" s="168" t="s">
        <v>5</v>
      </c>
      <c r="U406" s="47" t="s">
        <v>42</v>
      </c>
      <c r="V406" s="39"/>
      <c r="W406" s="169">
        <f t="shared" si="6"/>
        <v>0</v>
      </c>
      <c r="X406" s="169">
        <v>0</v>
      </c>
      <c r="Y406" s="169">
        <f t="shared" si="7"/>
        <v>0</v>
      </c>
      <c r="Z406" s="169">
        <v>0.9</v>
      </c>
      <c r="AA406" s="170">
        <f t="shared" si="8"/>
        <v>18</v>
      </c>
      <c r="AR406" s="21" t="s">
        <v>163</v>
      </c>
      <c r="AT406" s="21" t="s">
        <v>159</v>
      </c>
      <c r="AU406" s="21" t="s">
        <v>113</v>
      </c>
      <c r="AY406" s="21" t="s">
        <v>158</v>
      </c>
      <c r="BE406" s="109">
        <f t="shared" si="9"/>
        <v>0</v>
      </c>
      <c r="BF406" s="109">
        <f t="shared" si="10"/>
        <v>0</v>
      </c>
      <c r="BG406" s="109">
        <f t="shared" si="11"/>
        <v>0</v>
      </c>
      <c r="BH406" s="109">
        <f t="shared" si="12"/>
        <v>0</v>
      </c>
      <c r="BI406" s="109">
        <f t="shared" si="13"/>
        <v>0</v>
      </c>
      <c r="BJ406" s="21" t="s">
        <v>85</v>
      </c>
      <c r="BK406" s="109">
        <f t="shared" si="14"/>
        <v>0</v>
      </c>
      <c r="BL406" s="21" t="s">
        <v>163</v>
      </c>
      <c r="BM406" s="21" t="s">
        <v>564</v>
      </c>
    </row>
    <row r="407" spans="2:65" s="1" customFormat="1" ht="31.5" customHeight="1">
      <c r="B407" s="135"/>
      <c r="C407" s="164" t="s">
        <v>565</v>
      </c>
      <c r="D407" s="164" t="s">
        <v>159</v>
      </c>
      <c r="E407" s="165" t="s">
        <v>566</v>
      </c>
      <c r="F407" s="277" t="s">
        <v>567</v>
      </c>
      <c r="G407" s="277"/>
      <c r="H407" s="277"/>
      <c r="I407" s="277"/>
      <c r="J407" s="166" t="s">
        <v>206</v>
      </c>
      <c r="K407" s="167">
        <v>2474</v>
      </c>
      <c r="L407" s="278">
        <v>0</v>
      </c>
      <c r="M407" s="278"/>
      <c r="N407" s="279">
        <f t="shared" si="5"/>
        <v>0</v>
      </c>
      <c r="O407" s="279"/>
      <c r="P407" s="279"/>
      <c r="Q407" s="279"/>
      <c r="R407" s="138"/>
      <c r="T407" s="168" t="s">
        <v>5</v>
      </c>
      <c r="U407" s="47" t="s">
        <v>42</v>
      </c>
      <c r="V407" s="39"/>
      <c r="W407" s="169">
        <f t="shared" si="6"/>
        <v>0</v>
      </c>
      <c r="X407" s="169">
        <v>0</v>
      </c>
      <c r="Y407" s="169">
        <f t="shared" si="7"/>
        <v>0</v>
      </c>
      <c r="Z407" s="169">
        <v>0</v>
      </c>
      <c r="AA407" s="170">
        <f t="shared" si="8"/>
        <v>0</v>
      </c>
      <c r="AR407" s="21" t="s">
        <v>163</v>
      </c>
      <c r="AT407" s="21" t="s">
        <v>159</v>
      </c>
      <c r="AU407" s="21" t="s">
        <v>113</v>
      </c>
      <c r="AY407" s="21" t="s">
        <v>158</v>
      </c>
      <c r="BE407" s="109">
        <f t="shared" si="9"/>
        <v>0</v>
      </c>
      <c r="BF407" s="109">
        <f t="shared" si="10"/>
        <v>0</v>
      </c>
      <c r="BG407" s="109">
        <f t="shared" si="11"/>
        <v>0</v>
      </c>
      <c r="BH407" s="109">
        <f t="shared" si="12"/>
        <v>0</v>
      </c>
      <c r="BI407" s="109">
        <f t="shared" si="13"/>
        <v>0</v>
      </c>
      <c r="BJ407" s="21" t="s">
        <v>85</v>
      </c>
      <c r="BK407" s="109">
        <f t="shared" si="14"/>
        <v>0</v>
      </c>
      <c r="BL407" s="21" t="s">
        <v>163</v>
      </c>
      <c r="BM407" s="21" t="s">
        <v>568</v>
      </c>
    </row>
    <row r="408" spans="2:65" s="11" customFormat="1" ht="22.5" customHeight="1">
      <c r="B408" s="179"/>
      <c r="C408" s="180"/>
      <c r="D408" s="180"/>
      <c r="E408" s="181" t="s">
        <v>5</v>
      </c>
      <c r="F408" s="293" t="s">
        <v>213</v>
      </c>
      <c r="G408" s="294"/>
      <c r="H408" s="294"/>
      <c r="I408" s="294"/>
      <c r="J408" s="180"/>
      <c r="K408" s="182">
        <v>2474</v>
      </c>
      <c r="L408" s="180"/>
      <c r="M408" s="180"/>
      <c r="N408" s="180"/>
      <c r="O408" s="180"/>
      <c r="P408" s="180"/>
      <c r="Q408" s="180"/>
      <c r="R408" s="183"/>
      <c r="T408" s="184"/>
      <c r="U408" s="180"/>
      <c r="V408" s="180"/>
      <c r="W408" s="180"/>
      <c r="X408" s="180"/>
      <c r="Y408" s="180"/>
      <c r="Z408" s="180"/>
      <c r="AA408" s="185"/>
      <c r="AT408" s="186" t="s">
        <v>166</v>
      </c>
      <c r="AU408" s="186" t="s">
        <v>113</v>
      </c>
      <c r="AV408" s="11" t="s">
        <v>113</v>
      </c>
      <c r="AW408" s="11" t="s">
        <v>35</v>
      </c>
      <c r="AX408" s="11" t="s">
        <v>77</v>
      </c>
      <c r="AY408" s="186" t="s">
        <v>158</v>
      </c>
    </row>
    <row r="409" spans="2:65" s="12" customFormat="1" ht="22.5" customHeight="1">
      <c r="B409" s="187"/>
      <c r="C409" s="188"/>
      <c r="D409" s="188"/>
      <c r="E409" s="189" t="s">
        <v>5</v>
      </c>
      <c r="F409" s="291" t="s">
        <v>170</v>
      </c>
      <c r="G409" s="292"/>
      <c r="H409" s="292"/>
      <c r="I409" s="292"/>
      <c r="J409" s="188"/>
      <c r="K409" s="190">
        <v>2474</v>
      </c>
      <c r="L409" s="188"/>
      <c r="M409" s="188"/>
      <c r="N409" s="188"/>
      <c r="O409" s="188"/>
      <c r="P409" s="188"/>
      <c r="Q409" s="188"/>
      <c r="R409" s="191"/>
      <c r="T409" s="192"/>
      <c r="U409" s="188"/>
      <c r="V409" s="188"/>
      <c r="W409" s="188"/>
      <c r="X409" s="188"/>
      <c r="Y409" s="188"/>
      <c r="Z409" s="188"/>
      <c r="AA409" s="193"/>
      <c r="AT409" s="194" t="s">
        <v>166</v>
      </c>
      <c r="AU409" s="194" t="s">
        <v>113</v>
      </c>
      <c r="AV409" s="12" t="s">
        <v>163</v>
      </c>
      <c r="AW409" s="12" t="s">
        <v>35</v>
      </c>
      <c r="AX409" s="12" t="s">
        <v>85</v>
      </c>
      <c r="AY409" s="194" t="s">
        <v>158</v>
      </c>
    </row>
    <row r="410" spans="2:65" s="1" customFormat="1" ht="31.5" customHeight="1">
      <c r="B410" s="135"/>
      <c r="C410" s="164" t="s">
        <v>569</v>
      </c>
      <c r="D410" s="164" t="s">
        <v>159</v>
      </c>
      <c r="E410" s="165" t="s">
        <v>570</v>
      </c>
      <c r="F410" s="277" t="s">
        <v>571</v>
      </c>
      <c r="G410" s="277"/>
      <c r="H410" s="277"/>
      <c r="I410" s="277"/>
      <c r="J410" s="166" t="s">
        <v>206</v>
      </c>
      <c r="K410" s="167">
        <v>225</v>
      </c>
      <c r="L410" s="278">
        <v>0</v>
      </c>
      <c r="M410" s="278"/>
      <c r="N410" s="279">
        <f>ROUND(L410*K410,2)</f>
        <v>0</v>
      </c>
      <c r="O410" s="279"/>
      <c r="P410" s="279"/>
      <c r="Q410" s="279"/>
      <c r="R410" s="138"/>
      <c r="T410" s="168" t="s">
        <v>5</v>
      </c>
      <c r="U410" s="47" t="s">
        <v>42</v>
      </c>
      <c r="V410" s="39"/>
      <c r="W410" s="169">
        <f>V410*K410</f>
        <v>0</v>
      </c>
      <c r="X410" s="169">
        <v>0</v>
      </c>
      <c r="Y410" s="169">
        <f>X410*K410</f>
        <v>0</v>
      </c>
      <c r="Z410" s="169">
        <v>0</v>
      </c>
      <c r="AA410" s="170">
        <f>Z410*K410</f>
        <v>0</v>
      </c>
      <c r="AR410" s="21" t="s">
        <v>163</v>
      </c>
      <c r="AT410" s="21" t="s">
        <v>159</v>
      </c>
      <c r="AU410" s="21" t="s">
        <v>113</v>
      </c>
      <c r="AY410" s="21" t="s">
        <v>158</v>
      </c>
      <c r="BE410" s="109">
        <f>IF(U410="základní",N410,0)</f>
        <v>0</v>
      </c>
      <c r="BF410" s="109">
        <f>IF(U410="snížená",N410,0)</f>
        <v>0</v>
      </c>
      <c r="BG410" s="109">
        <f>IF(U410="zákl. přenesená",N410,0)</f>
        <v>0</v>
      </c>
      <c r="BH410" s="109">
        <f>IF(U410="sníž. přenesená",N410,0)</f>
        <v>0</v>
      </c>
      <c r="BI410" s="109">
        <f>IF(U410="nulová",N410,0)</f>
        <v>0</v>
      </c>
      <c r="BJ410" s="21" t="s">
        <v>85</v>
      </c>
      <c r="BK410" s="109">
        <f>ROUND(L410*K410,2)</f>
        <v>0</v>
      </c>
      <c r="BL410" s="21" t="s">
        <v>163</v>
      </c>
      <c r="BM410" s="21" t="s">
        <v>572</v>
      </c>
    </row>
    <row r="411" spans="2:65" s="11" customFormat="1" ht="22.5" customHeight="1">
      <c r="B411" s="179"/>
      <c r="C411" s="180"/>
      <c r="D411" s="180"/>
      <c r="E411" s="181" t="s">
        <v>5</v>
      </c>
      <c r="F411" s="293" t="s">
        <v>573</v>
      </c>
      <c r="G411" s="294"/>
      <c r="H411" s="294"/>
      <c r="I411" s="294"/>
      <c r="J411" s="180"/>
      <c r="K411" s="182">
        <v>225</v>
      </c>
      <c r="L411" s="180"/>
      <c r="M411" s="180"/>
      <c r="N411" s="180"/>
      <c r="O411" s="180"/>
      <c r="P411" s="180"/>
      <c r="Q411" s="180"/>
      <c r="R411" s="183"/>
      <c r="T411" s="184"/>
      <c r="U411" s="180"/>
      <c r="V411" s="180"/>
      <c r="W411" s="180"/>
      <c r="X411" s="180"/>
      <c r="Y411" s="180"/>
      <c r="Z411" s="180"/>
      <c r="AA411" s="185"/>
      <c r="AT411" s="186" t="s">
        <v>166</v>
      </c>
      <c r="AU411" s="186" t="s">
        <v>113</v>
      </c>
      <c r="AV411" s="11" t="s">
        <v>113</v>
      </c>
      <c r="AW411" s="11" t="s">
        <v>35</v>
      </c>
      <c r="AX411" s="11" t="s">
        <v>77</v>
      </c>
      <c r="AY411" s="186" t="s">
        <v>158</v>
      </c>
    </row>
    <row r="412" spans="2:65" s="12" customFormat="1" ht="22.5" customHeight="1">
      <c r="B412" s="187"/>
      <c r="C412" s="188"/>
      <c r="D412" s="188"/>
      <c r="E412" s="189" t="s">
        <v>5</v>
      </c>
      <c r="F412" s="291" t="s">
        <v>170</v>
      </c>
      <c r="G412" s="292"/>
      <c r="H412" s="292"/>
      <c r="I412" s="292"/>
      <c r="J412" s="188"/>
      <c r="K412" s="190">
        <v>225</v>
      </c>
      <c r="L412" s="188"/>
      <c r="M412" s="188"/>
      <c r="N412" s="188"/>
      <c r="O412" s="188"/>
      <c r="P412" s="188"/>
      <c r="Q412" s="188"/>
      <c r="R412" s="191"/>
      <c r="T412" s="192"/>
      <c r="U412" s="188"/>
      <c r="V412" s="188"/>
      <c r="W412" s="188"/>
      <c r="X412" s="188"/>
      <c r="Y412" s="188"/>
      <c r="Z412" s="188"/>
      <c r="AA412" s="193"/>
      <c r="AT412" s="194" t="s">
        <v>166</v>
      </c>
      <c r="AU412" s="194" t="s">
        <v>113</v>
      </c>
      <c r="AV412" s="12" t="s">
        <v>163</v>
      </c>
      <c r="AW412" s="12" t="s">
        <v>35</v>
      </c>
      <c r="AX412" s="12" t="s">
        <v>85</v>
      </c>
      <c r="AY412" s="194" t="s">
        <v>158</v>
      </c>
    </row>
    <row r="413" spans="2:65" s="1" customFormat="1" ht="31.5" customHeight="1">
      <c r="B413" s="135"/>
      <c r="C413" s="164" t="s">
        <v>574</v>
      </c>
      <c r="D413" s="164" t="s">
        <v>159</v>
      </c>
      <c r="E413" s="165" t="s">
        <v>575</v>
      </c>
      <c r="F413" s="277" t="s">
        <v>576</v>
      </c>
      <c r="G413" s="277"/>
      <c r="H413" s="277"/>
      <c r="I413" s="277"/>
      <c r="J413" s="166" t="s">
        <v>206</v>
      </c>
      <c r="K413" s="167">
        <v>766</v>
      </c>
      <c r="L413" s="278">
        <v>0</v>
      </c>
      <c r="M413" s="278"/>
      <c r="N413" s="279">
        <f>ROUND(L413*K413,2)</f>
        <v>0</v>
      </c>
      <c r="O413" s="279"/>
      <c r="P413" s="279"/>
      <c r="Q413" s="279"/>
      <c r="R413" s="138"/>
      <c r="T413" s="168" t="s">
        <v>5</v>
      </c>
      <c r="U413" s="47" t="s">
        <v>42</v>
      </c>
      <c r="V413" s="39"/>
      <c r="W413" s="169">
        <f>V413*K413</f>
        <v>0</v>
      </c>
      <c r="X413" s="169">
        <v>0</v>
      </c>
      <c r="Y413" s="169">
        <f>X413*K413</f>
        <v>0</v>
      </c>
      <c r="Z413" s="169">
        <v>0</v>
      </c>
      <c r="AA413" s="170">
        <f>Z413*K413</f>
        <v>0</v>
      </c>
      <c r="AR413" s="21" t="s">
        <v>163</v>
      </c>
      <c r="AT413" s="21" t="s">
        <v>159</v>
      </c>
      <c r="AU413" s="21" t="s">
        <v>113</v>
      </c>
      <c r="AY413" s="21" t="s">
        <v>158</v>
      </c>
      <c r="BE413" s="109">
        <f>IF(U413="základní",N413,0)</f>
        <v>0</v>
      </c>
      <c r="BF413" s="109">
        <f>IF(U413="snížená",N413,0)</f>
        <v>0</v>
      </c>
      <c r="BG413" s="109">
        <f>IF(U413="zákl. přenesená",N413,0)</f>
        <v>0</v>
      </c>
      <c r="BH413" s="109">
        <f>IF(U413="sníž. přenesená",N413,0)</f>
        <v>0</v>
      </c>
      <c r="BI413" s="109">
        <f>IF(U413="nulová",N413,0)</f>
        <v>0</v>
      </c>
      <c r="BJ413" s="21" t="s">
        <v>85</v>
      </c>
      <c r="BK413" s="109">
        <f>ROUND(L413*K413,2)</f>
        <v>0</v>
      </c>
      <c r="BL413" s="21" t="s">
        <v>163</v>
      </c>
      <c r="BM413" s="21" t="s">
        <v>577</v>
      </c>
    </row>
    <row r="414" spans="2:65" s="11" customFormat="1" ht="22.5" customHeight="1">
      <c r="B414" s="179"/>
      <c r="C414" s="180"/>
      <c r="D414" s="180"/>
      <c r="E414" s="181" t="s">
        <v>5</v>
      </c>
      <c r="F414" s="293" t="s">
        <v>578</v>
      </c>
      <c r="G414" s="294"/>
      <c r="H414" s="294"/>
      <c r="I414" s="294"/>
      <c r="J414" s="180"/>
      <c r="K414" s="182">
        <v>766</v>
      </c>
      <c r="L414" s="180"/>
      <c r="M414" s="180"/>
      <c r="N414" s="180"/>
      <c r="O414" s="180"/>
      <c r="P414" s="180"/>
      <c r="Q414" s="180"/>
      <c r="R414" s="183"/>
      <c r="T414" s="184"/>
      <c r="U414" s="180"/>
      <c r="V414" s="180"/>
      <c r="W414" s="180"/>
      <c r="X414" s="180"/>
      <c r="Y414" s="180"/>
      <c r="Z414" s="180"/>
      <c r="AA414" s="185"/>
      <c r="AT414" s="186" t="s">
        <v>166</v>
      </c>
      <c r="AU414" s="186" t="s">
        <v>113</v>
      </c>
      <c r="AV414" s="11" t="s">
        <v>113</v>
      </c>
      <c r="AW414" s="11" t="s">
        <v>35</v>
      </c>
      <c r="AX414" s="11" t="s">
        <v>77</v>
      </c>
      <c r="AY414" s="186" t="s">
        <v>158</v>
      </c>
    </row>
    <row r="415" spans="2:65" s="12" customFormat="1" ht="22.5" customHeight="1">
      <c r="B415" s="187"/>
      <c r="C415" s="188"/>
      <c r="D415" s="188"/>
      <c r="E415" s="189" t="s">
        <v>5</v>
      </c>
      <c r="F415" s="291" t="s">
        <v>170</v>
      </c>
      <c r="G415" s="292"/>
      <c r="H415" s="292"/>
      <c r="I415" s="292"/>
      <c r="J415" s="188"/>
      <c r="K415" s="190">
        <v>766</v>
      </c>
      <c r="L415" s="188"/>
      <c r="M415" s="188"/>
      <c r="N415" s="188"/>
      <c r="O415" s="188"/>
      <c r="P415" s="188"/>
      <c r="Q415" s="188"/>
      <c r="R415" s="191"/>
      <c r="T415" s="192"/>
      <c r="U415" s="188"/>
      <c r="V415" s="188"/>
      <c r="W415" s="188"/>
      <c r="X415" s="188"/>
      <c r="Y415" s="188"/>
      <c r="Z415" s="188"/>
      <c r="AA415" s="193"/>
      <c r="AT415" s="194" t="s">
        <v>166</v>
      </c>
      <c r="AU415" s="194" t="s">
        <v>113</v>
      </c>
      <c r="AV415" s="12" t="s">
        <v>163</v>
      </c>
      <c r="AW415" s="12" t="s">
        <v>35</v>
      </c>
      <c r="AX415" s="12" t="s">
        <v>85</v>
      </c>
      <c r="AY415" s="194" t="s">
        <v>158</v>
      </c>
    </row>
    <row r="416" spans="2:65" s="9" customFormat="1" ht="29.85" customHeight="1">
      <c r="B416" s="153"/>
      <c r="C416" s="154"/>
      <c r="D416" s="163" t="s">
        <v>131</v>
      </c>
      <c r="E416" s="163"/>
      <c r="F416" s="163"/>
      <c r="G416" s="163"/>
      <c r="H416" s="163"/>
      <c r="I416" s="163"/>
      <c r="J416" s="163"/>
      <c r="K416" s="163"/>
      <c r="L416" s="163"/>
      <c r="M416" s="163"/>
      <c r="N416" s="283">
        <f>BK416</f>
        <v>0</v>
      </c>
      <c r="O416" s="284"/>
      <c r="P416" s="284"/>
      <c r="Q416" s="284"/>
      <c r="R416" s="156"/>
      <c r="T416" s="157"/>
      <c r="U416" s="154"/>
      <c r="V416" s="154"/>
      <c r="W416" s="158">
        <f>SUM(W417:W441)</f>
        <v>0</v>
      </c>
      <c r="X416" s="154"/>
      <c r="Y416" s="158">
        <f>SUM(Y417:Y441)</f>
        <v>0</v>
      </c>
      <c r="Z416" s="154"/>
      <c r="AA416" s="159">
        <f>SUM(AA417:AA441)</f>
        <v>0</v>
      </c>
      <c r="AR416" s="160" t="s">
        <v>85</v>
      </c>
      <c r="AT416" s="161" t="s">
        <v>76</v>
      </c>
      <c r="AU416" s="161" t="s">
        <v>85</v>
      </c>
      <c r="AY416" s="160" t="s">
        <v>158</v>
      </c>
      <c r="BK416" s="162">
        <f>SUM(BK417:BK441)</f>
        <v>0</v>
      </c>
    </row>
    <row r="417" spans="2:65" s="1" customFormat="1" ht="31.5" customHeight="1">
      <c r="B417" s="135"/>
      <c r="C417" s="164" t="s">
        <v>579</v>
      </c>
      <c r="D417" s="164" t="s">
        <v>159</v>
      </c>
      <c r="E417" s="165" t="s">
        <v>580</v>
      </c>
      <c r="F417" s="277" t="s">
        <v>581</v>
      </c>
      <c r="G417" s="277"/>
      <c r="H417" s="277"/>
      <c r="I417" s="277"/>
      <c r="J417" s="166" t="s">
        <v>278</v>
      </c>
      <c r="K417" s="167">
        <v>60.738</v>
      </c>
      <c r="L417" s="278">
        <v>0</v>
      </c>
      <c r="M417" s="278"/>
      <c r="N417" s="279">
        <f>ROUND(L417*K417,2)</f>
        <v>0</v>
      </c>
      <c r="O417" s="279"/>
      <c r="P417" s="279"/>
      <c r="Q417" s="279"/>
      <c r="R417" s="138"/>
      <c r="T417" s="168" t="s">
        <v>5</v>
      </c>
      <c r="U417" s="47" t="s">
        <v>42</v>
      </c>
      <c r="V417" s="39"/>
      <c r="W417" s="169">
        <f>V417*K417</f>
        <v>0</v>
      </c>
      <c r="X417" s="169">
        <v>0</v>
      </c>
      <c r="Y417" s="169">
        <f>X417*K417</f>
        <v>0</v>
      </c>
      <c r="Z417" s="169">
        <v>0</v>
      </c>
      <c r="AA417" s="170">
        <f>Z417*K417</f>
        <v>0</v>
      </c>
      <c r="AR417" s="21" t="s">
        <v>163</v>
      </c>
      <c r="AT417" s="21" t="s">
        <v>159</v>
      </c>
      <c r="AU417" s="21" t="s">
        <v>113</v>
      </c>
      <c r="AY417" s="21" t="s">
        <v>158</v>
      </c>
      <c r="BE417" s="109">
        <f>IF(U417="základní",N417,0)</f>
        <v>0</v>
      </c>
      <c r="BF417" s="109">
        <f>IF(U417="snížená",N417,0)</f>
        <v>0</v>
      </c>
      <c r="BG417" s="109">
        <f>IF(U417="zákl. přenesená",N417,0)</f>
        <v>0</v>
      </c>
      <c r="BH417" s="109">
        <f>IF(U417="sníž. přenesená",N417,0)</f>
        <v>0</v>
      </c>
      <c r="BI417" s="109">
        <f>IF(U417="nulová",N417,0)</f>
        <v>0</v>
      </c>
      <c r="BJ417" s="21" t="s">
        <v>85</v>
      </c>
      <c r="BK417" s="109">
        <f>ROUND(L417*K417,2)</f>
        <v>0</v>
      </c>
      <c r="BL417" s="21" t="s">
        <v>163</v>
      </c>
      <c r="BM417" s="21" t="s">
        <v>582</v>
      </c>
    </row>
    <row r="418" spans="2:65" s="10" customFormat="1" ht="31.5" customHeight="1">
      <c r="B418" s="171"/>
      <c r="C418" s="172"/>
      <c r="D418" s="172"/>
      <c r="E418" s="173" t="s">
        <v>5</v>
      </c>
      <c r="F418" s="285" t="s">
        <v>583</v>
      </c>
      <c r="G418" s="286"/>
      <c r="H418" s="286"/>
      <c r="I418" s="286"/>
      <c r="J418" s="172"/>
      <c r="K418" s="174" t="s">
        <v>5</v>
      </c>
      <c r="L418" s="172"/>
      <c r="M418" s="172"/>
      <c r="N418" s="172"/>
      <c r="O418" s="172"/>
      <c r="P418" s="172"/>
      <c r="Q418" s="172"/>
      <c r="R418" s="175"/>
      <c r="T418" s="176"/>
      <c r="U418" s="172"/>
      <c r="V418" s="172"/>
      <c r="W418" s="172"/>
      <c r="X418" s="172"/>
      <c r="Y418" s="172"/>
      <c r="Z418" s="172"/>
      <c r="AA418" s="177"/>
      <c r="AT418" s="178" t="s">
        <v>166</v>
      </c>
      <c r="AU418" s="178" t="s">
        <v>113</v>
      </c>
      <c r="AV418" s="10" t="s">
        <v>85</v>
      </c>
      <c r="AW418" s="10" t="s">
        <v>35</v>
      </c>
      <c r="AX418" s="10" t="s">
        <v>77</v>
      </c>
      <c r="AY418" s="178" t="s">
        <v>158</v>
      </c>
    </row>
    <row r="419" spans="2:65" s="11" customFormat="1" ht="31.5" customHeight="1">
      <c r="B419" s="179"/>
      <c r="C419" s="180"/>
      <c r="D419" s="180"/>
      <c r="E419" s="181" t="s">
        <v>5</v>
      </c>
      <c r="F419" s="289" t="s">
        <v>584</v>
      </c>
      <c r="G419" s="290"/>
      <c r="H419" s="290"/>
      <c r="I419" s="290"/>
      <c r="J419" s="180"/>
      <c r="K419" s="182">
        <v>60.738</v>
      </c>
      <c r="L419" s="180"/>
      <c r="M419" s="180"/>
      <c r="N419" s="180"/>
      <c r="O419" s="180"/>
      <c r="P419" s="180"/>
      <c r="Q419" s="180"/>
      <c r="R419" s="183"/>
      <c r="T419" s="184"/>
      <c r="U419" s="180"/>
      <c r="V419" s="180"/>
      <c r="W419" s="180"/>
      <c r="X419" s="180"/>
      <c r="Y419" s="180"/>
      <c r="Z419" s="180"/>
      <c r="AA419" s="185"/>
      <c r="AT419" s="186" t="s">
        <v>166</v>
      </c>
      <c r="AU419" s="186" t="s">
        <v>113</v>
      </c>
      <c r="AV419" s="11" t="s">
        <v>113</v>
      </c>
      <c r="AW419" s="11" t="s">
        <v>35</v>
      </c>
      <c r="AX419" s="11" t="s">
        <v>77</v>
      </c>
      <c r="AY419" s="186" t="s">
        <v>158</v>
      </c>
    </row>
    <row r="420" spans="2:65" s="12" customFormat="1" ht="22.5" customHeight="1">
      <c r="B420" s="187"/>
      <c r="C420" s="188"/>
      <c r="D420" s="188"/>
      <c r="E420" s="189" t="s">
        <v>5</v>
      </c>
      <c r="F420" s="291" t="s">
        <v>170</v>
      </c>
      <c r="G420" s="292"/>
      <c r="H420" s="292"/>
      <c r="I420" s="292"/>
      <c r="J420" s="188"/>
      <c r="K420" s="190">
        <v>60.738</v>
      </c>
      <c r="L420" s="188"/>
      <c r="M420" s="188"/>
      <c r="N420" s="188"/>
      <c r="O420" s="188"/>
      <c r="P420" s="188"/>
      <c r="Q420" s="188"/>
      <c r="R420" s="191"/>
      <c r="T420" s="192"/>
      <c r="U420" s="188"/>
      <c r="V420" s="188"/>
      <c r="W420" s="188"/>
      <c r="X420" s="188"/>
      <c r="Y420" s="188"/>
      <c r="Z420" s="188"/>
      <c r="AA420" s="193"/>
      <c r="AT420" s="194" t="s">
        <v>166</v>
      </c>
      <c r="AU420" s="194" t="s">
        <v>113</v>
      </c>
      <c r="AV420" s="12" t="s">
        <v>163</v>
      </c>
      <c r="AW420" s="12" t="s">
        <v>35</v>
      </c>
      <c r="AX420" s="12" t="s">
        <v>85</v>
      </c>
      <c r="AY420" s="194" t="s">
        <v>158</v>
      </c>
    </row>
    <row r="421" spans="2:65" s="1" customFormat="1" ht="31.5" customHeight="1">
      <c r="B421" s="135"/>
      <c r="C421" s="164" t="s">
        <v>585</v>
      </c>
      <c r="D421" s="164" t="s">
        <v>159</v>
      </c>
      <c r="E421" s="165" t="s">
        <v>586</v>
      </c>
      <c r="F421" s="277" t="s">
        <v>587</v>
      </c>
      <c r="G421" s="277"/>
      <c r="H421" s="277"/>
      <c r="I421" s="277"/>
      <c r="J421" s="166" t="s">
        <v>278</v>
      </c>
      <c r="K421" s="167">
        <v>1154.0219999999999</v>
      </c>
      <c r="L421" s="278">
        <v>0</v>
      </c>
      <c r="M421" s="278"/>
      <c r="N421" s="279">
        <f>ROUND(L421*K421,2)</f>
        <v>0</v>
      </c>
      <c r="O421" s="279"/>
      <c r="P421" s="279"/>
      <c r="Q421" s="279"/>
      <c r="R421" s="138"/>
      <c r="T421" s="168" t="s">
        <v>5</v>
      </c>
      <c r="U421" s="47" t="s">
        <v>42</v>
      </c>
      <c r="V421" s="39"/>
      <c r="W421" s="169">
        <f>V421*K421</f>
        <v>0</v>
      </c>
      <c r="X421" s="169">
        <v>0</v>
      </c>
      <c r="Y421" s="169">
        <f>X421*K421</f>
        <v>0</v>
      </c>
      <c r="Z421" s="169">
        <v>0</v>
      </c>
      <c r="AA421" s="170">
        <f>Z421*K421</f>
        <v>0</v>
      </c>
      <c r="AR421" s="21" t="s">
        <v>163</v>
      </c>
      <c r="AT421" s="21" t="s">
        <v>159</v>
      </c>
      <c r="AU421" s="21" t="s">
        <v>113</v>
      </c>
      <c r="AY421" s="21" t="s">
        <v>158</v>
      </c>
      <c r="BE421" s="109">
        <f>IF(U421="základní",N421,0)</f>
        <v>0</v>
      </c>
      <c r="BF421" s="109">
        <f>IF(U421="snížená",N421,0)</f>
        <v>0</v>
      </c>
      <c r="BG421" s="109">
        <f>IF(U421="zákl. přenesená",N421,0)</f>
        <v>0</v>
      </c>
      <c r="BH421" s="109">
        <f>IF(U421="sníž. přenesená",N421,0)</f>
        <v>0</v>
      </c>
      <c r="BI421" s="109">
        <f>IF(U421="nulová",N421,0)</f>
        <v>0</v>
      </c>
      <c r="BJ421" s="21" t="s">
        <v>85</v>
      </c>
      <c r="BK421" s="109">
        <f>ROUND(L421*K421,2)</f>
        <v>0</v>
      </c>
      <c r="BL421" s="21" t="s">
        <v>163</v>
      </c>
      <c r="BM421" s="21" t="s">
        <v>588</v>
      </c>
    </row>
    <row r="422" spans="2:65" s="1" customFormat="1" ht="31.5" customHeight="1">
      <c r="B422" s="135"/>
      <c r="C422" s="164" t="s">
        <v>589</v>
      </c>
      <c r="D422" s="164" t="s">
        <v>159</v>
      </c>
      <c r="E422" s="165" t="s">
        <v>590</v>
      </c>
      <c r="F422" s="277" t="s">
        <v>591</v>
      </c>
      <c r="G422" s="277"/>
      <c r="H422" s="277"/>
      <c r="I422" s="277"/>
      <c r="J422" s="166" t="s">
        <v>278</v>
      </c>
      <c r="K422" s="167">
        <v>1117.3699999999999</v>
      </c>
      <c r="L422" s="278">
        <v>0</v>
      </c>
      <c r="M422" s="278"/>
      <c r="N422" s="279">
        <f>ROUND(L422*K422,2)</f>
        <v>0</v>
      </c>
      <c r="O422" s="279"/>
      <c r="P422" s="279"/>
      <c r="Q422" s="279"/>
      <c r="R422" s="138"/>
      <c r="T422" s="168" t="s">
        <v>5</v>
      </c>
      <c r="U422" s="47" t="s">
        <v>42</v>
      </c>
      <c r="V422" s="39"/>
      <c r="W422" s="169">
        <f>V422*K422</f>
        <v>0</v>
      </c>
      <c r="X422" s="169">
        <v>0</v>
      </c>
      <c r="Y422" s="169">
        <f>X422*K422</f>
        <v>0</v>
      </c>
      <c r="Z422" s="169">
        <v>0</v>
      </c>
      <c r="AA422" s="170">
        <f>Z422*K422</f>
        <v>0</v>
      </c>
      <c r="AR422" s="21" t="s">
        <v>163</v>
      </c>
      <c r="AT422" s="21" t="s">
        <v>159</v>
      </c>
      <c r="AU422" s="21" t="s">
        <v>113</v>
      </c>
      <c r="AY422" s="21" t="s">
        <v>158</v>
      </c>
      <c r="BE422" s="109">
        <f>IF(U422="základní",N422,0)</f>
        <v>0</v>
      </c>
      <c r="BF422" s="109">
        <f>IF(U422="snížená",N422,0)</f>
        <v>0</v>
      </c>
      <c r="BG422" s="109">
        <f>IF(U422="zákl. přenesená",N422,0)</f>
        <v>0</v>
      </c>
      <c r="BH422" s="109">
        <f>IF(U422="sníž. přenesená",N422,0)</f>
        <v>0</v>
      </c>
      <c r="BI422" s="109">
        <f>IF(U422="nulová",N422,0)</f>
        <v>0</v>
      </c>
      <c r="BJ422" s="21" t="s">
        <v>85</v>
      </c>
      <c r="BK422" s="109">
        <f>ROUND(L422*K422,2)</f>
        <v>0</v>
      </c>
      <c r="BL422" s="21" t="s">
        <v>163</v>
      </c>
      <c r="BM422" s="21" t="s">
        <v>592</v>
      </c>
    </row>
    <row r="423" spans="2:65" s="11" customFormat="1" ht="22.5" customHeight="1">
      <c r="B423" s="179"/>
      <c r="C423" s="180"/>
      <c r="D423" s="180"/>
      <c r="E423" s="181" t="s">
        <v>5</v>
      </c>
      <c r="F423" s="293" t="s">
        <v>593</v>
      </c>
      <c r="G423" s="294"/>
      <c r="H423" s="294"/>
      <c r="I423" s="294"/>
      <c r="J423" s="180"/>
      <c r="K423" s="182">
        <v>1117.3699999999999</v>
      </c>
      <c r="L423" s="180"/>
      <c r="M423" s="180"/>
      <c r="N423" s="180"/>
      <c r="O423" s="180"/>
      <c r="P423" s="180"/>
      <c r="Q423" s="180"/>
      <c r="R423" s="183"/>
      <c r="T423" s="184"/>
      <c r="U423" s="180"/>
      <c r="V423" s="180"/>
      <c r="W423" s="180"/>
      <c r="X423" s="180"/>
      <c r="Y423" s="180"/>
      <c r="Z423" s="180"/>
      <c r="AA423" s="185"/>
      <c r="AT423" s="186" t="s">
        <v>166</v>
      </c>
      <c r="AU423" s="186" t="s">
        <v>113</v>
      </c>
      <c r="AV423" s="11" t="s">
        <v>113</v>
      </c>
      <c r="AW423" s="11" t="s">
        <v>35</v>
      </c>
      <c r="AX423" s="11" t="s">
        <v>77</v>
      </c>
      <c r="AY423" s="186" t="s">
        <v>158</v>
      </c>
    </row>
    <row r="424" spans="2:65" s="12" customFormat="1" ht="22.5" customHeight="1">
      <c r="B424" s="187"/>
      <c r="C424" s="188"/>
      <c r="D424" s="188"/>
      <c r="E424" s="189" t="s">
        <v>5</v>
      </c>
      <c r="F424" s="291" t="s">
        <v>170</v>
      </c>
      <c r="G424" s="292"/>
      <c r="H424" s="292"/>
      <c r="I424" s="292"/>
      <c r="J424" s="188"/>
      <c r="K424" s="190">
        <v>1117.3699999999999</v>
      </c>
      <c r="L424" s="188"/>
      <c r="M424" s="188"/>
      <c r="N424" s="188"/>
      <c r="O424" s="188"/>
      <c r="P424" s="188"/>
      <c r="Q424" s="188"/>
      <c r="R424" s="191"/>
      <c r="T424" s="192"/>
      <c r="U424" s="188"/>
      <c r="V424" s="188"/>
      <c r="W424" s="188"/>
      <c r="X424" s="188"/>
      <c r="Y424" s="188"/>
      <c r="Z424" s="188"/>
      <c r="AA424" s="193"/>
      <c r="AT424" s="194" t="s">
        <v>166</v>
      </c>
      <c r="AU424" s="194" t="s">
        <v>113</v>
      </c>
      <c r="AV424" s="12" t="s">
        <v>163</v>
      </c>
      <c r="AW424" s="12" t="s">
        <v>35</v>
      </c>
      <c r="AX424" s="12" t="s">
        <v>85</v>
      </c>
      <c r="AY424" s="194" t="s">
        <v>158</v>
      </c>
    </row>
    <row r="425" spans="2:65" s="1" customFormat="1" ht="31.5" customHeight="1">
      <c r="B425" s="135"/>
      <c r="C425" s="164" t="s">
        <v>594</v>
      </c>
      <c r="D425" s="164" t="s">
        <v>159</v>
      </c>
      <c r="E425" s="165" t="s">
        <v>595</v>
      </c>
      <c r="F425" s="277" t="s">
        <v>596</v>
      </c>
      <c r="G425" s="277"/>
      <c r="H425" s="277"/>
      <c r="I425" s="277"/>
      <c r="J425" s="166" t="s">
        <v>278</v>
      </c>
      <c r="K425" s="167">
        <v>21230.03</v>
      </c>
      <c r="L425" s="278">
        <v>0</v>
      </c>
      <c r="M425" s="278"/>
      <c r="N425" s="279">
        <f>ROUND(L425*K425,2)</f>
        <v>0</v>
      </c>
      <c r="O425" s="279"/>
      <c r="P425" s="279"/>
      <c r="Q425" s="279"/>
      <c r="R425" s="138"/>
      <c r="T425" s="168" t="s">
        <v>5</v>
      </c>
      <c r="U425" s="47" t="s">
        <v>42</v>
      </c>
      <c r="V425" s="39"/>
      <c r="W425" s="169">
        <f>V425*K425</f>
        <v>0</v>
      </c>
      <c r="X425" s="169">
        <v>0</v>
      </c>
      <c r="Y425" s="169">
        <f>X425*K425</f>
        <v>0</v>
      </c>
      <c r="Z425" s="169">
        <v>0</v>
      </c>
      <c r="AA425" s="170">
        <f>Z425*K425</f>
        <v>0</v>
      </c>
      <c r="AR425" s="21" t="s">
        <v>163</v>
      </c>
      <c r="AT425" s="21" t="s">
        <v>159</v>
      </c>
      <c r="AU425" s="21" t="s">
        <v>113</v>
      </c>
      <c r="AY425" s="21" t="s">
        <v>158</v>
      </c>
      <c r="BE425" s="109">
        <f>IF(U425="základní",N425,0)</f>
        <v>0</v>
      </c>
      <c r="BF425" s="109">
        <f>IF(U425="snížená",N425,0)</f>
        <v>0</v>
      </c>
      <c r="BG425" s="109">
        <f>IF(U425="zákl. přenesená",N425,0)</f>
        <v>0</v>
      </c>
      <c r="BH425" s="109">
        <f>IF(U425="sníž. přenesená",N425,0)</f>
        <v>0</v>
      </c>
      <c r="BI425" s="109">
        <f>IF(U425="nulová",N425,0)</f>
        <v>0</v>
      </c>
      <c r="BJ425" s="21" t="s">
        <v>85</v>
      </c>
      <c r="BK425" s="109">
        <f>ROUND(L425*K425,2)</f>
        <v>0</v>
      </c>
      <c r="BL425" s="21" t="s">
        <v>163</v>
      </c>
      <c r="BM425" s="21" t="s">
        <v>597</v>
      </c>
    </row>
    <row r="426" spans="2:65" s="1" customFormat="1" ht="31.5" customHeight="1">
      <c r="B426" s="135"/>
      <c r="C426" s="164" t="s">
        <v>598</v>
      </c>
      <c r="D426" s="164" t="s">
        <v>159</v>
      </c>
      <c r="E426" s="165" t="s">
        <v>599</v>
      </c>
      <c r="F426" s="277" t="s">
        <v>600</v>
      </c>
      <c r="G426" s="277"/>
      <c r="H426" s="277"/>
      <c r="I426" s="277"/>
      <c r="J426" s="166" t="s">
        <v>278</v>
      </c>
      <c r="K426" s="167">
        <v>667.15</v>
      </c>
      <c r="L426" s="278">
        <v>0</v>
      </c>
      <c r="M426" s="278"/>
      <c r="N426" s="279">
        <f>ROUND(L426*K426,2)</f>
        <v>0</v>
      </c>
      <c r="O426" s="279"/>
      <c r="P426" s="279"/>
      <c r="Q426" s="279"/>
      <c r="R426" s="138"/>
      <c r="T426" s="168" t="s">
        <v>5</v>
      </c>
      <c r="U426" s="47" t="s">
        <v>42</v>
      </c>
      <c r="V426" s="39"/>
      <c r="W426" s="169">
        <f>V426*K426</f>
        <v>0</v>
      </c>
      <c r="X426" s="169">
        <v>0</v>
      </c>
      <c r="Y426" s="169">
        <f>X426*K426</f>
        <v>0</v>
      </c>
      <c r="Z426" s="169">
        <v>0</v>
      </c>
      <c r="AA426" s="170">
        <f>Z426*K426</f>
        <v>0</v>
      </c>
      <c r="AR426" s="21" t="s">
        <v>163</v>
      </c>
      <c r="AT426" s="21" t="s">
        <v>159</v>
      </c>
      <c r="AU426" s="21" t="s">
        <v>113</v>
      </c>
      <c r="AY426" s="21" t="s">
        <v>158</v>
      </c>
      <c r="BE426" s="109">
        <f>IF(U426="základní",N426,0)</f>
        <v>0</v>
      </c>
      <c r="BF426" s="109">
        <f>IF(U426="snížená",N426,0)</f>
        <v>0</v>
      </c>
      <c r="BG426" s="109">
        <f>IF(U426="zákl. přenesená",N426,0)</f>
        <v>0</v>
      </c>
      <c r="BH426" s="109">
        <f>IF(U426="sníž. přenesená",N426,0)</f>
        <v>0</v>
      </c>
      <c r="BI426" s="109">
        <f>IF(U426="nulová",N426,0)</f>
        <v>0</v>
      </c>
      <c r="BJ426" s="21" t="s">
        <v>85</v>
      </c>
      <c r="BK426" s="109">
        <f>ROUND(L426*K426,2)</f>
        <v>0</v>
      </c>
      <c r="BL426" s="21" t="s">
        <v>163</v>
      </c>
      <c r="BM426" s="21" t="s">
        <v>601</v>
      </c>
    </row>
    <row r="427" spans="2:65" s="11" customFormat="1" ht="22.5" customHeight="1">
      <c r="B427" s="179"/>
      <c r="C427" s="180"/>
      <c r="D427" s="180"/>
      <c r="E427" s="181" t="s">
        <v>5</v>
      </c>
      <c r="F427" s="293" t="s">
        <v>602</v>
      </c>
      <c r="G427" s="294"/>
      <c r="H427" s="294"/>
      <c r="I427" s="294"/>
      <c r="J427" s="180"/>
      <c r="K427" s="182">
        <v>445.5</v>
      </c>
      <c r="L427" s="180"/>
      <c r="M427" s="180"/>
      <c r="N427" s="180"/>
      <c r="O427" s="180"/>
      <c r="P427" s="180"/>
      <c r="Q427" s="180"/>
      <c r="R427" s="183"/>
      <c r="T427" s="184"/>
      <c r="U427" s="180"/>
      <c r="V427" s="180"/>
      <c r="W427" s="180"/>
      <c r="X427" s="180"/>
      <c r="Y427" s="180"/>
      <c r="Z427" s="180"/>
      <c r="AA427" s="185"/>
      <c r="AT427" s="186" t="s">
        <v>166</v>
      </c>
      <c r="AU427" s="186" t="s">
        <v>113</v>
      </c>
      <c r="AV427" s="11" t="s">
        <v>113</v>
      </c>
      <c r="AW427" s="11" t="s">
        <v>35</v>
      </c>
      <c r="AX427" s="11" t="s">
        <v>77</v>
      </c>
      <c r="AY427" s="186" t="s">
        <v>158</v>
      </c>
    </row>
    <row r="428" spans="2:65" s="11" customFormat="1" ht="22.5" customHeight="1">
      <c r="B428" s="179"/>
      <c r="C428" s="180"/>
      <c r="D428" s="180"/>
      <c r="E428" s="181" t="s">
        <v>5</v>
      </c>
      <c r="F428" s="289" t="s">
        <v>603</v>
      </c>
      <c r="G428" s="290"/>
      <c r="H428" s="290"/>
      <c r="I428" s="290"/>
      <c r="J428" s="180"/>
      <c r="K428" s="182">
        <v>221.65</v>
      </c>
      <c r="L428" s="180"/>
      <c r="M428" s="180"/>
      <c r="N428" s="180"/>
      <c r="O428" s="180"/>
      <c r="P428" s="180"/>
      <c r="Q428" s="180"/>
      <c r="R428" s="183"/>
      <c r="T428" s="184"/>
      <c r="U428" s="180"/>
      <c r="V428" s="180"/>
      <c r="W428" s="180"/>
      <c r="X428" s="180"/>
      <c r="Y428" s="180"/>
      <c r="Z428" s="180"/>
      <c r="AA428" s="185"/>
      <c r="AT428" s="186" t="s">
        <v>166</v>
      </c>
      <c r="AU428" s="186" t="s">
        <v>113</v>
      </c>
      <c r="AV428" s="11" t="s">
        <v>113</v>
      </c>
      <c r="AW428" s="11" t="s">
        <v>35</v>
      </c>
      <c r="AX428" s="11" t="s">
        <v>77</v>
      </c>
      <c r="AY428" s="186" t="s">
        <v>158</v>
      </c>
    </row>
    <row r="429" spans="2:65" s="12" customFormat="1" ht="22.5" customHeight="1">
      <c r="B429" s="187"/>
      <c r="C429" s="188"/>
      <c r="D429" s="188"/>
      <c r="E429" s="189" t="s">
        <v>5</v>
      </c>
      <c r="F429" s="291" t="s">
        <v>170</v>
      </c>
      <c r="G429" s="292"/>
      <c r="H429" s="292"/>
      <c r="I429" s="292"/>
      <c r="J429" s="188"/>
      <c r="K429" s="190">
        <v>667.15</v>
      </c>
      <c r="L429" s="188"/>
      <c r="M429" s="188"/>
      <c r="N429" s="188"/>
      <c r="O429" s="188"/>
      <c r="P429" s="188"/>
      <c r="Q429" s="188"/>
      <c r="R429" s="191"/>
      <c r="T429" s="192"/>
      <c r="U429" s="188"/>
      <c r="V429" s="188"/>
      <c r="W429" s="188"/>
      <c r="X429" s="188"/>
      <c r="Y429" s="188"/>
      <c r="Z429" s="188"/>
      <c r="AA429" s="193"/>
      <c r="AT429" s="194" t="s">
        <v>166</v>
      </c>
      <c r="AU429" s="194" t="s">
        <v>113</v>
      </c>
      <c r="AV429" s="12" t="s">
        <v>163</v>
      </c>
      <c r="AW429" s="12" t="s">
        <v>35</v>
      </c>
      <c r="AX429" s="12" t="s">
        <v>85</v>
      </c>
      <c r="AY429" s="194" t="s">
        <v>158</v>
      </c>
    </row>
    <row r="430" spans="2:65" s="1" customFormat="1" ht="31.5" customHeight="1">
      <c r="B430" s="135"/>
      <c r="C430" s="164" t="s">
        <v>604</v>
      </c>
      <c r="D430" s="164" t="s">
        <v>159</v>
      </c>
      <c r="E430" s="165" t="s">
        <v>605</v>
      </c>
      <c r="F430" s="277" t="s">
        <v>606</v>
      </c>
      <c r="G430" s="277"/>
      <c r="H430" s="277"/>
      <c r="I430" s="277"/>
      <c r="J430" s="166" t="s">
        <v>278</v>
      </c>
      <c r="K430" s="167">
        <v>12675.85</v>
      </c>
      <c r="L430" s="278">
        <v>0</v>
      </c>
      <c r="M430" s="278"/>
      <c r="N430" s="279">
        <f>ROUND(L430*K430,2)</f>
        <v>0</v>
      </c>
      <c r="O430" s="279"/>
      <c r="P430" s="279"/>
      <c r="Q430" s="279"/>
      <c r="R430" s="138"/>
      <c r="T430" s="168" t="s">
        <v>5</v>
      </c>
      <c r="U430" s="47" t="s">
        <v>42</v>
      </c>
      <c r="V430" s="39"/>
      <c r="W430" s="169">
        <f>V430*K430</f>
        <v>0</v>
      </c>
      <c r="X430" s="169">
        <v>0</v>
      </c>
      <c r="Y430" s="169">
        <f>X430*K430</f>
        <v>0</v>
      </c>
      <c r="Z430" s="169">
        <v>0</v>
      </c>
      <c r="AA430" s="170">
        <f>Z430*K430</f>
        <v>0</v>
      </c>
      <c r="AR430" s="21" t="s">
        <v>163</v>
      </c>
      <c r="AT430" s="21" t="s">
        <v>159</v>
      </c>
      <c r="AU430" s="21" t="s">
        <v>113</v>
      </c>
      <c r="AY430" s="21" t="s">
        <v>158</v>
      </c>
      <c r="BE430" s="109">
        <f>IF(U430="základní",N430,0)</f>
        <v>0</v>
      </c>
      <c r="BF430" s="109">
        <f>IF(U430="snížená",N430,0)</f>
        <v>0</v>
      </c>
      <c r="BG430" s="109">
        <f>IF(U430="zákl. přenesená",N430,0)</f>
        <v>0</v>
      </c>
      <c r="BH430" s="109">
        <f>IF(U430="sníž. přenesená",N430,0)</f>
        <v>0</v>
      </c>
      <c r="BI430" s="109">
        <f>IF(U430="nulová",N430,0)</f>
        <v>0</v>
      </c>
      <c r="BJ430" s="21" t="s">
        <v>85</v>
      </c>
      <c r="BK430" s="109">
        <f>ROUND(L430*K430,2)</f>
        <v>0</v>
      </c>
      <c r="BL430" s="21" t="s">
        <v>163</v>
      </c>
      <c r="BM430" s="21" t="s">
        <v>607</v>
      </c>
    </row>
    <row r="431" spans="2:65" s="1" customFormat="1" ht="22.5" customHeight="1">
      <c r="B431" s="135"/>
      <c r="C431" s="164" t="s">
        <v>608</v>
      </c>
      <c r="D431" s="164" t="s">
        <v>159</v>
      </c>
      <c r="E431" s="165" t="s">
        <v>609</v>
      </c>
      <c r="F431" s="277" t="s">
        <v>610</v>
      </c>
      <c r="G431" s="277"/>
      <c r="H431" s="277"/>
      <c r="I431" s="277"/>
      <c r="J431" s="166" t="s">
        <v>278</v>
      </c>
      <c r="K431" s="167">
        <v>201.95</v>
      </c>
      <c r="L431" s="278">
        <v>0</v>
      </c>
      <c r="M431" s="278"/>
      <c r="N431" s="279">
        <f>ROUND(L431*K431,2)</f>
        <v>0</v>
      </c>
      <c r="O431" s="279"/>
      <c r="P431" s="279"/>
      <c r="Q431" s="279"/>
      <c r="R431" s="138"/>
      <c r="T431" s="168" t="s">
        <v>5</v>
      </c>
      <c r="U431" s="47" t="s">
        <v>42</v>
      </c>
      <c r="V431" s="39"/>
      <c r="W431" s="169">
        <f>V431*K431</f>
        <v>0</v>
      </c>
      <c r="X431" s="169">
        <v>0</v>
      </c>
      <c r="Y431" s="169">
        <f>X431*K431</f>
        <v>0</v>
      </c>
      <c r="Z431" s="169">
        <v>0</v>
      </c>
      <c r="AA431" s="170">
        <f>Z431*K431</f>
        <v>0</v>
      </c>
      <c r="AR431" s="21" t="s">
        <v>163</v>
      </c>
      <c r="AT431" s="21" t="s">
        <v>159</v>
      </c>
      <c r="AU431" s="21" t="s">
        <v>113</v>
      </c>
      <c r="AY431" s="21" t="s">
        <v>158</v>
      </c>
      <c r="BE431" s="109">
        <f>IF(U431="základní",N431,0)</f>
        <v>0</v>
      </c>
      <c r="BF431" s="109">
        <f>IF(U431="snížená",N431,0)</f>
        <v>0</v>
      </c>
      <c r="BG431" s="109">
        <f>IF(U431="zákl. přenesená",N431,0)</f>
        <v>0</v>
      </c>
      <c r="BH431" s="109">
        <f>IF(U431="sníž. přenesená",N431,0)</f>
        <v>0</v>
      </c>
      <c r="BI431" s="109">
        <f>IF(U431="nulová",N431,0)</f>
        <v>0</v>
      </c>
      <c r="BJ431" s="21" t="s">
        <v>85</v>
      </c>
      <c r="BK431" s="109">
        <f>ROUND(L431*K431,2)</f>
        <v>0</v>
      </c>
      <c r="BL431" s="21" t="s">
        <v>163</v>
      </c>
      <c r="BM431" s="21" t="s">
        <v>611</v>
      </c>
    </row>
    <row r="432" spans="2:65" s="10" customFormat="1" ht="31.5" customHeight="1">
      <c r="B432" s="171"/>
      <c r="C432" s="172"/>
      <c r="D432" s="172"/>
      <c r="E432" s="173" t="s">
        <v>5</v>
      </c>
      <c r="F432" s="285" t="s">
        <v>583</v>
      </c>
      <c r="G432" s="286"/>
      <c r="H432" s="286"/>
      <c r="I432" s="286"/>
      <c r="J432" s="172"/>
      <c r="K432" s="174" t="s">
        <v>5</v>
      </c>
      <c r="L432" s="172"/>
      <c r="M432" s="172"/>
      <c r="N432" s="172"/>
      <c r="O432" s="172"/>
      <c r="P432" s="172"/>
      <c r="Q432" s="172"/>
      <c r="R432" s="175"/>
      <c r="T432" s="176"/>
      <c r="U432" s="172"/>
      <c r="V432" s="172"/>
      <c r="W432" s="172"/>
      <c r="X432" s="172"/>
      <c r="Y432" s="172"/>
      <c r="Z432" s="172"/>
      <c r="AA432" s="177"/>
      <c r="AT432" s="178" t="s">
        <v>166</v>
      </c>
      <c r="AU432" s="178" t="s">
        <v>113</v>
      </c>
      <c r="AV432" s="10" t="s">
        <v>85</v>
      </c>
      <c r="AW432" s="10" t="s">
        <v>35</v>
      </c>
      <c r="AX432" s="10" t="s">
        <v>77</v>
      </c>
      <c r="AY432" s="178" t="s">
        <v>158</v>
      </c>
    </row>
    <row r="433" spans="2:65" s="11" customFormat="1" ht="31.5" customHeight="1">
      <c r="B433" s="179"/>
      <c r="C433" s="180"/>
      <c r="D433" s="180"/>
      <c r="E433" s="181" t="s">
        <v>5</v>
      </c>
      <c r="F433" s="289" t="s">
        <v>612</v>
      </c>
      <c r="G433" s="290"/>
      <c r="H433" s="290"/>
      <c r="I433" s="290"/>
      <c r="J433" s="180"/>
      <c r="K433" s="182">
        <v>201.95</v>
      </c>
      <c r="L433" s="180"/>
      <c r="M433" s="180"/>
      <c r="N433" s="180"/>
      <c r="O433" s="180"/>
      <c r="P433" s="180"/>
      <c r="Q433" s="180"/>
      <c r="R433" s="183"/>
      <c r="T433" s="184"/>
      <c r="U433" s="180"/>
      <c r="V433" s="180"/>
      <c r="W433" s="180"/>
      <c r="X433" s="180"/>
      <c r="Y433" s="180"/>
      <c r="Z433" s="180"/>
      <c r="AA433" s="185"/>
      <c r="AT433" s="186" t="s">
        <v>166</v>
      </c>
      <c r="AU433" s="186" t="s">
        <v>113</v>
      </c>
      <c r="AV433" s="11" t="s">
        <v>113</v>
      </c>
      <c r="AW433" s="11" t="s">
        <v>35</v>
      </c>
      <c r="AX433" s="11" t="s">
        <v>77</v>
      </c>
      <c r="AY433" s="186" t="s">
        <v>158</v>
      </c>
    </row>
    <row r="434" spans="2:65" s="12" customFormat="1" ht="22.5" customHeight="1">
      <c r="B434" s="187"/>
      <c r="C434" s="188"/>
      <c r="D434" s="188"/>
      <c r="E434" s="189" t="s">
        <v>5</v>
      </c>
      <c r="F434" s="291" t="s">
        <v>170</v>
      </c>
      <c r="G434" s="292"/>
      <c r="H434" s="292"/>
      <c r="I434" s="292"/>
      <c r="J434" s="188"/>
      <c r="K434" s="190">
        <v>201.95</v>
      </c>
      <c r="L434" s="188"/>
      <c r="M434" s="188"/>
      <c r="N434" s="188"/>
      <c r="O434" s="188"/>
      <c r="P434" s="188"/>
      <c r="Q434" s="188"/>
      <c r="R434" s="191"/>
      <c r="T434" s="192"/>
      <c r="U434" s="188"/>
      <c r="V434" s="188"/>
      <c r="W434" s="188"/>
      <c r="X434" s="188"/>
      <c r="Y434" s="188"/>
      <c r="Z434" s="188"/>
      <c r="AA434" s="193"/>
      <c r="AT434" s="194" t="s">
        <v>166</v>
      </c>
      <c r="AU434" s="194" t="s">
        <v>113</v>
      </c>
      <c r="AV434" s="12" t="s">
        <v>163</v>
      </c>
      <c r="AW434" s="12" t="s">
        <v>35</v>
      </c>
      <c r="AX434" s="12" t="s">
        <v>85</v>
      </c>
      <c r="AY434" s="194" t="s">
        <v>158</v>
      </c>
    </row>
    <row r="435" spans="2:65" s="1" customFormat="1" ht="31.5" customHeight="1">
      <c r="B435" s="135"/>
      <c r="C435" s="164" t="s">
        <v>613</v>
      </c>
      <c r="D435" s="164" t="s">
        <v>159</v>
      </c>
      <c r="E435" s="165" t="s">
        <v>614</v>
      </c>
      <c r="F435" s="277" t="s">
        <v>615</v>
      </c>
      <c r="G435" s="277"/>
      <c r="H435" s="277"/>
      <c r="I435" s="277"/>
      <c r="J435" s="166" t="s">
        <v>278</v>
      </c>
      <c r="K435" s="167">
        <v>3837.05</v>
      </c>
      <c r="L435" s="278">
        <v>0</v>
      </c>
      <c r="M435" s="278"/>
      <c r="N435" s="279">
        <f>ROUND(L435*K435,2)</f>
        <v>0</v>
      </c>
      <c r="O435" s="279"/>
      <c r="P435" s="279"/>
      <c r="Q435" s="279"/>
      <c r="R435" s="138"/>
      <c r="T435" s="168" t="s">
        <v>5</v>
      </c>
      <c r="U435" s="47" t="s">
        <v>42</v>
      </c>
      <c r="V435" s="39"/>
      <c r="W435" s="169">
        <f>V435*K435</f>
        <v>0</v>
      </c>
      <c r="X435" s="169">
        <v>0</v>
      </c>
      <c r="Y435" s="169">
        <f>X435*K435</f>
        <v>0</v>
      </c>
      <c r="Z435" s="169">
        <v>0</v>
      </c>
      <c r="AA435" s="170">
        <f>Z435*K435</f>
        <v>0</v>
      </c>
      <c r="AR435" s="21" t="s">
        <v>163</v>
      </c>
      <c r="AT435" s="21" t="s">
        <v>159</v>
      </c>
      <c r="AU435" s="21" t="s">
        <v>113</v>
      </c>
      <c r="AY435" s="21" t="s">
        <v>158</v>
      </c>
      <c r="BE435" s="109">
        <f>IF(U435="základní",N435,0)</f>
        <v>0</v>
      </c>
      <c r="BF435" s="109">
        <f>IF(U435="snížená",N435,0)</f>
        <v>0</v>
      </c>
      <c r="BG435" s="109">
        <f>IF(U435="zákl. přenesená",N435,0)</f>
        <v>0</v>
      </c>
      <c r="BH435" s="109">
        <f>IF(U435="sníž. přenesená",N435,0)</f>
        <v>0</v>
      </c>
      <c r="BI435" s="109">
        <f>IF(U435="nulová",N435,0)</f>
        <v>0</v>
      </c>
      <c r="BJ435" s="21" t="s">
        <v>85</v>
      </c>
      <c r="BK435" s="109">
        <f>ROUND(L435*K435,2)</f>
        <v>0</v>
      </c>
      <c r="BL435" s="21" t="s">
        <v>163</v>
      </c>
      <c r="BM435" s="21" t="s">
        <v>616</v>
      </c>
    </row>
    <row r="436" spans="2:65" s="1" customFormat="1" ht="31.5" customHeight="1">
      <c r="B436" s="135"/>
      <c r="C436" s="164" t="s">
        <v>617</v>
      </c>
      <c r="D436" s="164" t="s">
        <v>159</v>
      </c>
      <c r="E436" s="165" t="s">
        <v>618</v>
      </c>
      <c r="F436" s="277" t="s">
        <v>619</v>
      </c>
      <c r="G436" s="277"/>
      <c r="H436" s="277"/>
      <c r="I436" s="277"/>
      <c r="J436" s="166" t="s">
        <v>278</v>
      </c>
      <c r="K436" s="167">
        <v>221.65</v>
      </c>
      <c r="L436" s="278">
        <v>0</v>
      </c>
      <c r="M436" s="278"/>
      <c r="N436" s="279">
        <f>ROUND(L436*K436,2)</f>
        <v>0</v>
      </c>
      <c r="O436" s="279"/>
      <c r="P436" s="279"/>
      <c r="Q436" s="279"/>
      <c r="R436" s="138"/>
      <c r="T436" s="168" t="s">
        <v>5</v>
      </c>
      <c r="U436" s="47" t="s">
        <v>42</v>
      </c>
      <c r="V436" s="39"/>
      <c r="W436" s="169">
        <f>V436*K436</f>
        <v>0</v>
      </c>
      <c r="X436" s="169">
        <v>0</v>
      </c>
      <c r="Y436" s="169">
        <f>X436*K436</f>
        <v>0</v>
      </c>
      <c r="Z436" s="169">
        <v>0</v>
      </c>
      <c r="AA436" s="170">
        <f>Z436*K436</f>
        <v>0</v>
      </c>
      <c r="AR436" s="21" t="s">
        <v>163</v>
      </c>
      <c r="AT436" s="21" t="s">
        <v>159</v>
      </c>
      <c r="AU436" s="21" t="s">
        <v>113</v>
      </c>
      <c r="AY436" s="21" t="s">
        <v>158</v>
      </c>
      <c r="BE436" s="109">
        <f>IF(U436="základní",N436,0)</f>
        <v>0</v>
      </c>
      <c r="BF436" s="109">
        <f>IF(U436="snížená",N436,0)</f>
        <v>0</v>
      </c>
      <c r="BG436" s="109">
        <f>IF(U436="zákl. přenesená",N436,0)</f>
        <v>0</v>
      </c>
      <c r="BH436" s="109">
        <f>IF(U436="sníž. přenesená",N436,0)</f>
        <v>0</v>
      </c>
      <c r="BI436" s="109">
        <f>IF(U436="nulová",N436,0)</f>
        <v>0</v>
      </c>
      <c r="BJ436" s="21" t="s">
        <v>85</v>
      </c>
      <c r="BK436" s="109">
        <f>ROUND(L436*K436,2)</f>
        <v>0</v>
      </c>
      <c r="BL436" s="21" t="s">
        <v>163</v>
      </c>
      <c r="BM436" s="21" t="s">
        <v>620</v>
      </c>
    </row>
    <row r="437" spans="2:65" s="11" customFormat="1" ht="22.5" customHeight="1">
      <c r="B437" s="179"/>
      <c r="C437" s="180"/>
      <c r="D437" s="180"/>
      <c r="E437" s="181" t="s">
        <v>5</v>
      </c>
      <c r="F437" s="293" t="s">
        <v>603</v>
      </c>
      <c r="G437" s="294"/>
      <c r="H437" s="294"/>
      <c r="I437" s="294"/>
      <c r="J437" s="180"/>
      <c r="K437" s="182">
        <v>221.65</v>
      </c>
      <c r="L437" s="180"/>
      <c r="M437" s="180"/>
      <c r="N437" s="180"/>
      <c r="O437" s="180"/>
      <c r="P437" s="180"/>
      <c r="Q437" s="180"/>
      <c r="R437" s="183"/>
      <c r="T437" s="184"/>
      <c r="U437" s="180"/>
      <c r="V437" s="180"/>
      <c r="W437" s="180"/>
      <c r="X437" s="180"/>
      <c r="Y437" s="180"/>
      <c r="Z437" s="180"/>
      <c r="AA437" s="185"/>
      <c r="AT437" s="186" t="s">
        <v>166</v>
      </c>
      <c r="AU437" s="186" t="s">
        <v>113</v>
      </c>
      <c r="AV437" s="11" t="s">
        <v>113</v>
      </c>
      <c r="AW437" s="11" t="s">
        <v>35</v>
      </c>
      <c r="AX437" s="11" t="s">
        <v>77</v>
      </c>
      <c r="AY437" s="186" t="s">
        <v>158</v>
      </c>
    </row>
    <row r="438" spans="2:65" s="12" customFormat="1" ht="22.5" customHeight="1">
      <c r="B438" s="187"/>
      <c r="C438" s="188"/>
      <c r="D438" s="188"/>
      <c r="E438" s="189" t="s">
        <v>5</v>
      </c>
      <c r="F438" s="291" t="s">
        <v>170</v>
      </c>
      <c r="G438" s="292"/>
      <c r="H438" s="292"/>
      <c r="I438" s="292"/>
      <c r="J438" s="188"/>
      <c r="K438" s="190">
        <v>221.65</v>
      </c>
      <c r="L438" s="188"/>
      <c r="M438" s="188"/>
      <c r="N438" s="188"/>
      <c r="O438" s="188"/>
      <c r="P438" s="188"/>
      <c r="Q438" s="188"/>
      <c r="R438" s="191"/>
      <c r="T438" s="192"/>
      <c r="U438" s="188"/>
      <c r="V438" s="188"/>
      <c r="W438" s="188"/>
      <c r="X438" s="188"/>
      <c r="Y438" s="188"/>
      <c r="Z438" s="188"/>
      <c r="AA438" s="193"/>
      <c r="AT438" s="194" t="s">
        <v>166</v>
      </c>
      <c r="AU438" s="194" t="s">
        <v>113</v>
      </c>
      <c r="AV438" s="12" t="s">
        <v>163</v>
      </c>
      <c r="AW438" s="12" t="s">
        <v>35</v>
      </c>
      <c r="AX438" s="12" t="s">
        <v>85</v>
      </c>
      <c r="AY438" s="194" t="s">
        <v>158</v>
      </c>
    </row>
    <row r="439" spans="2:65" s="1" customFormat="1" ht="31.5" customHeight="1">
      <c r="B439" s="135"/>
      <c r="C439" s="164" t="s">
        <v>621</v>
      </c>
      <c r="D439" s="164" t="s">
        <v>159</v>
      </c>
      <c r="E439" s="165" t="s">
        <v>622</v>
      </c>
      <c r="F439" s="277" t="s">
        <v>623</v>
      </c>
      <c r="G439" s="277"/>
      <c r="H439" s="277"/>
      <c r="I439" s="277"/>
      <c r="J439" s="166" t="s">
        <v>278</v>
      </c>
      <c r="K439" s="167">
        <v>445.5</v>
      </c>
      <c r="L439" s="278">
        <v>0</v>
      </c>
      <c r="M439" s="278"/>
      <c r="N439" s="279">
        <f>ROUND(L439*K439,2)</f>
        <v>0</v>
      </c>
      <c r="O439" s="279"/>
      <c r="P439" s="279"/>
      <c r="Q439" s="279"/>
      <c r="R439" s="138"/>
      <c r="T439" s="168" t="s">
        <v>5</v>
      </c>
      <c r="U439" s="47" t="s">
        <v>42</v>
      </c>
      <c r="V439" s="39"/>
      <c r="W439" s="169">
        <f>V439*K439</f>
        <v>0</v>
      </c>
      <c r="X439" s="169">
        <v>0</v>
      </c>
      <c r="Y439" s="169">
        <f>X439*K439</f>
        <v>0</v>
      </c>
      <c r="Z439" s="169">
        <v>0</v>
      </c>
      <c r="AA439" s="170">
        <f>Z439*K439</f>
        <v>0</v>
      </c>
      <c r="AR439" s="21" t="s">
        <v>163</v>
      </c>
      <c r="AT439" s="21" t="s">
        <v>159</v>
      </c>
      <c r="AU439" s="21" t="s">
        <v>113</v>
      </c>
      <c r="AY439" s="21" t="s">
        <v>158</v>
      </c>
      <c r="BE439" s="109">
        <f>IF(U439="základní",N439,0)</f>
        <v>0</v>
      </c>
      <c r="BF439" s="109">
        <f>IF(U439="snížená",N439,0)</f>
        <v>0</v>
      </c>
      <c r="BG439" s="109">
        <f>IF(U439="zákl. přenesená",N439,0)</f>
        <v>0</v>
      </c>
      <c r="BH439" s="109">
        <f>IF(U439="sníž. přenesená",N439,0)</f>
        <v>0</v>
      </c>
      <c r="BI439" s="109">
        <f>IF(U439="nulová",N439,0)</f>
        <v>0</v>
      </c>
      <c r="BJ439" s="21" t="s">
        <v>85</v>
      </c>
      <c r="BK439" s="109">
        <f>ROUND(L439*K439,2)</f>
        <v>0</v>
      </c>
      <c r="BL439" s="21" t="s">
        <v>163</v>
      </c>
      <c r="BM439" s="21" t="s">
        <v>624</v>
      </c>
    </row>
    <row r="440" spans="2:65" s="11" customFormat="1" ht="22.5" customHeight="1">
      <c r="B440" s="179"/>
      <c r="C440" s="180"/>
      <c r="D440" s="180"/>
      <c r="E440" s="181" t="s">
        <v>5</v>
      </c>
      <c r="F440" s="293" t="s">
        <v>602</v>
      </c>
      <c r="G440" s="294"/>
      <c r="H440" s="294"/>
      <c r="I440" s="294"/>
      <c r="J440" s="180"/>
      <c r="K440" s="182">
        <v>445.5</v>
      </c>
      <c r="L440" s="180"/>
      <c r="M440" s="180"/>
      <c r="N440" s="180"/>
      <c r="O440" s="180"/>
      <c r="P440" s="180"/>
      <c r="Q440" s="180"/>
      <c r="R440" s="183"/>
      <c r="T440" s="184"/>
      <c r="U440" s="180"/>
      <c r="V440" s="180"/>
      <c r="W440" s="180"/>
      <c r="X440" s="180"/>
      <c r="Y440" s="180"/>
      <c r="Z440" s="180"/>
      <c r="AA440" s="185"/>
      <c r="AT440" s="186" t="s">
        <v>166</v>
      </c>
      <c r="AU440" s="186" t="s">
        <v>113</v>
      </c>
      <c r="AV440" s="11" t="s">
        <v>113</v>
      </c>
      <c r="AW440" s="11" t="s">
        <v>35</v>
      </c>
      <c r="AX440" s="11" t="s">
        <v>77</v>
      </c>
      <c r="AY440" s="186" t="s">
        <v>158</v>
      </c>
    </row>
    <row r="441" spans="2:65" s="12" customFormat="1" ht="22.5" customHeight="1">
      <c r="B441" s="187"/>
      <c r="C441" s="188"/>
      <c r="D441" s="188"/>
      <c r="E441" s="189" t="s">
        <v>5</v>
      </c>
      <c r="F441" s="291" t="s">
        <v>170</v>
      </c>
      <c r="G441" s="292"/>
      <c r="H441" s="292"/>
      <c r="I441" s="292"/>
      <c r="J441" s="188"/>
      <c r="K441" s="190">
        <v>445.5</v>
      </c>
      <c r="L441" s="188"/>
      <c r="M441" s="188"/>
      <c r="N441" s="188"/>
      <c r="O441" s="188"/>
      <c r="P441" s="188"/>
      <c r="Q441" s="188"/>
      <c r="R441" s="191"/>
      <c r="T441" s="192"/>
      <c r="U441" s="188"/>
      <c r="V441" s="188"/>
      <c r="W441" s="188"/>
      <c r="X441" s="188"/>
      <c r="Y441" s="188"/>
      <c r="Z441" s="188"/>
      <c r="AA441" s="193"/>
      <c r="AT441" s="194" t="s">
        <v>166</v>
      </c>
      <c r="AU441" s="194" t="s">
        <v>113</v>
      </c>
      <c r="AV441" s="12" t="s">
        <v>163</v>
      </c>
      <c r="AW441" s="12" t="s">
        <v>35</v>
      </c>
      <c r="AX441" s="12" t="s">
        <v>85</v>
      </c>
      <c r="AY441" s="194" t="s">
        <v>158</v>
      </c>
    </row>
    <row r="442" spans="2:65" s="9" customFormat="1" ht="29.85" customHeight="1">
      <c r="B442" s="153"/>
      <c r="C442" s="154"/>
      <c r="D442" s="163" t="s">
        <v>132</v>
      </c>
      <c r="E442" s="163"/>
      <c r="F442" s="163"/>
      <c r="G442" s="163"/>
      <c r="H442" s="163"/>
      <c r="I442" s="163"/>
      <c r="J442" s="163"/>
      <c r="K442" s="163"/>
      <c r="L442" s="163"/>
      <c r="M442" s="163"/>
      <c r="N442" s="283">
        <f>BK442</f>
        <v>0</v>
      </c>
      <c r="O442" s="284"/>
      <c r="P442" s="284"/>
      <c r="Q442" s="284"/>
      <c r="R442" s="156"/>
      <c r="T442" s="157"/>
      <c r="U442" s="154"/>
      <c r="V442" s="154"/>
      <c r="W442" s="158">
        <f>W443</f>
        <v>0</v>
      </c>
      <c r="X442" s="154"/>
      <c r="Y442" s="158">
        <f>Y443</f>
        <v>0</v>
      </c>
      <c r="Z442" s="154"/>
      <c r="AA442" s="159">
        <f>AA443</f>
        <v>0</v>
      </c>
      <c r="AR442" s="160" t="s">
        <v>85</v>
      </c>
      <c r="AT442" s="161" t="s">
        <v>76</v>
      </c>
      <c r="AU442" s="161" t="s">
        <v>85</v>
      </c>
      <c r="AY442" s="160" t="s">
        <v>158</v>
      </c>
      <c r="BK442" s="162">
        <f>BK443</f>
        <v>0</v>
      </c>
    </row>
    <row r="443" spans="2:65" s="1" customFormat="1" ht="31.5" customHeight="1">
      <c r="B443" s="135"/>
      <c r="C443" s="164" t="s">
        <v>625</v>
      </c>
      <c r="D443" s="164" t="s">
        <v>159</v>
      </c>
      <c r="E443" s="165" t="s">
        <v>626</v>
      </c>
      <c r="F443" s="277" t="s">
        <v>627</v>
      </c>
      <c r="G443" s="277"/>
      <c r="H443" s="277"/>
      <c r="I443" s="277"/>
      <c r="J443" s="166" t="s">
        <v>278</v>
      </c>
      <c r="K443" s="167">
        <v>1697.04</v>
      </c>
      <c r="L443" s="278">
        <v>0</v>
      </c>
      <c r="M443" s="278"/>
      <c r="N443" s="279">
        <f>ROUND(L443*K443,2)</f>
        <v>0</v>
      </c>
      <c r="O443" s="279"/>
      <c r="P443" s="279"/>
      <c r="Q443" s="279"/>
      <c r="R443" s="138"/>
      <c r="T443" s="168" t="s">
        <v>5</v>
      </c>
      <c r="U443" s="47" t="s">
        <v>42</v>
      </c>
      <c r="V443" s="39"/>
      <c r="W443" s="169">
        <f>V443*K443</f>
        <v>0</v>
      </c>
      <c r="X443" s="169">
        <v>0</v>
      </c>
      <c r="Y443" s="169">
        <f>X443*K443</f>
        <v>0</v>
      </c>
      <c r="Z443" s="169">
        <v>0</v>
      </c>
      <c r="AA443" s="170">
        <f>Z443*K443</f>
        <v>0</v>
      </c>
      <c r="AR443" s="21" t="s">
        <v>163</v>
      </c>
      <c r="AT443" s="21" t="s">
        <v>159</v>
      </c>
      <c r="AU443" s="21" t="s">
        <v>113</v>
      </c>
      <c r="AY443" s="21" t="s">
        <v>158</v>
      </c>
      <c r="BE443" s="109">
        <f>IF(U443="základní",N443,0)</f>
        <v>0</v>
      </c>
      <c r="BF443" s="109">
        <f>IF(U443="snížená",N443,0)</f>
        <v>0</v>
      </c>
      <c r="BG443" s="109">
        <f>IF(U443="zákl. přenesená",N443,0)</f>
        <v>0</v>
      </c>
      <c r="BH443" s="109">
        <f>IF(U443="sníž. přenesená",N443,0)</f>
        <v>0</v>
      </c>
      <c r="BI443" s="109">
        <f>IF(U443="nulová",N443,0)</f>
        <v>0</v>
      </c>
      <c r="BJ443" s="21" t="s">
        <v>85</v>
      </c>
      <c r="BK443" s="109">
        <f>ROUND(L443*K443,2)</f>
        <v>0</v>
      </c>
      <c r="BL443" s="21" t="s">
        <v>163</v>
      </c>
      <c r="BM443" s="21" t="s">
        <v>628</v>
      </c>
    </row>
    <row r="444" spans="2:65" s="9" customFormat="1" ht="37.35" customHeight="1">
      <c r="B444" s="153"/>
      <c r="C444" s="154"/>
      <c r="D444" s="155" t="s">
        <v>133</v>
      </c>
      <c r="E444" s="155"/>
      <c r="F444" s="155"/>
      <c r="G444" s="155"/>
      <c r="H444" s="155"/>
      <c r="I444" s="155"/>
      <c r="J444" s="155"/>
      <c r="K444" s="155"/>
      <c r="L444" s="155"/>
      <c r="M444" s="155"/>
      <c r="N444" s="300">
        <f>BK444</f>
        <v>0</v>
      </c>
      <c r="O444" s="301"/>
      <c r="P444" s="301"/>
      <c r="Q444" s="301"/>
      <c r="R444" s="156"/>
      <c r="T444" s="157"/>
      <c r="U444" s="154"/>
      <c r="V444" s="154"/>
      <c r="W444" s="158">
        <f>W445</f>
        <v>0</v>
      </c>
      <c r="X444" s="154"/>
      <c r="Y444" s="158">
        <f>Y445</f>
        <v>0.56903999999999999</v>
      </c>
      <c r="Z444" s="154"/>
      <c r="AA444" s="159">
        <f>AA445</f>
        <v>0</v>
      </c>
      <c r="AR444" s="160" t="s">
        <v>113</v>
      </c>
      <c r="AT444" s="161" t="s">
        <v>76</v>
      </c>
      <c r="AU444" s="161" t="s">
        <v>77</v>
      </c>
      <c r="AY444" s="160" t="s">
        <v>158</v>
      </c>
      <c r="BK444" s="162">
        <f>BK445</f>
        <v>0</v>
      </c>
    </row>
    <row r="445" spans="2:65" s="9" customFormat="1" ht="19.899999999999999" customHeight="1">
      <c r="B445" s="153"/>
      <c r="C445" s="154"/>
      <c r="D445" s="163" t="s">
        <v>134</v>
      </c>
      <c r="E445" s="163"/>
      <c r="F445" s="163"/>
      <c r="G445" s="163"/>
      <c r="H445" s="163"/>
      <c r="I445" s="163"/>
      <c r="J445" s="163"/>
      <c r="K445" s="163"/>
      <c r="L445" s="163"/>
      <c r="M445" s="163"/>
      <c r="N445" s="283">
        <f>BK445</f>
        <v>0</v>
      </c>
      <c r="O445" s="284"/>
      <c r="P445" s="284"/>
      <c r="Q445" s="284"/>
      <c r="R445" s="156"/>
      <c r="T445" s="157"/>
      <c r="U445" s="154"/>
      <c r="V445" s="154"/>
      <c r="W445" s="158">
        <f>SUM(W446:W450)</f>
        <v>0</v>
      </c>
      <c r="X445" s="154"/>
      <c r="Y445" s="158">
        <f>SUM(Y446:Y450)</f>
        <v>0.56903999999999999</v>
      </c>
      <c r="Z445" s="154"/>
      <c r="AA445" s="159">
        <f>SUM(AA446:AA450)</f>
        <v>0</v>
      </c>
      <c r="AR445" s="160" t="s">
        <v>113</v>
      </c>
      <c r="AT445" s="161" t="s">
        <v>76</v>
      </c>
      <c r="AU445" s="161" t="s">
        <v>85</v>
      </c>
      <c r="AY445" s="160" t="s">
        <v>158</v>
      </c>
      <c r="BK445" s="162">
        <f>SUM(BK446:BK450)</f>
        <v>0</v>
      </c>
    </row>
    <row r="446" spans="2:65" s="1" customFormat="1" ht="31.5" customHeight="1">
      <c r="B446" s="135"/>
      <c r="C446" s="164" t="s">
        <v>629</v>
      </c>
      <c r="D446" s="164" t="s">
        <v>159</v>
      </c>
      <c r="E446" s="165" t="s">
        <v>630</v>
      </c>
      <c r="F446" s="277" t="s">
        <v>631</v>
      </c>
      <c r="G446" s="277"/>
      <c r="H446" s="277"/>
      <c r="I446" s="277"/>
      <c r="J446" s="166" t="s">
        <v>162</v>
      </c>
      <c r="K446" s="167">
        <v>4.8</v>
      </c>
      <c r="L446" s="278">
        <v>0</v>
      </c>
      <c r="M446" s="278"/>
      <c r="N446" s="279">
        <f>ROUND(L446*K446,2)</f>
        <v>0</v>
      </c>
      <c r="O446" s="279"/>
      <c r="P446" s="279"/>
      <c r="Q446" s="279"/>
      <c r="R446" s="138"/>
      <c r="T446" s="168" t="s">
        <v>5</v>
      </c>
      <c r="U446" s="47" t="s">
        <v>42</v>
      </c>
      <c r="V446" s="39"/>
      <c r="W446" s="169">
        <f>V446*K446</f>
        <v>0</v>
      </c>
      <c r="X446" s="169">
        <v>3.3500000000000002E-2</v>
      </c>
      <c r="Y446" s="169">
        <f>X446*K446</f>
        <v>0.1608</v>
      </c>
      <c r="Z446" s="169">
        <v>0</v>
      </c>
      <c r="AA446" s="170">
        <f>Z446*K446</f>
        <v>0</v>
      </c>
      <c r="AR446" s="21" t="s">
        <v>256</v>
      </c>
      <c r="AT446" s="21" t="s">
        <v>159</v>
      </c>
      <c r="AU446" s="21" t="s">
        <v>113</v>
      </c>
      <c r="AY446" s="21" t="s">
        <v>158</v>
      </c>
      <c r="BE446" s="109">
        <f>IF(U446="základní",N446,0)</f>
        <v>0</v>
      </c>
      <c r="BF446" s="109">
        <f>IF(U446="snížená",N446,0)</f>
        <v>0</v>
      </c>
      <c r="BG446" s="109">
        <f>IF(U446="zákl. přenesená",N446,0)</f>
        <v>0</v>
      </c>
      <c r="BH446" s="109">
        <f>IF(U446="sníž. přenesená",N446,0)</f>
        <v>0</v>
      </c>
      <c r="BI446" s="109">
        <f>IF(U446="nulová",N446,0)</f>
        <v>0</v>
      </c>
      <c r="BJ446" s="21" t="s">
        <v>85</v>
      </c>
      <c r="BK446" s="109">
        <f>ROUND(L446*K446,2)</f>
        <v>0</v>
      </c>
      <c r="BL446" s="21" t="s">
        <v>256</v>
      </c>
      <c r="BM446" s="21" t="s">
        <v>632</v>
      </c>
    </row>
    <row r="447" spans="2:65" s="11" customFormat="1" ht="22.5" customHeight="1">
      <c r="B447" s="179"/>
      <c r="C447" s="180"/>
      <c r="D447" s="180"/>
      <c r="E447" s="181" t="s">
        <v>5</v>
      </c>
      <c r="F447" s="293" t="s">
        <v>633</v>
      </c>
      <c r="G447" s="294"/>
      <c r="H447" s="294"/>
      <c r="I447" s="294"/>
      <c r="J447" s="180"/>
      <c r="K447" s="182">
        <v>4.8</v>
      </c>
      <c r="L447" s="180"/>
      <c r="M447" s="180"/>
      <c r="N447" s="180"/>
      <c r="O447" s="180"/>
      <c r="P447" s="180"/>
      <c r="Q447" s="180"/>
      <c r="R447" s="183"/>
      <c r="T447" s="184"/>
      <c r="U447" s="180"/>
      <c r="V447" s="180"/>
      <c r="W447" s="180"/>
      <c r="X447" s="180"/>
      <c r="Y447" s="180"/>
      <c r="Z447" s="180"/>
      <c r="AA447" s="185"/>
      <c r="AT447" s="186" t="s">
        <v>166</v>
      </c>
      <c r="AU447" s="186" t="s">
        <v>113</v>
      </c>
      <c r="AV447" s="11" t="s">
        <v>113</v>
      </c>
      <c r="AW447" s="11" t="s">
        <v>35</v>
      </c>
      <c r="AX447" s="11" t="s">
        <v>77</v>
      </c>
      <c r="AY447" s="186" t="s">
        <v>158</v>
      </c>
    </row>
    <row r="448" spans="2:65" s="12" customFormat="1" ht="22.5" customHeight="1">
      <c r="B448" s="187"/>
      <c r="C448" s="188"/>
      <c r="D448" s="188"/>
      <c r="E448" s="189" t="s">
        <v>5</v>
      </c>
      <c r="F448" s="291" t="s">
        <v>170</v>
      </c>
      <c r="G448" s="292"/>
      <c r="H448" s="292"/>
      <c r="I448" s="292"/>
      <c r="J448" s="188"/>
      <c r="K448" s="190">
        <v>4.8</v>
      </c>
      <c r="L448" s="188"/>
      <c r="M448" s="188"/>
      <c r="N448" s="188"/>
      <c r="O448" s="188"/>
      <c r="P448" s="188"/>
      <c r="Q448" s="188"/>
      <c r="R448" s="191"/>
      <c r="T448" s="192"/>
      <c r="U448" s="188"/>
      <c r="V448" s="188"/>
      <c r="W448" s="188"/>
      <c r="X448" s="188"/>
      <c r="Y448" s="188"/>
      <c r="Z448" s="188"/>
      <c r="AA448" s="193"/>
      <c r="AT448" s="194" t="s">
        <v>166</v>
      </c>
      <c r="AU448" s="194" t="s">
        <v>113</v>
      </c>
      <c r="AV448" s="12" t="s">
        <v>163</v>
      </c>
      <c r="AW448" s="12" t="s">
        <v>35</v>
      </c>
      <c r="AX448" s="12" t="s">
        <v>85</v>
      </c>
      <c r="AY448" s="194" t="s">
        <v>158</v>
      </c>
    </row>
    <row r="449" spans="2:65" s="1" customFormat="1" ht="22.5" customHeight="1">
      <c r="B449" s="135"/>
      <c r="C449" s="203" t="s">
        <v>634</v>
      </c>
      <c r="D449" s="203" t="s">
        <v>326</v>
      </c>
      <c r="E449" s="204" t="s">
        <v>635</v>
      </c>
      <c r="F449" s="297" t="s">
        <v>636</v>
      </c>
      <c r="G449" s="297"/>
      <c r="H449" s="297"/>
      <c r="I449" s="297"/>
      <c r="J449" s="205" t="s">
        <v>162</v>
      </c>
      <c r="K449" s="206">
        <v>5.04</v>
      </c>
      <c r="L449" s="298">
        <v>0</v>
      </c>
      <c r="M449" s="298"/>
      <c r="N449" s="299">
        <f>ROUND(L449*K449,2)</f>
        <v>0</v>
      </c>
      <c r="O449" s="279"/>
      <c r="P449" s="279"/>
      <c r="Q449" s="279"/>
      <c r="R449" s="138"/>
      <c r="T449" s="168" t="s">
        <v>5</v>
      </c>
      <c r="U449" s="47" t="s">
        <v>42</v>
      </c>
      <c r="V449" s="39"/>
      <c r="W449" s="169">
        <f>V449*K449</f>
        <v>0</v>
      </c>
      <c r="X449" s="169">
        <v>8.1000000000000003E-2</v>
      </c>
      <c r="Y449" s="169">
        <f>X449*K449</f>
        <v>0.40823999999999999</v>
      </c>
      <c r="Z449" s="169">
        <v>0</v>
      </c>
      <c r="AA449" s="170">
        <f>Z449*K449</f>
        <v>0</v>
      </c>
      <c r="AR449" s="21" t="s">
        <v>340</v>
      </c>
      <c r="AT449" s="21" t="s">
        <v>326</v>
      </c>
      <c r="AU449" s="21" t="s">
        <v>113</v>
      </c>
      <c r="AY449" s="21" t="s">
        <v>158</v>
      </c>
      <c r="BE449" s="109">
        <f>IF(U449="základní",N449,0)</f>
        <v>0</v>
      </c>
      <c r="BF449" s="109">
        <f>IF(U449="snížená",N449,0)</f>
        <v>0</v>
      </c>
      <c r="BG449" s="109">
        <f>IF(U449="zákl. přenesená",N449,0)</f>
        <v>0</v>
      </c>
      <c r="BH449" s="109">
        <f>IF(U449="sníž. přenesená",N449,0)</f>
        <v>0</v>
      </c>
      <c r="BI449" s="109">
        <f>IF(U449="nulová",N449,0)</f>
        <v>0</v>
      </c>
      <c r="BJ449" s="21" t="s">
        <v>85</v>
      </c>
      <c r="BK449" s="109">
        <f>ROUND(L449*K449,2)</f>
        <v>0</v>
      </c>
      <c r="BL449" s="21" t="s">
        <v>256</v>
      </c>
      <c r="BM449" s="21" t="s">
        <v>637</v>
      </c>
    </row>
    <row r="450" spans="2:65" s="1" customFormat="1" ht="31.5" customHeight="1">
      <c r="B450" s="135"/>
      <c r="C450" s="164" t="s">
        <v>83</v>
      </c>
      <c r="D450" s="164" t="s">
        <v>159</v>
      </c>
      <c r="E450" s="165" t="s">
        <v>638</v>
      </c>
      <c r="F450" s="277" t="s">
        <v>639</v>
      </c>
      <c r="G450" s="277"/>
      <c r="H450" s="277"/>
      <c r="I450" s="277"/>
      <c r="J450" s="166" t="s">
        <v>640</v>
      </c>
      <c r="K450" s="207">
        <v>0</v>
      </c>
      <c r="L450" s="278">
        <v>0</v>
      </c>
      <c r="M450" s="278"/>
      <c r="N450" s="279">
        <f>ROUND(L450*K450,2)</f>
        <v>0</v>
      </c>
      <c r="O450" s="279"/>
      <c r="P450" s="279"/>
      <c r="Q450" s="279"/>
      <c r="R450" s="138"/>
      <c r="T450" s="168" t="s">
        <v>5</v>
      </c>
      <c r="U450" s="47" t="s">
        <v>42</v>
      </c>
      <c r="V450" s="39"/>
      <c r="W450" s="169">
        <f>V450*K450</f>
        <v>0</v>
      </c>
      <c r="X450" s="169">
        <v>0</v>
      </c>
      <c r="Y450" s="169">
        <f>X450*K450</f>
        <v>0</v>
      </c>
      <c r="Z450" s="169">
        <v>0</v>
      </c>
      <c r="AA450" s="170">
        <f>Z450*K450</f>
        <v>0</v>
      </c>
      <c r="AR450" s="21" t="s">
        <v>256</v>
      </c>
      <c r="AT450" s="21" t="s">
        <v>159</v>
      </c>
      <c r="AU450" s="21" t="s">
        <v>113</v>
      </c>
      <c r="AY450" s="21" t="s">
        <v>158</v>
      </c>
      <c r="BE450" s="109">
        <f>IF(U450="základní",N450,0)</f>
        <v>0</v>
      </c>
      <c r="BF450" s="109">
        <f>IF(U450="snížená",N450,0)</f>
        <v>0</v>
      </c>
      <c r="BG450" s="109">
        <f>IF(U450="zákl. přenesená",N450,0)</f>
        <v>0</v>
      </c>
      <c r="BH450" s="109">
        <f>IF(U450="sníž. přenesená",N450,0)</f>
        <v>0</v>
      </c>
      <c r="BI450" s="109">
        <f>IF(U450="nulová",N450,0)</f>
        <v>0</v>
      </c>
      <c r="BJ450" s="21" t="s">
        <v>85</v>
      </c>
      <c r="BK450" s="109">
        <f>ROUND(L450*K450,2)</f>
        <v>0</v>
      </c>
      <c r="BL450" s="21" t="s">
        <v>256</v>
      </c>
      <c r="BM450" s="21" t="s">
        <v>641</v>
      </c>
    </row>
    <row r="451" spans="2:65" s="1" customFormat="1" ht="49.9" customHeight="1">
      <c r="B451" s="38"/>
      <c r="C451" s="39"/>
      <c r="D451" s="155" t="s">
        <v>642</v>
      </c>
      <c r="E451" s="39"/>
      <c r="F451" s="39"/>
      <c r="G451" s="39"/>
      <c r="H451" s="39"/>
      <c r="I451" s="39"/>
      <c r="J451" s="39"/>
      <c r="K451" s="39"/>
      <c r="L451" s="39"/>
      <c r="M451" s="39"/>
      <c r="N451" s="300">
        <f>BK451</f>
        <v>0</v>
      </c>
      <c r="O451" s="301"/>
      <c r="P451" s="301"/>
      <c r="Q451" s="301"/>
      <c r="R451" s="40"/>
      <c r="T451" s="208"/>
      <c r="U451" s="59"/>
      <c r="V451" s="59"/>
      <c r="W451" s="59"/>
      <c r="X451" s="59"/>
      <c r="Y451" s="59"/>
      <c r="Z451" s="59"/>
      <c r="AA451" s="61"/>
      <c r="AT451" s="21" t="s">
        <v>76</v>
      </c>
      <c r="AU451" s="21" t="s">
        <v>77</v>
      </c>
      <c r="AY451" s="21" t="s">
        <v>643</v>
      </c>
      <c r="BK451" s="109">
        <v>0</v>
      </c>
    </row>
    <row r="452" spans="2:65" s="1" customFormat="1" ht="6.95" customHeight="1">
      <c r="B452" s="62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4"/>
    </row>
  </sheetData>
  <mergeCells count="599">
    <mergeCell ref="N451:Q451"/>
    <mergeCell ref="H1:K1"/>
    <mergeCell ref="S2:AC2"/>
    <mergeCell ref="N236:Q236"/>
    <mergeCell ref="N244:Q244"/>
    <mergeCell ref="N248:Q248"/>
    <mergeCell ref="N341:Q341"/>
    <mergeCell ref="N344:Q344"/>
    <mergeCell ref="N416:Q416"/>
    <mergeCell ref="N442:Q442"/>
    <mergeCell ref="N444:Q444"/>
    <mergeCell ref="N445:Q445"/>
    <mergeCell ref="F446:I446"/>
    <mergeCell ref="L446:M446"/>
    <mergeCell ref="N446:Q446"/>
    <mergeCell ref="F447:I447"/>
    <mergeCell ref="F448:I448"/>
    <mergeCell ref="F449:I449"/>
    <mergeCell ref="L449:M449"/>
    <mergeCell ref="N449:Q449"/>
    <mergeCell ref="F450:I450"/>
    <mergeCell ref="L450:M450"/>
    <mergeCell ref="N450:Q450"/>
    <mergeCell ref="F438:I438"/>
    <mergeCell ref="F439:I439"/>
    <mergeCell ref="L439:M439"/>
    <mergeCell ref="N439:Q439"/>
    <mergeCell ref="F440:I440"/>
    <mergeCell ref="F441:I441"/>
    <mergeCell ref="F443:I443"/>
    <mergeCell ref="L443:M443"/>
    <mergeCell ref="N443:Q443"/>
    <mergeCell ref="F433:I433"/>
    <mergeCell ref="F434:I434"/>
    <mergeCell ref="F435:I435"/>
    <mergeCell ref="L435:M435"/>
    <mergeCell ref="N435:Q435"/>
    <mergeCell ref="F436:I436"/>
    <mergeCell ref="L436:M436"/>
    <mergeCell ref="N436:Q436"/>
    <mergeCell ref="F437:I437"/>
    <mergeCell ref="F428:I428"/>
    <mergeCell ref="F429:I429"/>
    <mergeCell ref="F430:I430"/>
    <mergeCell ref="L430:M430"/>
    <mergeCell ref="N430:Q430"/>
    <mergeCell ref="F431:I431"/>
    <mergeCell ref="L431:M431"/>
    <mergeCell ref="N431:Q431"/>
    <mergeCell ref="F432:I432"/>
    <mergeCell ref="F423:I423"/>
    <mergeCell ref="F424:I424"/>
    <mergeCell ref="F425:I425"/>
    <mergeCell ref="L425:M425"/>
    <mergeCell ref="N425:Q425"/>
    <mergeCell ref="F426:I426"/>
    <mergeCell ref="L426:M426"/>
    <mergeCell ref="N426:Q426"/>
    <mergeCell ref="F427:I427"/>
    <mergeCell ref="F418:I418"/>
    <mergeCell ref="F419:I419"/>
    <mergeCell ref="F420:I420"/>
    <mergeCell ref="F421:I421"/>
    <mergeCell ref="L421:M421"/>
    <mergeCell ref="N421:Q421"/>
    <mergeCell ref="F422:I422"/>
    <mergeCell ref="L422:M422"/>
    <mergeCell ref="N422:Q422"/>
    <mergeCell ref="F411:I411"/>
    <mergeCell ref="F412:I412"/>
    <mergeCell ref="F413:I413"/>
    <mergeCell ref="L413:M413"/>
    <mergeCell ref="N413:Q413"/>
    <mergeCell ref="F414:I414"/>
    <mergeCell ref="F415:I415"/>
    <mergeCell ref="F417:I417"/>
    <mergeCell ref="L417:M417"/>
    <mergeCell ref="N417:Q417"/>
    <mergeCell ref="F406:I406"/>
    <mergeCell ref="L406:M406"/>
    <mergeCell ref="N406:Q406"/>
    <mergeCell ref="F407:I407"/>
    <mergeCell ref="L407:M407"/>
    <mergeCell ref="N407:Q407"/>
    <mergeCell ref="F408:I408"/>
    <mergeCell ref="F409:I409"/>
    <mergeCell ref="F410:I410"/>
    <mergeCell ref="L410:M410"/>
    <mergeCell ref="N410:Q410"/>
    <mergeCell ref="F403:I403"/>
    <mergeCell ref="L403:M403"/>
    <mergeCell ref="N403:Q403"/>
    <mergeCell ref="F404:I404"/>
    <mergeCell ref="L404:M404"/>
    <mergeCell ref="N404:Q404"/>
    <mergeCell ref="F405:I405"/>
    <mergeCell ref="L405:M405"/>
    <mergeCell ref="N405:Q405"/>
    <mergeCell ref="F397:I397"/>
    <mergeCell ref="F398:I398"/>
    <mergeCell ref="F399:I399"/>
    <mergeCell ref="L399:M399"/>
    <mergeCell ref="N399:Q399"/>
    <mergeCell ref="F400:I400"/>
    <mergeCell ref="F401:I401"/>
    <mergeCell ref="F402:I402"/>
    <mergeCell ref="L402:M402"/>
    <mergeCell ref="N402:Q402"/>
    <mergeCell ref="F392:I392"/>
    <mergeCell ref="F393:I393"/>
    <mergeCell ref="L393:M393"/>
    <mergeCell ref="N393:Q393"/>
    <mergeCell ref="F394:I394"/>
    <mergeCell ref="F395:I395"/>
    <mergeCell ref="F396:I396"/>
    <mergeCell ref="L396:M396"/>
    <mergeCell ref="N396:Q396"/>
    <mergeCell ref="F385:I385"/>
    <mergeCell ref="F386:I386"/>
    <mergeCell ref="F387:I387"/>
    <mergeCell ref="F388:I388"/>
    <mergeCell ref="F389:I389"/>
    <mergeCell ref="F390:I390"/>
    <mergeCell ref="L390:M390"/>
    <mergeCell ref="N390:Q390"/>
    <mergeCell ref="F391:I391"/>
    <mergeCell ref="F378:I378"/>
    <mergeCell ref="F379:I379"/>
    <mergeCell ref="F380:I380"/>
    <mergeCell ref="L380:M380"/>
    <mergeCell ref="N380:Q380"/>
    <mergeCell ref="F381:I381"/>
    <mergeCell ref="F382:I382"/>
    <mergeCell ref="F383:I383"/>
    <mergeCell ref="F384:I384"/>
    <mergeCell ref="F373:I373"/>
    <mergeCell ref="F374:I374"/>
    <mergeCell ref="L374:M374"/>
    <mergeCell ref="N374:Q374"/>
    <mergeCell ref="F375:I375"/>
    <mergeCell ref="F376:I376"/>
    <mergeCell ref="F377:I377"/>
    <mergeCell ref="L377:M377"/>
    <mergeCell ref="N377:Q377"/>
    <mergeCell ref="F368:I368"/>
    <mergeCell ref="F369:I369"/>
    <mergeCell ref="L369:M369"/>
    <mergeCell ref="N369:Q369"/>
    <mergeCell ref="F370:I370"/>
    <mergeCell ref="L370:M370"/>
    <mergeCell ref="N370:Q370"/>
    <mergeCell ref="F371:I371"/>
    <mergeCell ref="F372:I372"/>
    <mergeCell ref="F363:I363"/>
    <mergeCell ref="F364:I364"/>
    <mergeCell ref="F365:I365"/>
    <mergeCell ref="L365:M365"/>
    <mergeCell ref="N365:Q365"/>
    <mergeCell ref="F366:I366"/>
    <mergeCell ref="L366:M366"/>
    <mergeCell ref="N366:Q366"/>
    <mergeCell ref="F367:I367"/>
    <mergeCell ref="F357:I357"/>
    <mergeCell ref="F358:I358"/>
    <mergeCell ref="F359:I359"/>
    <mergeCell ref="L359:M359"/>
    <mergeCell ref="N359:Q359"/>
    <mergeCell ref="F360:I360"/>
    <mergeCell ref="F361:I361"/>
    <mergeCell ref="F362:I362"/>
    <mergeCell ref="L362:M362"/>
    <mergeCell ref="N362:Q362"/>
    <mergeCell ref="F352:I352"/>
    <mergeCell ref="F353:I353"/>
    <mergeCell ref="L353:M353"/>
    <mergeCell ref="N353:Q353"/>
    <mergeCell ref="F354:I354"/>
    <mergeCell ref="F355:I355"/>
    <mergeCell ref="F356:I356"/>
    <mergeCell ref="L356:M356"/>
    <mergeCell ref="N356:Q356"/>
    <mergeCell ref="F347:I347"/>
    <mergeCell ref="L347:M347"/>
    <mergeCell ref="N347:Q347"/>
    <mergeCell ref="F348:I348"/>
    <mergeCell ref="F349:I349"/>
    <mergeCell ref="F350:I350"/>
    <mergeCell ref="L350:M350"/>
    <mergeCell ref="N350:Q350"/>
    <mergeCell ref="F351:I351"/>
    <mergeCell ref="F343:I343"/>
    <mergeCell ref="L343:M343"/>
    <mergeCell ref="N343:Q343"/>
    <mergeCell ref="F345:I345"/>
    <mergeCell ref="L345:M345"/>
    <mergeCell ref="N345:Q345"/>
    <mergeCell ref="F346:I346"/>
    <mergeCell ref="L346:M346"/>
    <mergeCell ref="N346:Q346"/>
    <mergeCell ref="F336:I336"/>
    <mergeCell ref="F337:I337"/>
    <mergeCell ref="F338:I338"/>
    <mergeCell ref="L338:M338"/>
    <mergeCell ref="N338:Q338"/>
    <mergeCell ref="F339:I339"/>
    <mergeCell ref="F340:I340"/>
    <mergeCell ref="F342:I342"/>
    <mergeCell ref="L342:M342"/>
    <mergeCell ref="N342:Q342"/>
    <mergeCell ref="F331:I331"/>
    <mergeCell ref="F332:I332"/>
    <mergeCell ref="L332:M332"/>
    <mergeCell ref="N332:Q332"/>
    <mergeCell ref="F333:I333"/>
    <mergeCell ref="F334:I334"/>
    <mergeCell ref="F335:I335"/>
    <mergeCell ref="L335:M335"/>
    <mergeCell ref="N335:Q335"/>
    <mergeCell ref="F326:I326"/>
    <mergeCell ref="L326:M326"/>
    <mergeCell ref="N326:Q326"/>
    <mergeCell ref="F327:I327"/>
    <mergeCell ref="F328:I328"/>
    <mergeCell ref="F329:I329"/>
    <mergeCell ref="L329:M329"/>
    <mergeCell ref="N329:Q329"/>
    <mergeCell ref="F330:I330"/>
    <mergeCell ref="F321:I321"/>
    <mergeCell ref="F322:I322"/>
    <mergeCell ref="L322:M322"/>
    <mergeCell ref="N322:Q322"/>
    <mergeCell ref="F323:I323"/>
    <mergeCell ref="F324:I324"/>
    <mergeCell ref="F325:I325"/>
    <mergeCell ref="L325:M325"/>
    <mergeCell ref="N325:Q325"/>
    <mergeCell ref="F316:I316"/>
    <mergeCell ref="L316:M316"/>
    <mergeCell ref="N316:Q316"/>
    <mergeCell ref="F317:I317"/>
    <mergeCell ref="F318:I318"/>
    <mergeCell ref="F319:I319"/>
    <mergeCell ref="L319:M319"/>
    <mergeCell ref="N319:Q319"/>
    <mergeCell ref="F320:I320"/>
    <mergeCell ref="F309:I309"/>
    <mergeCell ref="F310:I310"/>
    <mergeCell ref="F311:I311"/>
    <mergeCell ref="F312:I312"/>
    <mergeCell ref="F313:I313"/>
    <mergeCell ref="L313:M313"/>
    <mergeCell ref="N313:Q313"/>
    <mergeCell ref="F314:I314"/>
    <mergeCell ref="F315:I315"/>
    <mergeCell ref="F303:I303"/>
    <mergeCell ref="F304:I304"/>
    <mergeCell ref="F305:I305"/>
    <mergeCell ref="L305:M305"/>
    <mergeCell ref="N305:Q305"/>
    <mergeCell ref="F306:I306"/>
    <mergeCell ref="F307:I307"/>
    <mergeCell ref="F308:I308"/>
    <mergeCell ref="L308:M308"/>
    <mergeCell ref="N308:Q308"/>
    <mergeCell ref="F297:I297"/>
    <mergeCell ref="F298:I298"/>
    <mergeCell ref="F299:I299"/>
    <mergeCell ref="L299:M299"/>
    <mergeCell ref="N299:Q299"/>
    <mergeCell ref="F300:I300"/>
    <mergeCell ref="F301:I301"/>
    <mergeCell ref="F302:I302"/>
    <mergeCell ref="L302:M302"/>
    <mergeCell ref="N302:Q302"/>
    <mergeCell ref="F291:I291"/>
    <mergeCell ref="L291:M291"/>
    <mergeCell ref="N291:Q291"/>
    <mergeCell ref="F292:I292"/>
    <mergeCell ref="F293:I293"/>
    <mergeCell ref="F294:I294"/>
    <mergeCell ref="F295:I295"/>
    <mergeCell ref="F296:I296"/>
    <mergeCell ref="L296:M296"/>
    <mergeCell ref="N296:Q296"/>
    <mergeCell ref="F285:I285"/>
    <mergeCell ref="F286:I286"/>
    <mergeCell ref="F287:I287"/>
    <mergeCell ref="L287:M287"/>
    <mergeCell ref="N287:Q287"/>
    <mergeCell ref="F288:I288"/>
    <mergeCell ref="F289:I289"/>
    <mergeCell ref="F290:I290"/>
    <mergeCell ref="L290:M290"/>
    <mergeCell ref="N290:Q290"/>
    <mergeCell ref="F280:I280"/>
    <mergeCell ref="F281:I281"/>
    <mergeCell ref="L281:M281"/>
    <mergeCell ref="N281:Q281"/>
    <mergeCell ref="F282:I282"/>
    <mergeCell ref="F283:I283"/>
    <mergeCell ref="F284:I284"/>
    <mergeCell ref="L284:M284"/>
    <mergeCell ref="N284:Q284"/>
    <mergeCell ref="F273:I273"/>
    <mergeCell ref="F274:I274"/>
    <mergeCell ref="F275:I275"/>
    <mergeCell ref="F276:I276"/>
    <mergeCell ref="F277:I277"/>
    <mergeCell ref="L277:M277"/>
    <mergeCell ref="N277:Q277"/>
    <mergeCell ref="F278:I278"/>
    <mergeCell ref="F279:I279"/>
    <mergeCell ref="F266:I266"/>
    <mergeCell ref="F267:I267"/>
    <mergeCell ref="F268:I268"/>
    <mergeCell ref="F269:I269"/>
    <mergeCell ref="F270:I270"/>
    <mergeCell ref="F271:I271"/>
    <mergeCell ref="L271:M271"/>
    <mergeCell ref="N271:Q271"/>
    <mergeCell ref="F272:I272"/>
    <mergeCell ref="F259:I259"/>
    <mergeCell ref="F260:I260"/>
    <mergeCell ref="F261:I261"/>
    <mergeCell ref="L261:M261"/>
    <mergeCell ref="N261:Q261"/>
    <mergeCell ref="F262:I262"/>
    <mergeCell ref="F263:I263"/>
    <mergeCell ref="F264:I264"/>
    <mergeCell ref="F265:I265"/>
    <mergeCell ref="F254:I254"/>
    <mergeCell ref="F255:I255"/>
    <mergeCell ref="L255:M255"/>
    <mergeCell ref="N255:Q255"/>
    <mergeCell ref="F256:I256"/>
    <mergeCell ref="F257:I257"/>
    <mergeCell ref="F258:I258"/>
    <mergeCell ref="L258:M258"/>
    <mergeCell ref="N258:Q258"/>
    <mergeCell ref="F249:I249"/>
    <mergeCell ref="L249:M249"/>
    <mergeCell ref="N249:Q249"/>
    <mergeCell ref="F250:I250"/>
    <mergeCell ref="F251:I251"/>
    <mergeCell ref="F252:I252"/>
    <mergeCell ref="L252:M252"/>
    <mergeCell ref="N252:Q252"/>
    <mergeCell ref="F253:I253"/>
    <mergeCell ref="F242:I242"/>
    <mergeCell ref="F243:I243"/>
    <mergeCell ref="L243:M243"/>
    <mergeCell ref="N243:Q243"/>
    <mergeCell ref="F245:I245"/>
    <mergeCell ref="L245:M245"/>
    <mergeCell ref="N245:Q245"/>
    <mergeCell ref="F246:I246"/>
    <mergeCell ref="F247:I247"/>
    <mergeCell ref="F237:I237"/>
    <mergeCell ref="L237:M237"/>
    <mergeCell ref="N237:Q237"/>
    <mergeCell ref="F238:I238"/>
    <mergeCell ref="F239:I239"/>
    <mergeCell ref="F240:I240"/>
    <mergeCell ref="L240:M240"/>
    <mergeCell ref="N240:Q240"/>
    <mergeCell ref="F241:I241"/>
    <mergeCell ref="F231:I231"/>
    <mergeCell ref="F232:I232"/>
    <mergeCell ref="L232:M232"/>
    <mergeCell ref="N232:Q232"/>
    <mergeCell ref="F233:I233"/>
    <mergeCell ref="L233:M233"/>
    <mergeCell ref="N233:Q233"/>
    <mergeCell ref="F234:I234"/>
    <mergeCell ref="F235:I235"/>
    <mergeCell ref="F226:I226"/>
    <mergeCell ref="L226:M226"/>
    <mergeCell ref="N226:Q226"/>
    <mergeCell ref="F227:I227"/>
    <mergeCell ref="F228:I228"/>
    <mergeCell ref="F229:I229"/>
    <mergeCell ref="L229:M229"/>
    <mergeCell ref="N229:Q229"/>
    <mergeCell ref="F230:I230"/>
    <mergeCell ref="F218:I218"/>
    <mergeCell ref="F219:I219"/>
    <mergeCell ref="F220:I220"/>
    <mergeCell ref="F221:I221"/>
    <mergeCell ref="F223:I223"/>
    <mergeCell ref="L223:M223"/>
    <mergeCell ref="N223:Q223"/>
    <mergeCell ref="F224:I224"/>
    <mergeCell ref="F225:I225"/>
    <mergeCell ref="N222:Q222"/>
    <mergeCell ref="F211:I211"/>
    <mergeCell ref="F212:I212"/>
    <mergeCell ref="L212:M212"/>
    <mergeCell ref="N212:Q212"/>
    <mergeCell ref="F213:I213"/>
    <mergeCell ref="F214:I214"/>
    <mergeCell ref="F215:I215"/>
    <mergeCell ref="F216:I216"/>
    <mergeCell ref="F217:I217"/>
    <mergeCell ref="F206:I206"/>
    <mergeCell ref="F207:I207"/>
    <mergeCell ref="F208:I208"/>
    <mergeCell ref="L208:M208"/>
    <mergeCell ref="N208:Q208"/>
    <mergeCell ref="F209:I209"/>
    <mergeCell ref="L209:M209"/>
    <mergeCell ref="N209:Q209"/>
    <mergeCell ref="F210:I210"/>
    <mergeCell ref="F201:I201"/>
    <mergeCell ref="F202:I202"/>
    <mergeCell ref="L202:M202"/>
    <mergeCell ref="N202:Q202"/>
    <mergeCell ref="F203:I203"/>
    <mergeCell ref="F204:I204"/>
    <mergeCell ref="F205:I205"/>
    <mergeCell ref="L205:M205"/>
    <mergeCell ref="N205:Q205"/>
    <mergeCell ref="F196:I196"/>
    <mergeCell ref="L196:M196"/>
    <mergeCell ref="N196:Q196"/>
    <mergeCell ref="F197:I197"/>
    <mergeCell ref="F198:I198"/>
    <mergeCell ref="F199:I199"/>
    <mergeCell ref="L199:M199"/>
    <mergeCell ref="N199:Q199"/>
    <mergeCell ref="F200:I200"/>
    <mergeCell ref="L190:M190"/>
    <mergeCell ref="N190:Q190"/>
    <mergeCell ref="F191:I191"/>
    <mergeCell ref="F192:I192"/>
    <mergeCell ref="F193:I193"/>
    <mergeCell ref="L193:M193"/>
    <mergeCell ref="N193:Q193"/>
    <mergeCell ref="F194:I194"/>
    <mergeCell ref="F195:I195"/>
    <mergeCell ref="F182:I182"/>
    <mergeCell ref="F183:I183"/>
    <mergeCell ref="F184:I184"/>
    <mergeCell ref="F185:I185"/>
    <mergeCell ref="F186:I186"/>
    <mergeCell ref="F187:I187"/>
    <mergeCell ref="F188:I188"/>
    <mergeCell ref="F189:I189"/>
    <mergeCell ref="F190:I190"/>
    <mergeCell ref="F173:I173"/>
    <mergeCell ref="F174:I174"/>
    <mergeCell ref="F175:I175"/>
    <mergeCell ref="F176:I176"/>
    <mergeCell ref="F177:I177"/>
    <mergeCell ref="F178:I178"/>
    <mergeCell ref="F179:I179"/>
    <mergeCell ref="F180:I180"/>
    <mergeCell ref="F181:I181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F172:I172"/>
    <mergeCell ref="F160:I160"/>
    <mergeCell ref="F161:I161"/>
    <mergeCell ref="F162:I162"/>
    <mergeCell ref="L162:M162"/>
    <mergeCell ref="N162:Q162"/>
    <mergeCell ref="F163:I163"/>
    <mergeCell ref="F164:I164"/>
    <mergeCell ref="F165:I165"/>
    <mergeCell ref="L165:M165"/>
    <mergeCell ref="N165:Q165"/>
    <mergeCell ref="F155:I155"/>
    <mergeCell ref="F156:I156"/>
    <mergeCell ref="L156:M156"/>
    <mergeCell ref="N156:Q156"/>
    <mergeCell ref="F157:I157"/>
    <mergeCell ref="F158:I158"/>
    <mergeCell ref="F159:I159"/>
    <mergeCell ref="L159:M159"/>
    <mergeCell ref="N159:Q159"/>
    <mergeCell ref="F150:I150"/>
    <mergeCell ref="L150:M150"/>
    <mergeCell ref="N150:Q150"/>
    <mergeCell ref="F151:I151"/>
    <mergeCell ref="F152:I152"/>
    <mergeCell ref="F153:I153"/>
    <mergeCell ref="L153:M153"/>
    <mergeCell ref="N153:Q153"/>
    <mergeCell ref="F154:I154"/>
    <mergeCell ref="F143:I143"/>
    <mergeCell ref="F144:I144"/>
    <mergeCell ref="F145:I145"/>
    <mergeCell ref="L145:M145"/>
    <mergeCell ref="N145:Q145"/>
    <mergeCell ref="F146:I146"/>
    <mergeCell ref="F147:I147"/>
    <mergeCell ref="F148:I148"/>
    <mergeCell ref="F149:I149"/>
    <mergeCell ref="F138:I138"/>
    <mergeCell ref="F139:I139"/>
    <mergeCell ref="L139:M139"/>
    <mergeCell ref="N139:Q139"/>
    <mergeCell ref="F140:I140"/>
    <mergeCell ref="F141:I141"/>
    <mergeCell ref="F142:I142"/>
    <mergeCell ref="L142:M142"/>
    <mergeCell ref="N142:Q142"/>
    <mergeCell ref="F131:I131"/>
    <mergeCell ref="F132:I132"/>
    <mergeCell ref="F133:I133"/>
    <mergeCell ref="F134:I134"/>
    <mergeCell ref="F135:I135"/>
    <mergeCell ref="F136:I136"/>
    <mergeCell ref="L136:M136"/>
    <mergeCell ref="N136:Q136"/>
    <mergeCell ref="F137:I137"/>
    <mergeCell ref="M121:P121"/>
    <mergeCell ref="M123:Q123"/>
    <mergeCell ref="M124:Q124"/>
    <mergeCell ref="F126:I126"/>
    <mergeCell ref="L126:M126"/>
    <mergeCell ref="N126:Q126"/>
    <mergeCell ref="F130:I130"/>
    <mergeCell ref="L130:M130"/>
    <mergeCell ref="N130:Q130"/>
    <mergeCell ref="N127:Q127"/>
    <mergeCell ref="N128:Q128"/>
    <mergeCell ref="N129:Q129"/>
    <mergeCell ref="D106:H106"/>
    <mergeCell ref="N106:Q106"/>
    <mergeCell ref="D107:H107"/>
    <mergeCell ref="N107:Q107"/>
    <mergeCell ref="N108:Q108"/>
    <mergeCell ref="L110:Q110"/>
    <mergeCell ref="C116:Q116"/>
    <mergeCell ref="F118:P118"/>
    <mergeCell ref="F119:P119"/>
    <mergeCell ref="N98:Q98"/>
    <mergeCell ref="N99:Q99"/>
    <mergeCell ref="N100:Q100"/>
    <mergeCell ref="N102:Q102"/>
    <mergeCell ref="D103:H103"/>
    <mergeCell ref="N103:Q103"/>
    <mergeCell ref="D104:H104"/>
    <mergeCell ref="N104:Q104"/>
    <mergeCell ref="D105:H105"/>
    <mergeCell ref="N105:Q105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6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9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108</v>
      </c>
      <c r="G1" s="17"/>
      <c r="H1" s="302" t="s">
        <v>109</v>
      </c>
      <c r="I1" s="302"/>
      <c r="J1" s="302"/>
      <c r="K1" s="302"/>
      <c r="L1" s="17" t="s">
        <v>110</v>
      </c>
      <c r="M1" s="15"/>
      <c r="N1" s="15"/>
      <c r="O1" s="16" t="s">
        <v>111</v>
      </c>
      <c r="P1" s="15"/>
      <c r="Q1" s="15"/>
      <c r="R1" s="15"/>
      <c r="S1" s="17" t="s">
        <v>112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9" t="s">
        <v>7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S2" s="245" t="s">
        <v>8</v>
      </c>
      <c r="T2" s="246"/>
      <c r="U2" s="246"/>
      <c r="V2" s="246"/>
      <c r="W2" s="246"/>
      <c r="X2" s="246"/>
      <c r="Y2" s="246"/>
      <c r="Z2" s="246"/>
      <c r="AA2" s="246"/>
      <c r="AB2" s="246"/>
      <c r="AC2" s="246"/>
      <c r="AT2" s="21" t="s">
        <v>89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113</v>
      </c>
    </row>
    <row r="4" spans="1:66" ht="36.950000000000003" customHeight="1">
      <c r="B4" s="25"/>
      <c r="C4" s="211" t="s">
        <v>114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54" t="str">
        <f>'Rekapitulace stavby'!K6</f>
        <v>Rekonstrukce komunikací v oblasti Toužimská Novákovo náměstí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9"/>
      <c r="R6" s="26"/>
    </row>
    <row r="7" spans="1:66" s="1" customFormat="1" ht="32.85" customHeight="1">
      <c r="B7" s="38"/>
      <c r="C7" s="39"/>
      <c r="D7" s="32" t="s">
        <v>115</v>
      </c>
      <c r="E7" s="39"/>
      <c r="F7" s="217" t="s">
        <v>644</v>
      </c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22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23</v>
      </c>
      <c r="E9" s="39"/>
      <c r="F9" s="31" t="s">
        <v>24</v>
      </c>
      <c r="G9" s="39"/>
      <c r="H9" s="39"/>
      <c r="I9" s="39"/>
      <c r="J9" s="39"/>
      <c r="K9" s="39"/>
      <c r="L9" s="39"/>
      <c r="M9" s="33" t="s">
        <v>25</v>
      </c>
      <c r="N9" s="39"/>
      <c r="O9" s="257" t="str">
        <f>'Rekapitulace stavby'!AN8</f>
        <v>21.4.2017</v>
      </c>
      <c r="P9" s="258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27</v>
      </c>
      <c r="E11" s="39"/>
      <c r="F11" s="39"/>
      <c r="G11" s="39"/>
      <c r="H11" s="39"/>
      <c r="I11" s="39"/>
      <c r="J11" s="39"/>
      <c r="K11" s="39"/>
      <c r="L11" s="39"/>
      <c r="M11" s="33" t="s">
        <v>28</v>
      </c>
      <c r="N11" s="39"/>
      <c r="O11" s="215" t="s">
        <v>5</v>
      </c>
      <c r="P11" s="215"/>
      <c r="Q11" s="39"/>
      <c r="R11" s="40"/>
    </row>
    <row r="12" spans="1:66" s="1" customFormat="1" ht="18" customHeight="1">
      <c r="B12" s="38"/>
      <c r="C12" s="39"/>
      <c r="D12" s="39"/>
      <c r="E12" s="31" t="s">
        <v>29</v>
      </c>
      <c r="F12" s="39"/>
      <c r="G12" s="39"/>
      <c r="H12" s="39"/>
      <c r="I12" s="39"/>
      <c r="J12" s="39"/>
      <c r="K12" s="39"/>
      <c r="L12" s="39"/>
      <c r="M12" s="33" t="s">
        <v>30</v>
      </c>
      <c r="N12" s="39"/>
      <c r="O12" s="215" t="s">
        <v>5</v>
      </c>
      <c r="P12" s="215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31</v>
      </c>
      <c r="E14" s="39"/>
      <c r="F14" s="39"/>
      <c r="G14" s="39"/>
      <c r="H14" s="39"/>
      <c r="I14" s="39"/>
      <c r="J14" s="39"/>
      <c r="K14" s="39"/>
      <c r="L14" s="39"/>
      <c r="M14" s="33" t="s">
        <v>28</v>
      </c>
      <c r="N14" s="39"/>
      <c r="O14" s="259" t="str">
        <f>IF('Rekapitulace stavby'!AN13="","",'Rekapitulace stavby'!AN13)</f>
        <v>Vyplň údaj</v>
      </c>
      <c r="P14" s="215"/>
      <c r="Q14" s="39"/>
      <c r="R14" s="40"/>
    </row>
    <row r="15" spans="1:66" s="1" customFormat="1" ht="18" customHeight="1">
      <c r="B15" s="38"/>
      <c r="C15" s="39"/>
      <c r="D15" s="39"/>
      <c r="E15" s="259" t="str">
        <f>IF('Rekapitulace stavby'!E14="","",'Rekapitulace stavby'!E14)</f>
        <v>Vyplň údaj</v>
      </c>
      <c r="F15" s="260"/>
      <c r="G15" s="260"/>
      <c r="H15" s="260"/>
      <c r="I15" s="260"/>
      <c r="J15" s="260"/>
      <c r="K15" s="260"/>
      <c r="L15" s="260"/>
      <c r="M15" s="33" t="s">
        <v>30</v>
      </c>
      <c r="N15" s="39"/>
      <c r="O15" s="259" t="str">
        <f>IF('Rekapitulace stavby'!AN14="","",'Rekapitulace stavby'!AN14)</f>
        <v>Vyplň údaj</v>
      </c>
      <c r="P15" s="215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33</v>
      </c>
      <c r="E17" s="39"/>
      <c r="F17" s="39"/>
      <c r="G17" s="39"/>
      <c r="H17" s="39"/>
      <c r="I17" s="39"/>
      <c r="J17" s="39"/>
      <c r="K17" s="39"/>
      <c r="L17" s="39"/>
      <c r="M17" s="33" t="s">
        <v>28</v>
      </c>
      <c r="N17" s="39"/>
      <c r="O17" s="215" t="str">
        <f>IF('Rekapitulace stavby'!AN16="","",'Rekapitulace stavby'!AN16)</f>
        <v/>
      </c>
      <c r="P17" s="215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30</v>
      </c>
      <c r="N18" s="39"/>
      <c r="O18" s="215" t="str">
        <f>IF('Rekapitulace stavby'!AN17="","",'Rekapitulace stavby'!AN17)</f>
        <v/>
      </c>
      <c r="P18" s="215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36</v>
      </c>
      <c r="E20" s="39"/>
      <c r="F20" s="39"/>
      <c r="G20" s="39"/>
      <c r="H20" s="39"/>
      <c r="I20" s="39"/>
      <c r="J20" s="39"/>
      <c r="K20" s="39"/>
      <c r="L20" s="39"/>
      <c r="M20" s="33" t="s">
        <v>28</v>
      </c>
      <c r="N20" s="39"/>
      <c r="O20" s="215" t="str">
        <f>IF('Rekapitulace stavby'!AN19="","",'Rekapitulace stavby'!AN19)</f>
        <v/>
      </c>
      <c r="P20" s="215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30</v>
      </c>
      <c r="N21" s="39"/>
      <c r="O21" s="215" t="str">
        <f>IF('Rekapitulace stavby'!AN20="","",'Rekapitulace stavby'!AN20)</f>
        <v/>
      </c>
      <c r="P21" s="215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0" t="s">
        <v>5</v>
      </c>
      <c r="F24" s="220"/>
      <c r="G24" s="220"/>
      <c r="H24" s="220"/>
      <c r="I24" s="220"/>
      <c r="J24" s="220"/>
      <c r="K24" s="220"/>
      <c r="L24" s="220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19" t="s">
        <v>117</v>
      </c>
      <c r="E27" s="39"/>
      <c r="F27" s="39"/>
      <c r="G27" s="39"/>
      <c r="H27" s="39"/>
      <c r="I27" s="39"/>
      <c r="J27" s="39"/>
      <c r="K27" s="39"/>
      <c r="L27" s="39"/>
      <c r="M27" s="221">
        <f>N88</f>
        <v>0</v>
      </c>
      <c r="N27" s="221"/>
      <c r="O27" s="221"/>
      <c r="P27" s="221"/>
      <c r="Q27" s="39"/>
      <c r="R27" s="40"/>
    </row>
    <row r="28" spans="2:18" s="1" customFormat="1" ht="14.45" customHeight="1">
      <c r="B28" s="38"/>
      <c r="C28" s="39"/>
      <c r="D28" s="37" t="s">
        <v>102</v>
      </c>
      <c r="E28" s="39"/>
      <c r="F28" s="39"/>
      <c r="G28" s="39"/>
      <c r="H28" s="39"/>
      <c r="I28" s="39"/>
      <c r="J28" s="39"/>
      <c r="K28" s="39"/>
      <c r="L28" s="39"/>
      <c r="M28" s="221">
        <f>N96</f>
        <v>0</v>
      </c>
      <c r="N28" s="221"/>
      <c r="O28" s="221"/>
      <c r="P28" s="221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0" t="s">
        <v>40</v>
      </c>
      <c r="E30" s="39"/>
      <c r="F30" s="39"/>
      <c r="G30" s="39"/>
      <c r="H30" s="39"/>
      <c r="I30" s="39"/>
      <c r="J30" s="39"/>
      <c r="K30" s="39"/>
      <c r="L30" s="39"/>
      <c r="M30" s="261">
        <f>ROUND(M27+M28,2)</f>
        <v>0</v>
      </c>
      <c r="N30" s="256"/>
      <c r="O30" s="256"/>
      <c r="P30" s="256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41</v>
      </c>
      <c r="E32" s="45" t="s">
        <v>42</v>
      </c>
      <c r="F32" s="46">
        <v>0.21</v>
      </c>
      <c r="G32" s="121" t="s">
        <v>43</v>
      </c>
      <c r="H32" s="262">
        <f>(SUM(BE96:BE103)+SUM(BE121:BE177))</f>
        <v>0</v>
      </c>
      <c r="I32" s="256"/>
      <c r="J32" s="256"/>
      <c r="K32" s="39"/>
      <c r="L32" s="39"/>
      <c r="M32" s="262">
        <f>ROUND((SUM(BE96:BE103)+SUM(BE121:BE177)), 2)*F32</f>
        <v>0</v>
      </c>
      <c r="N32" s="256"/>
      <c r="O32" s="256"/>
      <c r="P32" s="256"/>
      <c r="Q32" s="39"/>
      <c r="R32" s="40"/>
    </row>
    <row r="33" spans="2:18" s="1" customFormat="1" ht="14.45" customHeight="1">
      <c r="B33" s="38"/>
      <c r="C33" s="39"/>
      <c r="D33" s="39"/>
      <c r="E33" s="45" t="s">
        <v>44</v>
      </c>
      <c r="F33" s="46">
        <v>0.15</v>
      </c>
      <c r="G33" s="121" t="s">
        <v>43</v>
      </c>
      <c r="H33" s="262">
        <f>(SUM(BF96:BF103)+SUM(BF121:BF177))</f>
        <v>0</v>
      </c>
      <c r="I33" s="256"/>
      <c r="J33" s="256"/>
      <c r="K33" s="39"/>
      <c r="L33" s="39"/>
      <c r="M33" s="262">
        <f>ROUND((SUM(BF96:BF103)+SUM(BF121:BF177)), 2)*F33</f>
        <v>0</v>
      </c>
      <c r="N33" s="256"/>
      <c r="O33" s="256"/>
      <c r="P33" s="256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45</v>
      </c>
      <c r="F34" s="46">
        <v>0.21</v>
      </c>
      <c r="G34" s="121" t="s">
        <v>43</v>
      </c>
      <c r="H34" s="262">
        <f>(SUM(BG96:BG103)+SUM(BG121:BG177))</f>
        <v>0</v>
      </c>
      <c r="I34" s="256"/>
      <c r="J34" s="256"/>
      <c r="K34" s="39"/>
      <c r="L34" s="39"/>
      <c r="M34" s="262">
        <v>0</v>
      </c>
      <c r="N34" s="256"/>
      <c r="O34" s="256"/>
      <c r="P34" s="256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46</v>
      </c>
      <c r="F35" s="46">
        <v>0.15</v>
      </c>
      <c r="G35" s="121" t="s">
        <v>43</v>
      </c>
      <c r="H35" s="262">
        <f>(SUM(BH96:BH103)+SUM(BH121:BH177))</f>
        <v>0</v>
      </c>
      <c r="I35" s="256"/>
      <c r="J35" s="256"/>
      <c r="K35" s="39"/>
      <c r="L35" s="39"/>
      <c r="M35" s="262">
        <v>0</v>
      </c>
      <c r="N35" s="256"/>
      <c r="O35" s="256"/>
      <c r="P35" s="256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47</v>
      </c>
      <c r="F36" s="46">
        <v>0</v>
      </c>
      <c r="G36" s="121" t="s">
        <v>43</v>
      </c>
      <c r="H36" s="262">
        <f>(SUM(BI96:BI103)+SUM(BI121:BI177))</f>
        <v>0</v>
      </c>
      <c r="I36" s="256"/>
      <c r="J36" s="256"/>
      <c r="K36" s="39"/>
      <c r="L36" s="39"/>
      <c r="M36" s="262">
        <v>0</v>
      </c>
      <c r="N36" s="256"/>
      <c r="O36" s="256"/>
      <c r="P36" s="256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2" t="s">
        <v>48</v>
      </c>
      <c r="E38" s="78"/>
      <c r="F38" s="78"/>
      <c r="G38" s="123" t="s">
        <v>49</v>
      </c>
      <c r="H38" s="124" t="s">
        <v>50</v>
      </c>
      <c r="I38" s="78"/>
      <c r="J38" s="78"/>
      <c r="K38" s="78"/>
      <c r="L38" s="263">
        <f>SUM(M30:M36)</f>
        <v>0</v>
      </c>
      <c r="M38" s="263"/>
      <c r="N38" s="263"/>
      <c r="O38" s="263"/>
      <c r="P38" s="264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51</v>
      </c>
      <c r="E50" s="54"/>
      <c r="F50" s="54"/>
      <c r="G50" s="54"/>
      <c r="H50" s="55"/>
      <c r="I50" s="39"/>
      <c r="J50" s="53" t="s">
        <v>52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53</v>
      </c>
      <c r="E59" s="59"/>
      <c r="F59" s="59"/>
      <c r="G59" s="60" t="s">
        <v>54</v>
      </c>
      <c r="H59" s="61"/>
      <c r="I59" s="39"/>
      <c r="J59" s="58" t="s">
        <v>53</v>
      </c>
      <c r="K59" s="59"/>
      <c r="L59" s="59"/>
      <c r="M59" s="59"/>
      <c r="N59" s="60" t="s">
        <v>54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55</v>
      </c>
      <c r="E61" s="54"/>
      <c r="F61" s="54"/>
      <c r="G61" s="54"/>
      <c r="H61" s="55"/>
      <c r="I61" s="39"/>
      <c r="J61" s="53" t="s">
        <v>56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18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18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18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18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18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18" s="1" customFormat="1" ht="15">
      <c r="B70" s="38"/>
      <c r="C70" s="39"/>
      <c r="D70" s="58" t="s">
        <v>53</v>
      </c>
      <c r="E70" s="59"/>
      <c r="F70" s="59"/>
      <c r="G70" s="60" t="s">
        <v>54</v>
      </c>
      <c r="H70" s="61"/>
      <c r="I70" s="39"/>
      <c r="J70" s="58" t="s">
        <v>53</v>
      </c>
      <c r="K70" s="59"/>
      <c r="L70" s="59"/>
      <c r="M70" s="59"/>
      <c r="N70" s="60" t="s">
        <v>54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1" t="s">
        <v>118</v>
      </c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19</v>
      </c>
      <c r="D78" s="39"/>
      <c r="E78" s="39"/>
      <c r="F78" s="254" t="str">
        <f>F6</f>
        <v>Rekonstrukce komunikací v oblasti Toužimská Novákovo náměstí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39"/>
      <c r="R78" s="40"/>
    </row>
    <row r="79" spans="2:18" s="1" customFormat="1" ht="36.950000000000003" customHeight="1">
      <c r="B79" s="38"/>
      <c r="C79" s="72" t="s">
        <v>115</v>
      </c>
      <c r="D79" s="39"/>
      <c r="E79" s="39"/>
      <c r="F79" s="247" t="str">
        <f>F7</f>
        <v>400 - SO 400 Veřejné osvětlení</v>
      </c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3" t="s">
        <v>23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25</v>
      </c>
      <c r="L81" s="39"/>
      <c r="M81" s="258" t="str">
        <f>IF(O9="","",O9)</f>
        <v>21.4.2017</v>
      </c>
      <c r="N81" s="258"/>
      <c r="O81" s="258"/>
      <c r="P81" s="258"/>
      <c r="Q81" s="39"/>
      <c r="R81" s="40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 ht="15">
      <c r="B83" s="38"/>
      <c r="C83" s="33" t="s">
        <v>27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33</v>
      </c>
      <c r="L83" s="39"/>
      <c r="M83" s="215" t="str">
        <f>E18</f>
        <v xml:space="preserve"> </v>
      </c>
      <c r="N83" s="215"/>
      <c r="O83" s="215"/>
      <c r="P83" s="215"/>
      <c r="Q83" s="215"/>
      <c r="R83" s="40"/>
    </row>
    <row r="84" spans="2:47" s="1" customFormat="1" ht="14.45" customHeight="1">
      <c r="B84" s="38"/>
      <c r="C84" s="33" t="s">
        <v>31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36</v>
      </c>
      <c r="L84" s="39"/>
      <c r="M84" s="215" t="str">
        <f>E21</f>
        <v xml:space="preserve"> </v>
      </c>
      <c r="N84" s="215"/>
      <c r="O84" s="215"/>
      <c r="P84" s="215"/>
      <c r="Q84" s="215"/>
      <c r="R84" s="40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65" t="s">
        <v>119</v>
      </c>
      <c r="D86" s="266"/>
      <c r="E86" s="266"/>
      <c r="F86" s="266"/>
      <c r="G86" s="266"/>
      <c r="H86" s="117"/>
      <c r="I86" s="117"/>
      <c r="J86" s="117"/>
      <c r="K86" s="117"/>
      <c r="L86" s="117"/>
      <c r="M86" s="117"/>
      <c r="N86" s="265" t="s">
        <v>120</v>
      </c>
      <c r="O86" s="266"/>
      <c r="P86" s="266"/>
      <c r="Q86" s="266"/>
      <c r="R86" s="40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25" t="s">
        <v>121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39">
        <f>N121</f>
        <v>0</v>
      </c>
      <c r="O88" s="267"/>
      <c r="P88" s="267"/>
      <c r="Q88" s="267"/>
      <c r="R88" s="40"/>
      <c r="AU88" s="21" t="s">
        <v>122</v>
      </c>
    </row>
    <row r="89" spans="2:47" s="6" customFormat="1" ht="24.95" customHeight="1">
      <c r="B89" s="126"/>
      <c r="C89" s="127"/>
      <c r="D89" s="128" t="s">
        <v>645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68">
        <f>N122</f>
        <v>0</v>
      </c>
      <c r="O89" s="269"/>
      <c r="P89" s="269"/>
      <c r="Q89" s="269"/>
      <c r="R89" s="129"/>
    </row>
    <row r="90" spans="2:47" s="7" customFormat="1" ht="19.899999999999999" customHeight="1">
      <c r="B90" s="130"/>
      <c r="C90" s="131"/>
      <c r="D90" s="105" t="s">
        <v>646</v>
      </c>
      <c r="E90" s="131"/>
      <c r="F90" s="131"/>
      <c r="G90" s="131"/>
      <c r="H90" s="131"/>
      <c r="I90" s="131"/>
      <c r="J90" s="131"/>
      <c r="K90" s="131"/>
      <c r="L90" s="131"/>
      <c r="M90" s="131"/>
      <c r="N90" s="243">
        <f>N123</f>
        <v>0</v>
      </c>
      <c r="O90" s="270"/>
      <c r="P90" s="270"/>
      <c r="Q90" s="270"/>
      <c r="R90" s="132"/>
    </row>
    <row r="91" spans="2:47" s="7" customFormat="1" ht="19.899999999999999" customHeight="1">
      <c r="B91" s="130"/>
      <c r="C91" s="131"/>
      <c r="D91" s="105" t="s">
        <v>647</v>
      </c>
      <c r="E91" s="131"/>
      <c r="F91" s="131"/>
      <c r="G91" s="131"/>
      <c r="H91" s="131"/>
      <c r="I91" s="131"/>
      <c r="J91" s="131"/>
      <c r="K91" s="131"/>
      <c r="L91" s="131"/>
      <c r="M91" s="131"/>
      <c r="N91" s="243">
        <f>N137</f>
        <v>0</v>
      </c>
      <c r="O91" s="270"/>
      <c r="P91" s="270"/>
      <c r="Q91" s="270"/>
      <c r="R91" s="132"/>
    </row>
    <row r="92" spans="2:47" s="7" customFormat="1" ht="19.899999999999999" customHeight="1">
      <c r="B92" s="130"/>
      <c r="C92" s="131"/>
      <c r="D92" s="105" t="s">
        <v>648</v>
      </c>
      <c r="E92" s="131"/>
      <c r="F92" s="131"/>
      <c r="G92" s="131"/>
      <c r="H92" s="131"/>
      <c r="I92" s="131"/>
      <c r="J92" s="131"/>
      <c r="K92" s="131"/>
      <c r="L92" s="131"/>
      <c r="M92" s="131"/>
      <c r="N92" s="243">
        <f>N162</f>
        <v>0</v>
      </c>
      <c r="O92" s="270"/>
      <c r="P92" s="270"/>
      <c r="Q92" s="270"/>
      <c r="R92" s="132"/>
    </row>
    <row r="93" spans="2:47" s="7" customFormat="1" ht="19.899999999999999" customHeight="1">
      <c r="B93" s="130"/>
      <c r="C93" s="131"/>
      <c r="D93" s="105" t="s">
        <v>649</v>
      </c>
      <c r="E93" s="131"/>
      <c r="F93" s="131"/>
      <c r="G93" s="131"/>
      <c r="H93" s="131"/>
      <c r="I93" s="131"/>
      <c r="J93" s="131"/>
      <c r="K93" s="131"/>
      <c r="L93" s="131"/>
      <c r="M93" s="131"/>
      <c r="N93" s="243">
        <f>N169</f>
        <v>0</v>
      </c>
      <c r="O93" s="270"/>
      <c r="P93" s="270"/>
      <c r="Q93" s="270"/>
      <c r="R93" s="132"/>
    </row>
    <row r="94" spans="2:47" s="7" customFormat="1" ht="19.899999999999999" customHeight="1">
      <c r="B94" s="130"/>
      <c r="C94" s="131"/>
      <c r="D94" s="105" t="s">
        <v>650</v>
      </c>
      <c r="E94" s="131"/>
      <c r="F94" s="131"/>
      <c r="G94" s="131"/>
      <c r="H94" s="131"/>
      <c r="I94" s="131"/>
      <c r="J94" s="131"/>
      <c r="K94" s="131"/>
      <c r="L94" s="131"/>
      <c r="M94" s="131"/>
      <c r="N94" s="243">
        <f>N175</f>
        <v>0</v>
      </c>
      <c r="O94" s="270"/>
      <c r="P94" s="270"/>
      <c r="Q94" s="270"/>
      <c r="R94" s="132"/>
    </row>
    <row r="95" spans="2:47" s="1" customFormat="1" ht="21.75" customHeight="1"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40"/>
    </row>
    <row r="96" spans="2:47" s="1" customFormat="1" ht="29.25" customHeight="1">
      <c r="B96" s="38"/>
      <c r="C96" s="125" t="s">
        <v>135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267">
        <f>ROUND(N97+N98+N99+N100+N101+N102,2)</f>
        <v>0</v>
      </c>
      <c r="O96" s="271"/>
      <c r="P96" s="271"/>
      <c r="Q96" s="271"/>
      <c r="R96" s="40"/>
      <c r="T96" s="133"/>
      <c r="U96" s="134" t="s">
        <v>41</v>
      </c>
    </row>
    <row r="97" spans="2:65" s="1" customFormat="1" ht="18" customHeight="1">
      <c r="B97" s="135"/>
      <c r="C97" s="136"/>
      <c r="D97" s="240" t="s">
        <v>136</v>
      </c>
      <c r="E97" s="272"/>
      <c r="F97" s="272"/>
      <c r="G97" s="272"/>
      <c r="H97" s="272"/>
      <c r="I97" s="136"/>
      <c r="J97" s="136"/>
      <c r="K97" s="136"/>
      <c r="L97" s="136"/>
      <c r="M97" s="136"/>
      <c r="N97" s="242">
        <f>ROUND(N88*T97,2)</f>
        <v>0</v>
      </c>
      <c r="O97" s="273"/>
      <c r="P97" s="273"/>
      <c r="Q97" s="273"/>
      <c r="R97" s="138"/>
      <c r="S97" s="136"/>
      <c r="T97" s="139"/>
      <c r="U97" s="140" t="s">
        <v>42</v>
      </c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2" t="s">
        <v>137</v>
      </c>
      <c r="AZ97" s="141"/>
      <c r="BA97" s="141"/>
      <c r="BB97" s="141"/>
      <c r="BC97" s="141"/>
      <c r="BD97" s="141"/>
      <c r="BE97" s="143">
        <f t="shared" ref="BE97:BE102" si="0">IF(U97="základní",N97,0)</f>
        <v>0</v>
      </c>
      <c r="BF97" s="143">
        <f t="shared" ref="BF97:BF102" si="1">IF(U97="snížená",N97,0)</f>
        <v>0</v>
      </c>
      <c r="BG97" s="143">
        <f t="shared" ref="BG97:BG102" si="2">IF(U97="zákl. přenesená",N97,0)</f>
        <v>0</v>
      </c>
      <c r="BH97" s="143">
        <f t="shared" ref="BH97:BH102" si="3">IF(U97="sníž. přenesená",N97,0)</f>
        <v>0</v>
      </c>
      <c r="BI97" s="143">
        <f t="shared" ref="BI97:BI102" si="4">IF(U97="nulová",N97,0)</f>
        <v>0</v>
      </c>
      <c r="BJ97" s="142" t="s">
        <v>85</v>
      </c>
      <c r="BK97" s="141"/>
      <c r="BL97" s="141"/>
      <c r="BM97" s="141"/>
    </row>
    <row r="98" spans="2:65" s="1" customFormat="1" ht="18" customHeight="1">
      <c r="B98" s="135"/>
      <c r="C98" s="136"/>
      <c r="D98" s="240" t="s">
        <v>138</v>
      </c>
      <c r="E98" s="272"/>
      <c r="F98" s="272"/>
      <c r="G98" s="272"/>
      <c r="H98" s="272"/>
      <c r="I98" s="136"/>
      <c r="J98" s="136"/>
      <c r="K98" s="136"/>
      <c r="L98" s="136"/>
      <c r="M98" s="136"/>
      <c r="N98" s="242">
        <f>ROUND(N88*T98,2)</f>
        <v>0</v>
      </c>
      <c r="O98" s="273"/>
      <c r="P98" s="273"/>
      <c r="Q98" s="273"/>
      <c r="R98" s="138"/>
      <c r="S98" s="136"/>
      <c r="T98" s="139"/>
      <c r="U98" s="140" t="s">
        <v>42</v>
      </c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2" t="s">
        <v>137</v>
      </c>
      <c r="AZ98" s="141"/>
      <c r="BA98" s="141"/>
      <c r="BB98" s="141"/>
      <c r="BC98" s="141"/>
      <c r="BD98" s="141"/>
      <c r="BE98" s="143">
        <f t="shared" si="0"/>
        <v>0</v>
      </c>
      <c r="BF98" s="143">
        <f t="shared" si="1"/>
        <v>0</v>
      </c>
      <c r="BG98" s="143">
        <f t="shared" si="2"/>
        <v>0</v>
      </c>
      <c r="BH98" s="143">
        <f t="shared" si="3"/>
        <v>0</v>
      </c>
      <c r="BI98" s="143">
        <f t="shared" si="4"/>
        <v>0</v>
      </c>
      <c r="BJ98" s="142" t="s">
        <v>85</v>
      </c>
      <c r="BK98" s="141"/>
      <c r="BL98" s="141"/>
      <c r="BM98" s="141"/>
    </row>
    <row r="99" spans="2:65" s="1" customFormat="1" ht="18" customHeight="1">
      <c r="B99" s="135"/>
      <c r="C99" s="136"/>
      <c r="D99" s="240" t="s">
        <v>139</v>
      </c>
      <c r="E99" s="272"/>
      <c r="F99" s="272"/>
      <c r="G99" s="272"/>
      <c r="H99" s="272"/>
      <c r="I99" s="136"/>
      <c r="J99" s="136"/>
      <c r="K99" s="136"/>
      <c r="L99" s="136"/>
      <c r="M99" s="136"/>
      <c r="N99" s="242">
        <f>ROUND(N88*T99,2)</f>
        <v>0</v>
      </c>
      <c r="O99" s="273"/>
      <c r="P99" s="273"/>
      <c r="Q99" s="273"/>
      <c r="R99" s="138"/>
      <c r="S99" s="136"/>
      <c r="T99" s="139"/>
      <c r="U99" s="140" t="s">
        <v>42</v>
      </c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2" t="s">
        <v>137</v>
      </c>
      <c r="AZ99" s="141"/>
      <c r="BA99" s="141"/>
      <c r="BB99" s="141"/>
      <c r="BC99" s="141"/>
      <c r="BD99" s="141"/>
      <c r="BE99" s="143">
        <f t="shared" si="0"/>
        <v>0</v>
      </c>
      <c r="BF99" s="143">
        <f t="shared" si="1"/>
        <v>0</v>
      </c>
      <c r="BG99" s="143">
        <f t="shared" si="2"/>
        <v>0</v>
      </c>
      <c r="BH99" s="143">
        <f t="shared" si="3"/>
        <v>0</v>
      </c>
      <c r="BI99" s="143">
        <f t="shared" si="4"/>
        <v>0</v>
      </c>
      <c r="BJ99" s="142" t="s">
        <v>85</v>
      </c>
      <c r="BK99" s="141"/>
      <c r="BL99" s="141"/>
      <c r="BM99" s="141"/>
    </row>
    <row r="100" spans="2:65" s="1" customFormat="1" ht="18" customHeight="1">
      <c r="B100" s="135"/>
      <c r="C100" s="136"/>
      <c r="D100" s="240" t="s">
        <v>140</v>
      </c>
      <c r="E100" s="272"/>
      <c r="F100" s="272"/>
      <c r="G100" s="272"/>
      <c r="H100" s="272"/>
      <c r="I100" s="136"/>
      <c r="J100" s="136"/>
      <c r="K100" s="136"/>
      <c r="L100" s="136"/>
      <c r="M100" s="136"/>
      <c r="N100" s="242">
        <f>ROUND(N88*T100,2)</f>
        <v>0</v>
      </c>
      <c r="O100" s="273"/>
      <c r="P100" s="273"/>
      <c r="Q100" s="273"/>
      <c r="R100" s="138"/>
      <c r="S100" s="136"/>
      <c r="T100" s="139"/>
      <c r="U100" s="140" t="s">
        <v>42</v>
      </c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2" t="s">
        <v>137</v>
      </c>
      <c r="AZ100" s="141"/>
      <c r="BA100" s="141"/>
      <c r="BB100" s="141"/>
      <c r="BC100" s="141"/>
      <c r="BD100" s="141"/>
      <c r="BE100" s="143">
        <f t="shared" si="0"/>
        <v>0</v>
      </c>
      <c r="BF100" s="143">
        <f t="shared" si="1"/>
        <v>0</v>
      </c>
      <c r="BG100" s="143">
        <f t="shared" si="2"/>
        <v>0</v>
      </c>
      <c r="BH100" s="143">
        <f t="shared" si="3"/>
        <v>0</v>
      </c>
      <c r="BI100" s="143">
        <f t="shared" si="4"/>
        <v>0</v>
      </c>
      <c r="BJ100" s="142" t="s">
        <v>85</v>
      </c>
      <c r="BK100" s="141"/>
      <c r="BL100" s="141"/>
      <c r="BM100" s="141"/>
    </row>
    <row r="101" spans="2:65" s="1" customFormat="1" ht="18" customHeight="1">
      <c r="B101" s="135"/>
      <c r="C101" s="136"/>
      <c r="D101" s="240" t="s">
        <v>141</v>
      </c>
      <c r="E101" s="272"/>
      <c r="F101" s="272"/>
      <c r="G101" s="272"/>
      <c r="H101" s="272"/>
      <c r="I101" s="136"/>
      <c r="J101" s="136"/>
      <c r="K101" s="136"/>
      <c r="L101" s="136"/>
      <c r="M101" s="136"/>
      <c r="N101" s="242">
        <f>ROUND(N88*T101,2)</f>
        <v>0</v>
      </c>
      <c r="O101" s="273"/>
      <c r="P101" s="273"/>
      <c r="Q101" s="273"/>
      <c r="R101" s="138"/>
      <c r="S101" s="136"/>
      <c r="T101" s="139"/>
      <c r="U101" s="140" t="s">
        <v>42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2" t="s">
        <v>137</v>
      </c>
      <c r="AZ101" s="141"/>
      <c r="BA101" s="141"/>
      <c r="BB101" s="141"/>
      <c r="BC101" s="141"/>
      <c r="BD101" s="141"/>
      <c r="BE101" s="143">
        <f t="shared" si="0"/>
        <v>0</v>
      </c>
      <c r="BF101" s="143">
        <f t="shared" si="1"/>
        <v>0</v>
      </c>
      <c r="BG101" s="143">
        <f t="shared" si="2"/>
        <v>0</v>
      </c>
      <c r="BH101" s="143">
        <f t="shared" si="3"/>
        <v>0</v>
      </c>
      <c r="BI101" s="143">
        <f t="shared" si="4"/>
        <v>0</v>
      </c>
      <c r="BJ101" s="142" t="s">
        <v>85</v>
      </c>
      <c r="BK101" s="141"/>
      <c r="BL101" s="141"/>
      <c r="BM101" s="141"/>
    </row>
    <row r="102" spans="2:65" s="1" customFormat="1" ht="18" customHeight="1">
      <c r="B102" s="135"/>
      <c r="C102" s="136"/>
      <c r="D102" s="137" t="s">
        <v>142</v>
      </c>
      <c r="E102" s="136"/>
      <c r="F102" s="136"/>
      <c r="G102" s="136"/>
      <c r="H102" s="136"/>
      <c r="I102" s="136"/>
      <c r="J102" s="136"/>
      <c r="K102" s="136"/>
      <c r="L102" s="136"/>
      <c r="M102" s="136"/>
      <c r="N102" s="242">
        <f>ROUND(N88*T102,2)</f>
        <v>0</v>
      </c>
      <c r="O102" s="273"/>
      <c r="P102" s="273"/>
      <c r="Q102" s="273"/>
      <c r="R102" s="138"/>
      <c r="S102" s="136"/>
      <c r="T102" s="144"/>
      <c r="U102" s="145" t="s">
        <v>42</v>
      </c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2" t="s">
        <v>143</v>
      </c>
      <c r="AZ102" s="141"/>
      <c r="BA102" s="141"/>
      <c r="BB102" s="141"/>
      <c r="BC102" s="141"/>
      <c r="BD102" s="141"/>
      <c r="BE102" s="143">
        <f t="shared" si="0"/>
        <v>0</v>
      </c>
      <c r="BF102" s="143">
        <f t="shared" si="1"/>
        <v>0</v>
      </c>
      <c r="BG102" s="143">
        <f t="shared" si="2"/>
        <v>0</v>
      </c>
      <c r="BH102" s="143">
        <f t="shared" si="3"/>
        <v>0</v>
      </c>
      <c r="BI102" s="143">
        <f t="shared" si="4"/>
        <v>0</v>
      </c>
      <c r="BJ102" s="142" t="s">
        <v>85</v>
      </c>
      <c r="BK102" s="141"/>
      <c r="BL102" s="141"/>
      <c r="BM102" s="141"/>
    </row>
    <row r="103" spans="2:65" s="1" customFormat="1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40"/>
    </row>
    <row r="104" spans="2:65" s="1" customFormat="1" ht="29.25" customHeight="1">
      <c r="B104" s="38"/>
      <c r="C104" s="116" t="s">
        <v>107</v>
      </c>
      <c r="D104" s="117"/>
      <c r="E104" s="117"/>
      <c r="F104" s="117"/>
      <c r="G104" s="117"/>
      <c r="H104" s="117"/>
      <c r="I104" s="117"/>
      <c r="J104" s="117"/>
      <c r="K104" s="117"/>
      <c r="L104" s="244">
        <f>ROUND(SUM(N88+N96),2)</f>
        <v>0</v>
      </c>
      <c r="M104" s="244"/>
      <c r="N104" s="244"/>
      <c r="O104" s="244"/>
      <c r="P104" s="244"/>
      <c r="Q104" s="244"/>
      <c r="R104" s="40"/>
    </row>
    <row r="105" spans="2:65" s="1" customFormat="1" ht="6.95" customHeigh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4"/>
    </row>
    <row r="109" spans="2:65" s="1" customFormat="1" ht="6.95" customHeight="1"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7"/>
    </row>
    <row r="110" spans="2:65" s="1" customFormat="1" ht="36.950000000000003" customHeight="1">
      <c r="B110" s="38"/>
      <c r="C110" s="211" t="s">
        <v>144</v>
      </c>
      <c r="D110" s="256"/>
      <c r="E110" s="256"/>
      <c r="F110" s="256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6"/>
      <c r="R110" s="40"/>
    </row>
    <row r="111" spans="2:65" s="1" customFormat="1" ht="6.95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40"/>
    </row>
    <row r="112" spans="2:65" s="1" customFormat="1" ht="30" customHeight="1">
      <c r="B112" s="38"/>
      <c r="C112" s="33" t="s">
        <v>19</v>
      </c>
      <c r="D112" s="39"/>
      <c r="E112" s="39"/>
      <c r="F112" s="254" t="str">
        <f>F6</f>
        <v>Rekonstrukce komunikací v oblasti Toužimská Novákovo náměstí</v>
      </c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39"/>
      <c r="R112" s="40"/>
    </row>
    <row r="113" spans="2:65" s="1" customFormat="1" ht="36.950000000000003" customHeight="1">
      <c r="B113" s="38"/>
      <c r="C113" s="72" t="s">
        <v>115</v>
      </c>
      <c r="D113" s="39"/>
      <c r="E113" s="39"/>
      <c r="F113" s="247" t="str">
        <f>F7</f>
        <v>400 - SO 400 Veřejné osvětlení</v>
      </c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39"/>
      <c r="R113" s="40"/>
    </row>
    <row r="114" spans="2:65" s="1" customFormat="1" ht="6.95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1" customFormat="1" ht="18" customHeight="1">
      <c r="B115" s="38"/>
      <c r="C115" s="33" t="s">
        <v>23</v>
      </c>
      <c r="D115" s="39"/>
      <c r="E115" s="39"/>
      <c r="F115" s="31" t="str">
        <f>F9</f>
        <v>Praha - Kbely</v>
      </c>
      <c r="G115" s="39"/>
      <c r="H115" s="39"/>
      <c r="I115" s="39"/>
      <c r="J115" s="39"/>
      <c r="K115" s="33" t="s">
        <v>25</v>
      </c>
      <c r="L115" s="39"/>
      <c r="M115" s="258" t="str">
        <f>IF(O9="","",O9)</f>
        <v>21.4.2017</v>
      </c>
      <c r="N115" s="258"/>
      <c r="O115" s="258"/>
      <c r="P115" s="258"/>
      <c r="Q115" s="39"/>
      <c r="R115" s="40"/>
    </row>
    <row r="116" spans="2:65" s="1" customFormat="1" ht="6.95" customHeight="1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</row>
    <row r="117" spans="2:65" s="1" customFormat="1" ht="15">
      <c r="B117" s="38"/>
      <c r="C117" s="33" t="s">
        <v>27</v>
      </c>
      <c r="D117" s="39"/>
      <c r="E117" s="39"/>
      <c r="F117" s="31" t="str">
        <f>E12</f>
        <v>MČ Praha 19</v>
      </c>
      <c r="G117" s="39"/>
      <c r="H117" s="39"/>
      <c r="I117" s="39"/>
      <c r="J117" s="39"/>
      <c r="K117" s="33" t="s">
        <v>33</v>
      </c>
      <c r="L117" s="39"/>
      <c r="M117" s="215" t="str">
        <f>E18</f>
        <v xml:space="preserve"> </v>
      </c>
      <c r="N117" s="215"/>
      <c r="O117" s="215"/>
      <c r="P117" s="215"/>
      <c r="Q117" s="215"/>
      <c r="R117" s="40"/>
    </row>
    <row r="118" spans="2:65" s="1" customFormat="1" ht="14.45" customHeight="1">
      <c r="B118" s="38"/>
      <c r="C118" s="33" t="s">
        <v>31</v>
      </c>
      <c r="D118" s="39"/>
      <c r="E118" s="39"/>
      <c r="F118" s="31" t="str">
        <f>IF(E15="","",E15)</f>
        <v>Vyplň údaj</v>
      </c>
      <c r="G118" s="39"/>
      <c r="H118" s="39"/>
      <c r="I118" s="39"/>
      <c r="J118" s="39"/>
      <c r="K118" s="33" t="s">
        <v>36</v>
      </c>
      <c r="L118" s="39"/>
      <c r="M118" s="215" t="str">
        <f>E21</f>
        <v xml:space="preserve"> </v>
      </c>
      <c r="N118" s="215"/>
      <c r="O118" s="215"/>
      <c r="P118" s="215"/>
      <c r="Q118" s="215"/>
      <c r="R118" s="40"/>
    </row>
    <row r="119" spans="2:65" s="1" customFormat="1" ht="10.35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</row>
    <row r="120" spans="2:65" s="8" customFormat="1" ht="29.25" customHeight="1">
      <c r="B120" s="146"/>
      <c r="C120" s="147" t="s">
        <v>145</v>
      </c>
      <c r="D120" s="148" t="s">
        <v>146</v>
      </c>
      <c r="E120" s="148" t="s">
        <v>59</v>
      </c>
      <c r="F120" s="274" t="s">
        <v>147</v>
      </c>
      <c r="G120" s="274"/>
      <c r="H120" s="274"/>
      <c r="I120" s="274"/>
      <c r="J120" s="148" t="s">
        <v>148</v>
      </c>
      <c r="K120" s="148" t="s">
        <v>149</v>
      </c>
      <c r="L120" s="275" t="s">
        <v>150</v>
      </c>
      <c r="M120" s="275"/>
      <c r="N120" s="274" t="s">
        <v>120</v>
      </c>
      <c r="O120" s="274"/>
      <c r="P120" s="274"/>
      <c r="Q120" s="276"/>
      <c r="R120" s="149"/>
      <c r="T120" s="79" t="s">
        <v>151</v>
      </c>
      <c r="U120" s="80" t="s">
        <v>41</v>
      </c>
      <c r="V120" s="80" t="s">
        <v>152</v>
      </c>
      <c r="W120" s="80" t="s">
        <v>153</v>
      </c>
      <c r="X120" s="80" t="s">
        <v>154</v>
      </c>
      <c r="Y120" s="80" t="s">
        <v>155</v>
      </c>
      <c r="Z120" s="80" t="s">
        <v>156</v>
      </c>
      <c r="AA120" s="81" t="s">
        <v>157</v>
      </c>
    </row>
    <row r="121" spans="2:65" s="1" customFormat="1" ht="29.25" customHeight="1">
      <c r="B121" s="38"/>
      <c r="C121" s="83" t="s">
        <v>117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280">
        <f>BK121</f>
        <v>0</v>
      </c>
      <c r="O121" s="281"/>
      <c r="P121" s="281"/>
      <c r="Q121" s="281"/>
      <c r="R121" s="40"/>
      <c r="T121" s="82"/>
      <c r="U121" s="54"/>
      <c r="V121" s="54"/>
      <c r="W121" s="150">
        <f>W122+W178</f>
        <v>0</v>
      </c>
      <c r="X121" s="54"/>
      <c r="Y121" s="150">
        <f>Y122+Y178</f>
        <v>19.367975999999999</v>
      </c>
      <c r="Z121" s="54"/>
      <c r="AA121" s="151">
        <f>AA122+AA178</f>
        <v>0</v>
      </c>
      <c r="AT121" s="21" t="s">
        <v>76</v>
      </c>
      <c r="AU121" s="21" t="s">
        <v>122</v>
      </c>
      <c r="BK121" s="152">
        <f>BK122+BK178</f>
        <v>0</v>
      </c>
    </row>
    <row r="122" spans="2:65" s="9" customFormat="1" ht="37.35" customHeight="1">
      <c r="B122" s="153"/>
      <c r="C122" s="154"/>
      <c r="D122" s="155" t="s">
        <v>645</v>
      </c>
      <c r="E122" s="155"/>
      <c r="F122" s="155"/>
      <c r="G122" s="155"/>
      <c r="H122" s="155"/>
      <c r="I122" s="155"/>
      <c r="J122" s="155"/>
      <c r="K122" s="155"/>
      <c r="L122" s="155"/>
      <c r="M122" s="155"/>
      <c r="N122" s="282">
        <f>BK122</f>
        <v>0</v>
      </c>
      <c r="O122" s="268"/>
      <c r="P122" s="268"/>
      <c r="Q122" s="268"/>
      <c r="R122" s="156"/>
      <c r="T122" s="157"/>
      <c r="U122" s="154"/>
      <c r="V122" s="154"/>
      <c r="W122" s="158">
        <f>W123+W137+W162+W169+W175</f>
        <v>0</v>
      </c>
      <c r="X122" s="154"/>
      <c r="Y122" s="158">
        <f>Y123+Y137+Y162+Y169+Y175</f>
        <v>19.367975999999999</v>
      </c>
      <c r="Z122" s="154"/>
      <c r="AA122" s="159">
        <f>AA123+AA137+AA162+AA169+AA175</f>
        <v>0</v>
      </c>
      <c r="AR122" s="160" t="s">
        <v>85</v>
      </c>
      <c r="AT122" s="161" t="s">
        <v>76</v>
      </c>
      <c r="AU122" s="161" t="s">
        <v>77</v>
      </c>
      <c r="AY122" s="160" t="s">
        <v>158</v>
      </c>
      <c r="BK122" s="162">
        <f>BK123+BK137+BK162+BK169+BK175</f>
        <v>0</v>
      </c>
    </row>
    <row r="123" spans="2:65" s="9" customFormat="1" ht="19.899999999999999" customHeight="1">
      <c r="B123" s="153"/>
      <c r="C123" s="154"/>
      <c r="D123" s="163" t="s">
        <v>646</v>
      </c>
      <c r="E123" s="163"/>
      <c r="F123" s="163"/>
      <c r="G123" s="163"/>
      <c r="H123" s="163"/>
      <c r="I123" s="163"/>
      <c r="J123" s="163"/>
      <c r="K123" s="163"/>
      <c r="L123" s="163"/>
      <c r="M123" s="163"/>
      <c r="N123" s="283">
        <f>BK123</f>
        <v>0</v>
      </c>
      <c r="O123" s="284"/>
      <c r="P123" s="284"/>
      <c r="Q123" s="284"/>
      <c r="R123" s="156"/>
      <c r="T123" s="157"/>
      <c r="U123" s="154"/>
      <c r="V123" s="154"/>
      <c r="W123" s="158">
        <f>SUM(W124:W136)</f>
        <v>0</v>
      </c>
      <c r="X123" s="154"/>
      <c r="Y123" s="158">
        <f>SUM(Y124:Y136)</f>
        <v>0</v>
      </c>
      <c r="Z123" s="154"/>
      <c r="AA123" s="159">
        <f>SUM(AA124:AA136)</f>
        <v>0</v>
      </c>
      <c r="AR123" s="160" t="s">
        <v>85</v>
      </c>
      <c r="AT123" s="161" t="s">
        <v>76</v>
      </c>
      <c r="AU123" s="161" t="s">
        <v>85</v>
      </c>
      <c r="AY123" s="160" t="s">
        <v>158</v>
      </c>
      <c r="BK123" s="162">
        <f>SUM(BK124:BK136)</f>
        <v>0</v>
      </c>
    </row>
    <row r="124" spans="2:65" s="1" customFormat="1" ht="22.5" customHeight="1">
      <c r="B124" s="135"/>
      <c r="C124" s="164" t="s">
        <v>85</v>
      </c>
      <c r="D124" s="164" t="s">
        <v>159</v>
      </c>
      <c r="E124" s="165" t="s">
        <v>651</v>
      </c>
      <c r="F124" s="277" t="s">
        <v>652</v>
      </c>
      <c r="G124" s="277"/>
      <c r="H124" s="277"/>
      <c r="I124" s="277"/>
      <c r="J124" s="166" t="s">
        <v>653</v>
      </c>
      <c r="K124" s="167">
        <v>25</v>
      </c>
      <c r="L124" s="278">
        <v>0</v>
      </c>
      <c r="M124" s="278"/>
      <c r="N124" s="279">
        <f t="shared" ref="N124:N136" si="5">ROUND(L124*K124,2)</f>
        <v>0</v>
      </c>
      <c r="O124" s="279"/>
      <c r="P124" s="279"/>
      <c r="Q124" s="279"/>
      <c r="R124" s="138"/>
      <c r="T124" s="168" t="s">
        <v>5</v>
      </c>
      <c r="U124" s="47" t="s">
        <v>42</v>
      </c>
      <c r="V124" s="39"/>
      <c r="W124" s="169">
        <f t="shared" ref="W124:W136" si="6">V124*K124</f>
        <v>0</v>
      </c>
      <c r="X124" s="169">
        <v>0</v>
      </c>
      <c r="Y124" s="169">
        <f t="shared" ref="Y124:Y136" si="7">X124*K124</f>
        <v>0</v>
      </c>
      <c r="Z124" s="169">
        <v>0</v>
      </c>
      <c r="AA124" s="170">
        <f t="shared" ref="AA124:AA136" si="8">Z124*K124</f>
        <v>0</v>
      </c>
      <c r="AR124" s="21" t="s">
        <v>163</v>
      </c>
      <c r="AT124" s="21" t="s">
        <v>159</v>
      </c>
      <c r="AU124" s="21" t="s">
        <v>113</v>
      </c>
      <c r="AY124" s="21" t="s">
        <v>158</v>
      </c>
      <c r="BE124" s="109">
        <f t="shared" ref="BE124:BE136" si="9">IF(U124="základní",N124,0)</f>
        <v>0</v>
      </c>
      <c r="BF124" s="109">
        <f t="shared" ref="BF124:BF136" si="10">IF(U124="snížená",N124,0)</f>
        <v>0</v>
      </c>
      <c r="BG124" s="109">
        <f t="shared" ref="BG124:BG136" si="11">IF(U124="zákl. přenesená",N124,0)</f>
        <v>0</v>
      </c>
      <c r="BH124" s="109">
        <f t="shared" ref="BH124:BH136" si="12">IF(U124="sníž. přenesená",N124,0)</f>
        <v>0</v>
      </c>
      <c r="BI124" s="109">
        <f t="shared" ref="BI124:BI136" si="13">IF(U124="nulová",N124,0)</f>
        <v>0</v>
      </c>
      <c r="BJ124" s="21" t="s">
        <v>85</v>
      </c>
      <c r="BK124" s="109">
        <f t="shared" ref="BK124:BK136" si="14">ROUND(L124*K124,2)</f>
        <v>0</v>
      </c>
      <c r="BL124" s="21" t="s">
        <v>163</v>
      </c>
      <c r="BM124" s="21" t="s">
        <v>654</v>
      </c>
    </row>
    <row r="125" spans="2:65" s="1" customFormat="1" ht="22.5" customHeight="1">
      <c r="B125" s="135"/>
      <c r="C125" s="164" t="s">
        <v>113</v>
      </c>
      <c r="D125" s="164" t="s">
        <v>159</v>
      </c>
      <c r="E125" s="165" t="s">
        <v>655</v>
      </c>
      <c r="F125" s="277" t="s">
        <v>656</v>
      </c>
      <c r="G125" s="277"/>
      <c r="H125" s="277"/>
      <c r="I125" s="277"/>
      <c r="J125" s="166" t="s">
        <v>653</v>
      </c>
      <c r="K125" s="167">
        <v>25</v>
      </c>
      <c r="L125" s="278">
        <v>0</v>
      </c>
      <c r="M125" s="278"/>
      <c r="N125" s="279">
        <f t="shared" si="5"/>
        <v>0</v>
      </c>
      <c r="O125" s="279"/>
      <c r="P125" s="279"/>
      <c r="Q125" s="279"/>
      <c r="R125" s="138"/>
      <c r="T125" s="168" t="s">
        <v>5</v>
      </c>
      <c r="U125" s="47" t="s">
        <v>42</v>
      </c>
      <c r="V125" s="39"/>
      <c r="W125" s="169">
        <f t="shared" si="6"/>
        <v>0</v>
      </c>
      <c r="X125" s="169">
        <v>0</v>
      </c>
      <c r="Y125" s="169">
        <f t="shared" si="7"/>
        <v>0</v>
      </c>
      <c r="Z125" s="169">
        <v>0</v>
      </c>
      <c r="AA125" s="170">
        <f t="shared" si="8"/>
        <v>0</v>
      </c>
      <c r="AR125" s="21" t="s">
        <v>163</v>
      </c>
      <c r="AT125" s="21" t="s">
        <v>159</v>
      </c>
      <c r="AU125" s="21" t="s">
        <v>113</v>
      </c>
      <c r="AY125" s="21" t="s">
        <v>158</v>
      </c>
      <c r="BE125" s="109">
        <f t="shared" si="9"/>
        <v>0</v>
      </c>
      <c r="BF125" s="109">
        <f t="shared" si="10"/>
        <v>0</v>
      </c>
      <c r="BG125" s="109">
        <f t="shared" si="11"/>
        <v>0</v>
      </c>
      <c r="BH125" s="109">
        <f t="shared" si="12"/>
        <v>0</v>
      </c>
      <c r="BI125" s="109">
        <f t="shared" si="13"/>
        <v>0</v>
      </c>
      <c r="BJ125" s="21" t="s">
        <v>85</v>
      </c>
      <c r="BK125" s="109">
        <f t="shared" si="14"/>
        <v>0</v>
      </c>
      <c r="BL125" s="21" t="s">
        <v>163</v>
      </c>
      <c r="BM125" s="21" t="s">
        <v>657</v>
      </c>
    </row>
    <row r="126" spans="2:65" s="1" customFormat="1" ht="22.5" customHeight="1">
      <c r="B126" s="135"/>
      <c r="C126" s="203" t="s">
        <v>175</v>
      </c>
      <c r="D126" s="203" t="s">
        <v>326</v>
      </c>
      <c r="E126" s="204" t="s">
        <v>658</v>
      </c>
      <c r="F126" s="297" t="s">
        <v>659</v>
      </c>
      <c r="G126" s="297"/>
      <c r="H126" s="297"/>
      <c r="I126" s="297"/>
      <c r="J126" s="205" t="s">
        <v>653</v>
      </c>
      <c r="K126" s="206">
        <v>25</v>
      </c>
      <c r="L126" s="298">
        <v>0</v>
      </c>
      <c r="M126" s="298"/>
      <c r="N126" s="299">
        <f t="shared" si="5"/>
        <v>0</v>
      </c>
      <c r="O126" s="279"/>
      <c r="P126" s="279"/>
      <c r="Q126" s="279"/>
      <c r="R126" s="138"/>
      <c r="T126" s="168" t="s">
        <v>5</v>
      </c>
      <c r="U126" s="47" t="s">
        <v>42</v>
      </c>
      <c r="V126" s="39"/>
      <c r="W126" s="169">
        <f t="shared" si="6"/>
        <v>0</v>
      </c>
      <c r="X126" s="169">
        <v>0</v>
      </c>
      <c r="Y126" s="169">
        <f t="shared" si="7"/>
        <v>0</v>
      </c>
      <c r="Z126" s="169">
        <v>0</v>
      </c>
      <c r="AA126" s="170">
        <f t="shared" si="8"/>
        <v>0</v>
      </c>
      <c r="AR126" s="21" t="s">
        <v>198</v>
      </c>
      <c r="AT126" s="21" t="s">
        <v>326</v>
      </c>
      <c r="AU126" s="21" t="s">
        <v>113</v>
      </c>
      <c r="AY126" s="21" t="s">
        <v>158</v>
      </c>
      <c r="BE126" s="109">
        <f t="shared" si="9"/>
        <v>0</v>
      </c>
      <c r="BF126" s="109">
        <f t="shared" si="10"/>
        <v>0</v>
      </c>
      <c r="BG126" s="109">
        <f t="shared" si="11"/>
        <v>0</v>
      </c>
      <c r="BH126" s="109">
        <f t="shared" si="12"/>
        <v>0</v>
      </c>
      <c r="BI126" s="109">
        <f t="shared" si="13"/>
        <v>0</v>
      </c>
      <c r="BJ126" s="21" t="s">
        <v>85</v>
      </c>
      <c r="BK126" s="109">
        <f t="shared" si="14"/>
        <v>0</v>
      </c>
      <c r="BL126" s="21" t="s">
        <v>163</v>
      </c>
      <c r="BM126" s="21" t="s">
        <v>660</v>
      </c>
    </row>
    <row r="127" spans="2:65" s="1" customFormat="1" ht="22.5" customHeight="1">
      <c r="B127" s="135"/>
      <c r="C127" s="164" t="s">
        <v>163</v>
      </c>
      <c r="D127" s="164" t="s">
        <v>159</v>
      </c>
      <c r="E127" s="165" t="s">
        <v>661</v>
      </c>
      <c r="F127" s="277" t="s">
        <v>662</v>
      </c>
      <c r="G127" s="277"/>
      <c r="H127" s="277"/>
      <c r="I127" s="277"/>
      <c r="J127" s="166" t="s">
        <v>653</v>
      </c>
      <c r="K127" s="167">
        <v>25</v>
      </c>
      <c r="L127" s="278">
        <v>0</v>
      </c>
      <c r="M127" s="278"/>
      <c r="N127" s="279">
        <f t="shared" si="5"/>
        <v>0</v>
      </c>
      <c r="O127" s="279"/>
      <c r="P127" s="279"/>
      <c r="Q127" s="279"/>
      <c r="R127" s="138"/>
      <c r="T127" s="168" t="s">
        <v>5</v>
      </c>
      <c r="U127" s="47" t="s">
        <v>42</v>
      </c>
      <c r="V127" s="39"/>
      <c r="W127" s="169">
        <f t="shared" si="6"/>
        <v>0</v>
      </c>
      <c r="X127" s="169">
        <v>0</v>
      </c>
      <c r="Y127" s="169">
        <f t="shared" si="7"/>
        <v>0</v>
      </c>
      <c r="Z127" s="169">
        <v>0</v>
      </c>
      <c r="AA127" s="170">
        <f t="shared" si="8"/>
        <v>0</v>
      </c>
      <c r="AR127" s="21" t="s">
        <v>163</v>
      </c>
      <c r="AT127" s="21" t="s">
        <v>159</v>
      </c>
      <c r="AU127" s="21" t="s">
        <v>113</v>
      </c>
      <c r="AY127" s="21" t="s">
        <v>158</v>
      </c>
      <c r="BE127" s="109">
        <f t="shared" si="9"/>
        <v>0</v>
      </c>
      <c r="BF127" s="109">
        <f t="shared" si="10"/>
        <v>0</v>
      </c>
      <c r="BG127" s="109">
        <f t="shared" si="11"/>
        <v>0</v>
      </c>
      <c r="BH127" s="109">
        <f t="shared" si="12"/>
        <v>0</v>
      </c>
      <c r="BI127" s="109">
        <f t="shared" si="13"/>
        <v>0</v>
      </c>
      <c r="BJ127" s="21" t="s">
        <v>85</v>
      </c>
      <c r="BK127" s="109">
        <f t="shared" si="14"/>
        <v>0</v>
      </c>
      <c r="BL127" s="21" t="s">
        <v>163</v>
      </c>
      <c r="BM127" s="21" t="s">
        <v>663</v>
      </c>
    </row>
    <row r="128" spans="2:65" s="1" customFormat="1" ht="22.5" customHeight="1">
      <c r="B128" s="135"/>
      <c r="C128" s="203" t="s">
        <v>182</v>
      </c>
      <c r="D128" s="203" t="s">
        <v>326</v>
      </c>
      <c r="E128" s="204" t="s">
        <v>664</v>
      </c>
      <c r="F128" s="297" t="s">
        <v>665</v>
      </c>
      <c r="G128" s="297"/>
      <c r="H128" s="297"/>
      <c r="I128" s="297"/>
      <c r="J128" s="205" t="s">
        <v>653</v>
      </c>
      <c r="K128" s="206">
        <v>25</v>
      </c>
      <c r="L128" s="298">
        <v>0</v>
      </c>
      <c r="M128" s="298"/>
      <c r="N128" s="299">
        <f t="shared" si="5"/>
        <v>0</v>
      </c>
      <c r="O128" s="279"/>
      <c r="P128" s="279"/>
      <c r="Q128" s="279"/>
      <c r="R128" s="138"/>
      <c r="T128" s="168" t="s">
        <v>5</v>
      </c>
      <c r="U128" s="47" t="s">
        <v>42</v>
      </c>
      <c r="V128" s="39"/>
      <c r="W128" s="169">
        <f t="shared" si="6"/>
        <v>0</v>
      </c>
      <c r="X128" s="169">
        <v>0</v>
      </c>
      <c r="Y128" s="169">
        <f t="shared" si="7"/>
        <v>0</v>
      </c>
      <c r="Z128" s="169">
        <v>0</v>
      </c>
      <c r="AA128" s="170">
        <f t="shared" si="8"/>
        <v>0</v>
      </c>
      <c r="AR128" s="21" t="s">
        <v>198</v>
      </c>
      <c r="AT128" s="21" t="s">
        <v>326</v>
      </c>
      <c r="AU128" s="21" t="s">
        <v>113</v>
      </c>
      <c r="AY128" s="21" t="s">
        <v>158</v>
      </c>
      <c r="BE128" s="109">
        <f t="shared" si="9"/>
        <v>0</v>
      </c>
      <c r="BF128" s="109">
        <f t="shared" si="10"/>
        <v>0</v>
      </c>
      <c r="BG128" s="109">
        <f t="shared" si="11"/>
        <v>0</v>
      </c>
      <c r="BH128" s="109">
        <f t="shared" si="12"/>
        <v>0</v>
      </c>
      <c r="BI128" s="109">
        <f t="shared" si="13"/>
        <v>0</v>
      </c>
      <c r="BJ128" s="21" t="s">
        <v>85</v>
      </c>
      <c r="BK128" s="109">
        <f t="shared" si="14"/>
        <v>0</v>
      </c>
      <c r="BL128" s="21" t="s">
        <v>163</v>
      </c>
      <c r="BM128" s="21" t="s">
        <v>666</v>
      </c>
    </row>
    <row r="129" spans="2:65" s="1" customFormat="1" ht="22.5" customHeight="1">
      <c r="B129" s="135"/>
      <c r="C129" s="164" t="s">
        <v>189</v>
      </c>
      <c r="D129" s="164" t="s">
        <v>159</v>
      </c>
      <c r="E129" s="165" t="s">
        <v>667</v>
      </c>
      <c r="F129" s="277" t="s">
        <v>668</v>
      </c>
      <c r="G129" s="277"/>
      <c r="H129" s="277"/>
      <c r="I129" s="277"/>
      <c r="J129" s="166" t="s">
        <v>653</v>
      </c>
      <c r="K129" s="167">
        <v>25</v>
      </c>
      <c r="L129" s="278">
        <v>0</v>
      </c>
      <c r="M129" s="278"/>
      <c r="N129" s="279">
        <f t="shared" si="5"/>
        <v>0</v>
      </c>
      <c r="O129" s="279"/>
      <c r="P129" s="279"/>
      <c r="Q129" s="279"/>
      <c r="R129" s="138"/>
      <c r="T129" s="168" t="s">
        <v>5</v>
      </c>
      <c r="U129" s="47" t="s">
        <v>42</v>
      </c>
      <c r="V129" s="39"/>
      <c r="W129" s="169">
        <f t="shared" si="6"/>
        <v>0</v>
      </c>
      <c r="X129" s="169">
        <v>0</v>
      </c>
      <c r="Y129" s="169">
        <f t="shared" si="7"/>
        <v>0</v>
      </c>
      <c r="Z129" s="169">
        <v>0</v>
      </c>
      <c r="AA129" s="170">
        <f t="shared" si="8"/>
        <v>0</v>
      </c>
      <c r="AR129" s="21" t="s">
        <v>163</v>
      </c>
      <c r="AT129" s="21" t="s">
        <v>159</v>
      </c>
      <c r="AU129" s="21" t="s">
        <v>113</v>
      </c>
      <c r="AY129" s="21" t="s">
        <v>158</v>
      </c>
      <c r="BE129" s="109">
        <f t="shared" si="9"/>
        <v>0</v>
      </c>
      <c r="BF129" s="109">
        <f t="shared" si="10"/>
        <v>0</v>
      </c>
      <c r="BG129" s="109">
        <f t="shared" si="11"/>
        <v>0</v>
      </c>
      <c r="BH129" s="109">
        <f t="shared" si="12"/>
        <v>0</v>
      </c>
      <c r="BI129" s="109">
        <f t="shared" si="13"/>
        <v>0</v>
      </c>
      <c r="BJ129" s="21" t="s">
        <v>85</v>
      </c>
      <c r="BK129" s="109">
        <f t="shared" si="14"/>
        <v>0</v>
      </c>
      <c r="BL129" s="21" t="s">
        <v>163</v>
      </c>
      <c r="BM129" s="21" t="s">
        <v>669</v>
      </c>
    </row>
    <row r="130" spans="2:65" s="1" customFormat="1" ht="22.5" customHeight="1">
      <c r="B130" s="135"/>
      <c r="C130" s="203" t="s">
        <v>194</v>
      </c>
      <c r="D130" s="203" t="s">
        <v>326</v>
      </c>
      <c r="E130" s="204" t="s">
        <v>670</v>
      </c>
      <c r="F130" s="297" t="s">
        <v>671</v>
      </c>
      <c r="G130" s="297"/>
      <c r="H130" s="297"/>
      <c r="I130" s="297"/>
      <c r="J130" s="205" t="s">
        <v>653</v>
      </c>
      <c r="K130" s="206">
        <v>25</v>
      </c>
      <c r="L130" s="298">
        <v>0</v>
      </c>
      <c r="M130" s="298"/>
      <c r="N130" s="299">
        <f t="shared" si="5"/>
        <v>0</v>
      </c>
      <c r="O130" s="279"/>
      <c r="P130" s="279"/>
      <c r="Q130" s="279"/>
      <c r="R130" s="138"/>
      <c r="T130" s="168" t="s">
        <v>5</v>
      </c>
      <c r="U130" s="47" t="s">
        <v>42</v>
      </c>
      <c r="V130" s="39"/>
      <c r="W130" s="169">
        <f t="shared" si="6"/>
        <v>0</v>
      </c>
      <c r="X130" s="169">
        <v>0</v>
      </c>
      <c r="Y130" s="169">
        <f t="shared" si="7"/>
        <v>0</v>
      </c>
      <c r="Z130" s="169">
        <v>0</v>
      </c>
      <c r="AA130" s="170">
        <f t="shared" si="8"/>
        <v>0</v>
      </c>
      <c r="AR130" s="21" t="s">
        <v>198</v>
      </c>
      <c r="AT130" s="21" t="s">
        <v>326</v>
      </c>
      <c r="AU130" s="21" t="s">
        <v>113</v>
      </c>
      <c r="AY130" s="21" t="s">
        <v>158</v>
      </c>
      <c r="BE130" s="109">
        <f t="shared" si="9"/>
        <v>0</v>
      </c>
      <c r="BF130" s="109">
        <f t="shared" si="10"/>
        <v>0</v>
      </c>
      <c r="BG130" s="109">
        <f t="shared" si="11"/>
        <v>0</v>
      </c>
      <c r="BH130" s="109">
        <f t="shared" si="12"/>
        <v>0</v>
      </c>
      <c r="BI130" s="109">
        <f t="shared" si="13"/>
        <v>0</v>
      </c>
      <c r="BJ130" s="21" t="s">
        <v>85</v>
      </c>
      <c r="BK130" s="109">
        <f t="shared" si="14"/>
        <v>0</v>
      </c>
      <c r="BL130" s="21" t="s">
        <v>163</v>
      </c>
      <c r="BM130" s="21" t="s">
        <v>672</v>
      </c>
    </row>
    <row r="131" spans="2:65" s="1" customFormat="1" ht="22.5" customHeight="1">
      <c r="B131" s="135"/>
      <c r="C131" s="164" t="s">
        <v>198</v>
      </c>
      <c r="D131" s="164" t="s">
        <v>159</v>
      </c>
      <c r="E131" s="165" t="s">
        <v>673</v>
      </c>
      <c r="F131" s="277" t="s">
        <v>674</v>
      </c>
      <c r="G131" s="277"/>
      <c r="H131" s="277"/>
      <c r="I131" s="277"/>
      <c r="J131" s="166" t="s">
        <v>206</v>
      </c>
      <c r="K131" s="167">
        <v>720</v>
      </c>
      <c r="L131" s="278">
        <v>0</v>
      </c>
      <c r="M131" s="278"/>
      <c r="N131" s="279">
        <f t="shared" si="5"/>
        <v>0</v>
      </c>
      <c r="O131" s="279"/>
      <c r="P131" s="279"/>
      <c r="Q131" s="279"/>
      <c r="R131" s="138"/>
      <c r="T131" s="168" t="s">
        <v>5</v>
      </c>
      <c r="U131" s="47" t="s">
        <v>42</v>
      </c>
      <c r="V131" s="39"/>
      <c r="W131" s="169">
        <f t="shared" si="6"/>
        <v>0</v>
      </c>
      <c r="X131" s="169">
        <v>0</v>
      </c>
      <c r="Y131" s="169">
        <f t="shared" si="7"/>
        <v>0</v>
      </c>
      <c r="Z131" s="169">
        <v>0</v>
      </c>
      <c r="AA131" s="170">
        <f t="shared" si="8"/>
        <v>0</v>
      </c>
      <c r="AR131" s="21" t="s">
        <v>163</v>
      </c>
      <c r="AT131" s="21" t="s">
        <v>159</v>
      </c>
      <c r="AU131" s="21" t="s">
        <v>113</v>
      </c>
      <c r="AY131" s="21" t="s">
        <v>158</v>
      </c>
      <c r="BE131" s="109">
        <f t="shared" si="9"/>
        <v>0</v>
      </c>
      <c r="BF131" s="109">
        <f t="shared" si="10"/>
        <v>0</v>
      </c>
      <c r="BG131" s="109">
        <f t="shared" si="11"/>
        <v>0</v>
      </c>
      <c r="BH131" s="109">
        <f t="shared" si="12"/>
        <v>0</v>
      </c>
      <c r="BI131" s="109">
        <f t="shared" si="13"/>
        <v>0</v>
      </c>
      <c r="BJ131" s="21" t="s">
        <v>85</v>
      </c>
      <c r="BK131" s="109">
        <f t="shared" si="14"/>
        <v>0</v>
      </c>
      <c r="BL131" s="21" t="s">
        <v>163</v>
      </c>
      <c r="BM131" s="21" t="s">
        <v>675</v>
      </c>
    </row>
    <row r="132" spans="2:65" s="1" customFormat="1" ht="22.5" customHeight="1">
      <c r="B132" s="135"/>
      <c r="C132" s="203" t="s">
        <v>203</v>
      </c>
      <c r="D132" s="203" t="s">
        <v>326</v>
      </c>
      <c r="E132" s="204" t="s">
        <v>676</v>
      </c>
      <c r="F132" s="297" t="s">
        <v>677</v>
      </c>
      <c r="G132" s="297"/>
      <c r="H132" s="297"/>
      <c r="I132" s="297"/>
      <c r="J132" s="205" t="s">
        <v>678</v>
      </c>
      <c r="K132" s="206">
        <v>720</v>
      </c>
      <c r="L132" s="298">
        <v>0</v>
      </c>
      <c r="M132" s="298"/>
      <c r="N132" s="299">
        <f t="shared" si="5"/>
        <v>0</v>
      </c>
      <c r="O132" s="279"/>
      <c r="P132" s="279"/>
      <c r="Q132" s="279"/>
      <c r="R132" s="138"/>
      <c r="T132" s="168" t="s">
        <v>5</v>
      </c>
      <c r="U132" s="47" t="s">
        <v>42</v>
      </c>
      <c r="V132" s="39"/>
      <c r="W132" s="169">
        <f t="shared" si="6"/>
        <v>0</v>
      </c>
      <c r="X132" s="169">
        <v>0</v>
      </c>
      <c r="Y132" s="169">
        <f t="shared" si="7"/>
        <v>0</v>
      </c>
      <c r="Z132" s="169">
        <v>0</v>
      </c>
      <c r="AA132" s="170">
        <f t="shared" si="8"/>
        <v>0</v>
      </c>
      <c r="AR132" s="21" t="s">
        <v>198</v>
      </c>
      <c r="AT132" s="21" t="s">
        <v>326</v>
      </c>
      <c r="AU132" s="21" t="s">
        <v>113</v>
      </c>
      <c r="AY132" s="21" t="s">
        <v>158</v>
      </c>
      <c r="BE132" s="109">
        <f t="shared" si="9"/>
        <v>0</v>
      </c>
      <c r="BF132" s="109">
        <f t="shared" si="10"/>
        <v>0</v>
      </c>
      <c r="BG132" s="109">
        <f t="shared" si="11"/>
        <v>0</v>
      </c>
      <c r="BH132" s="109">
        <f t="shared" si="12"/>
        <v>0</v>
      </c>
      <c r="BI132" s="109">
        <f t="shared" si="13"/>
        <v>0</v>
      </c>
      <c r="BJ132" s="21" t="s">
        <v>85</v>
      </c>
      <c r="BK132" s="109">
        <f t="shared" si="14"/>
        <v>0</v>
      </c>
      <c r="BL132" s="21" t="s">
        <v>163</v>
      </c>
      <c r="BM132" s="21" t="s">
        <v>679</v>
      </c>
    </row>
    <row r="133" spans="2:65" s="1" customFormat="1" ht="22.5" customHeight="1">
      <c r="B133" s="135"/>
      <c r="C133" s="164" t="s">
        <v>209</v>
      </c>
      <c r="D133" s="164" t="s">
        <v>159</v>
      </c>
      <c r="E133" s="165" t="s">
        <v>680</v>
      </c>
      <c r="F133" s="277" t="s">
        <v>681</v>
      </c>
      <c r="G133" s="277"/>
      <c r="H133" s="277"/>
      <c r="I133" s="277"/>
      <c r="J133" s="166" t="s">
        <v>206</v>
      </c>
      <c r="K133" s="167">
        <v>720</v>
      </c>
      <c r="L133" s="278">
        <v>0</v>
      </c>
      <c r="M133" s="278"/>
      <c r="N133" s="279">
        <f t="shared" si="5"/>
        <v>0</v>
      </c>
      <c r="O133" s="279"/>
      <c r="P133" s="279"/>
      <c r="Q133" s="279"/>
      <c r="R133" s="138"/>
      <c r="T133" s="168" t="s">
        <v>5</v>
      </c>
      <c r="U133" s="47" t="s">
        <v>42</v>
      </c>
      <c r="V133" s="39"/>
      <c r="W133" s="169">
        <f t="shared" si="6"/>
        <v>0</v>
      </c>
      <c r="X133" s="169">
        <v>0</v>
      </c>
      <c r="Y133" s="169">
        <f t="shared" si="7"/>
        <v>0</v>
      </c>
      <c r="Z133" s="169">
        <v>0</v>
      </c>
      <c r="AA133" s="170">
        <f t="shared" si="8"/>
        <v>0</v>
      </c>
      <c r="AR133" s="21" t="s">
        <v>163</v>
      </c>
      <c r="AT133" s="21" t="s">
        <v>159</v>
      </c>
      <c r="AU133" s="21" t="s">
        <v>113</v>
      </c>
      <c r="AY133" s="21" t="s">
        <v>158</v>
      </c>
      <c r="BE133" s="109">
        <f t="shared" si="9"/>
        <v>0</v>
      </c>
      <c r="BF133" s="109">
        <f t="shared" si="10"/>
        <v>0</v>
      </c>
      <c r="BG133" s="109">
        <f t="shared" si="11"/>
        <v>0</v>
      </c>
      <c r="BH133" s="109">
        <f t="shared" si="12"/>
        <v>0</v>
      </c>
      <c r="BI133" s="109">
        <f t="shared" si="13"/>
        <v>0</v>
      </c>
      <c r="BJ133" s="21" t="s">
        <v>85</v>
      </c>
      <c r="BK133" s="109">
        <f t="shared" si="14"/>
        <v>0</v>
      </c>
      <c r="BL133" s="21" t="s">
        <v>163</v>
      </c>
      <c r="BM133" s="21" t="s">
        <v>682</v>
      </c>
    </row>
    <row r="134" spans="2:65" s="1" customFormat="1" ht="22.5" customHeight="1">
      <c r="B134" s="135"/>
      <c r="C134" s="203" t="s">
        <v>17</v>
      </c>
      <c r="D134" s="203" t="s">
        <v>326</v>
      </c>
      <c r="E134" s="204" t="s">
        <v>683</v>
      </c>
      <c r="F134" s="297" t="s">
        <v>684</v>
      </c>
      <c r="G134" s="297"/>
      <c r="H134" s="297"/>
      <c r="I134" s="297"/>
      <c r="J134" s="205" t="s">
        <v>206</v>
      </c>
      <c r="K134" s="206">
        <v>720</v>
      </c>
      <c r="L134" s="298">
        <v>0</v>
      </c>
      <c r="M134" s="298"/>
      <c r="N134" s="299">
        <f t="shared" si="5"/>
        <v>0</v>
      </c>
      <c r="O134" s="279"/>
      <c r="P134" s="279"/>
      <c r="Q134" s="279"/>
      <c r="R134" s="138"/>
      <c r="T134" s="168" t="s">
        <v>5</v>
      </c>
      <c r="U134" s="47" t="s">
        <v>42</v>
      </c>
      <c r="V134" s="39"/>
      <c r="W134" s="169">
        <f t="shared" si="6"/>
        <v>0</v>
      </c>
      <c r="X134" s="169">
        <v>0</v>
      </c>
      <c r="Y134" s="169">
        <f t="shared" si="7"/>
        <v>0</v>
      </c>
      <c r="Z134" s="169">
        <v>0</v>
      </c>
      <c r="AA134" s="170">
        <f t="shared" si="8"/>
        <v>0</v>
      </c>
      <c r="AR134" s="21" t="s">
        <v>198</v>
      </c>
      <c r="AT134" s="21" t="s">
        <v>326</v>
      </c>
      <c r="AU134" s="21" t="s">
        <v>113</v>
      </c>
      <c r="AY134" s="21" t="s">
        <v>158</v>
      </c>
      <c r="BE134" s="109">
        <f t="shared" si="9"/>
        <v>0</v>
      </c>
      <c r="BF134" s="109">
        <f t="shared" si="10"/>
        <v>0</v>
      </c>
      <c r="BG134" s="109">
        <f t="shared" si="11"/>
        <v>0</v>
      </c>
      <c r="BH134" s="109">
        <f t="shared" si="12"/>
        <v>0</v>
      </c>
      <c r="BI134" s="109">
        <f t="shared" si="13"/>
        <v>0</v>
      </c>
      <c r="BJ134" s="21" t="s">
        <v>85</v>
      </c>
      <c r="BK134" s="109">
        <f t="shared" si="14"/>
        <v>0</v>
      </c>
      <c r="BL134" s="21" t="s">
        <v>163</v>
      </c>
      <c r="BM134" s="21" t="s">
        <v>685</v>
      </c>
    </row>
    <row r="135" spans="2:65" s="1" customFormat="1" ht="31.5" customHeight="1">
      <c r="B135" s="135"/>
      <c r="C135" s="164" t="s">
        <v>219</v>
      </c>
      <c r="D135" s="164" t="s">
        <v>159</v>
      </c>
      <c r="E135" s="165" t="s">
        <v>686</v>
      </c>
      <c r="F135" s="277" t="s">
        <v>687</v>
      </c>
      <c r="G135" s="277"/>
      <c r="H135" s="277"/>
      <c r="I135" s="277"/>
      <c r="J135" s="166" t="s">
        <v>688</v>
      </c>
      <c r="K135" s="167">
        <v>25</v>
      </c>
      <c r="L135" s="278">
        <v>0</v>
      </c>
      <c r="M135" s="278"/>
      <c r="N135" s="279">
        <f t="shared" si="5"/>
        <v>0</v>
      </c>
      <c r="O135" s="279"/>
      <c r="P135" s="279"/>
      <c r="Q135" s="279"/>
      <c r="R135" s="138"/>
      <c r="T135" s="168" t="s">
        <v>5</v>
      </c>
      <c r="U135" s="47" t="s">
        <v>42</v>
      </c>
      <c r="V135" s="39"/>
      <c r="W135" s="169">
        <f t="shared" si="6"/>
        <v>0</v>
      </c>
      <c r="X135" s="169">
        <v>0</v>
      </c>
      <c r="Y135" s="169">
        <f t="shared" si="7"/>
        <v>0</v>
      </c>
      <c r="Z135" s="169">
        <v>0</v>
      </c>
      <c r="AA135" s="170">
        <f t="shared" si="8"/>
        <v>0</v>
      </c>
      <c r="AR135" s="21" t="s">
        <v>163</v>
      </c>
      <c r="AT135" s="21" t="s">
        <v>159</v>
      </c>
      <c r="AU135" s="21" t="s">
        <v>113</v>
      </c>
      <c r="AY135" s="21" t="s">
        <v>158</v>
      </c>
      <c r="BE135" s="109">
        <f t="shared" si="9"/>
        <v>0</v>
      </c>
      <c r="BF135" s="109">
        <f t="shared" si="10"/>
        <v>0</v>
      </c>
      <c r="BG135" s="109">
        <f t="shared" si="11"/>
        <v>0</v>
      </c>
      <c r="BH135" s="109">
        <f t="shared" si="12"/>
        <v>0</v>
      </c>
      <c r="BI135" s="109">
        <f t="shared" si="13"/>
        <v>0</v>
      </c>
      <c r="BJ135" s="21" t="s">
        <v>85</v>
      </c>
      <c r="BK135" s="109">
        <f t="shared" si="14"/>
        <v>0</v>
      </c>
      <c r="BL135" s="21" t="s">
        <v>163</v>
      </c>
      <c r="BM135" s="21" t="s">
        <v>689</v>
      </c>
    </row>
    <row r="136" spans="2:65" s="1" customFormat="1" ht="31.5" customHeight="1">
      <c r="B136" s="135"/>
      <c r="C136" s="164" t="s">
        <v>242</v>
      </c>
      <c r="D136" s="164" t="s">
        <v>159</v>
      </c>
      <c r="E136" s="165" t="s">
        <v>690</v>
      </c>
      <c r="F136" s="277" t="s">
        <v>691</v>
      </c>
      <c r="G136" s="277"/>
      <c r="H136" s="277"/>
      <c r="I136" s="277"/>
      <c r="J136" s="166" t="s">
        <v>688</v>
      </c>
      <c r="K136" s="167">
        <v>25</v>
      </c>
      <c r="L136" s="278">
        <v>0</v>
      </c>
      <c r="M136" s="278"/>
      <c r="N136" s="279">
        <f t="shared" si="5"/>
        <v>0</v>
      </c>
      <c r="O136" s="279"/>
      <c r="P136" s="279"/>
      <c r="Q136" s="279"/>
      <c r="R136" s="138"/>
      <c r="T136" s="168" t="s">
        <v>5</v>
      </c>
      <c r="U136" s="47" t="s">
        <v>42</v>
      </c>
      <c r="V136" s="39"/>
      <c r="W136" s="169">
        <f t="shared" si="6"/>
        <v>0</v>
      </c>
      <c r="X136" s="169">
        <v>0</v>
      </c>
      <c r="Y136" s="169">
        <f t="shared" si="7"/>
        <v>0</v>
      </c>
      <c r="Z136" s="169">
        <v>0</v>
      </c>
      <c r="AA136" s="170">
        <f t="shared" si="8"/>
        <v>0</v>
      </c>
      <c r="AR136" s="21" t="s">
        <v>163</v>
      </c>
      <c r="AT136" s="21" t="s">
        <v>159</v>
      </c>
      <c r="AU136" s="21" t="s">
        <v>113</v>
      </c>
      <c r="AY136" s="21" t="s">
        <v>158</v>
      </c>
      <c r="BE136" s="109">
        <f t="shared" si="9"/>
        <v>0</v>
      </c>
      <c r="BF136" s="109">
        <f t="shared" si="10"/>
        <v>0</v>
      </c>
      <c r="BG136" s="109">
        <f t="shared" si="11"/>
        <v>0</v>
      </c>
      <c r="BH136" s="109">
        <f t="shared" si="12"/>
        <v>0</v>
      </c>
      <c r="BI136" s="109">
        <f t="shared" si="13"/>
        <v>0</v>
      </c>
      <c r="BJ136" s="21" t="s">
        <v>85</v>
      </c>
      <c r="BK136" s="109">
        <f t="shared" si="14"/>
        <v>0</v>
      </c>
      <c r="BL136" s="21" t="s">
        <v>163</v>
      </c>
      <c r="BM136" s="21" t="s">
        <v>692</v>
      </c>
    </row>
    <row r="137" spans="2:65" s="9" customFormat="1" ht="29.85" customHeight="1">
      <c r="B137" s="153"/>
      <c r="C137" s="154"/>
      <c r="D137" s="163" t="s">
        <v>647</v>
      </c>
      <c r="E137" s="163"/>
      <c r="F137" s="163"/>
      <c r="G137" s="163"/>
      <c r="H137" s="163"/>
      <c r="I137" s="163"/>
      <c r="J137" s="163"/>
      <c r="K137" s="163"/>
      <c r="L137" s="163"/>
      <c r="M137" s="163"/>
      <c r="N137" s="303">
        <f>BK137</f>
        <v>0</v>
      </c>
      <c r="O137" s="304"/>
      <c r="P137" s="304"/>
      <c r="Q137" s="304"/>
      <c r="R137" s="156"/>
      <c r="T137" s="157"/>
      <c r="U137" s="154"/>
      <c r="V137" s="154"/>
      <c r="W137" s="158">
        <f>SUM(W138:W161)</f>
        <v>0</v>
      </c>
      <c r="X137" s="154"/>
      <c r="Y137" s="158">
        <f>SUM(Y138:Y161)</f>
        <v>19.367975999999999</v>
      </c>
      <c r="Z137" s="154"/>
      <c r="AA137" s="159">
        <f>SUM(AA138:AA161)</f>
        <v>0</v>
      </c>
      <c r="AR137" s="160" t="s">
        <v>85</v>
      </c>
      <c r="AT137" s="161" t="s">
        <v>76</v>
      </c>
      <c r="AU137" s="161" t="s">
        <v>85</v>
      </c>
      <c r="AY137" s="160" t="s">
        <v>158</v>
      </c>
      <c r="BK137" s="162">
        <f>SUM(BK138:BK161)</f>
        <v>0</v>
      </c>
    </row>
    <row r="138" spans="2:65" s="1" customFormat="1" ht="22.5" customHeight="1">
      <c r="B138" s="135"/>
      <c r="C138" s="164" t="s">
        <v>247</v>
      </c>
      <c r="D138" s="164" t="s">
        <v>159</v>
      </c>
      <c r="E138" s="165" t="s">
        <v>693</v>
      </c>
      <c r="F138" s="277" t="s">
        <v>694</v>
      </c>
      <c r="G138" s="277"/>
      <c r="H138" s="277"/>
      <c r="I138" s="277"/>
      <c r="J138" s="166" t="s">
        <v>653</v>
      </c>
      <c r="K138" s="167">
        <v>25</v>
      </c>
      <c r="L138" s="278">
        <v>0</v>
      </c>
      <c r="M138" s="278"/>
      <c r="N138" s="279">
        <f t="shared" ref="N138:N144" si="15">ROUND(L138*K138,2)</f>
        <v>0</v>
      </c>
      <c r="O138" s="279"/>
      <c r="P138" s="279"/>
      <c r="Q138" s="279"/>
      <c r="R138" s="138"/>
      <c r="T138" s="168" t="s">
        <v>5</v>
      </c>
      <c r="U138" s="47" t="s">
        <v>42</v>
      </c>
      <c r="V138" s="39"/>
      <c r="W138" s="169">
        <f t="shared" ref="W138:W144" si="16">V138*K138</f>
        <v>0</v>
      </c>
      <c r="X138" s="169">
        <v>0</v>
      </c>
      <c r="Y138" s="169">
        <f t="shared" ref="Y138:Y144" si="17">X138*K138</f>
        <v>0</v>
      </c>
      <c r="Z138" s="169">
        <v>0</v>
      </c>
      <c r="AA138" s="170">
        <f t="shared" ref="AA138:AA144" si="18">Z138*K138</f>
        <v>0</v>
      </c>
      <c r="AR138" s="21" t="s">
        <v>163</v>
      </c>
      <c r="AT138" s="21" t="s">
        <v>159</v>
      </c>
      <c r="AU138" s="21" t="s">
        <v>113</v>
      </c>
      <c r="AY138" s="21" t="s">
        <v>158</v>
      </c>
      <c r="BE138" s="109">
        <f t="shared" ref="BE138:BE144" si="19">IF(U138="základní",N138,0)</f>
        <v>0</v>
      </c>
      <c r="BF138" s="109">
        <f t="shared" ref="BF138:BF144" si="20">IF(U138="snížená",N138,0)</f>
        <v>0</v>
      </c>
      <c r="BG138" s="109">
        <f t="shared" ref="BG138:BG144" si="21">IF(U138="zákl. přenesená",N138,0)</f>
        <v>0</v>
      </c>
      <c r="BH138" s="109">
        <f t="shared" ref="BH138:BH144" si="22">IF(U138="sníž. přenesená",N138,0)</f>
        <v>0</v>
      </c>
      <c r="BI138" s="109">
        <f t="shared" ref="BI138:BI144" si="23">IF(U138="nulová",N138,0)</f>
        <v>0</v>
      </c>
      <c r="BJ138" s="21" t="s">
        <v>85</v>
      </c>
      <c r="BK138" s="109">
        <f t="shared" ref="BK138:BK144" si="24">ROUND(L138*K138,2)</f>
        <v>0</v>
      </c>
      <c r="BL138" s="21" t="s">
        <v>163</v>
      </c>
      <c r="BM138" s="21" t="s">
        <v>695</v>
      </c>
    </row>
    <row r="139" spans="2:65" s="1" customFormat="1" ht="31.5" customHeight="1">
      <c r="B139" s="135"/>
      <c r="C139" s="164" t="s">
        <v>11</v>
      </c>
      <c r="D139" s="164" t="s">
        <v>159</v>
      </c>
      <c r="E139" s="165" t="s">
        <v>696</v>
      </c>
      <c r="F139" s="277" t="s">
        <v>697</v>
      </c>
      <c r="G139" s="277"/>
      <c r="H139" s="277"/>
      <c r="I139" s="277"/>
      <c r="J139" s="166" t="s">
        <v>162</v>
      </c>
      <c r="K139" s="167">
        <v>30</v>
      </c>
      <c r="L139" s="278">
        <v>0</v>
      </c>
      <c r="M139" s="278"/>
      <c r="N139" s="279">
        <f t="shared" si="15"/>
        <v>0</v>
      </c>
      <c r="O139" s="279"/>
      <c r="P139" s="279"/>
      <c r="Q139" s="279"/>
      <c r="R139" s="138"/>
      <c r="T139" s="168" t="s">
        <v>5</v>
      </c>
      <c r="U139" s="47" t="s">
        <v>42</v>
      </c>
      <c r="V139" s="39"/>
      <c r="W139" s="169">
        <f t="shared" si="16"/>
        <v>0</v>
      </c>
      <c r="X139" s="169">
        <v>0</v>
      </c>
      <c r="Y139" s="169">
        <f t="shared" si="17"/>
        <v>0</v>
      </c>
      <c r="Z139" s="169">
        <v>0</v>
      </c>
      <c r="AA139" s="170">
        <f t="shared" si="18"/>
        <v>0</v>
      </c>
      <c r="AR139" s="21" t="s">
        <v>477</v>
      </c>
      <c r="AT139" s="21" t="s">
        <v>159</v>
      </c>
      <c r="AU139" s="21" t="s">
        <v>113</v>
      </c>
      <c r="AY139" s="21" t="s">
        <v>158</v>
      </c>
      <c r="BE139" s="109">
        <f t="shared" si="19"/>
        <v>0</v>
      </c>
      <c r="BF139" s="109">
        <f t="shared" si="20"/>
        <v>0</v>
      </c>
      <c r="BG139" s="109">
        <f t="shared" si="21"/>
        <v>0</v>
      </c>
      <c r="BH139" s="109">
        <f t="shared" si="22"/>
        <v>0</v>
      </c>
      <c r="BI139" s="109">
        <f t="shared" si="23"/>
        <v>0</v>
      </c>
      <c r="BJ139" s="21" t="s">
        <v>85</v>
      </c>
      <c r="BK139" s="109">
        <f t="shared" si="24"/>
        <v>0</v>
      </c>
      <c r="BL139" s="21" t="s">
        <v>477</v>
      </c>
      <c r="BM139" s="21" t="s">
        <v>698</v>
      </c>
    </row>
    <row r="140" spans="2:65" s="1" customFormat="1" ht="31.5" customHeight="1">
      <c r="B140" s="135"/>
      <c r="C140" s="164" t="s">
        <v>256</v>
      </c>
      <c r="D140" s="164" t="s">
        <v>159</v>
      </c>
      <c r="E140" s="165" t="s">
        <v>699</v>
      </c>
      <c r="F140" s="277" t="s">
        <v>700</v>
      </c>
      <c r="G140" s="277"/>
      <c r="H140" s="277"/>
      <c r="I140" s="277"/>
      <c r="J140" s="166" t="s">
        <v>206</v>
      </c>
      <c r="K140" s="167">
        <v>120</v>
      </c>
      <c r="L140" s="278">
        <v>0</v>
      </c>
      <c r="M140" s="278"/>
      <c r="N140" s="279">
        <f t="shared" si="15"/>
        <v>0</v>
      </c>
      <c r="O140" s="279"/>
      <c r="P140" s="279"/>
      <c r="Q140" s="279"/>
      <c r="R140" s="138"/>
      <c r="T140" s="168" t="s">
        <v>5</v>
      </c>
      <c r="U140" s="47" t="s">
        <v>42</v>
      </c>
      <c r="V140" s="39"/>
      <c r="W140" s="169">
        <f t="shared" si="16"/>
        <v>0</v>
      </c>
      <c r="X140" s="169">
        <v>0</v>
      </c>
      <c r="Y140" s="169">
        <f t="shared" si="17"/>
        <v>0</v>
      </c>
      <c r="Z140" s="169">
        <v>0</v>
      </c>
      <c r="AA140" s="170">
        <f t="shared" si="18"/>
        <v>0</v>
      </c>
      <c r="AR140" s="21" t="s">
        <v>477</v>
      </c>
      <c r="AT140" s="21" t="s">
        <v>159</v>
      </c>
      <c r="AU140" s="21" t="s">
        <v>113</v>
      </c>
      <c r="AY140" s="21" t="s">
        <v>158</v>
      </c>
      <c r="BE140" s="109">
        <f t="shared" si="19"/>
        <v>0</v>
      </c>
      <c r="BF140" s="109">
        <f t="shared" si="20"/>
        <v>0</v>
      </c>
      <c r="BG140" s="109">
        <f t="shared" si="21"/>
        <v>0</v>
      </c>
      <c r="BH140" s="109">
        <f t="shared" si="22"/>
        <v>0</v>
      </c>
      <c r="BI140" s="109">
        <f t="shared" si="23"/>
        <v>0</v>
      </c>
      <c r="BJ140" s="21" t="s">
        <v>85</v>
      </c>
      <c r="BK140" s="109">
        <f t="shared" si="24"/>
        <v>0</v>
      </c>
      <c r="BL140" s="21" t="s">
        <v>477</v>
      </c>
      <c r="BM140" s="21" t="s">
        <v>701</v>
      </c>
    </row>
    <row r="141" spans="2:65" s="1" customFormat="1" ht="31.5" customHeight="1">
      <c r="B141" s="135"/>
      <c r="C141" s="164" t="s">
        <v>261</v>
      </c>
      <c r="D141" s="164" t="s">
        <v>159</v>
      </c>
      <c r="E141" s="165" t="s">
        <v>702</v>
      </c>
      <c r="F141" s="277" t="s">
        <v>703</v>
      </c>
      <c r="G141" s="277"/>
      <c r="H141" s="277"/>
      <c r="I141" s="277"/>
      <c r="J141" s="166" t="s">
        <v>206</v>
      </c>
      <c r="K141" s="167">
        <v>600</v>
      </c>
      <c r="L141" s="278">
        <v>0</v>
      </c>
      <c r="M141" s="278"/>
      <c r="N141" s="279">
        <f t="shared" si="15"/>
        <v>0</v>
      </c>
      <c r="O141" s="279"/>
      <c r="P141" s="279"/>
      <c r="Q141" s="279"/>
      <c r="R141" s="138"/>
      <c r="T141" s="168" t="s">
        <v>5</v>
      </c>
      <c r="U141" s="47" t="s">
        <v>42</v>
      </c>
      <c r="V141" s="39"/>
      <c r="W141" s="169">
        <f t="shared" si="16"/>
        <v>0</v>
      </c>
      <c r="X141" s="169">
        <v>0</v>
      </c>
      <c r="Y141" s="169">
        <f t="shared" si="17"/>
        <v>0</v>
      </c>
      <c r="Z141" s="169">
        <v>0</v>
      </c>
      <c r="AA141" s="170">
        <f t="shared" si="18"/>
        <v>0</v>
      </c>
      <c r="AR141" s="21" t="s">
        <v>477</v>
      </c>
      <c r="AT141" s="21" t="s">
        <v>159</v>
      </c>
      <c r="AU141" s="21" t="s">
        <v>113</v>
      </c>
      <c r="AY141" s="21" t="s">
        <v>158</v>
      </c>
      <c r="BE141" s="109">
        <f t="shared" si="19"/>
        <v>0</v>
      </c>
      <c r="BF141" s="109">
        <f t="shared" si="20"/>
        <v>0</v>
      </c>
      <c r="BG141" s="109">
        <f t="shared" si="21"/>
        <v>0</v>
      </c>
      <c r="BH141" s="109">
        <f t="shared" si="22"/>
        <v>0</v>
      </c>
      <c r="BI141" s="109">
        <f t="shared" si="23"/>
        <v>0</v>
      </c>
      <c r="BJ141" s="21" t="s">
        <v>85</v>
      </c>
      <c r="BK141" s="109">
        <f t="shared" si="24"/>
        <v>0</v>
      </c>
      <c r="BL141" s="21" t="s">
        <v>477</v>
      </c>
      <c r="BM141" s="21" t="s">
        <v>704</v>
      </c>
    </row>
    <row r="142" spans="2:65" s="1" customFormat="1" ht="31.5" customHeight="1">
      <c r="B142" s="135"/>
      <c r="C142" s="164" t="s">
        <v>266</v>
      </c>
      <c r="D142" s="164" t="s">
        <v>159</v>
      </c>
      <c r="E142" s="165" t="s">
        <v>705</v>
      </c>
      <c r="F142" s="277" t="s">
        <v>706</v>
      </c>
      <c r="G142" s="277"/>
      <c r="H142" s="277"/>
      <c r="I142" s="277"/>
      <c r="J142" s="166" t="s">
        <v>206</v>
      </c>
      <c r="K142" s="167">
        <v>120</v>
      </c>
      <c r="L142" s="278">
        <v>0</v>
      </c>
      <c r="M142" s="278"/>
      <c r="N142" s="279">
        <f t="shared" si="15"/>
        <v>0</v>
      </c>
      <c r="O142" s="279"/>
      <c r="P142" s="279"/>
      <c r="Q142" s="279"/>
      <c r="R142" s="138"/>
      <c r="T142" s="168" t="s">
        <v>5</v>
      </c>
      <c r="U142" s="47" t="s">
        <v>42</v>
      </c>
      <c r="V142" s="39"/>
      <c r="W142" s="169">
        <f t="shared" si="16"/>
        <v>0</v>
      </c>
      <c r="X142" s="169">
        <v>0</v>
      </c>
      <c r="Y142" s="169">
        <f t="shared" si="17"/>
        <v>0</v>
      </c>
      <c r="Z142" s="169">
        <v>0</v>
      </c>
      <c r="AA142" s="170">
        <f t="shared" si="18"/>
        <v>0</v>
      </c>
      <c r="AR142" s="21" t="s">
        <v>477</v>
      </c>
      <c r="AT142" s="21" t="s">
        <v>159</v>
      </c>
      <c r="AU142" s="21" t="s">
        <v>113</v>
      </c>
      <c r="AY142" s="21" t="s">
        <v>158</v>
      </c>
      <c r="BE142" s="109">
        <f t="shared" si="19"/>
        <v>0</v>
      </c>
      <c r="BF142" s="109">
        <f t="shared" si="20"/>
        <v>0</v>
      </c>
      <c r="BG142" s="109">
        <f t="shared" si="21"/>
        <v>0</v>
      </c>
      <c r="BH142" s="109">
        <f t="shared" si="22"/>
        <v>0</v>
      </c>
      <c r="BI142" s="109">
        <f t="shared" si="23"/>
        <v>0</v>
      </c>
      <c r="BJ142" s="21" t="s">
        <v>85</v>
      </c>
      <c r="BK142" s="109">
        <f t="shared" si="24"/>
        <v>0</v>
      </c>
      <c r="BL142" s="21" t="s">
        <v>477</v>
      </c>
      <c r="BM142" s="21" t="s">
        <v>707</v>
      </c>
    </row>
    <row r="143" spans="2:65" s="1" customFormat="1" ht="31.5" customHeight="1">
      <c r="B143" s="135"/>
      <c r="C143" s="164" t="s">
        <v>271</v>
      </c>
      <c r="D143" s="164" t="s">
        <v>159</v>
      </c>
      <c r="E143" s="165" t="s">
        <v>708</v>
      </c>
      <c r="F143" s="277" t="s">
        <v>709</v>
      </c>
      <c r="G143" s="277"/>
      <c r="H143" s="277"/>
      <c r="I143" s="277"/>
      <c r="J143" s="166" t="s">
        <v>206</v>
      </c>
      <c r="K143" s="167">
        <v>720</v>
      </c>
      <c r="L143" s="278">
        <v>0</v>
      </c>
      <c r="M143" s="278"/>
      <c r="N143" s="279">
        <f t="shared" si="15"/>
        <v>0</v>
      </c>
      <c r="O143" s="279"/>
      <c r="P143" s="279"/>
      <c r="Q143" s="279"/>
      <c r="R143" s="138"/>
      <c r="T143" s="168" t="s">
        <v>5</v>
      </c>
      <c r="U143" s="47" t="s">
        <v>42</v>
      </c>
      <c r="V143" s="39"/>
      <c r="W143" s="169">
        <f t="shared" si="16"/>
        <v>0</v>
      </c>
      <c r="X143" s="169">
        <v>0</v>
      </c>
      <c r="Y143" s="169">
        <f t="shared" si="17"/>
        <v>0</v>
      </c>
      <c r="Z143" s="169">
        <v>0</v>
      </c>
      <c r="AA143" s="170">
        <f t="shared" si="18"/>
        <v>0</v>
      </c>
      <c r="AR143" s="21" t="s">
        <v>477</v>
      </c>
      <c r="AT143" s="21" t="s">
        <v>159</v>
      </c>
      <c r="AU143" s="21" t="s">
        <v>113</v>
      </c>
      <c r="AY143" s="21" t="s">
        <v>158</v>
      </c>
      <c r="BE143" s="109">
        <f t="shared" si="19"/>
        <v>0</v>
      </c>
      <c r="BF143" s="109">
        <f t="shared" si="20"/>
        <v>0</v>
      </c>
      <c r="BG143" s="109">
        <f t="shared" si="21"/>
        <v>0</v>
      </c>
      <c r="BH143" s="109">
        <f t="shared" si="22"/>
        <v>0</v>
      </c>
      <c r="BI143" s="109">
        <f t="shared" si="23"/>
        <v>0</v>
      </c>
      <c r="BJ143" s="21" t="s">
        <v>85</v>
      </c>
      <c r="BK143" s="109">
        <f t="shared" si="24"/>
        <v>0</v>
      </c>
      <c r="BL143" s="21" t="s">
        <v>477</v>
      </c>
      <c r="BM143" s="21" t="s">
        <v>710</v>
      </c>
    </row>
    <row r="144" spans="2:65" s="1" customFormat="1" ht="31.5" customHeight="1">
      <c r="B144" s="135"/>
      <c r="C144" s="164" t="s">
        <v>275</v>
      </c>
      <c r="D144" s="164" t="s">
        <v>159</v>
      </c>
      <c r="E144" s="165" t="s">
        <v>711</v>
      </c>
      <c r="F144" s="277" t="s">
        <v>712</v>
      </c>
      <c r="G144" s="277"/>
      <c r="H144" s="277"/>
      <c r="I144" s="277"/>
      <c r="J144" s="166" t="s">
        <v>206</v>
      </c>
      <c r="K144" s="167">
        <v>600</v>
      </c>
      <c r="L144" s="278">
        <v>0</v>
      </c>
      <c r="M144" s="278"/>
      <c r="N144" s="279">
        <f t="shared" si="15"/>
        <v>0</v>
      </c>
      <c r="O144" s="279"/>
      <c r="P144" s="279"/>
      <c r="Q144" s="279"/>
      <c r="R144" s="138"/>
      <c r="T144" s="168" t="s">
        <v>5</v>
      </c>
      <c r="U144" s="47" t="s">
        <v>42</v>
      </c>
      <c r="V144" s="39"/>
      <c r="W144" s="169">
        <f t="shared" si="16"/>
        <v>0</v>
      </c>
      <c r="X144" s="169">
        <v>0</v>
      </c>
      <c r="Y144" s="169">
        <f t="shared" si="17"/>
        <v>0</v>
      </c>
      <c r="Z144" s="169">
        <v>0</v>
      </c>
      <c r="AA144" s="170">
        <f t="shared" si="18"/>
        <v>0</v>
      </c>
      <c r="AR144" s="21" t="s">
        <v>477</v>
      </c>
      <c r="AT144" s="21" t="s">
        <v>159</v>
      </c>
      <c r="AU144" s="21" t="s">
        <v>113</v>
      </c>
      <c r="AY144" s="21" t="s">
        <v>158</v>
      </c>
      <c r="BE144" s="109">
        <f t="shared" si="19"/>
        <v>0</v>
      </c>
      <c r="BF144" s="109">
        <f t="shared" si="20"/>
        <v>0</v>
      </c>
      <c r="BG144" s="109">
        <f t="shared" si="21"/>
        <v>0</v>
      </c>
      <c r="BH144" s="109">
        <f t="shared" si="22"/>
        <v>0</v>
      </c>
      <c r="BI144" s="109">
        <f t="shared" si="23"/>
        <v>0</v>
      </c>
      <c r="BJ144" s="21" t="s">
        <v>85</v>
      </c>
      <c r="BK144" s="109">
        <f t="shared" si="24"/>
        <v>0</v>
      </c>
      <c r="BL144" s="21" t="s">
        <v>477</v>
      </c>
      <c r="BM144" s="21" t="s">
        <v>713</v>
      </c>
    </row>
    <row r="145" spans="2:65" s="11" customFormat="1" ht="22.5" customHeight="1">
      <c r="B145" s="179"/>
      <c r="C145" s="180"/>
      <c r="D145" s="180"/>
      <c r="E145" s="181" t="s">
        <v>5</v>
      </c>
      <c r="F145" s="293" t="s">
        <v>714</v>
      </c>
      <c r="G145" s="294"/>
      <c r="H145" s="294"/>
      <c r="I145" s="294"/>
      <c r="J145" s="180"/>
      <c r="K145" s="182">
        <v>600</v>
      </c>
      <c r="L145" s="180"/>
      <c r="M145" s="180"/>
      <c r="N145" s="180"/>
      <c r="O145" s="180"/>
      <c r="P145" s="180"/>
      <c r="Q145" s="180"/>
      <c r="R145" s="183"/>
      <c r="T145" s="184"/>
      <c r="U145" s="180"/>
      <c r="V145" s="180"/>
      <c r="W145" s="180"/>
      <c r="X145" s="180"/>
      <c r="Y145" s="180"/>
      <c r="Z145" s="180"/>
      <c r="AA145" s="185"/>
      <c r="AT145" s="186" t="s">
        <v>166</v>
      </c>
      <c r="AU145" s="186" t="s">
        <v>113</v>
      </c>
      <c r="AV145" s="11" t="s">
        <v>113</v>
      </c>
      <c r="AW145" s="11" t="s">
        <v>35</v>
      </c>
      <c r="AX145" s="11" t="s">
        <v>77</v>
      </c>
      <c r="AY145" s="186" t="s">
        <v>158</v>
      </c>
    </row>
    <row r="146" spans="2:65" s="12" customFormat="1" ht="22.5" customHeight="1">
      <c r="B146" s="187"/>
      <c r="C146" s="188"/>
      <c r="D146" s="188"/>
      <c r="E146" s="189" t="s">
        <v>5</v>
      </c>
      <c r="F146" s="291" t="s">
        <v>170</v>
      </c>
      <c r="G146" s="292"/>
      <c r="H146" s="292"/>
      <c r="I146" s="292"/>
      <c r="J146" s="188"/>
      <c r="K146" s="190">
        <v>600</v>
      </c>
      <c r="L146" s="188"/>
      <c r="M146" s="188"/>
      <c r="N146" s="188"/>
      <c r="O146" s="188"/>
      <c r="P146" s="188"/>
      <c r="Q146" s="188"/>
      <c r="R146" s="191"/>
      <c r="T146" s="192"/>
      <c r="U146" s="188"/>
      <c r="V146" s="188"/>
      <c r="W146" s="188"/>
      <c r="X146" s="188"/>
      <c r="Y146" s="188"/>
      <c r="Z146" s="188"/>
      <c r="AA146" s="193"/>
      <c r="AT146" s="194" t="s">
        <v>166</v>
      </c>
      <c r="AU146" s="194" t="s">
        <v>113</v>
      </c>
      <c r="AV146" s="12" t="s">
        <v>163</v>
      </c>
      <c r="AW146" s="12" t="s">
        <v>35</v>
      </c>
      <c r="AX146" s="12" t="s">
        <v>85</v>
      </c>
      <c r="AY146" s="194" t="s">
        <v>158</v>
      </c>
    </row>
    <row r="147" spans="2:65" s="1" customFormat="1" ht="22.5" customHeight="1">
      <c r="B147" s="135"/>
      <c r="C147" s="203" t="s">
        <v>10</v>
      </c>
      <c r="D147" s="203" t="s">
        <v>326</v>
      </c>
      <c r="E147" s="204" t="s">
        <v>715</v>
      </c>
      <c r="F147" s="297" t="s">
        <v>716</v>
      </c>
      <c r="G147" s="297"/>
      <c r="H147" s="297"/>
      <c r="I147" s="297"/>
      <c r="J147" s="205" t="s">
        <v>206</v>
      </c>
      <c r="K147" s="206">
        <v>648</v>
      </c>
      <c r="L147" s="298">
        <v>0</v>
      </c>
      <c r="M147" s="298"/>
      <c r="N147" s="299">
        <f>ROUND(L147*K147,2)</f>
        <v>0</v>
      </c>
      <c r="O147" s="279"/>
      <c r="P147" s="279"/>
      <c r="Q147" s="279"/>
      <c r="R147" s="138"/>
      <c r="T147" s="168" t="s">
        <v>5</v>
      </c>
      <c r="U147" s="47" t="s">
        <v>42</v>
      </c>
      <c r="V147" s="39"/>
      <c r="W147" s="169">
        <f>V147*K147</f>
        <v>0</v>
      </c>
      <c r="X147" s="169">
        <v>2.2000000000000001E-4</v>
      </c>
      <c r="Y147" s="169">
        <f>X147*K147</f>
        <v>0.14255999999999999</v>
      </c>
      <c r="Z147" s="169">
        <v>0</v>
      </c>
      <c r="AA147" s="170">
        <f>Z147*K147</f>
        <v>0</v>
      </c>
      <c r="AR147" s="21" t="s">
        <v>717</v>
      </c>
      <c r="AT147" s="21" t="s">
        <v>326</v>
      </c>
      <c r="AU147" s="21" t="s">
        <v>113</v>
      </c>
      <c r="AY147" s="21" t="s">
        <v>158</v>
      </c>
      <c r="BE147" s="109">
        <f>IF(U147="základní",N147,0)</f>
        <v>0</v>
      </c>
      <c r="BF147" s="109">
        <f>IF(U147="snížená",N147,0)</f>
        <v>0</v>
      </c>
      <c r="BG147" s="109">
        <f>IF(U147="zákl. přenesená",N147,0)</f>
        <v>0</v>
      </c>
      <c r="BH147" s="109">
        <f>IF(U147="sníž. přenesená",N147,0)</f>
        <v>0</v>
      </c>
      <c r="BI147" s="109">
        <f>IF(U147="nulová",N147,0)</f>
        <v>0</v>
      </c>
      <c r="BJ147" s="21" t="s">
        <v>85</v>
      </c>
      <c r="BK147" s="109">
        <f>ROUND(L147*K147,2)</f>
        <v>0</v>
      </c>
      <c r="BL147" s="21" t="s">
        <v>717</v>
      </c>
      <c r="BM147" s="21" t="s">
        <v>718</v>
      </c>
    </row>
    <row r="148" spans="2:65" s="1" customFormat="1" ht="31.5" customHeight="1">
      <c r="B148" s="135"/>
      <c r="C148" s="164" t="s">
        <v>292</v>
      </c>
      <c r="D148" s="164" t="s">
        <v>159</v>
      </c>
      <c r="E148" s="165" t="s">
        <v>719</v>
      </c>
      <c r="F148" s="277" t="s">
        <v>720</v>
      </c>
      <c r="G148" s="277"/>
      <c r="H148" s="277"/>
      <c r="I148" s="277"/>
      <c r="J148" s="166" t="s">
        <v>206</v>
      </c>
      <c r="K148" s="167">
        <v>120</v>
      </c>
      <c r="L148" s="278">
        <v>0</v>
      </c>
      <c r="M148" s="278"/>
      <c r="N148" s="279">
        <f>ROUND(L148*K148,2)</f>
        <v>0</v>
      </c>
      <c r="O148" s="279"/>
      <c r="P148" s="279"/>
      <c r="Q148" s="279"/>
      <c r="R148" s="138"/>
      <c r="T148" s="168" t="s">
        <v>5</v>
      </c>
      <c r="U148" s="47" t="s">
        <v>42</v>
      </c>
      <c r="V148" s="39"/>
      <c r="W148" s="169">
        <f>V148*K148</f>
        <v>0</v>
      </c>
      <c r="X148" s="169">
        <v>0</v>
      </c>
      <c r="Y148" s="169">
        <f>X148*K148</f>
        <v>0</v>
      </c>
      <c r="Z148" s="169">
        <v>0</v>
      </c>
      <c r="AA148" s="170">
        <f>Z148*K148</f>
        <v>0</v>
      </c>
      <c r="AR148" s="21" t="s">
        <v>477</v>
      </c>
      <c r="AT148" s="21" t="s">
        <v>159</v>
      </c>
      <c r="AU148" s="21" t="s">
        <v>113</v>
      </c>
      <c r="AY148" s="21" t="s">
        <v>158</v>
      </c>
      <c r="BE148" s="109">
        <f>IF(U148="základní",N148,0)</f>
        <v>0</v>
      </c>
      <c r="BF148" s="109">
        <f>IF(U148="snížená",N148,0)</f>
        <v>0</v>
      </c>
      <c r="BG148" s="109">
        <f>IF(U148="zákl. přenesená",N148,0)</f>
        <v>0</v>
      </c>
      <c r="BH148" s="109">
        <f>IF(U148="sníž. přenesená",N148,0)</f>
        <v>0</v>
      </c>
      <c r="BI148" s="109">
        <f>IF(U148="nulová",N148,0)</f>
        <v>0</v>
      </c>
      <c r="BJ148" s="21" t="s">
        <v>85</v>
      </c>
      <c r="BK148" s="109">
        <f>ROUND(L148*K148,2)</f>
        <v>0</v>
      </c>
      <c r="BL148" s="21" t="s">
        <v>477</v>
      </c>
      <c r="BM148" s="21" t="s">
        <v>721</v>
      </c>
    </row>
    <row r="149" spans="2:65" s="11" customFormat="1" ht="22.5" customHeight="1">
      <c r="B149" s="179"/>
      <c r="C149" s="180"/>
      <c r="D149" s="180"/>
      <c r="E149" s="181" t="s">
        <v>5</v>
      </c>
      <c r="F149" s="293" t="s">
        <v>722</v>
      </c>
      <c r="G149" s="294"/>
      <c r="H149" s="294"/>
      <c r="I149" s="294"/>
      <c r="J149" s="180"/>
      <c r="K149" s="182">
        <v>120</v>
      </c>
      <c r="L149" s="180"/>
      <c r="M149" s="180"/>
      <c r="N149" s="180"/>
      <c r="O149" s="180"/>
      <c r="P149" s="180"/>
      <c r="Q149" s="180"/>
      <c r="R149" s="183"/>
      <c r="T149" s="184"/>
      <c r="U149" s="180"/>
      <c r="V149" s="180"/>
      <c r="W149" s="180"/>
      <c r="X149" s="180"/>
      <c r="Y149" s="180"/>
      <c r="Z149" s="180"/>
      <c r="AA149" s="185"/>
      <c r="AT149" s="186" t="s">
        <v>166</v>
      </c>
      <c r="AU149" s="186" t="s">
        <v>113</v>
      </c>
      <c r="AV149" s="11" t="s">
        <v>113</v>
      </c>
      <c r="AW149" s="11" t="s">
        <v>35</v>
      </c>
      <c r="AX149" s="11" t="s">
        <v>77</v>
      </c>
      <c r="AY149" s="186" t="s">
        <v>158</v>
      </c>
    </row>
    <row r="150" spans="2:65" s="12" customFormat="1" ht="22.5" customHeight="1">
      <c r="B150" s="187"/>
      <c r="C150" s="188"/>
      <c r="D150" s="188"/>
      <c r="E150" s="189" t="s">
        <v>5</v>
      </c>
      <c r="F150" s="291" t="s">
        <v>170</v>
      </c>
      <c r="G150" s="292"/>
      <c r="H150" s="292"/>
      <c r="I150" s="292"/>
      <c r="J150" s="188"/>
      <c r="K150" s="190">
        <v>120</v>
      </c>
      <c r="L150" s="188"/>
      <c r="M150" s="188"/>
      <c r="N150" s="188"/>
      <c r="O150" s="188"/>
      <c r="P150" s="188"/>
      <c r="Q150" s="188"/>
      <c r="R150" s="191"/>
      <c r="T150" s="192"/>
      <c r="U150" s="188"/>
      <c r="V150" s="188"/>
      <c r="W150" s="188"/>
      <c r="X150" s="188"/>
      <c r="Y150" s="188"/>
      <c r="Z150" s="188"/>
      <c r="AA150" s="193"/>
      <c r="AT150" s="194" t="s">
        <v>166</v>
      </c>
      <c r="AU150" s="194" t="s">
        <v>113</v>
      </c>
      <c r="AV150" s="12" t="s">
        <v>163</v>
      </c>
      <c r="AW150" s="12" t="s">
        <v>35</v>
      </c>
      <c r="AX150" s="12" t="s">
        <v>85</v>
      </c>
      <c r="AY150" s="194" t="s">
        <v>158</v>
      </c>
    </row>
    <row r="151" spans="2:65" s="1" customFormat="1" ht="22.5" customHeight="1">
      <c r="B151" s="135"/>
      <c r="C151" s="203" t="s">
        <v>296</v>
      </c>
      <c r="D151" s="203" t="s">
        <v>326</v>
      </c>
      <c r="E151" s="204" t="s">
        <v>723</v>
      </c>
      <c r="F151" s="297" t="s">
        <v>724</v>
      </c>
      <c r="G151" s="297"/>
      <c r="H151" s="297"/>
      <c r="I151" s="297"/>
      <c r="J151" s="205" t="s">
        <v>206</v>
      </c>
      <c r="K151" s="206">
        <v>129.6</v>
      </c>
      <c r="L151" s="298">
        <v>0</v>
      </c>
      <c r="M151" s="298"/>
      <c r="N151" s="299">
        <f>ROUND(L151*K151,2)</f>
        <v>0</v>
      </c>
      <c r="O151" s="279"/>
      <c r="P151" s="279"/>
      <c r="Q151" s="279"/>
      <c r="R151" s="138"/>
      <c r="T151" s="168" t="s">
        <v>5</v>
      </c>
      <c r="U151" s="47" t="s">
        <v>42</v>
      </c>
      <c r="V151" s="39"/>
      <c r="W151" s="169">
        <f>V151*K151</f>
        <v>0</v>
      </c>
      <c r="X151" s="169">
        <v>2.0999999999999999E-3</v>
      </c>
      <c r="Y151" s="169">
        <f>X151*K151</f>
        <v>0.27215999999999996</v>
      </c>
      <c r="Z151" s="169">
        <v>0</v>
      </c>
      <c r="AA151" s="170">
        <f>Z151*K151</f>
        <v>0</v>
      </c>
      <c r="AR151" s="21" t="s">
        <v>717</v>
      </c>
      <c r="AT151" s="21" t="s">
        <v>326</v>
      </c>
      <c r="AU151" s="21" t="s">
        <v>113</v>
      </c>
      <c r="AY151" s="21" t="s">
        <v>158</v>
      </c>
      <c r="BE151" s="109">
        <f>IF(U151="základní",N151,0)</f>
        <v>0</v>
      </c>
      <c r="BF151" s="109">
        <f>IF(U151="snížená",N151,0)</f>
        <v>0</v>
      </c>
      <c r="BG151" s="109">
        <f>IF(U151="zákl. přenesená",N151,0)</f>
        <v>0</v>
      </c>
      <c r="BH151" s="109">
        <f>IF(U151="sníž. přenesená",N151,0)</f>
        <v>0</v>
      </c>
      <c r="BI151" s="109">
        <f>IF(U151="nulová",N151,0)</f>
        <v>0</v>
      </c>
      <c r="BJ151" s="21" t="s">
        <v>85</v>
      </c>
      <c r="BK151" s="109">
        <f>ROUND(L151*K151,2)</f>
        <v>0</v>
      </c>
      <c r="BL151" s="21" t="s">
        <v>717</v>
      </c>
      <c r="BM151" s="21" t="s">
        <v>725</v>
      </c>
    </row>
    <row r="152" spans="2:65" s="1" customFormat="1" ht="31.5" customHeight="1">
      <c r="B152" s="135"/>
      <c r="C152" s="164" t="s">
        <v>301</v>
      </c>
      <c r="D152" s="164" t="s">
        <v>159</v>
      </c>
      <c r="E152" s="165" t="s">
        <v>726</v>
      </c>
      <c r="F152" s="277" t="s">
        <v>727</v>
      </c>
      <c r="G152" s="277"/>
      <c r="H152" s="277"/>
      <c r="I152" s="277"/>
      <c r="J152" s="166" t="s">
        <v>216</v>
      </c>
      <c r="K152" s="167">
        <v>8.4</v>
      </c>
      <c r="L152" s="278">
        <v>0</v>
      </c>
      <c r="M152" s="278"/>
      <c r="N152" s="279">
        <f>ROUND(L152*K152,2)</f>
        <v>0</v>
      </c>
      <c r="O152" s="279"/>
      <c r="P152" s="279"/>
      <c r="Q152" s="279"/>
      <c r="R152" s="138"/>
      <c r="T152" s="168" t="s">
        <v>5</v>
      </c>
      <c r="U152" s="47" t="s">
        <v>42</v>
      </c>
      <c r="V152" s="39"/>
      <c r="W152" s="169">
        <f>V152*K152</f>
        <v>0</v>
      </c>
      <c r="X152" s="169">
        <v>2.2563399999999998</v>
      </c>
      <c r="Y152" s="169">
        <f>X152*K152</f>
        <v>18.953256</v>
      </c>
      <c r="Z152" s="169">
        <v>0</v>
      </c>
      <c r="AA152" s="170">
        <f>Z152*K152</f>
        <v>0</v>
      </c>
      <c r="AR152" s="21" t="s">
        <v>477</v>
      </c>
      <c r="AT152" s="21" t="s">
        <v>159</v>
      </c>
      <c r="AU152" s="21" t="s">
        <v>113</v>
      </c>
      <c r="AY152" s="21" t="s">
        <v>158</v>
      </c>
      <c r="BE152" s="109">
        <f>IF(U152="základní",N152,0)</f>
        <v>0</v>
      </c>
      <c r="BF152" s="109">
        <f>IF(U152="snížená",N152,0)</f>
        <v>0</v>
      </c>
      <c r="BG152" s="109">
        <f>IF(U152="zákl. přenesená",N152,0)</f>
        <v>0</v>
      </c>
      <c r="BH152" s="109">
        <f>IF(U152="sníž. přenesená",N152,0)</f>
        <v>0</v>
      </c>
      <c r="BI152" s="109">
        <f>IF(U152="nulová",N152,0)</f>
        <v>0</v>
      </c>
      <c r="BJ152" s="21" t="s">
        <v>85</v>
      </c>
      <c r="BK152" s="109">
        <f>ROUND(L152*K152,2)</f>
        <v>0</v>
      </c>
      <c r="BL152" s="21" t="s">
        <v>477</v>
      </c>
      <c r="BM152" s="21" t="s">
        <v>728</v>
      </c>
    </row>
    <row r="153" spans="2:65" s="11" customFormat="1" ht="22.5" customHeight="1">
      <c r="B153" s="179"/>
      <c r="C153" s="180"/>
      <c r="D153" s="180"/>
      <c r="E153" s="181" t="s">
        <v>5</v>
      </c>
      <c r="F153" s="293" t="s">
        <v>729</v>
      </c>
      <c r="G153" s="294"/>
      <c r="H153" s="294"/>
      <c r="I153" s="294"/>
      <c r="J153" s="180"/>
      <c r="K153" s="182">
        <v>8.4</v>
      </c>
      <c r="L153" s="180"/>
      <c r="M153" s="180"/>
      <c r="N153" s="180"/>
      <c r="O153" s="180"/>
      <c r="P153" s="180"/>
      <c r="Q153" s="180"/>
      <c r="R153" s="183"/>
      <c r="T153" s="184"/>
      <c r="U153" s="180"/>
      <c r="V153" s="180"/>
      <c r="W153" s="180"/>
      <c r="X153" s="180"/>
      <c r="Y153" s="180"/>
      <c r="Z153" s="180"/>
      <c r="AA153" s="185"/>
      <c r="AT153" s="186" t="s">
        <v>166</v>
      </c>
      <c r="AU153" s="186" t="s">
        <v>113</v>
      </c>
      <c r="AV153" s="11" t="s">
        <v>113</v>
      </c>
      <c r="AW153" s="11" t="s">
        <v>35</v>
      </c>
      <c r="AX153" s="11" t="s">
        <v>77</v>
      </c>
      <c r="AY153" s="186" t="s">
        <v>158</v>
      </c>
    </row>
    <row r="154" spans="2:65" s="12" customFormat="1" ht="22.5" customHeight="1">
      <c r="B154" s="187"/>
      <c r="C154" s="188"/>
      <c r="D154" s="188"/>
      <c r="E154" s="189" t="s">
        <v>5</v>
      </c>
      <c r="F154" s="291" t="s">
        <v>170</v>
      </c>
      <c r="G154" s="292"/>
      <c r="H154" s="292"/>
      <c r="I154" s="292"/>
      <c r="J154" s="188"/>
      <c r="K154" s="190">
        <v>8.4</v>
      </c>
      <c r="L154" s="188"/>
      <c r="M154" s="188"/>
      <c r="N154" s="188"/>
      <c r="O154" s="188"/>
      <c r="P154" s="188"/>
      <c r="Q154" s="188"/>
      <c r="R154" s="191"/>
      <c r="T154" s="192"/>
      <c r="U154" s="188"/>
      <c r="V154" s="188"/>
      <c r="W154" s="188"/>
      <c r="X154" s="188"/>
      <c r="Y154" s="188"/>
      <c r="Z154" s="188"/>
      <c r="AA154" s="193"/>
      <c r="AT154" s="194" t="s">
        <v>166</v>
      </c>
      <c r="AU154" s="194" t="s">
        <v>113</v>
      </c>
      <c r="AV154" s="12" t="s">
        <v>163</v>
      </c>
      <c r="AW154" s="12" t="s">
        <v>35</v>
      </c>
      <c r="AX154" s="12" t="s">
        <v>85</v>
      </c>
      <c r="AY154" s="194" t="s">
        <v>158</v>
      </c>
    </row>
    <row r="155" spans="2:65" s="1" customFormat="1" ht="22.5" customHeight="1">
      <c r="B155" s="135"/>
      <c r="C155" s="164" t="s">
        <v>306</v>
      </c>
      <c r="D155" s="164" t="s">
        <v>159</v>
      </c>
      <c r="E155" s="165" t="s">
        <v>730</v>
      </c>
      <c r="F155" s="277" t="s">
        <v>731</v>
      </c>
      <c r="G155" s="277"/>
      <c r="H155" s="277"/>
      <c r="I155" s="277"/>
      <c r="J155" s="166" t="s">
        <v>206</v>
      </c>
      <c r="K155" s="167">
        <v>120</v>
      </c>
      <c r="L155" s="278">
        <v>0</v>
      </c>
      <c r="M155" s="278"/>
      <c r="N155" s="279">
        <f t="shared" ref="N155:N161" si="25">ROUND(L155*K155,2)</f>
        <v>0</v>
      </c>
      <c r="O155" s="279"/>
      <c r="P155" s="279"/>
      <c r="Q155" s="279"/>
      <c r="R155" s="138"/>
      <c r="T155" s="168" t="s">
        <v>5</v>
      </c>
      <c r="U155" s="47" t="s">
        <v>42</v>
      </c>
      <c r="V155" s="39"/>
      <c r="W155" s="169">
        <f t="shared" ref="W155:W161" si="26">V155*K155</f>
        <v>0</v>
      </c>
      <c r="X155" s="169">
        <v>0</v>
      </c>
      <c r="Y155" s="169">
        <f t="shared" ref="Y155:Y161" si="27">X155*K155</f>
        <v>0</v>
      </c>
      <c r="Z155" s="169">
        <v>0</v>
      </c>
      <c r="AA155" s="170">
        <f t="shared" ref="AA155:AA161" si="28">Z155*K155</f>
        <v>0</v>
      </c>
      <c r="AR155" s="21" t="s">
        <v>477</v>
      </c>
      <c r="AT155" s="21" t="s">
        <v>159</v>
      </c>
      <c r="AU155" s="21" t="s">
        <v>113</v>
      </c>
      <c r="AY155" s="21" t="s">
        <v>158</v>
      </c>
      <c r="BE155" s="109">
        <f t="shared" ref="BE155:BE161" si="29">IF(U155="základní",N155,0)</f>
        <v>0</v>
      </c>
      <c r="BF155" s="109">
        <f t="shared" ref="BF155:BF161" si="30">IF(U155="snížená",N155,0)</f>
        <v>0</v>
      </c>
      <c r="BG155" s="109">
        <f t="shared" ref="BG155:BG161" si="31">IF(U155="zákl. přenesená",N155,0)</f>
        <v>0</v>
      </c>
      <c r="BH155" s="109">
        <f t="shared" ref="BH155:BH161" si="32">IF(U155="sníž. přenesená",N155,0)</f>
        <v>0</v>
      </c>
      <c r="BI155" s="109">
        <f t="shared" ref="BI155:BI161" si="33">IF(U155="nulová",N155,0)</f>
        <v>0</v>
      </c>
      <c r="BJ155" s="21" t="s">
        <v>85</v>
      </c>
      <c r="BK155" s="109">
        <f t="shared" ref="BK155:BK161" si="34">ROUND(L155*K155,2)</f>
        <v>0</v>
      </c>
      <c r="BL155" s="21" t="s">
        <v>477</v>
      </c>
      <c r="BM155" s="21" t="s">
        <v>732</v>
      </c>
    </row>
    <row r="156" spans="2:65" s="1" customFormat="1" ht="31.5" customHeight="1">
      <c r="B156" s="135"/>
      <c r="C156" s="164" t="s">
        <v>310</v>
      </c>
      <c r="D156" s="164" t="s">
        <v>159</v>
      </c>
      <c r="E156" s="165" t="s">
        <v>733</v>
      </c>
      <c r="F156" s="277" t="s">
        <v>734</v>
      </c>
      <c r="G156" s="277"/>
      <c r="H156" s="277"/>
      <c r="I156" s="277"/>
      <c r="J156" s="166" t="s">
        <v>206</v>
      </c>
      <c r="K156" s="167">
        <v>600</v>
      </c>
      <c r="L156" s="278">
        <v>0</v>
      </c>
      <c r="M156" s="278"/>
      <c r="N156" s="279">
        <f t="shared" si="25"/>
        <v>0</v>
      </c>
      <c r="O156" s="279"/>
      <c r="P156" s="279"/>
      <c r="Q156" s="279"/>
      <c r="R156" s="138"/>
      <c r="T156" s="168" t="s">
        <v>5</v>
      </c>
      <c r="U156" s="47" t="s">
        <v>42</v>
      </c>
      <c r="V156" s="39"/>
      <c r="W156" s="169">
        <f t="shared" si="26"/>
        <v>0</v>
      </c>
      <c r="X156" s="169">
        <v>0</v>
      </c>
      <c r="Y156" s="169">
        <f t="shared" si="27"/>
        <v>0</v>
      </c>
      <c r="Z156" s="169">
        <v>0</v>
      </c>
      <c r="AA156" s="170">
        <f t="shared" si="28"/>
        <v>0</v>
      </c>
      <c r="AR156" s="21" t="s">
        <v>477</v>
      </c>
      <c r="AT156" s="21" t="s">
        <v>159</v>
      </c>
      <c r="AU156" s="21" t="s">
        <v>113</v>
      </c>
      <c r="AY156" s="21" t="s">
        <v>158</v>
      </c>
      <c r="BE156" s="109">
        <f t="shared" si="29"/>
        <v>0</v>
      </c>
      <c r="BF156" s="109">
        <f t="shared" si="30"/>
        <v>0</v>
      </c>
      <c r="BG156" s="109">
        <f t="shared" si="31"/>
        <v>0</v>
      </c>
      <c r="BH156" s="109">
        <f t="shared" si="32"/>
        <v>0</v>
      </c>
      <c r="BI156" s="109">
        <f t="shared" si="33"/>
        <v>0</v>
      </c>
      <c r="BJ156" s="21" t="s">
        <v>85</v>
      </c>
      <c r="BK156" s="109">
        <f t="shared" si="34"/>
        <v>0</v>
      </c>
      <c r="BL156" s="21" t="s">
        <v>477</v>
      </c>
      <c r="BM156" s="21" t="s">
        <v>735</v>
      </c>
    </row>
    <row r="157" spans="2:65" s="1" customFormat="1" ht="31.5" customHeight="1">
      <c r="B157" s="135"/>
      <c r="C157" s="164" t="s">
        <v>315</v>
      </c>
      <c r="D157" s="164" t="s">
        <v>159</v>
      </c>
      <c r="E157" s="165" t="s">
        <v>736</v>
      </c>
      <c r="F157" s="277" t="s">
        <v>737</v>
      </c>
      <c r="G157" s="277"/>
      <c r="H157" s="277"/>
      <c r="I157" s="277"/>
      <c r="J157" s="166" t="s">
        <v>206</v>
      </c>
      <c r="K157" s="167">
        <v>120</v>
      </c>
      <c r="L157" s="278">
        <v>0</v>
      </c>
      <c r="M157" s="278"/>
      <c r="N157" s="279">
        <f t="shared" si="25"/>
        <v>0</v>
      </c>
      <c r="O157" s="279"/>
      <c r="P157" s="279"/>
      <c r="Q157" s="279"/>
      <c r="R157" s="138"/>
      <c r="T157" s="168" t="s">
        <v>5</v>
      </c>
      <c r="U157" s="47" t="s">
        <v>42</v>
      </c>
      <c r="V157" s="39"/>
      <c r="W157" s="169">
        <f t="shared" si="26"/>
        <v>0</v>
      </c>
      <c r="X157" s="169">
        <v>0</v>
      </c>
      <c r="Y157" s="169">
        <f t="shared" si="27"/>
        <v>0</v>
      </c>
      <c r="Z157" s="169">
        <v>0</v>
      </c>
      <c r="AA157" s="170">
        <f t="shared" si="28"/>
        <v>0</v>
      </c>
      <c r="AR157" s="21" t="s">
        <v>477</v>
      </c>
      <c r="AT157" s="21" t="s">
        <v>159</v>
      </c>
      <c r="AU157" s="21" t="s">
        <v>113</v>
      </c>
      <c r="AY157" s="21" t="s">
        <v>158</v>
      </c>
      <c r="BE157" s="109">
        <f t="shared" si="29"/>
        <v>0</v>
      </c>
      <c r="BF157" s="109">
        <f t="shared" si="30"/>
        <v>0</v>
      </c>
      <c r="BG157" s="109">
        <f t="shared" si="31"/>
        <v>0</v>
      </c>
      <c r="BH157" s="109">
        <f t="shared" si="32"/>
        <v>0</v>
      </c>
      <c r="BI157" s="109">
        <f t="shared" si="33"/>
        <v>0</v>
      </c>
      <c r="BJ157" s="21" t="s">
        <v>85</v>
      </c>
      <c r="BK157" s="109">
        <f t="shared" si="34"/>
        <v>0</v>
      </c>
      <c r="BL157" s="21" t="s">
        <v>477</v>
      </c>
      <c r="BM157" s="21" t="s">
        <v>738</v>
      </c>
    </row>
    <row r="158" spans="2:65" s="1" customFormat="1" ht="22.5" customHeight="1">
      <c r="B158" s="135"/>
      <c r="C158" s="164" t="s">
        <v>320</v>
      </c>
      <c r="D158" s="164" t="s">
        <v>159</v>
      </c>
      <c r="E158" s="165" t="s">
        <v>739</v>
      </c>
      <c r="F158" s="277" t="s">
        <v>740</v>
      </c>
      <c r="G158" s="277"/>
      <c r="H158" s="277"/>
      <c r="I158" s="277"/>
      <c r="J158" s="166" t="s">
        <v>216</v>
      </c>
      <c r="K158" s="167">
        <v>32.5</v>
      </c>
      <c r="L158" s="278">
        <v>0</v>
      </c>
      <c r="M158" s="278"/>
      <c r="N158" s="279">
        <f t="shared" si="25"/>
        <v>0</v>
      </c>
      <c r="O158" s="279"/>
      <c r="P158" s="279"/>
      <c r="Q158" s="279"/>
      <c r="R158" s="138"/>
      <c r="T158" s="168" t="s">
        <v>5</v>
      </c>
      <c r="U158" s="47" t="s">
        <v>42</v>
      </c>
      <c r="V158" s="39"/>
      <c r="W158" s="169">
        <f t="shared" si="26"/>
        <v>0</v>
      </c>
      <c r="X158" s="169">
        <v>0</v>
      </c>
      <c r="Y158" s="169">
        <f t="shared" si="27"/>
        <v>0</v>
      </c>
      <c r="Z158" s="169">
        <v>0</v>
      </c>
      <c r="AA158" s="170">
        <f t="shared" si="28"/>
        <v>0</v>
      </c>
      <c r="AR158" s="21" t="s">
        <v>163</v>
      </c>
      <c r="AT158" s="21" t="s">
        <v>159</v>
      </c>
      <c r="AU158" s="21" t="s">
        <v>113</v>
      </c>
      <c r="AY158" s="21" t="s">
        <v>158</v>
      </c>
      <c r="BE158" s="109">
        <f t="shared" si="29"/>
        <v>0</v>
      </c>
      <c r="BF158" s="109">
        <f t="shared" si="30"/>
        <v>0</v>
      </c>
      <c r="BG158" s="109">
        <f t="shared" si="31"/>
        <v>0</v>
      </c>
      <c r="BH158" s="109">
        <f t="shared" si="32"/>
        <v>0</v>
      </c>
      <c r="BI158" s="109">
        <f t="shared" si="33"/>
        <v>0</v>
      </c>
      <c r="BJ158" s="21" t="s">
        <v>85</v>
      </c>
      <c r="BK158" s="109">
        <f t="shared" si="34"/>
        <v>0</v>
      </c>
      <c r="BL158" s="21" t="s">
        <v>163</v>
      </c>
      <c r="BM158" s="21" t="s">
        <v>741</v>
      </c>
    </row>
    <row r="159" spans="2:65" s="1" customFormat="1" ht="31.5" customHeight="1">
      <c r="B159" s="135"/>
      <c r="C159" s="164" t="s">
        <v>325</v>
      </c>
      <c r="D159" s="164" t="s">
        <v>159</v>
      </c>
      <c r="E159" s="165" t="s">
        <v>742</v>
      </c>
      <c r="F159" s="277" t="s">
        <v>743</v>
      </c>
      <c r="G159" s="277"/>
      <c r="H159" s="277"/>
      <c r="I159" s="277"/>
      <c r="J159" s="166" t="s">
        <v>206</v>
      </c>
      <c r="K159" s="167">
        <v>720</v>
      </c>
      <c r="L159" s="278">
        <v>0</v>
      </c>
      <c r="M159" s="278"/>
      <c r="N159" s="279">
        <f t="shared" si="25"/>
        <v>0</v>
      </c>
      <c r="O159" s="279"/>
      <c r="P159" s="279"/>
      <c r="Q159" s="279"/>
      <c r="R159" s="138"/>
      <c r="T159" s="168" t="s">
        <v>5</v>
      </c>
      <c r="U159" s="47" t="s">
        <v>42</v>
      </c>
      <c r="V159" s="39"/>
      <c r="W159" s="169">
        <f t="shared" si="26"/>
        <v>0</v>
      </c>
      <c r="X159" s="169">
        <v>0</v>
      </c>
      <c r="Y159" s="169">
        <f t="shared" si="27"/>
        <v>0</v>
      </c>
      <c r="Z159" s="169">
        <v>0</v>
      </c>
      <c r="AA159" s="170">
        <f t="shared" si="28"/>
        <v>0</v>
      </c>
      <c r="AR159" s="21" t="s">
        <v>163</v>
      </c>
      <c r="AT159" s="21" t="s">
        <v>159</v>
      </c>
      <c r="AU159" s="21" t="s">
        <v>113</v>
      </c>
      <c r="AY159" s="21" t="s">
        <v>158</v>
      </c>
      <c r="BE159" s="109">
        <f t="shared" si="29"/>
        <v>0</v>
      </c>
      <c r="BF159" s="109">
        <f t="shared" si="30"/>
        <v>0</v>
      </c>
      <c r="BG159" s="109">
        <f t="shared" si="31"/>
        <v>0</v>
      </c>
      <c r="BH159" s="109">
        <f t="shared" si="32"/>
        <v>0</v>
      </c>
      <c r="BI159" s="109">
        <f t="shared" si="33"/>
        <v>0</v>
      </c>
      <c r="BJ159" s="21" t="s">
        <v>85</v>
      </c>
      <c r="BK159" s="109">
        <f t="shared" si="34"/>
        <v>0</v>
      </c>
      <c r="BL159" s="21" t="s">
        <v>163</v>
      </c>
      <c r="BM159" s="21" t="s">
        <v>744</v>
      </c>
    </row>
    <row r="160" spans="2:65" s="1" customFormat="1" ht="22.5" customHeight="1">
      <c r="B160" s="135"/>
      <c r="C160" s="164" t="s">
        <v>330</v>
      </c>
      <c r="D160" s="164" t="s">
        <v>159</v>
      </c>
      <c r="E160" s="165" t="s">
        <v>745</v>
      </c>
      <c r="F160" s="277" t="s">
        <v>746</v>
      </c>
      <c r="G160" s="277"/>
      <c r="H160" s="277"/>
      <c r="I160" s="277"/>
      <c r="J160" s="166" t="s">
        <v>278</v>
      </c>
      <c r="K160" s="167">
        <v>5.4</v>
      </c>
      <c r="L160" s="278">
        <v>0</v>
      </c>
      <c r="M160" s="278"/>
      <c r="N160" s="279">
        <f t="shared" si="25"/>
        <v>0</v>
      </c>
      <c r="O160" s="279"/>
      <c r="P160" s="279"/>
      <c r="Q160" s="279"/>
      <c r="R160" s="138"/>
      <c r="T160" s="168" t="s">
        <v>5</v>
      </c>
      <c r="U160" s="47" t="s">
        <v>42</v>
      </c>
      <c r="V160" s="39"/>
      <c r="W160" s="169">
        <f t="shared" si="26"/>
        <v>0</v>
      </c>
      <c r="X160" s="169">
        <v>0</v>
      </c>
      <c r="Y160" s="169">
        <f t="shared" si="27"/>
        <v>0</v>
      </c>
      <c r="Z160" s="169">
        <v>0</v>
      </c>
      <c r="AA160" s="170">
        <f t="shared" si="28"/>
        <v>0</v>
      </c>
      <c r="AR160" s="21" t="s">
        <v>163</v>
      </c>
      <c r="AT160" s="21" t="s">
        <v>159</v>
      </c>
      <c r="AU160" s="21" t="s">
        <v>113</v>
      </c>
      <c r="AY160" s="21" t="s">
        <v>158</v>
      </c>
      <c r="BE160" s="109">
        <f t="shared" si="29"/>
        <v>0</v>
      </c>
      <c r="BF160" s="109">
        <f t="shared" si="30"/>
        <v>0</v>
      </c>
      <c r="BG160" s="109">
        <f t="shared" si="31"/>
        <v>0</v>
      </c>
      <c r="BH160" s="109">
        <f t="shared" si="32"/>
        <v>0</v>
      </c>
      <c r="BI160" s="109">
        <f t="shared" si="33"/>
        <v>0</v>
      </c>
      <c r="BJ160" s="21" t="s">
        <v>85</v>
      </c>
      <c r="BK160" s="109">
        <f t="shared" si="34"/>
        <v>0</v>
      </c>
      <c r="BL160" s="21" t="s">
        <v>163</v>
      </c>
      <c r="BM160" s="21" t="s">
        <v>747</v>
      </c>
    </row>
    <row r="161" spans="2:65" s="1" customFormat="1" ht="22.5" customHeight="1">
      <c r="B161" s="135"/>
      <c r="C161" s="164" t="s">
        <v>336</v>
      </c>
      <c r="D161" s="164" t="s">
        <v>159</v>
      </c>
      <c r="E161" s="165" t="s">
        <v>748</v>
      </c>
      <c r="F161" s="277" t="s">
        <v>749</v>
      </c>
      <c r="G161" s="277"/>
      <c r="H161" s="277"/>
      <c r="I161" s="277"/>
      <c r="J161" s="166" t="s">
        <v>278</v>
      </c>
      <c r="K161" s="167">
        <v>102.6</v>
      </c>
      <c r="L161" s="278">
        <v>0</v>
      </c>
      <c r="M161" s="278"/>
      <c r="N161" s="279">
        <f t="shared" si="25"/>
        <v>0</v>
      </c>
      <c r="O161" s="279"/>
      <c r="P161" s="279"/>
      <c r="Q161" s="279"/>
      <c r="R161" s="138"/>
      <c r="T161" s="168" t="s">
        <v>5</v>
      </c>
      <c r="U161" s="47" t="s">
        <v>42</v>
      </c>
      <c r="V161" s="39"/>
      <c r="W161" s="169">
        <f t="shared" si="26"/>
        <v>0</v>
      </c>
      <c r="X161" s="169">
        <v>0</v>
      </c>
      <c r="Y161" s="169">
        <f t="shared" si="27"/>
        <v>0</v>
      </c>
      <c r="Z161" s="169">
        <v>0</v>
      </c>
      <c r="AA161" s="170">
        <f t="shared" si="28"/>
        <v>0</v>
      </c>
      <c r="AR161" s="21" t="s">
        <v>163</v>
      </c>
      <c r="AT161" s="21" t="s">
        <v>159</v>
      </c>
      <c r="AU161" s="21" t="s">
        <v>113</v>
      </c>
      <c r="AY161" s="21" t="s">
        <v>158</v>
      </c>
      <c r="BE161" s="109">
        <f t="shared" si="29"/>
        <v>0</v>
      </c>
      <c r="BF161" s="109">
        <f t="shared" si="30"/>
        <v>0</v>
      </c>
      <c r="BG161" s="109">
        <f t="shared" si="31"/>
        <v>0</v>
      </c>
      <c r="BH161" s="109">
        <f t="shared" si="32"/>
        <v>0</v>
      </c>
      <c r="BI161" s="109">
        <f t="shared" si="33"/>
        <v>0</v>
      </c>
      <c r="BJ161" s="21" t="s">
        <v>85</v>
      </c>
      <c r="BK161" s="109">
        <f t="shared" si="34"/>
        <v>0</v>
      </c>
      <c r="BL161" s="21" t="s">
        <v>163</v>
      </c>
      <c r="BM161" s="21" t="s">
        <v>750</v>
      </c>
    </row>
    <row r="162" spans="2:65" s="9" customFormat="1" ht="29.85" customHeight="1">
      <c r="B162" s="153"/>
      <c r="C162" s="154"/>
      <c r="D162" s="163" t="s">
        <v>648</v>
      </c>
      <c r="E162" s="163"/>
      <c r="F162" s="163"/>
      <c r="G162" s="163"/>
      <c r="H162" s="163"/>
      <c r="I162" s="163"/>
      <c r="J162" s="163"/>
      <c r="K162" s="163"/>
      <c r="L162" s="163"/>
      <c r="M162" s="163"/>
      <c r="N162" s="303">
        <f>BK162</f>
        <v>0</v>
      </c>
      <c r="O162" s="304"/>
      <c r="P162" s="304"/>
      <c r="Q162" s="304"/>
      <c r="R162" s="156"/>
      <c r="T162" s="157"/>
      <c r="U162" s="154"/>
      <c r="V162" s="154"/>
      <c r="W162" s="158">
        <f>SUM(W163:W168)</f>
        <v>0</v>
      </c>
      <c r="X162" s="154"/>
      <c r="Y162" s="158">
        <f>SUM(Y163:Y168)</f>
        <v>0</v>
      </c>
      <c r="Z162" s="154"/>
      <c r="AA162" s="159">
        <f>SUM(AA163:AA168)</f>
        <v>0</v>
      </c>
      <c r="AR162" s="160" t="s">
        <v>85</v>
      </c>
      <c r="AT162" s="161" t="s">
        <v>76</v>
      </c>
      <c r="AU162" s="161" t="s">
        <v>85</v>
      </c>
      <c r="AY162" s="160" t="s">
        <v>158</v>
      </c>
      <c r="BK162" s="162">
        <f>SUM(BK163:BK168)</f>
        <v>0</v>
      </c>
    </row>
    <row r="163" spans="2:65" s="1" customFormat="1" ht="22.5" customHeight="1">
      <c r="B163" s="135"/>
      <c r="C163" s="164" t="s">
        <v>340</v>
      </c>
      <c r="D163" s="164" t="s">
        <v>159</v>
      </c>
      <c r="E163" s="165" t="s">
        <v>751</v>
      </c>
      <c r="F163" s="277" t="s">
        <v>752</v>
      </c>
      <c r="G163" s="277"/>
      <c r="H163" s="277"/>
      <c r="I163" s="277"/>
      <c r="J163" s="166" t="s">
        <v>653</v>
      </c>
      <c r="K163" s="167">
        <v>11</v>
      </c>
      <c r="L163" s="278">
        <v>0</v>
      </c>
      <c r="M163" s="278"/>
      <c r="N163" s="279">
        <f t="shared" ref="N163:N168" si="35">ROUND(L163*K163,2)</f>
        <v>0</v>
      </c>
      <c r="O163" s="279"/>
      <c r="P163" s="279"/>
      <c r="Q163" s="279"/>
      <c r="R163" s="138"/>
      <c r="T163" s="168" t="s">
        <v>5</v>
      </c>
      <c r="U163" s="47" t="s">
        <v>42</v>
      </c>
      <c r="V163" s="39"/>
      <c r="W163" s="169">
        <f t="shared" ref="W163:W168" si="36">V163*K163</f>
        <v>0</v>
      </c>
      <c r="X163" s="169">
        <v>0</v>
      </c>
      <c r="Y163" s="169">
        <f t="shared" ref="Y163:Y168" si="37">X163*K163</f>
        <v>0</v>
      </c>
      <c r="Z163" s="169">
        <v>0</v>
      </c>
      <c r="AA163" s="170">
        <f t="shared" ref="AA163:AA168" si="38">Z163*K163</f>
        <v>0</v>
      </c>
      <c r="AR163" s="21" t="s">
        <v>163</v>
      </c>
      <c r="AT163" s="21" t="s">
        <v>159</v>
      </c>
      <c r="AU163" s="21" t="s">
        <v>113</v>
      </c>
      <c r="AY163" s="21" t="s">
        <v>158</v>
      </c>
      <c r="BE163" s="109">
        <f t="shared" ref="BE163:BE168" si="39">IF(U163="základní",N163,0)</f>
        <v>0</v>
      </c>
      <c r="BF163" s="109">
        <f t="shared" ref="BF163:BF168" si="40">IF(U163="snížená",N163,0)</f>
        <v>0</v>
      </c>
      <c r="BG163" s="109">
        <f t="shared" ref="BG163:BG168" si="41">IF(U163="zákl. přenesená",N163,0)</f>
        <v>0</v>
      </c>
      <c r="BH163" s="109">
        <f t="shared" ref="BH163:BH168" si="42">IF(U163="sníž. přenesená",N163,0)</f>
        <v>0</v>
      </c>
      <c r="BI163" s="109">
        <f t="shared" ref="BI163:BI168" si="43">IF(U163="nulová",N163,0)</f>
        <v>0</v>
      </c>
      <c r="BJ163" s="21" t="s">
        <v>85</v>
      </c>
      <c r="BK163" s="109">
        <f t="shared" ref="BK163:BK168" si="44">ROUND(L163*K163,2)</f>
        <v>0</v>
      </c>
      <c r="BL163" s="21" t="s">
        <v>163</v>
      </c>
      <c r="BM163" s="21" t="s">
        <v>753</v>
      </c>
    </row>
    <row r="164" spans="2:65" s="1" customFormat="1" ht="22.5" customHeight="1">
      <c r="B164" s="135"/>
      <c r="C164" s="164" t="s">
        <v>344</v>
      </c>
      <c r="D164" s="164" t="s">
        <v>159</v>
      </c>
      <c r="E164" s="165" t="s">
        <v>754</v>
      </c>
      <c r="F164" s="277" t="s">
        <v>755</v>
      </c>
      <c r="G164" s="277"/>
      <c r="H164" s="277"/>
      <c r="I164" s="277"/>
      <c r="J164" s="166" t="s">
        <v>653</v>
      </c>
      <c r="K164" s="167">
        <v>11</v>
      </c>
      <c r="L164" s="278">
        <v>0</v>
      </c>
      <c r="M164" s="278"/>
      <c r="N164" s="279">
        <f t="shared" si="35"/>
        <v>0</v>
      </c>
      <c r="O164" s="279"/>
      <c r="P164" s="279"/>
      <c r="Q164" s="279"/>
      <c r="R164" s="138"/>
      <c r="T164" s="168" t="s">
        <v>5</v>
      </c>
      <c r="U164" s="47" t="s">
        <v>42</v>
      </c>
      <c r="V164" s="39"/>
      <c r="W164" s="169">
        <f t="shared" si="36"/>
        <v>0</v>
      </c>
      <c r="X164" s="169">
        <v>0</v>
      </c>
      <c r="Y164" s="169">
        <f t="shared" si="37"/>
        <v>0</v>
      </c>
      <c r="Z164" s="169">
        <v>0</v>
      </c>
      <c r="AA164" s="170">
        <f t="shared" si="38"/>
        <v>0</v>
      </c>
      <c r="AR164" s="21" t="s">
        <v>163</v>
      </c>
      <c r="AT164" s="21" t="s">
        <v>159</v>
      </c>
      <c r="AU164" s="21" t="s">
        <v>113</v>
      </c>
      <c r="AY164" s="21" t="s">
        <v>158</v>
      </c>
      <c r="BE164" s="109">
        <f t="shared" si="39"/>
        <v>0</v>
      </c>
      <c r="BF164" s="109">
        <f t="shared" si="40"/>
        <v>0</v>
      </c>
      <c r="BG164" s="109">
        <f t="shared" si="41"/>
        <v>0</v>
      </c>
      <c r="BH164" s="109">
        <f t="shared" si="42"/>
        <v>0</v>
      </c>
      <c r="BI164" s="109">
        <f t="shared" si="43"/>
        <v>0</v>
      </c>
      <c r="BJ164" s="21" t="s">
        <v>85</v>
      </c>
      <c r="BK164" s="109">
        <f t="shared" si="44"/>
        <v>0</v>
      </c>
      <c r="BL164" s="21" t="s">
        <v>163</v>
      </c>
      <c r="BM164" s="21" t="s">
        <v>756</v>
      </c>
    </row>
    <row r="165" spans="2:65" s="1" customFormat="1" ht="22.5" customHeight="1">
      <c r="B165" s="135"/>
      <c r="C165" s="164" t="s">
        <v>348</v>
      </c>
      <c r="D165" s="164" t="s">
        <v>159</v>
      </c>
      <c r="E165" s="165" t="s">
        <v>757</v>
      </c>
      <c r="F165" s="277" t="s">
        <v>758</v>
      </c>
      <c r="G165" s="277"/>
      <c r="H165" s="277"/>
      <c r="I165" s="277"/>
      <c r="J165" s="166" t="s">
        <v>653</v>
      </c>
      <c r="K165" s="167">
        <v>11</v>
      </c>
      <c r="L165" s="278">
        <v>0</v>
      </c>
      <c r="M165" s="278"/>
      <c r="N165" s="279">
        <f t="shared" si="35"/>
        <v>0</v>
      </c>
      <c r="O165" s="279"/>
      <c r="P165" s="279"/>
      <c r="Q165" s="279"/>
      <c r="R165" s="138"/>
      <c r="T165" s="168" t="s">
        <v>5</v>
      </c>
      <c r="U165" s="47" t="s">
        <v>42</v>
      </c>
      <c r="V165" s="39"/>
      <c r="W165" s="169">
        <f t="shared" si="36"/>
        <v>0</v>
      </c>
      <c r="X165" s="169">
        <v>0</v>
      </c>
      <c r="Y165" s="169">
        <f t="shared" si="37"/>
        <v>0</v>
      </c>
      <c r="Z165" s="169">
        <v>0</v>
      </c>
      <c r="AA165" s="170">
        <f t="shared" si="38"/>
        <v>0</v>
      </c>
      <c r="AR165" s="21" t="s">
        <v>163</v>
      </c>
      <c r="AT165" s="21" t="s">
        <v>159</v>
      </c>
      <c r="AU165" s="21" t="s">
        <v>113</v>
      </c>
      <c r="AY165" s="21" t="s">
        <v>158</v>
      </c>
      <c r="BE165" s="109">
        <f t="shared" si="39"/>
        <v>0</v>
      </c>
      <c r="BF165" s="109">
        <f t="shared" si="40"/>
        <v>0</v>
      </c>
      <c r="BG165" s="109">
        <f t="shared" si="41"/>
        <v>0</v>
      </c>
      <c r="BH165" s="109">
        <f t="shared" si="42"/>
        <v>0</v>
      </c>
      <c r="BI165" s="109">
        <f t="shared" si="43"/>
        <v>0</v>
      </c>
      <c r="BJ165" s="21" t="s">
        <v>85</v>
      </c>
      <c r="BK165" s="109">
        <f t="shared" si="44"/>
        <v>0</v>
      </c>
      <c r="BL165" s="21" t="s">
        <v>163</v>
      </c>
      <c r="BM165" s="21" t="s">
        <v>759</v>
      </c>
    </row>
    <row r="166" spans="2:65" s="1" customFormat="1" ht="22.5" customHeight="1">
      <c r="B166" s="135"/>
      <c r="C166" s="164" t="s">
        <v>352</v>
      </c>
      <c r="D166" s="164" t="s">
        <v>159</v>
      </c>
      <c r="E166" s="165" t="s">
        <v>760</v>
      </c>
      <c r="F166" s="277" t="s">
        <v>761</v>
      </c>
      <c r="G166" s="277"/>
      <c r="H166" s="277"/>
      <c r="I166" s="277"/>
      <c r="J166" s="166" t="s">
        <v>206</v>
      </c>
      <c r="K166" s="167">
        <v>11</v>
      </c>
      <c r="L166" s="278">
        <v>0</v>
      </c>
      <c r="M166" s="278"/>
      <c r="N166" s="279">
        <f t="shared" si="35"/>
        <v>0</v>
      </c>
      <c r="O166" s="279"/>
      <c r="P166" s="279"/>
      <c r="Q166" s="279"/>
      <c r="R166" s="138"/>
      <c r="T166" s="168" t="s">
        <v>5</v>
      </c>
      <c r="U166" s="47" t="s">
        <v>42</v>
      </c>
      <c r="V166" s="39"/>
      <c r="W166" s="169">
        <f t="shared" si="36"/>
        <v>0</v>
      </c>
      <c r="X166" s="169">
        <v>0</v>
      </c>
      <c r="Y166" s="169">
        <f t="shared" si="37"/>
        <v>0</v>
      </c>
      <c r="Z166" s="169">
        <v>0</v>
      </c>
      <c r="AA166" s="170">
        <f t="shared" si="38"/>
        <v>0</v>
      </c>
      <c r="AR166" s="21" t="s">
        <v>163</v>
      </c>
      <c r="AT166" s="21" t="s">
        <v>159</v>
      </c>
      <c r="AU166" s="21" t="s">
        <v>113</v>
      </c>
      <c r="AY166" s="21" t="s">
        <v>158</v>
      </c>
      <c r="BE166" s="109">
        <f t="shared" si="39"/>
        <v>0</v>
      </c>
      <c r="BF166" s="109">
        <f t="shared" si="40"/>
        <v>0</v>
      </c>
      <c r="BG166" s="109">
        <f t="shared" si="41"/>
        <v>0</v>
      </c>
      <c r="BH166" s="109">
        <f t="shared" si="42"/>
        <v>0</v>
      </c>
      <c r="BI166" s="109">
        <f t="shared" si="43"/>
        <v>0</v>
      </c>
      <c r="BJ166" s="21" t="s">
        <v>85</v>
      </c>
      <c r="BK166" s="109">
        <f t="shared" si="44"/>
        <v>0</v>
      </c>
      <c r="BL166" s="21" t="s">
        <v>163</v>
      </c>
      <c r="BM166" s="21" t="s">
        <v>762</v>
      </c>
    </row>
    <row r="167" spans="2:65" s="1" customFormat="1" ht="22.5" customHeight="1">
      <c r="B167" s="135"/>
      <c r="C167" s="164" t="s">
        <v>357</v>
      </c>
      <c r="D167" s="164" t="s">
        <v>159</v>
      </c>
      <c r="E167" s="165" t="s">
        <v>763</v>
      </c>
      <c r="F167" s="277" t="s">
        <v>764</v>
      </c>
      <c r="G167" s="277"/>
      <c r="H167" s="277"/>
      <c r="I167" s="277"/>
      <c r="J167" s="166" t="s">
        <v>678</v>
      </c>
      <c r="K167" s="167">
        <v>397</v>
      </c>
      <c r="L167" s="278">
        <v>0</v>
      </c>
      <c r="M167" s="278"/>
      <c r="N167" s="279">
        <f t="shared" si="35"/>
        <v>0</v>
      </c>
      <c r="O167" s="279"/>
      <c r="P167" s="279"/>
      <c r="Q167" s="279"/>
      <c r="R167" s="138"/>
      <c r="T167" s="168" t="s">
        <v>5</v>
      </c>
      <c r="U167" s="47" t="s">
        <v>42</v>
      </c>
      <c r="V167" s="39"/>
      <c r="W167" s="169">
        <f t="shared" si="36"/>
        <v>0</v>
      </c>
      <c r="X167" s="169">
        <v>0</v>
      </c>
      <c r="Y167" s="169">
        <f t="shared" si="37"/>
        <v>0</v>
      </c>
      <c r="Z167" s="169">
        <v>0</v>
      </c>
      <c r="AA167" s="170">
        <f t="shared" si="38"/>
        <v>0</v>
      </c>
      <c r="AR167" s="21" t="s">
        <v>163</v>
      </c>
      <c r="AT167" s="21" t="s">
        <v>159</v>
      </c>
      <c r="AU167" s="21" t="s">
        <v>113</v>
      </c>
      <c r="AY167" s="21" t="s">
        <v>158</v>
      </c>
      <c r="BE167" s="109">
        <f t="shared" si="39"/>
        <v>0</v>
      </c>
      <c r="BF167" s="109">
        <f t="shared" si="40"/>
        <v>0</v>
      </c>
      <c r="BG167" s="109">
        <f t="shared" si="41"/>
        <v>0</v>
      </c>
      <c r="BH167" s="109">
        <f t="shared" si="42"/>
        <v>0</v>
      </c>
      <c r="BI167" s="109">
        <f t="shared" si="43"/>
        <v>0</v>
      </c>
      <c r="BJ167" s="21" t="s">
        <v>85</v>
      </c>
      <c r="BK167" s="109">
        <f t="shared" si="44"/>
        <v>0</v>
      </c>
      <c r="BL167" s="21" t="s">
        <v>163</v>
      </c>
      <c r="BM167" s="21" t="s">
        <v>765</v>
      </c>
    </row>
    <row r="168" spans="2:65" s="1" customFormat="1" ht="22.5" customHeight="1">
      <c r="B168" s="135"/>
      <c r="C168" s="164" t="s">
        <v>361</v>
      </c>
      <c r="D168" s="164" t="s">
        <v>159</v>
      </c>
      <c r="E168" s="165" t="s">
        <v>766</v>
      </c>
      <c r="F168" s="277" t="s">
        <v>767</v>
      </c>
      <c r="G168" s="277"/>
      <c r="H168" s="277"/>
      <c r="I168" s="277"/>
      <c r="J168" s="166" t="s">
        <v>206</v>
      </c>
      <c r="K168" s="167">
        <v>397</v>
      </c>
      <c r="L168" s="278">
        <v>0</v>
      </c>
      <c r="M168" s="278"/>
      <c r="N168" s="279">
        <f t="shared" si="35"/>
        <v>0</v>
      </c>
      <c r="O168" s="279"/>
      <c r="P168" s="279"/>
      <c r="Q168" s="279"/>
      <c r="R168" s="138"/>
      <c r="T168" s="168" t="s">
        <v>5</v>
      </c>
      <c r="U168" s="47" t="s">
        <v>42</v>
      </c>
      <c r="V168" s="39"/>
      <c r="W168" s="169">
        <f t="shared" si="36"/>
        <v>0</v>
      </c>
      <c r="X168" s="169">
        <v>0</v>
      </c>
      <c r="Y168" s="169">
        <f t="shared" si="37"/>
        <v>0</v>
      </c>
      <c r="Z168" s="169">
        <v>0</v>
      </c>
      <c r="AA168" s="170">
        <f t="shared" si="38"/>
        <v>0</v>
      </c>
      <c r="AR168" s="21" t="s">
        <v>163</v>
      </c>
      <c r="AT168" s="21" t="s">
        <v>159</v>
      </c>
      <c r="AU168" s="21" t="s">
        <v>113</v>
      </c>
      <c r="AY168" s="21" t="s">
        <v>158</v>
      </c>
      <c r="BE168" s="109">
        <f t="shared" si="39"/>
        <v>0</v>
      </c>
      <c r="BF168" s="109">
        <f t="shared" si="40"/>
        <v>0</v>
      </c>
      <c r="BG168" s="109">
        <f t="shared" si="41"/>
        <v>0</v>
      </c>
      <c r="BH168" s="109">
        <f t="shared" si="42"/>
        <v>0</v>
      </c>
      <c r="BI168" s="109">
        <f t="shared" si="43"/>
        <v>0</v>
      </c>
      <c r="BJ168" s="21" t="s">
        <v>85</v>
      </c>
      <c r="BK168" s="109">
        <f t="shared" si="44"/>
        <v>0</v>
      </c>
      <c r="BL168" s="21" t="s">
        <v>163</v>
      </c>
      <c r="BM168" s="21" t="s">
        <v>768</v>
      </c>
    </row>
    <row r="169" spans="2:65" s="9" customFormat="1" ht="29.85" customHeight="1">
      <c r="B169" s="153"/>
      <c r="C169" s="154"/>
      <c r="D169" s="163" t="s">
        <v>649</v>
      </c>
      <c r="E169" s="163"/>
      <c r="F169" s="163"/>
      <c r="G169" s="163"/>
      <c r="H169" s="163"/>
      <c r="I169" s="163"/>
      <c r="J169" s="163"/>
      <c r="K169" s="163"/>
      <c r="L169" s="163"/>
      <c r="M169" s="163"/>
      <c r="N169" s="303">
        <f>BK169</f>
        <v>0</v>
      </c>
      <c r="O169" s="304"/>
      <c r="P169" s="304"/>
      <c r="Q169" s="304"/>
      <c r="R169" s="156"/>
      <c r="T169" s="157"/>
      <c r="U169" s="154"/>
      <c r="V169" s="154"/>
      <c r="W169" s="158">
        <f>SUM(W170:W174)</f>
        <v>0</v>
      </c>
      <c r="X169" s="154"/>
      <c r="Y169" s="158">
        <f>SUM(Y170:Y174)</f>
        <v>0</v>
      </c>
      <c r="Z169" s="154"/>
      <c r="AA169" s="159">
        <f>SUM(AA170:AA174)</f>
        <v>0</v>
      </c>
      <c r="AR169" s="160" t="s">
        <v>85</v>
      </c>
      <c r="AT169" s="161" t="s">
        <v>76</v>
      </c>
      <c r="AU169" s="161" t="s">
        <v>85</v>
      </c>
      <c r="AY169" s="160" t="s">
        <v>158</v>
      </c>
      <c r="BK169" s="162">
        <f>SUM(BK170:BK174)</f>
        <v>0</v>
      </c>
    </row>
    <row r="170" spans="2:65" s="1" customFormat="1" ht="22.5" customHeight="1">
      <c r="B170" s="135"/>
      <c r="C170" s="164" t="s">
        <v>365</v>
      </c>
      <c r="D170" s="164" t="s">
        <v>159</v>
      </c>
      <c r="E170" s="165" t="s">
        <v>769</v>
      </c>
      <c r="F170" s="277" t="s">
        <v>770</v>
      </c>
      <c r="G170" s="277"/>
      <c r="H170" s="277"/>
      <c r="I170" s="277"/>
      <c r="J170" s="166" t="s">
        <v>216</v>
      </c>
      <c r="K170" s="167">
        <v>5.2249999999999996</v>
      </c>
      <c r="L170" s="278">
        <v>0</v>
      </c>
      <c r="M170" s="278"/>
      <c r="N170" s="279">
        <f>ROUND(L170*K170,2)</f>
        <v>0</v>
      </c>
      <c r="O170" s="279"/>
      <c r="P170" s="279"/>
      <c r="Q170" s="279"/>
      <c r="R170" s="138"/>
      <c r="T170" s="168" t="s">
        <v>5</v>
      </c>
      <c r="U170" s="47" t="s">
        <v>42</v>
      </c>
      <c r="V170" s="39"/>
      <c r="W170" s="169">
        <f>V170*K170</f>
        <v>0</v>
      </c>
      <c r="X170" s="169">
        <v>0</v>
      </c>
      <c r="Y170" s="169">
        <f>X170*K170</f>
        <v>0</v>
      </c>
      <c r="Z170" s="169">
        <v>0</v>
      </c>
      <c r="AA170" s="170">
        <f>Z170*K170</f>
        <v>0</v>
      </c>
      <c r="AR170" s="21" t="s">
        <v>163</v>
      </c>
      <c r="AT170" s="21" t="s">
        <v>159</v>
      </c>
      <c r="AU170" s="21" t="s">
        <v>113</v>
      </c>
      <c r="AY170" s="21" t="s">
        <v>158</v>
      </c>
      <c r="BE170" s="109">
        <f>IF(U170="základní",N170,0)</f>
        <v>0</v>
      </c>
      <c r="BF170" s="109">
        <f>IF(U170="snížená",N170,0)</f>
        <v>0</v>
      </c>
      <c r="BG170" s="109">
        <f>IF(U170="zákl. přenesená",N170,0)</f>
        <v>0</v>
      </c>
      <c r="BH170" s="109">
        <f>IF(U170="sníž. přenesená",N170,0)</f>
        <v>0</v>
      </c>
      <c r="BI170" s="109">
        <f>IF(U170="nulová",N170,0)</f>
        <v>0</v>
      </c>
      <c r="BJ170" s="21" t="s">
        <v>85</v>
      </c>
      <c r="BK170" s="109">
        <f>ROUND(L170*K170,2)</f>
        <v>0</v>
      </c>
      <c r="BL170" s="21" t="s">
        <v>163</v>
      </c>
      <c r="BM170" s="21" t="s">
        <v>771</v>
      </c>
    </row>
    <row r="171" spans="2:65" s="1" customFormat="1" ht="22.5" customHeight="1">
      <c r="B171" s="135"/>
      <c r="C171" s="164" t="s">
        <v>369</v>
      </c>
      <c r="D171" s="164" t="s">
        <v>159</v>
      </c>
      <c r="E171" s="165" t="s">
        <v>772</v>
      </c>
      <c r="F171" s="277" t="s">
        <v>773</v>
      </c>
      <c r="G171" s="277"/>
      <c r="H171" s="277"/>
      <c r="I171" s="277"/>
      <c r="J171" s="166" t="s">
        <v>278</v>
      </c>
      <c r="K171" s="167">
        <v>11.494999999999999</v>
      </c>
      <c r="L171" s="278">
        <v>0</v>
      </c>
      <c r="M171" s="278"/>
      <c r="N171" s="279">
        <f>ROUND(L171*K171,2)</f>
        <v>0</v>
      </c>
      <c r="O171" s="279"/>
      <c r="P171" s="279"/>
      <c r="Q171" s="279"/>
      <c r="R171" s="138"/>
      <c r="T171" s="168" t="s">
        <v>5</v>
      </c>
      <c r="U171" s="47" t="s">
        <v>42</v>
      </c>
      <c r="V171" s="39"/>
      <c r="W171" s="169">
        <f>V171*K171</f>
        <v>0</v>
      </c>
      <c r="X171" s="169">
        <v>0</v>
      </c>
      <c r="Y171" s="169">
        <f>X171*K171</f>
        <v>0</v>
      </c>
      <c r="Z171" s="169">
        <v>0</v>
      </c>
      <c r="AA171" s="170">
        <f>Z171*K171</f>
        <v>0</v>
      </c>
      <c r="AR171" s="21" t="s">
        <v>163</v>
      </c>
      <c r="AT171" s="21" t="s">
        <v>159</v>
      </c>
      <c r="AU171" s="21" t="s">
        <v>113</v>
      </c>
      <c r="AY171" s="21" t="s">
        <v>158</v>
      </c>
      <c r="BE171" s="109">
        <f>IF(U171="základní",N171,0)</f>
        <v>0</v>
      </c>
      <c r="BF171" s="109">
        <f>IF(U171="snížená",N171,0)</f>
        <v>0</v>
      </c>
      <c r="BG171" s="109">
        <f>IF(U171="zákl. přenesená",N171,0)</f>
        <v>0</v>
      </c>
      <c r="BH171" s="109">
        <f>IF(U171="sníž. přenesená",N171,0)</f>
        <v>0</v>
      </c>
      <c r="BI171" s="109">
        <f>IF(U171="nulová",N171,0)</f>
        <v>0</v>
      </c>
      <c r="BJ171" s="21" t="s">
        <v>85</v>
      </c>
      <c r="BK171" s="109">
        <f>ROUND(L171*K171,2)</f>
        <v>0</v>
      </c>
      <c r="BL171" s="21" t="s">
        <v>163</v>
      </c>
      <c r="BM171" s="21" t="s">
        <v>774</v>
      </c>
    </row>
    <row r="172" spans="2:65" s="1" customFormat="1" ht="22.5" customHeight="1">
      <c r="B172" s="135"/>
      <c r="C172" s="164" t="s">
        <v>373</v>
      </c>
      <c r="D172" s="164" t="s">
        <v>159</v>
      </c>
      <c r="E172" s="165" t="s">
        <v>775</v>
      </c>
      <c r="F172" s="277" t="s">
        <v>776</v>
      </c>
      <c r="G172" s="277"/>
      <c r="H172" s="277"/>
      <c r="I172" s="277"/>
      <c r="J172" s="166" t="s">
        <v>278</v>
      </c>
      <c r="K172" s="167">
        <v>2.4750000000000001</v>
      </c>
      <c r="L172" s="278">
        <v>0</v>
      </c>
      <c r="M172" s="278"/>
      <c r="N172" s="279">
        <f>ROUND(L172*K172,2)</f>
        <v>0</v>
      </c>
      <c r="O172" s="279"/>
      <c r="P172" s="279"/>
      <c r="Q172" s="279"/>
      <c r="R172" s="138"/>
      <c r="T172" s="168" t="s">
        <v>5</v>
      </c>
      <c r="U172" s="47" t="s">
        <v>42</v>
      </c>
      <c r="V172" s="39"/>
      <c r="W172" s="169">
        <f>V172*K172</f>
        <v>0</v>
      </c>
      <c r="X172" s="169">
        <v>0</v>
      </c>
      <c r="Y172" s="169">
        <f>X172*K172</f>
        <v>0</v>
      </c>
      <c r="Z172" s="169">
        <v>0</v>
      </c>
      <c r="AA172" s="170">
        <f>Z172*K172</f>
        <v>0</v>
      </c>
      <c r="AR172" s="21" t="s">
        <v>163</v>
      </c>
      <c r="AT172" s="21" t="s">
        <v>159</v>
      </c>
      <c r="AU172" s="21" t="s">
        <v>113</v>
      </c>
      <c r="AY172" s="21" t="s">
        <v>158</v>
      </c>
      <c r="BE172" s="109">
        <f>IF(U172="základní",N172,0)</f>
        <v>0</v>
      </c>
      <c r="BF172" s="109">
        <f>IF(U172="snížená",N172,0)</f>
        <v>0</v>
      </c>
      <c r="BG172" s="109">
        <f>IF(U172="zákl. přenesená",N172,0)</f>
        <v>0</v>
      </c>
      <c r="BH172" s="109">
        <f>IF(U172="sníž. přenesená",N172,0)</f>
        <v>0</v>
      </c>
      <c r="BI172" s="109">
        <f>IF(U172="nulová",N172,0)</f>
        <v>0</v>
      </c>
      <c r="BJ172" s="21" t="s">
        <v>85</v>
      </c>
      <c r="BK172" s="109">
        <f>ROUND(L172*K172,2)</f>
        <v>0</v>
      </c>
      <c r="BL172" s="21" t="s">
        <v>163</v>
      </c>
      <c r="BM172" s="21" t="s">
        <v>777</v>
      </c>
    </row>
    <row r="173" spans="2:65" s="1" customFormat="1" ht="22.5" customHeight="1">
      <c r="B173" s="135"/>
      <c r="C173" s="164" t="s">
        <v>377</v>
      </c>
      <c r="D173" s="164" t="s">
        <v>159</v>
      </c>
      <c r="E173" s="165" t="s">
        <v>748</v>
      </c>
      <c r="F173" s="277" t="s">
        <v>749</v>
      </c>
      <c r="G173" s="277"/>
      <c r="H173" s="277"/>
      <c r="I173" s="277"/>
      <c r="J173" s="166" t="s">
        <v>278</v>
      </c>
      <c r="K173" s="167">
        <v>218.405</v>
      </c>
      <c r="L173" s="278">
        <v>0</v>
      </c>
      <c r="M173" s="278"/>
      <c r="N173" s="279">
        <f>ROUND(L173*K173,2)</f>
        <v>0</v>
      </c>
      <c r="O173" s="279"/>
      <c r="P173" s="279"/>
      <c r="Q173" s="279"/>
      <c r="R173" s="138"/>
      <c r="T173" s="168" t="s">
        <v>5</v>
      </c>
      <c r="U173" s="47" t="s">
        <v>42</v>
      </c>
      <c r="V173" s="39"/>
      <c r="W173" s="169">
        <f>V173*K173</f>
        <v>0</v>
      </c>
      <c r="X173" s="169">
        <v>0</v>
      </c>
      <c r="Y173" s="169">
        <f>X173*K173</f>
        <v>0</v>
      </c>
      <c r="Z173" s="169">
        <v>0</v>
      </c>
      <c r="AA173" s="170">
        <f>Z173*K173</f>
        <v>0</v>
      </c>
      <c r="AR173" s="21" t="s">
        <v>163</v>
      </c>
      <c r="AT173" s="21" t="s">
        <v>159</v>
      </c>
      <c r="AU173" s="21" t="s">
        <v>113</v>
      </c>
      <c r="AY173" s="21" t="s">
        <v>158</v>
      </c>
      <c r="BE173" s="109">
        <f>IF(U173="základní",N173,0)</f>
        <v>0</v>
      </c>
      <c r="BF173" s="109">
        <f>IF(U173="snížená",N173,0)</f>
        <v>0</v>
      </c>
      <c r="BG173" s="109">
        <f>IF(U173="zákl. přenesená",N173,0)</f>
        <v>0</v>
      </c>
      <c r="BH173" s="109">
        <f>IF(U173="sníž. přenesená",N173,0)</f>
        <v>0</v>
      </c>
      <c r="BI173" s="109">
        <f>IF(U173="nulová",N173,0)</f>
        <v>0</v>
      </c>
      <c r="BJ173" s="21" t="s">
        <v>85</v>
      </c>
      <c r="BK173" s="109">
        <f>ROUND(L173*K173,2)</f>
        <v>0</v>
      </c>
      <c r="BL173" s="21" t="s">
        <v>163</v>
      </c>
      <c r="BM173" s="21" t="s">
        <v>778</v>
      </c>
    </row>
    <row r="174" spans="2:65" s="1" customFormat="1" ht="22.5" customHeight="1">
      <c r="B174" s="135"/>
      <c r="C174" s="164" t="s">
        <v>381</v>
      </c>
      <c r="D174" s="164" t="s">
        <v>159</v>
      </c>
      <c r="E174" s="165" t="s">
        <v>748</v>
      </c>
      <c r="F174" s="277" t="s">
        <v>749</v>
      </c>
      <c r="G174" s="277"/>
      <c r="H174" s="277"/>
      <c r="I174" s="277"/>
      <c r="J174" s="166" t="s">
        <v>278</v>
      </c>
      <c r="K174" s="167">
        <v>27.225000000000001</v>
      </c>
      <c r="L174" s="278">
        <v>0</v>
      </c>
      <c r="M174" s="278"/>
      <c r="N174" s="279">
        <f>ROUND(L174*K174,2)</f>
        <v>0</v>
      </c>
      <c r="O174" s="279"/>
      <c r="P174" s="279"/>
      <c r="Q174" s="279"/>
      <c r="R174" s="138"/>
      <c r="T174" s="168" t="s">
        <v>5</v>
      </c>
      <c r="U174" s="47" t="s">
        <v>42</v>
      </c>
      <c r="V174" s="39"/>
      <c r="W174" s="169">
        <f>V174*K174</f>
        <v>0</v>
      </c>
      <c r="X174" s="169">
        <v>0</v>
      </c>
      <c r="Y174" s="169">
        <f>X174*K174</f>
        <v>0</v>
      </c>
      <c r="Z174" s="169">
        <v>0</v>
      </c>
      <c r="AA174" s="170">
        <f>Z174*K174</f>
        <v>0</v>
      </c>
      <c r="AR174" s="21" t="s">
        <v>163</v>
      </c>
      <c r="AT174" s="21" t="s">
        <v>159</v>
      </c>
      <c r="AU174" s="21" t="s">
        <v>113</v>
      </c>
      <c r="AY174" s="21" t="s">
        <v>158</v>
      </c>
      <c r="BE174" s="109">
        <f>IF(U174="základní",N174,0)</f>
        <v>0</v>
      </c>
      <c r="BF174" s="109">
        <f>IF(U174="snížená",N174,0)</f>
        <v>0</v>
      </c>
      <c r="BG174" s="109">
        <f>IF(U174="zákl. přenesená",N174,0)</f>
        <v>0</v>
      </c>
      <c r="BH174" s="109">
        <f>IF(U174="sníž. přenesená",N174,0)</f>
        <v>0</v>
      </c>
      <c r="BI174" s="109">
        <f>IF(U174="nulová",N174,0)</f>
        <v>0</v>
      </c>
      <c r="BJ174" s="21" t="s">
        <v>85</v>
      </c>
      <c r="BK174" s="109">
        <f>ROUND(L174*K174,2)</f>
        <v>0</v>
      </c>
      <c r="BL174" s="21" t="s">
        <v>163</v>
      </c>
      <c r="BM174" s="21" t="s">
        <v>779</v>
      </c>
    </row>
    <row r="175" spans="2:65" s="9" customFormat="1" ht="29.85" customHeight="1">
      <c r="B175" s="153"/>
      <c r="C175" s="154"/>
      <c r="D175" s="163" t="s">
        <v>650</v>
      </c>
      <c r="E175" s="163"/>
      <c r="F175" s="163"/>
      <c r="G175" s="163"/>
      <c r="H175" s="163"/>
      <c r="I175" s="163"/>
      <c r="J175" s="163"/>
      <c r="K175" s="163"/>
      <c r="L175" s="163"/>
      <c r="M175" s="163"/>
      <c r="N175" s="303">
        <f>BK175</f>
        <v>0</v>
      </c>
      <c r="O175" s="304"/>
      <c r="P175" s="304"/>
      <c r="Q175" s="304"/>
      <c r="R175" s="156"/>
      <c r="T175" s="157"/>
      <c r="U175" s="154"/>
      <c r="V175" s="154"/>
      <c r="W175" s="158">
        <f>SUM(W176:W177)</f>
        <v>0</v>
      </c>
      <c r="X175" s="154"/>
      <c r="Y175" s="158">
        <f>SUM(Y176:Y177)</f>
        <v>0</v>
      </c>
      <c r="Z175" s="154"/>
      <c r="AA175" s="159">
        <f>SUM(AA176:AA177)</f>
        <v>0</v>
      </c>
      <c r="AR175" s="160" t="s">
        <v>85</v>
      </c>
      <c r="AT175" s="161" t="s">
        <v>76</v>
      </c>
      <c r="AU175" s="161" t="s">
        <v>85</v>
      </c>
      <c r="AY175" s="160" t="s">
        <v>158</v>
      </c>
      <c r="BK175" s="162">
        <f>SUM(BK176:BK177)</f>
        <v>0</v>
      </c>
    </row>
    <row r="176" spans="2:65" s="1" customFormat="1" ht="22.5" customHeight="1">
      <c r="B176" s="135"/>
      <c r="C176" s="164" t="s">
        <v>388</v>
      </c>
      <c r="D176" s="164" t="s">
        <v>159</v>
      </c>
      <c r="E176" s="165" t="s">
        <v>780</v>
      </c>
      <c r="F176" s="277" t="s">
        <v>781</v>
      </c>
      <c r="G176" s="277"/>
      <c r="H176" s="277"/>
      <c r="I176" s="277"/>
      <c r="J176" s="166" t="s">
        <v>782</v>
      </c>
      <c r="K176" s="167">
        <v>0.72</v>
      </c>
      <c r="L176" s="278">
        <v>0</v>
      </c>
      <c r="M176" s="278"/>
      <c r="N176" s="279">
        <f>ROUND(L176*K176,2)</f>
        <v>0</v>
      </c>
      <c r="O176" s="279"/>
      <c r="P176" s="279"/>
      <c r="Q176" s="279"/>
      <c r="R176" s="138"/>
      <c r="T176" s="168" t="s">
        <v>5</v>
      </c>
      <c r="U176" s="47" t="s">
        <v>42</v>
      </c>
      <c r="V176" s="39"/>
      <c r="W176" s="169">
        <f>V176*K176</f>
        <v>0</v>
      </c>
      <c r="X176" s="169">
        <v>0</v>
      </c>
      <c r="Y176" s="169">
        <f>X176*K176</f>
        <v>0</v>
      </c>
      <c r="Z176" s="169">
        <v>0</v>
      </c>
      <c r="AA176" s="170">
        <f>Z176*K176</f>
        <v>0</v>
      </c>
      <c r="AR176" s="21" t="s">
        <v>163</v>
      </c>
      <c r="AT176" s="21" t="s">
        <v>159</v>
      </c>
      <c r="AU176" s="21" t="s">
        <v>113</v>
      </c>
      <c r="AY176" s="21" t="s">
        <v>158</v>
      </c>
      <c r="BE176" s="109">
        <f>IF(U176="základní",N176,0)</f>
        <v>0</v>
      </c>
      <c r="BF176" s="109">
        <f>IF(U176="snížená",N176,0)</f>
        <v>0</v>
      </c>
      <c r="BG176" s="109">
        <f>IF(U176="zákl. přenesená",N176,0)</f>
        <v>0</v>
      </c>
      <c r="BH176" s="109">
        <f>IF(U176="sníž. přenesená",N176,0)</f>
        <v>0</v>
      </c>
      <c r="BI176" s="109">
        <f>IF(U176="nulová",N176,0)</f>
        <v>0</v>
      </c>
      <c r="BJ176" s="21" t="s">
        <v>85</v>
      </c>
      <c r="BK176" s="109">
        <f>ROUND(L176*K176,2)</f>
        <v>0</v>
      </c>
      <c r="BL176" s="21" t="s">
        <v>163</v>
      </c>
      <c r="BM176" s="21" t="s">
        <v>783</v>
      </c>
    </row>
    <row r="177" spans="2:65" s="1" customFormat="1" ht="22.5" customHeight="1">
      <c r="B177" s="135"/>
      <c r="C177" s="164" t="s">
        <v>392</v>
      </c>
      <c r="D177" s="164" t="s">
        <v>159</v>
      </c>
      <c r="E177" s="165" t="s">
        <v>784</v>
      </c>
      <c r="F177" s="277" t="s">
        <v>785</v>
      </c>
      <c r="G177" s="277"/>
      <c r="H177" s="277"/>
      <c r="I177" s="277"/>
      <c r="J177" s="166" t="s">
        <v>786</v>
      </c>
      <c r="K177" s="167">
        <v>1</v>
      </c>
      <c r="L177" s="278">
        <v>0</v>
      </c>
      <c r="M177" s="278"/>
      <c r="N177" s="279">
        <f>ROUND(L177*K177,2)</f>
        <v>0</v>
      </c>
      <c r="O177" s="279"/>
      <c r="P177" s="279"/>
      <c r="Q177" s="279"/>
      <c r="R177" s="138"/>
      <c r="T177" s="168" t="s">
        <v>5</v>
      </c>
      <c r="U177" s="47" t="s">
        <v>42</v>
      </c>
      <c r="V177" s="39"/>
      <c r="W177" s="169">
        <f>V177*K177</f>
        <v>0</v>
      </c>
      <c r="X177" s="169">
        <v>0</v>
      </c>
      <c r="Y177" s="169">
        <f>X177*K177</f>
        <v>0</v>
      </c>
      <c r="Z177" s="169">
        <v>0</v>
      </c>
      <c r="AA177" s="170">
        <f>Z177*K177</f>
        <v>0</v>
      </c>
      <c r="AR177" s="21" t="s">
        <v>163</v>
      </c>
      <c r="AT177" s="21" t="s">
        <v>159</v>
      </c>
      <c r="AU177" s="21" t="s">
        <v>113</v>
      </c>
      <c r="AY177" s="21" t="s">
        <v>158</v>
      </c>
      <c r="BE177" s="109">
        <f>IF(U177="základní",N177,0)</f>
        <v>0</v>
      </c>
      <c r="BF177" s="109">
        <f>IF(U177="snížená",N177,0)</f>
        <v>0</v>
      </c>
      <c r="BG177" s="109">
        <f>IF(U177="zákl. přenesená",N177,0)</f>
        <v>0</v>
      </c>
      <c r="BH177" s="109">
        <f>IF(U177="sníž. přenesená",N177,0)</f>
        <v>0</v>
      </c>
      <c r="BI177" s="109">
        <f>IF(U177="nulová",N177,0)</f>
        <v>0</v>
      </c>
      <c r="BJ177" s="21" t="s">
        <v>85</v>
      </c>
      <c r="BK177" s="109">
        <f>ROUND(L177*K177,2)</f>
        <v>0</v>
      </c>
      <c r="BL177" s="21" t="s">
        <v>163</v>
      </c>
      <c r="BM177" s="21" t="s">
        <v>787</v>
      </c>
    </row>
    <row r="178" spans="2:65" s="1" customFormat="1" ht="49.9" customHeight="1">
      <c r="B178" s="38"/>
      <c r="C178" s="39"/>
      <c r="D178" s="155" t="s">
        <v>642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00">
        <f>BK178</f>
        <v>0</v>
      </c>
      <c r="O178" s="301"/>
      <c r="P178" s="301"/>
      <c r="Q178" s="301"/>
      <c r="R178" s="40"/>
      <c r="T178" s="208"/>
      <c r="U178" s="59"/>
      <c r="V178" s="59"/>
      <c r="W178" s="59"/>
      <c r="X178" s="59"/>
      <c r="Y178" s="59"/>
      <c r="Z178" s="59"/>
      <c r="AA178" s="61"/>
      <c r="AT178" s="21" t="s">
        <v>76</v>
      </c>
      <c r="AU178" s="21" t="s">
        <v>77</v>
      </c>
      <c r="AY178" s="21" t="s">
        <v>643</v>
      </c>
      <c r="BK178" s="109">
        <v>0</v>
      </c>
    </row>
    <row r="179" spans="2:65" s="1" customFormat="1" ht="6.95" customHeight="1">
      <c r="B179" s="62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4"/>
    </row>
  </sheetData>
  <mergeCells count="214">
    <mergeCell ref="N178:Q178"/>
    <mergeCell ref="H1:K1"/>
    <mergeCell ref="S2:AC2"/>
    <mergeCell ref="F176:I176"/>
    <mergeCell ref="L176:M176"/>
    <mergeCell ref="N176:Q176"/>
    <mergeCell ref="F177:I177"/>
    <mergeCell ref="L177:M177"/>
    <mergeCell ref="N177:Q177"/>
    <mergeCell ref="N121:Q121"/>
    <mergeCell ref="N122:Q122"/>
    <mergeCell ref="N123:Q123"/>
    <mergeCell ref="N137:Q137"/>
    <mergeCell ref="N162:Q162"/>
    <mergeCell ref="N169:Q169"/>
    <mergeCell ref="N175:Q175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8:I168"/>
    <mergeCell ref="L168:M168"/>
    <mergeCell ref="N168:Q168"/>
    <mergeCell ref="F170:I170"/>
    <mergeCell ref="L170:M170"/>
    <mergeCell ref="N170:Q170"/>
    <mergeCell ref="F171:I171"/>
    <mergeCell ref="L171:M171"/>
    <mergeCell ref="N171:Q171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3:I153"/>
    <mergeCell ref="F154:I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48:I148"/>
    <mergeCell ref="L148:M148"/>
    <mergeCell ref="N148:Q148"/>
    <mergeCell ref="F149:I149"/>
    <mergeCell ref="F150:I150"/>
    <mergeCell ref="F151:I151"/>
    <mergeCell ref="L151:M151"/>
    <mergeCell ref="N151:Q151"/>
    <mergeCell ref="F152:I152"/>
    <mergeCell ref="L152:M152"/>
    <mergeCell ref="N152:Q152"/>
    <mergeCell ref="F143:I143"/>
    <mergeCell ref="L143:M143"/>
    <mergeCell ref="N143:Q143"/>
    <mergeCell ref="F144:I144"/>
    <mergeCell ref="L144:M144"/>
    <mergeCell ref="N144:Q144"/>
    <mergeCell ref="F145:I145"/>
    <mergeCell ref="F146:I146"/>
    <mergeCell ref="F147:I147"/>
    <mergeCell ref="L147:M147"/>
    <mergeCell ref="N147:Q147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6:I136"/>
    <mergeCell ref="L136:M136"/>
    <mergeCell ref="N136:Q136"/>
    <mergeCell ref="F138:I138"/>
    <mergeCell ref="L138:M138"/>
    <mergeCell ref="N138:Q138"/>
    <mergeCell ref="F139:I139"/>
    <mergeCell ref="L139:M139"/>
    <mergeCell ref="N139:Q139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86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108</v>
      </c>
      <c r="G1" s="17"/>
      <c r="H1" s="302" t="s">
        <v>109</v>
      </c>
      <c r="I1" s="302"/>
      <c r="J1" s="302"/>
      <c r="K1" s="302"/>
      <c r="L1" s="17" t="s">
        <v>110</v>
      </c>
      <c r="M1" s="15"/>
      <c r="N1" s="15"/>
      <c r="O1" s="16" t="s">
        <v>111</v>
      </c>
      <c r="P1" s="15"/>
      <c r="Q1" s="15"/>
      <c r="R1" s="15"/>
      <c r="S1" s="17" t="s">
        <v>112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9" t="s">
        <v>7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S2" s="245" t="s">
        <v>8</v>
      </c>
      <c r="T2" s="246"/>
      <c r="U2" s="246"/>
      <c r="V2" s="246"/>
      <c r="W2" s="246"/>
      <c r="X2" s="246"/>
      <c r="Y2" s="246"/>
      <c r="Z2" s="246"/>
      <c r="AA2" s="246"/>
      <c r="AB2" s="246"/>
      <c r="AC2" s="246"/>
      <c r="AT2" s="21" t="s">
        <v>92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113</v>
      </c>
    </row>
    <row r="4" spans="1:66" ht="36.950000000000003" customHeight="1">
      <c r="B4" s="25"/>
      <c r="C4" s="211" t="s">
        <v>114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54" t="str">
        <f>'Rekapitulace stavby'!K6</f>
        <v>Rekonstrukce komunikací v oblasti Toužimská Novákovo náměstí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9"/>
      <c r="R6" s="26"/>
    </row>
    <row r="7" spans="1:66" s="1" customFormat="1" ht="32.85" customHeight="1">
      <c r="B7" s="38"/>
      <c r="C7" s="39"/>
      <c r="D7" s="32" t="s">
        <v>115</v>
      </c>
      <c r="E7" s="39"/>
      <c r="F7" s="217" t="s">
        <v>788</v>
      </c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22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23</v>
      </c>
      <c r="E9" s="39"/>
      <c r="F9" s="31" t="s">
        <v>24</v>
      </c>
      <c r="G9" s="39"/>
      <c r="H9" s="39"/>
      <c r="I9" s="39"/>
      <c r="J9" s="39"/>
      <c r="K9" s="39"/>
      <c r="L9" s="39"/>
      <c r="M9" s="33" t="s">
        <v>25</v>
      </c>
      <c r="N9" s="39"/>
      <c r="O9" s="257" t="str">
        <f>'Rekapitulace stavby'!AN8</f>
        <v>21.4.2017</v>
      </c>
      <c r="P9" s="258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27</v>
      </c>
      <c r="E11" s="39"/>
      <c r="F11" s="39"/>
      <c r="G11" s="39"/>
      <c r="H11" s="39"/>
      <c r="I11" s="39"/>
      <c r="J11" s="39"/>
      <c r="K11" s="39"/>
      <c r="L11" s="39"/>
      <c r="M11" s="33" t="s">
        <v>28</v>
      </c>
      <c r="N11" s="39"/>
      <c r="O11" s="215" t="s">
        <v>5</v>
      </c>
      <c r="P11" s="215"/>
      <c r="Q11" s="39"/>
      <c r="R11" s="40"/>
    </row>
    <row r="12" spans="1:66" s="1" customFormat="1" ht="18" customHeight="1">
      <c r="B12" s="38"/>
      <c r="C12" s="39"/>
      <c r="D12" s="39"/>
      <c r="E12" s="31" t="s">
        <v>29</v>
      </c>
      <c r="F12" s="39"/>
      <c r="G12" s="39"/>
      <c r="H12" s="39"/>
      <c r="I12" s="39"/>
      <c r="J12" s="39"/>
      <c r="K12" s="39"/>
      <c r="L12" s="39"/>
      <c r="M12" s="33" t="s">
        <v>30</v>
      </c>
      <c r="N12" s="39"/>
      <c r="O12" s="215" t="s">
        <v>5</v>
      </c>
      <c r="P12" s="215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31</v>
      </c>
      <c r="E14" s="39"/>
      <c r="F14" s="39"/>
      <c r="G14" s="39"/>
      <c r="H14" s="39"/>
      <c r="I14" s="39"/>
      <c r="J14" s="39"/>
      <c r="K14" s="39"/>
      <c r="L14" s="39"/>
      <c r="M14" s="33" t="s">
        <v>28</v>
      </c>
      <c r="N14" s="39"/>
      <c r="O14" s="259" t="str">
        <f>IF('Rekapitulace stavby'!AN13="","",'Rekapitulace stavby'!AN13)</f>
        <v>Vyplň údaj</v>
      </c>
      <c r="P14" s="215"/>
      <c r="Q14" s="39"/>
      <c r="R14" s="40"/>
    </row>
    <row r="15" spans="1:66" s="1" customFormat="1" ht="18" customHeight="1">
      <c r="B15" s="38"/>
      <c r="C15" s="39"/>
      <c r="D15" s="39"/>
      <c r="E15" s="259" t="str">
        <f>IF('Rekapitulace stavby'!E14="","",'Rekapitulace stavby'!E14)</f>
        <v>Vyplň údaj</v>
      </c>
      <c r="F15" s="260"/>
      <c r="G15" s="260"/>
      <c r="H15" s="260"/>
      <c r="I15" s="260"/>
      <c r="J15" s="260"/>
      <c r="K15" s="260"/>
      <c r="L15" s="260"/>
      <c r="M15" s="33" t="s">
        <v>30</v>
      </c>
      <c r="N15" s="39"/>
      <c r="O15" s="259" t="str">
        <f>IF('Rekapitulace stavby'!AN14="","",'Rekapitulace stavby'!AN14)</f>
        <v>Vyplň údaj</v>
      </c>
      <c r="P15" s="215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33</v>
      </c>
      <c r="E17" s="39"/>
      <c r="F17" s="39"/>
      <c r="G17" s="39"/>
      <c r="H17" s="39"/>
      <c r="I17" s="39"/>
      <c r="J17" s="39"/>
      <c r="K17" s="39"/>
      <c r="L17" s="39"/>
      <c r="M17" s="33" t="s">
        <v>28</v>
      </c>
      <c r="N17" s="39"/>
      <c r="O17" s="215" t="str">
        <f>IF('Rekapitulace stavby'!AN16="","",'Rekapitulace stavby'!AN16)</f>
        <v/>
      </c>
      <c r="P17" s="215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30</v>
      </c>
      <c r="N18" s="39"/>
      <c r="O18" s="215" t="str">
        <f>IF('Rekapitulace stavby'!AN17="","",'Rekapitulace stavby'!AN17)</f>
        <v/>
      </c>
      <c r="P18" s="215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36</v>
      </c>
      <c r="E20" s="39"/>
      <c r="F20" s="39"/>
      <c r="G20" s="39"/>
      <c r="H20" s="39"/>
      <c r="I20" s="39"/>
      <c r="J20" s="39"/>
      <c r="K20" s="39"/>
      <c r="L20" s="39"/>
      <c r="M20" s="33" t="s">
        <v>28</v>
      </c>
      <c r="N20" s="39"/>
      <c r="O20" s="215" t="str">
        <f>IF('Rekapitulace stavby'!AN19="","",'Rekapitulace stavby'!AN19)</f>
        <v/>
      </c>
      <c r="P20" s="215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30</v>
      </c>
      <c r="N21" s="39"/>
      <c r="O21" s="215" t="str">
        <f>IF('Rekapitulace stavby'!AN20="","",'Rekapitulace stavby'!AN20)</f>
        <v/>
      </c>
      <c r="P21" s="215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0" t="s">
        <v>5</v>
      </c>
      <c r="F24" s="220"/>
      <c r="G24" s="220"/>
      <c r="H24" s="220"/>
      <c r="I24" s="220"/>
      <c r="J24" s="220"/>
      <c r="K24" s="220"/>
      <c r="L24" s="220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19" t="s">
        <v>117</v>
      </c>
      <c r="E27" s="39"/>
      <c r="F27" s="39"/>
      <c r="G27" s="39"/>
      <c r="H27" s="39"/>
      <c r="I27" s="39"/>
      <c r="J27" s="39"/>
      <c r="K27" s="39"/>
      <c r="L27" s="39"/>
      <c r="M27" s="221">
        <f>N88</f>
        <v>0</v>
      </c>
      <c r="N27" s="221"/>
      <c r="O27" s="221"/>
      <c r="P27" s="221"/>
      <c r="Q27" s="39"/>
      <c r="R27" s="40"/>
    </row>
    <row r="28" spans="2:18" s="1" customFormat="1" ht="14.45" customHeight="1">
      <c r="B28" s="38"/>
      <c r="C28" s="39"/>
      <c r="D28" s="37" t="s">
        <v>102</v>
      </c>
      <c r="E28" s="39"/>
      <c r="F28" s="39"/>
      <c r="G28" s="39"/>
      <c r="H28" s="39"/>
      <c r="I28" s="39"/>
      <c r="J28" s="39"/>
      <c r="K28" s="39"/>
      <c r="L28" s="39"/>
      <c r="M28" s="221">
        <f>N94</f>
        <v>0</v>
      </c>
      <c r="N28" s="221"/>
      <c r="O28" s="221"/>
      <c r="P28" s="221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0" t="s">
        <v>40</v>
      </c>
      <c r="E30" s="39"/>
      <c r="F30" s="39"/>
      <c r="G30" s="39"/>
      <c r="H30" s="39"/>
      <c r="I30" s="39"/>
      <c r="J30" s="39"/>
      <c r="K30" s="39"/>
      <c r="L30" s="39"/>
      <c r="M30" s="261">
        <f>ROUND(M27+M28,2)</f>
        <v>0</v>
      </c>
      <c r="N30" s="256"/>
      <c r="O30" s="256"/>
      <c r="P30" s="256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41</v>
      </c>
      <c r="E32" s="45" t="s">
        <v>42</v>
      </c>
      <c r="F32" s="46">
        <v>0.21</v>
      </c>
      <c r="G32" s="121" t="s">
        <v>43</v>
      </c>
      <c r="H32" s="262">
        <f>(SUM(BE94:BE101)+SUM(BE119:BE284))</f>
        <v>0</v>
      </c>
      <c r="I32" s="256"/>
      <c r="J32" s="256"/>
      <c r="K32" s="39"/>
      <c r="L32" s="39"/>
      <c r="M32" s="262">
        <f>ROUND((SUM(BE94:BE101)+SUM(BE119:BE284)), 2)*F32</f>
        <v>0</v>
      </c>
      <c r="N32" s="256"/>
      <c r="O32" s="256"/>
      <c r="P32" s="256"/>
      <c r="Q32" s="39"/>
      <c r="R32" s="40"/>
    </row>
    <row r="33" spans="2:18" s="1" customFormat="1" ht="14.45" customHeight="1">
      <c r="B33" s="38"/>
      <c r="C33" s="39"/>
      <c r="D33" s="39"/>
      <c r="E33" s="45" t="s">
        <v>44</v>
      </c>
      <c r="F33" s="46">
        <v>0.15</v>
      </c>
      <c r="G33" s="121" t="s">
        <v>43</v>
      </c>
      <c r="H33" s="262">
        <f>(SUM(BF94:BF101)+SUM(BF119:BF284))</f>
        <v>0</v>
      </c>
      <c r="I33" s="256"/>
      <c r="J33" s="256"/>
      <c r="K33" s="39"/>
      <c r="L33" s="39"/>
      <c r="M33" s="262">
        <f>ROUND((SUM(BF94:BF101)+SUM(BF119:BF284)), 2)*F33</f>
        <v>0</v>
      </c>
      <c r="N33" s="256"/>
      <c r="O33" s="256"/>
      <c r="P33" s="256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45</v>
      </c>
      <c r="F34" s="46">
        <v>0.21</v>
      </c>
      <c r="G34" s="121" t="s">
        <v>43</v>
      </c>
      <c r="H34" s="262">
        <f>(SUM(BG94:BG101)+SUM(BG119:BG284))</f>
        <v>0</v>
      </c>
      <c r="I34" s="256"/>
      <c r="J34" s="256"/>
      <c r="K34" s="39"/>
      <c r="L34" s="39"/>
      <c r="M34" s="262">
        <v>0</v>
      </c>
      <c r="N34" s="256"/>
      <c r="O34" s="256"/>
      <c r="P34" s="256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46</v>
      </c>
      <c r="F35" s="46">
        <v>0.15</v>
      </c>
      <c r="G35" s="121" t="s">
        <v>43</v>
      </c>
      <c r="H35" s="262">
        <f>(SUM(BH94:BH101)+SUM(BH119:BH284))</f>
        <v>0</v>
      </c>
      <c r="I35" s="256"/>
      <c r="J35" s="256"/>
      <c r="K35" s="39"/>
      <c r="L35" s="39"/>
      <c r="M35" s="262">
        <v>0</v>
      </c>
      <c r="N35" s="256"/>
      <c r="O35" s="256"/>
      <c r="P35" s="256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47</v>
      </c>
      <c r="F36" s="46">
        <v>0</v>
      </c>
      <c r="G36" s="121" t="s">
        <v>43</v>
      </c>
      <c r="H36" s="262">
        <f>(SUM(BI94:BI101)+SUM(BI119:BI284))</f>
        <v>0</v>
      </c>
      <c r="I36" s="256"/>
      <c r="J36" s="256"/>
      <c r="K36" s="39"/>
      <c r="L36" s="39"/>
      <c r="M36" s="262">
        <v>0</v>
      </c>
      <c r="N36" s="256"/>
      <c r="O36" s="256"/>
      <c r="P36" s="256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2" t="s">
        <v>48</v>
      </c>
      <c r="E38" s="78"/>
      <c r="F38" s="78"/>
      <c r="G38" s="123" t="s">
        <v>49</v>
      </c>
      <c r="H38" s="124" t="s">
        <v>50</v>
      </c>
      <c r="I38" s="78"/>
      <c r="J38" s="78"/>
      <c r="K38" s="78"/>
      <c r="L38" s="263">
        <f>SUM(M30:M36)</f>
        <v>0</v>
      </c>
      <c r="M38" s="263"/>
      <c r="N38" s="263"/>
      <c r="O38" s="263"/>
      <c r="P38" s="264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51</v>
      </c>
      <c r="E50" s="54"/>
      <c r="F50" s="54"/>
      <c r="G50" s="54"/>
      <c r="H50" s="55"/>
      <c r="I50" s="39"/>
      <c r="J50" s="53" t="s">
        <v>52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53</v>
      </c>
      <c r="E59" s="59"/>
      <c r="F59" s="59"/>
      <c r="G59" s="60" t="s">
        <v>54</v>
      </c>
      <c r="H59" s="61"/>
      <c r="I59" s="39"/>
      <c r="J59" s="58" t="s">
        <v>53</v>
      </c>
      <c r="K59" s="59"/>
      <c r="L59" s="59"/>
      <c r="M59" s="59"/>
      <c r="N59" s="60" t="s">
        <v>54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55</v>
      </c>
      <c r="E61" s="54"/>
      <c r="F61" s="54"/>
      <c r="G61" s="54"/>
      <c r="H61" s="55"/>
      <c r="I61" s="39"/>
      <c r="J61" s="53" t="s">
        <v>56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18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18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18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18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18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18" s="1" customFormat="1" ht="15">
      <c r="B70" s="38"/>
      <c r="C70" s="39"/>
      <c r="D70" s="58" t="s">
        <v>53</v>
      </c>
      <c r="E70" s="59"/>
      <c r="F70" s="59"/>
      <c r="G70" s="60" t="s">
        <v>54</v>
      </c>
      <c r="H70" s="61"/>
      <c r="I70" s="39"/>
      <c r="J70" s="58" t="s">
        <v>53</v>
      </c>
      <c r="K70" s="59"/>
      <c r="L70" s="59"/>
      <c r="M70" s="59"/>
      <c r="N70" s="60" t="s">
        <v>54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1" t="s">
        <v>118</v>
      </c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19</v>
      </c>
      <c r="D78" s="39"/>
      <c r="E78" s="39"/>
      <c r="F78" s="254" t="str">
        <f>F6</f>
        <v>Rekonstrukce komunikací v oblasti Toužimská Novákovo náměstí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39"/>
      <c r="R78" s="40"/>
    </row>
    <row r="79" spans="2:18" s="1" customFormat="1" ht="36.950000000000003" customHeight="1">
      <c r="B79" s="38"/>
      <c r="C79" s="72" t="s">
        <v>115</v>
      </c>
      <c r="D79" s="39"/>
      <c r="E79" s="39"/>
      <c r="F79" s="247" t="str">
        <f>F7</f>
        <v>800 - SO 800 Sadové úpravy</v>
      </c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65" s="1" customFormat="1" ht="18" customHeight="1">
      <c r="B81" s="38"/>
      <c r="C81" s="33" t="s">
        <v>23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25</v>
      </c>
      <c r="L81" s="39"/>
      <c r="M81" s="258" t="str">
        <f>IF(O9="","",O9)</f>
        <v>21.4.2017</v>
      </c>
      <c r="N81" s="258"/>
      <c r="O81" s="258"/>
      <c r="P81" s="258"/>
      <c r="Q81" s="39"/>
      <c r="R81" s="40"/>
    </row>
    <row r="82" spans="2:65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65" s="1" customFormat="1" ht="15">
      <c r="B83" s="38"/>
      <c r="C83" s="33" t="s">
        <v>27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33</v>
      </c>
      <c r="L83" s="39"/>
      <c r="M83" s="215" t="str">
        <f>E18</f>
        <v xml:space="preserve"> </v>
      </c>
      <c r="N83" s="215"/>
      <c r="O83" s="215"/>
      <c r="P83" s="215"/>
      <c r="Q83" s="215"/>
      <c r="R83" s="40"/>
    </row>
    <row r="84" spans="2:65" s="1" customFormat="1" ht="14.45" customHeight="1">
      <c r="B84" s="38"/>
      <c r="C84" s="33" t="s">
        <v>31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36</v>
      </c>
      <c r="L84" s="39"/>
      <c r="M84" s="215" t="str">
        <f>E21</f>
        <v xml:space="preserve"> </v>
      </c>
      <c r="N84" s="215"/>
      <c r="O84" s="215"/>
      <c r="P84" s="215"/>
      <c r="Q84" s="215"/>
      <c r="R84" s="40"/>
    </row>
    <row r="85" spans="2:65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65" s="1" customFormat="1" ht="29.25" customHeight="1">
      <c r="B86" s="38"/>
      <c r="C86" s="265" t="s">
        <v>119</v>
      </c>
      <c r="D86" s="266"/>
      <c r="E86" s="266"/>
      <c r="F86" s="266"/>
      <c r="G86" s="266"/>
      <c r="H86" s="117"/>
      <c r="I86" s="117"/>
      <c r="J86" s="117"/>
      <c r="K86" s="117"/>
      <c r="L86" s="117"/>
      <c r="M86" s="117"/>
      <c r="N86" s="265" t="s">
        <v>120</v>
      </c>
      <c r="O86" s="266"/>
      <c r="P86" s="266"/>
      <c r="Q86" s="266"/>
      <c r="R86" s="40"/>
    </row>
    <row r="87" spans="2:65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65" s="1" customFormat="1" ht="29.25" customHeight="1">
      <c r="B88" s="38"/>
      <c r="C88" s="125" t="s">
        <v>121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39">
        <f>N119</f>
        <v>0</v>
      </c>
      <c r="O88" s="267"/>
      <c r="P88" s="267"/>
      <c r="Q88" s="267"/>
      <c r="R88" s="40"/>
      <c r="AU88" s="21" t="s">
        <v>122</v>
      </c>
    </row>
    <row r="89" spans="2:65" s="6" customFormat="1" ht="24.95" customHeight="1">
      <c r="B89" s="126"/>
      <c r="C89" s="127"/>
      <c r="D89" s="128" t="s">
        <v>123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68">
        <f>N120</f>
        <v>0</v>
      </c>
      <c r="O89" s="269"/>
      <c r="P89" s="269"/>
      <c r="Q89" s="269"/>
      <c r="R89" s="129"/>
    </row>
    <row r="90" spans="2:65" s="7" customFormat="1" ht="19.899999999999999" customHeight="1">
      <c r="B90" s="130"/>
      <c r="C90" s="131"/>
      <c r="D90" s="105" t="s">
        <v>124</v>
      </c>
      <c r="E90" s="131"/>
      <c r="F90" s="131"/>
      <c r="G90" s="131"/>
      <c r="H90" s="131"/>
      <c r="I90" s="131"/>
      <c r="J90" s="131"/>
      <c r="K90" s="131"/>
      <c r="L90" s="131"/>
      <c r="M90" s="131"/>
      <c r="N90" s="243">
        <f>N121</f>
        <v>0</v>
      </c>
      <c r="O90" s="270"/>
      <c r="P90" s="270"/>
      <c r="Q90" s="270"/>
      <c r="R90" s="132"/>
    </row>
    <row r="91" spans="2:65" s="7" customFormat="1" ht="19.899999999999999" customHeight="1">
      <c r="B91" s="130"/>
      <c r="C91" s="131"/>
      <c r="D91" s="105" t="s">
        <v>131</v>
      </c>
      <c r="E91" s="131"/>
      <c r="F91" s="131"/>
      <c r="G91" s="131"/>
      <c r="H91" s="131"/>
      <c r="I91" s="131"/>
      <c r="J91" s="131"/>
      <c r="K91" s="131"/>
      <c r="L91" s="131"/>
      <c r="M91" s="131"/>
      <c r="N91" s="243">
        <f>N277</f>
        <v>0</v>
      </c>
      <c r="O91" s="270"/>
      <c r="P91" s="270"/>
      <c r="Q91" s="270"/>
      <c r="R91" s="132"/>
    </row>
    <row r="92" spans="2:65" s="7" customFormat="1" ht="19.899999999999999" customHeight="1">
      <c r="B92" s="130"/>
      <c r="C92" s="131"/>
      <c r="D92" s="105" t="s">
        <v>132</v>
      </c>
      <c r="E92" s="131"/>
      <c r="F92" s="131"/>
      <c r="G92" s="131"/>
      <c r="H92" s="131"/>
      <c r="I92" s="131"/>
      <c r="J92" s="131"/>
      <c r="K92" s="131"/>
      <c r="L92" s="131"/>
      <c r="M92" s="131"/>
      <c r="N92" s="243">
        <f>N283</f>
        <v>0</v>
      </c>
      <c r="O92" s="270"/>
      <c r="P92" s="270"/>
      <c r="Q92" s="270"/>
      <c r="R92" s="132"/>
    </row>
    <row r="93" spans="2:65" s="1" customFormat="1" ht="21.75" customHeight="1"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40"/>
    </row>
    <row r="94" spans="2:65" s="1" customFormat="1" ht="29.25" customHeight="1">
      <c r="B94" s="38"/>
      <c r="C94" s="125" t="s">
        <v>135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267">
        <f>ROUND(N95+N96+N97+N98+N99+N100,2)</f>
        <v>0</v>
      </c>
      <c r="O94" s="271"/>
      <c r="P94" s="271"/>
      <c r="Q94" s="271"/>
      <c r="R94" s="40"/>
      <c r="T94" s="133"/>
      <c r="U94" s="134" t="s">
        <v>41</v>
      </c>
    </row>
    <row r="95" spans="2:65" s="1" customFormat="1" ht="18" customHeight="1">
      <c r="B95" s="135"/>
      <c r="C95" s="136"/>
      <c r="D95" s="240" t="s">
        <v>136</v>
      </c>
      <c r="E95" s="272"/>
      <c r="F95" s="272"/>
      <c r="G95" s="272"/>
      <c r="H95" s="272"/>
      <c r="I95" s="136"/>
      <c r="J95" s="136"/>
      <c r="K95" s="136"/>
      <c r="L95" s="136"/>
      <c r="M95" s="136"/>
      <c r="N95" s="242">
        <f>ROUND(N88*T95,2)</f>
        <v>0</v>
      </c>
      <c r="O95" s="273"/>
      <c r="P95" s="273"/>
      <c r="Q95" s="273"/>
      <c r="R95" s="138"/>
      <c r="S95" s="136"/>
      <c r="T95" s="139"/>
      <c r="U95" s="140" t="s">
        <v>42</v>
      </c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2" t="s">
        <v>137</v>
      </c>
      <c r="AZ95" s="141"/>
      <c r="BA95" s="141"/>
      <c r="BB95" s="141"/>
      <c r="BC95" s="141"/>
      <c r="BD95" s="141"/>
      <c r="BE95" s="143">
        <f t="shared" ref="BE95:BE100" si="0">IF(U95="základní",N95,0)</f>
        <v>0</v>
      </c>
      <c r="BF95" s="143">
        <f t="shared" ref="BF95:BF100" si="1">IF(U95="snížená",N95,0)</f>
        <v>0</v>
      </c>
      <c r="BG95" s="143">
        <f t="shared" ref="BG95:BG100" si="2">IF(U95="zákl. přenesená",N95,0)</f>
        <v>0</v>
      </c>
      <c r="BH95" s="143">
        <f t="shared" ref="BH95:BH100" si="3">IF(U95="sníž. přenesená",N95,0)</f>
        <v>0</v>
      </c>
      <c r="BI95" s="143">
        <f t="shared" ref="BI95:BI100" si="4">IF(U95="nulová",N95,0)</f>
        <v>0</v>
      </c>
      <c r="BJ95" s="142" t="s">
        <v>85</v>
      </c>
      <c r="BK95" s="141"/>
      <c r="BL95" s="141"/>
      <c r="BM95" s="141"/>
    </row>
    <row r="96" spans="2:65" s="1" customFormat="1" ht="18" customHeight="1">
      <c r="B96" s="135"/>
      <c r="C96" s="136"/>
      <c r="D96" s="240" t="s">
        <v>138</v>
      </c>
      <c r="E96" s="272"/>
      <c r="F96" s="272"/>
      <c r="G96" s="272"/>
      <c r="H96" s="272"/>
      <c r="I96" s="136"/>
      <c r="J96" s="136"/>
      <c r="K96" s="136"/>
      <c r="L96" s="136"/>
      <c r="M96" s="136"/>
      <c r="N96" s="242">
        <f>ROUND(N88*T96,2)</f>
        <v>0</v>
      </c>
      <c r="O96" s="273"/>
      <c r="P96" s="273"/>
      <c r="Q96" s="273"/>
      <c r="R96" s="138"/>
      <c r="S96" s="136"/>
      <c r="T96" s="139"/>
      <c r="U96" s="140" t="s">
        <v>42</v>
      </c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2" t="s">
        <v>137</v>
      </c>
      <c r="AZ96" s="141"/>
      <c r="BA96" s="141"/>
      <c r="BB96" s="141"/>
      <c r="BC96" s="141"/>
      <c r="BD96" s="141"/>
      <c r="BE96" s="143">
        <f t="shared" si="0"/>
        <v>0</v>
      </c>
      <c r="BF96" s="143">
        <f t="shared" si="1"/>
        <v>0</v>
      </c>
      <c r="BG96" s="143">
        <f t="shared" si="2"/>
        <v>0</v>
      </c>
      <c r="BH96" s="143">
        <f t="shared" si="3"/>
        <v>0</v>
      </c>
      <c r="BI96" s="143">
        <f t="shared" si="4"/>
        <v>0</v>
      </c>
      <c r="BJ96" s="142" t="s">
        <v>85</v>
      </c>
      <c r="BK96" s="141"/>
      <c r="BL96" s="141"/>
      <c r="BM96" s="141"/>
    </row>
    <row r="97" spans="2:65" s="1" customFormat="1" ht="18" customHeight="1">
      <c r="B97" s="135"/>
      <c r="C97" s="136"/>
      <c r="D97" s="240" t="s">
        <v>139</v>
      </c>
      <c r="E97" s="272"/>
      <c r="F97" s="272"/>
      <c r="G97" s="272"/>
      <c r="H97" s="272"/>
      <c r="I97" s="136"/>
      <c r="J97" s="136"/>
      <c r="K97" s="136"/>
      <c r="L97" s="136"/>
      <c r="M97" s="136"/>
      <c r="N97" s="242">
        <f>ROUND(N88*T97,2)</f>
        <v>0</v>
      </c>
      <c r="O97" s="273"/>
      <c r="P97" s="273"/>
      <c r="Q97" s="273"/>
      <c r="R97" s="138"/>
      <c r="S97" s="136"/>
      <c r="T97" s="139"/>
      <c r="U97" s="140" t="s">
        <v>42</v>
      </c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2" t="s">
        <v>137</v>
      </c>
      <c r="AZ97" s="141"/>
      <c r="BA97" s="141"/>
      <c r="BB97" s="141"/>
      <c r="BC97" s="141"/>
      <c r="BD97" s="141"/>
      <c r="BE97" s="143">
        <f t="shared" si="0"/>
        <v>0</v>
      </c>
      <c r="BF97" s="143">
        <f t="shared" si="1"/>
        <v>0</v>
      </c>
      <c r="BG97" s="143">
        <f t="shared" si="2"/>
        <v>0</v>
      </c>
      <c r="BH97" s="143">
        <f t="shared" si="3"/>
        <v>0</v>
      </c>
      <c r="BI97" s="143">
        <f t="shared" si="4"/>
        <v>0</v>
      </c>
      <c r="BJ97" s="142" t="s">
        <v>85</v>
      </c>
      <c r="BK97" s="141"/>
      <c r="BL97" s="141"/>
      <c r="BM97" s="141"/>
    </row>
    <row r="98" spans="2:65" s="1" customFormat="1" ht="18" customHeight="1">
      <c r="B98" s="135"/>
      <c r="C98" s="136"/>
      <c r="D98" s="240" t="s">
        <v>140</v>
      </c>
      <c r="E98" s="272"/>
      <c r="F98" s="272"/>
      <c r="G98" s="272"/>
      <c r="H98" s="272"/>
      <c r="I98" s="136"/>
      <c r="J98" s="136"/>
      <c r="K98" s="136"/>
      <c r="L98" s="136"/>
      <c r="M98" s="136"/>
      <c r="N98" s="242">
        <f>ROUND(N88*T98,2)</f>
        <v>0</v>
      </c>
      <c r="O98" s="273"/>
      <c r="P98" s="273"/>
      <c r="Q98" s="273"/>
      <c r="R98" s="138"/>
      <c r="S98" s="136"/>
      <c r="T98" s="139"/>
      <c r="U98" s="140" t="s">
        <v>42</v>
      </c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2" t="s">
        <v>137</v>
      </c>
      <c r="AZ98" s="141"/>
      <c r="BA98" s="141"/>
      <c r="BB98" s="141"/>
      <c r="BC98" s="141"/>
      <c r="BD98" s="141"/>
      <c r="BE98" s="143">
        <f t="shared" si="0"/>
        <v>0</v>
      </c>
      <c r="BF98" s="143">
        <f t="shared" si="1"/>
        <v>0</v>
      </c>
      <c r="BG98" s="143">
        <f t="shared" si="2"/>
        <v>0</v>
      </c>
      <c r="BH98" s="143">
        <f t="shared" si="3"/>
        <v>0</v>
      </c>
      <c r="BI98" s="143">
        <f t="shared" si="4"/>
        <v>0</v>
      </c>
      <c r="BJ98" s="142" t="s">
        <v>85</v>
      </c>
      <c r="BK98" s="141"/>
      <c r="BL98" s="141"/>
      <c r="BM98" s="141"/>
    </row>
    <row r="99" spans="2:65" s="1" customFormat="1" ht="18" customHeight="1">
      <c r="B99" s="135"/>
      <c r="C99" s="136"/>
      <c r="D99" s="240" t="s">
        <v>141</v>
      </c>
      <c r="E99" s="272"/>
      <c r="F99" s="272"/>
      <c r="G99" s="272"/>
      <c r="H99" s="272"/>
      <c r="I99" s="136"/>
      <c r="J99" s="136"/>
      <c r="K99" s="136"/>
      <c r="L99" s="136"/>
      <c r="M99" s="136"/>
      <c r="N99" s="242">
        <f>ROUND(N88*T99,2)</f>
        <v>0</v>
      </c>
      <c r="O99" s="273"/>
      <c r="P99" s="273"/>
      <c r="Q99" s="273"/>
      <c r="R99" s="138"/>
      <c r="S99" s="136"/>
      <c r="T99" s="139"/>
      <c r="U99" s="140" t="s">
        <v>42</v>
      </c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2" t="s">
        <v>137</v>
      </c>
      <c r="AZ99" s="141"/>
      <c r="BA99" s="141"/>
      <c r="BB99" s="141"/>
      <c r="BC99" s="141"/>
      <c r="BD99" s="141"/>
      <c r="BE99" s="143">
        <f t="shared" si="0"/>
        <v>0</v>
      </c>
      <c r="BF99" s="143">
        <f t="shared" si="1"/>
        <v>0</v>
      </c>
      <c r="BG99" s="143">
        <f t="shared" si="2"/>
        <v>0</v>
      </c>
      <c r="BH99" s="143">
        <f t="shared" si="3"/>
        <v>0</v>
      </c>
      <c r="BI99" s="143">
        <f t="shared" si="4"/>
        <v>0</v>
      </c>
      <c r="BJ99" s="142" t="s">
        <v>85</v>
      </c>
      <c r="BK99" s="141"/>
      <c r="BL99" s="141"/>
      <c r="BM99" s="141"/>
    </row>
    <row r="100" spans="2:65" s="1" customFormat="1" ht="18" customHeight="1">
      <c r="B100" s="135"/>
      <c r="C100" s="136"/>
      <c r="D100" s="137" t="s">
        <v>142</v>
      </c>
      <c r="E100" s="136"/>
      <c r="F100" s="136"/>
      <c r="G100" s="136"/>
      <c r="H100" s="136"/>
      <c r="I100" s="136"/>
      <c r="J100" s="136"/>
      <c r="K100" s="136"/>
      <c r="L100" s="136"/>
      <c r="M100" s="136"/>
      <c r="N100" s="242">
        <f>ROUND(N88*T100,2)</f>
        <v>0</v>
      </c>
      <c r="O100" s="273"/>
      <c r="P100" s="273"/>
      <c r="Q100" s="273"/>
      <c r="R100" s="138"/>
      <c r="S100" s="136"/>
      <c r="T100" s="144"/>
      <c r="U100" s="145" t="s">
        <v>42</v>
      </c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2" t="s">
        <v>143</v>
      </c>
      <c r="AZ100" s="141"/>
      <c r="BA100" s="141"/>
      <c r="BB100" s="141"/>
      <c r="BC100" s="141"/>
      <c r="BD100" s="141"/>
      <c r="BE100" s="143">
        <f t="shared" si="0"/>
        <v>0</v>
      </c>
      <c r="BF100" s="143">
        <f t="shared" si="1"/>
        <v>0</v>
      </c>
      <c r="BG100" s="143">
        <f t="shared" si="2"/>
        <v>0</v>
      </c>
      <c r="BH100" s="143">
        <f t="shared" si="3"/>
        <v>0</v>
      </c>
      <c r="BI100" s="143">
        <f t="shared" si="4"/>
        <v>0</v>
      </c>
      <c r="BJ100" s="142" t="s">
        <v>85</v>
      </c>
      <c r="BK100" s="141"/>
      <c r="BL100" s="141"/>
      <c r="BM100" s="141"/>
    </row>
    <row r="101" spans="2:65" s="1" customFormat="1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40"/>
    </row>
    <row r="102" spans="2:65" s="1" customFormat="1" ht="29.25" customHeight="1">
      <c r="B102" s="38"/>
      <c r="C102" s="116" t="s">
        <v>107</v>
      </c>
      <c r="D102" s="117"/>
      <c r="E102" s="117"/>
      <c r="F102" s="117"/>
      <c r="G102" s="117"/>
      <c r="H102" s="117"/>
      <c r="I102" s="117"/>
      <c r="J102" s="117"/>
      <c r="K102" s="117"/>
      <c r="L102" s="244">
        <f>ROUND(SUM(N88+N94),2)</f>
        <v>0</v>
      </c>
      <c r="M102" s="244"/>
      <c r="N102" s="244"/>
      <c r="O102" s="244"/>
      <c r="P102" s="244"/>
      <c r="Q102" s="244"/>
      <c r="R102" s="40"/>
    </row>
    <row r="103" spans="2:65" s="1" customFormat="1" ht="6.95" customHeight="1"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4"/>
    </row>
    <row r="107" spans="2:65" s="1" customFormat="1" ht="6.95" customHeight="1"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7"/>
    </row>
    <row r="108" spans="2:65" s="1" customFormat="1" ht="36.950000000000003" customHeight="1">
      <c r="B108" s="38"/>
      <c r="C108" s="211" t="s">
        <v>144</v>
      </c>
      <c r="D108" s="256"/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256"/>
      <c r="R108" s="40"/>
    </row>
    <row r="109" spans="2:65" s="1" customFormat="1" ht="6.95" customHeigh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/>
    </row>
    <row r="110" spans="2:65" s="1" customFormat="1" ht="30" customHeight="1">
      <c r="B110" s="38"/>
      <c r="C110" s="33" t="s">
        <v>19</v>
      </c>
      <c r="D110" s="39"/>
      <c r="E110" s="39"/>
      <c r="F110" s="254" t="str">
        <f>F6</f>
        <v>Rekonstrukce komunikací v oblasti Toužimská Novákovo náměstí</v>
      </c>
      <c r="G110" s="255"/>
      <c r="H110" s="255"/>
      <c r="I110" s="255"/>
      <c r="J110" s="255"/>
      <c r="K110" s="255"/>
      <c r="L110" s="255"/>
      <c r="M110" s="255"/>
      <c r="N110" s="255"/>
      <c r="O110" s="255"/>
      <c r="P110" s="255"/>
      <c r="Q110" s="39"/>
      <c r="R110" s="40"/>
    </row>
    <row r="111" spans="2:65" s="1" customFormat="1" ht="36.950000000000003" customHeight="1">
      <c r="B111" s="38"/>
      <c r="C111" s="72" t="s">
        <v>115</v>
      </c>
      <c r="D111" s="39"/>
      <c r="E111" s="39"/>
      <c r="F111" s="247" t="str">
        <f>F7</f>
        <v>800 - SO 800 Sadové úpravy</v>
      </c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39"/>
      <c r="R111" s="40"/>
    </row>
    <row r="112" spans="2:65" s="1" customFormat="1" ht="6.95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65" s="1" customFormat="1" ht="18" customHeight="1">
      <c r="B113" s="38"/>
      <c r="C113" s="33" t="s">
        <v>23</v>
      </c>
      <c r="D113" s="39"/>
      <c r="E113" s="39"/>
      <c r="F113" s="31" t="str">
        <f>F9</f>
        <v>Praha - Kbely</v>
      </c>
      <c r="G113" s="39"/>
      <c r="H113" s="39"/>
      <c r="I113" s="39"/>
      <c r="J113" s="39"/>
      <c r="K113" s="33" t="s">
        <v>25</v>
      </c>
      <c r="L113" s="39"/>
      <c r="M113" s="258" t="str">
        <f>IF(O9="","",O9)</f>
        <v>21.4.2017</v>
      </c>
      <c r="N113" s="258"/>
      <c r="O113" s="258"/>
      <c r="P113" s="258"/>
      <c r="Q113" s="39"/>
      <c r="R113" s="40"/>
    </row>
    <row r="114" spans="2:65" s="1" customFormat="1" ht="6.95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1" customFormat="1" ht="15">
      <c r="B115" s="38"/>
      <c r="C115" s="33" t="s">
        <v>27</v>
      </c>
      <c r="D115" s="39"/>
      <c r="E115" s="39"/>
      <c r="F115" s="31" t="str">
        <f>E12</f>
        <v>MČ Praha 19</v>
      </c>
      <c r="G115" s="39"/>
      <c r="H115" s="39"/>
      <c r="I115" s="39"/>
      <c r="J115" s="39"/>
      <c r="K115" s="33" t="s">
        <v>33</v>
      </c>
      <c r="L115" s="39"/>
      <c r="M115" s="215" t="str">
        <f>E18</f>
        <v xml:space="preserve"> </v>
      </c>
      <c r="N115" s="215"/>
      <c r="O115" s="215"/>
      <c r="P115" s="215"/>
      <c r="Q115" s="215"/>
      <c r="R115" s="40"/>
    </row>
    <row r="116" spans="2:65" s="1" customFormat="1" ht="14.45" customHeight="1">
      <c r="B116" s="38"/>
      <c r="C116" s="33" t="s">
        <v>31</v>
      </c>
      <c r="D116" s="39"/>
      <c r="E116" s="39"/>
      <c r="F116" s="31" t="str">
        <f>IF(E15="","",E15)</f>
        <v>Vyplň údaj</v>
      </c>
      <c r="G116" s="39"/>
      <c r="H116" s="39"/>
      <c r="I116" s="39"/>
      <c r="J116" s="39"/>
      <c r="K116" s="33" t="s">
        <v>36</v>
      </c>
      <c r="L116" s="39"/>
      <c r="M116" s="215" t="str">
        <f>E21</f>
        <v xml:space="preserve"> </v>
      </c>
      <c r="N116" s="215"/>
      <c r="O116" s="215"/>
      <c r="P116" s="215"/>
      <c r="Q116" s="215"/>
      <c r="R116" s="40"/>
    </row>
    <row r="117" spans="2:65" s="1" customFormat="1" ht="10.3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8" customFormat="1" ht="29.25" customHeight="1">
      <c r="B118" s="146"/>
      <c r="C118" s="147" t="s">
        <v>145</v>
      </c>
      <c r="D118" s="148" t="s">
        <v>146</v>
      </c>
      <c r="E118" s="148" t="s">
        <v>59</v>
      </c>
      <c r="F118" s="274" t="s">
        <v>147</v>
      </c>
      <c r="G118" s="274"/>
      <c r="H118" s="274"/>
      <c r="I118" s="274"/>
      <c r="J118" s="148" t="s">
        <v>148</v>
      </c>
      <c r="K118" s="148" t="s">
        <v>149</v>
      </c>
      <c r="L118" s="275" t="s">
        <v>150</v>
      </c>
      <c r="M118" s="275"/>
      <c r="N118" s="274" t="s">
        <v>120</v>
      </c>
      <c r="O118" s="274"/>
      <c r="P118" s="274"/>
      <c r="Q118" s="276"/>
      <c r="R118" s="149"/>
      <c r="T118" s="79" t="s">
        <v>151</v>
      </c>
      <c r="U118" s="80" t="s">
        <v>41</v>
      </c>
      <c r="V118" s="80" t="s">
        <v>152</v>
      </c>
      <c r="W118" s="80" t="s">
        <v>153</v>
      </c>
      <c r="X118" s="80" t="s">
        <v>154</v>
      </c>
      <c r="Y118" s="80" t="s">
        <v>155</v>
      </c>
      <c r="Z118" s="80" t="s">
        <v>156</v>
      </c>
      <c r="AA118" s="81" t="s">
        <v>157</v>
      </c>
    </row>
    <row r="119" spans="2:65" s="1" customFormat="1" ht="29.25" customHeight="1">
      <c r="B119" s="38"/>
      <c r="C119" s="83" t="s">
        <v>117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280">
        <f>BK119</f>
        <v>0</v>
      </c>
      <c r="O119" s="281"/>
      <c r="P119" s="281"/>
      <c r="Q119" s="281"/>
      <c r="R119" s="40"/>
      <c r="T119" s="82"/>
      <c r="U119" s="54"/>
      <c r="V119" s="54"/>
      <c r="W119" s="150">
        <f>W120+W285</f>
        <v>0</v>
      </c>
      <c r="X119" s="54"/>
      <c r="Y119" s="150">
        <f>Y120+Y285</f>
        <v>35.786264000000003</v>
      </c>
      <c r="Z119" s="54"/>
      <c r="AA119" s="151">
        <f>AA120+AA285</f>
        <v>0</v>
      </c>
      <c r="AT119" s="21" t="s">
        <v>76</v>
      </c>
      <c r="AU119" s="21" t="s">
        <v>122</v>
      </c>
      <c r="BK119" s="152">
        <f>BK120+BK285</f>
        <v>0</v>
      </c>
    </row>
    <row r="120" spans="2:65" s="9" customFormat="1" ht="37.35" customHeight="1">
      <c r="B120" s="153"/>
      <c r="C120" s="154"/>
      <c r="D120" s="155" t="s">
        <v>123</v>
      </c>
      <c r="E120" s="155"/>
      <c r="F120" s="155"/>
      <c r="G120" s="155"/>
      <c r="H120" s="155"/>
      <c r="I120" s="155"/>
      <c r="J120" s="155"/>
      <c r="K120" s="155"/>
      <c r="L120" s="155"/>
      <c r="M120" s="155"/>
      <c r="N120" s="282">
        <f>BK120</f>
        <v>0</v>
      </c>
      <c r="O120" s="268"/>
      <c r="P120" s="268"/>
      <c r="Q120" s="268"/>
      <c r="R120" s="156"/>
      <c r="T120" s="157"/>
      <c r="U120" s="154"/>
      <c r="V120" s="154"/>
      <c r="W120" s="158">
        <f>W121+W277+W283</f>
        <v>0</v>
      </c>
      <c r="X120" s="154"/>
      <c r="Y120" s="158">
        <f>Y121+Y277+Y283</f>
        <v>35.786264000000003</v>
      </c>
      <c r="Z120" s="154"/>
      <c r="AA120" s="159">
        <f>AA121+AA277+AA283</f>
        <v>0</v>
      </c>
      <c r="AR120" s="160" t="s">
        <v>85</v>
      </c>
      <c r="AT120" s="161" t="s">
        <v>76</v>
      </c>
      <c r="AU120" s="161" t="s">
        <v>77</v>
      </c>
      <c r="AY120" s="160" t="s">
        <v>158</v>
      </c>
      <c r="BK120" s="162">
        <f>BK121+BK277+BK283</f>
        <v>0</v>
      </c>
    </row>
    <row r="121" spans="2:65" s="9" customFormat="1" ht="19.899999999999999" customHeight="1">
      <c r="B121" s="153"/>
      <c r="C121" s="154"/>
      <c r="D121" s="163" t="s">
        <v>124</v>
      </c>
      <c r="E121" s="163"/>
      <c r="F121" s="163"/>
      <c r="G121" s="163"/>
      <c r="H121" s="163"/>
      <c r="I121" s="163"/>
      <c r="J121" s="163"/>
      <c r="K121" s="163"/>
      <c r="L121" s="163"/>
      <c r="M121" s="163"/>
      <c r="N121" s="283">
        <f>BK121</f>
        <v>0</v>
      </c>
      <c r="O121" s="284"/>
      <c r="P121" s="284"/>
      <c r="Q121" s="284"/>
      <c r="R121" s="156"/>
      <c r="T121" s="157"/>
      <c r="U121" s="154"/>
      <c r="V121" s="154"/>
      <c r="W121" s="158">
        <f>SUM(W122:W276)</f>
        <v>0</v>
      </c>
      <c r="X121" s="154"/>
      <c r="Y121" s="158">
        <f>SUM(Y122:Y276)</f>
        <v>35.786264000000003</v>
      </c>
      <c r="Z121" s="154"/>
      <c r="AA121" s="159">
        <f>SUM(AA122:AA276)</f>
        <v>0</v>
      </c>
      <c r="AR121" s="160" t="s">
        <v>85</v>
      </c>
      <c r="AT121" s="161" t="s">
        <v>76</v>
      </c>
      <c r="AU121" s="161" t="s">
        <v>85</v>
      </c>
      <c r="AY121" s="160" t="s">
        <v>158</v>
      </c>
      <c r="BK121" s="162">
        <f>SUM(BK122:BK276)</f>
        <v>0</v>
      </c>
    </row>
    <row r="122" spans="2:65" s="1" customFormat="1" ht="31.5" customHeight="1">
      <c r="B122" s="135"/>
      <c r="C122" s="164" t="s">
        <v>85</v>
      </c>
      <c r="D122" s="164" t="s">
        <v>159</v>
      </c>
      <c r="E122" s="165" t="s">
        <v>789</v>
      </c>
      <c r="F122" s="277" t="s">
        <v>790</v>
      </c>
      <c r="G122" s="277"/>
      <c r="H122" s="277"/>
      <c r="I122" s="277"/>
      <c r="J122" s="166" t="s">
        <v>333</v>
      </c>
      <c r="K122" s="167">
        <v>15</v>
      </c>
      <c r="L122" s="278">
        <v>0</v>
      </c>
      <c r="M122" s="278"/>
      <c r="N122" s="279">
        <f>ROUND(L122*K122,2)</f>
        <v>0</v>
      </c>
      <c r="O122" s="279"/>
      <c r="P122" s="279"/>
      <c r="Q122" s="279"/>
      <c r="R122" s="138"/>
      <c r="T122" s="168" t="s">
        <v>5</v>
      </c>
      <c r="U122" s="47" t="s">
        <v>42</v>
      </c>
      <c r="V122" s="39"/>
      <c r="W122" s="169">
        <f>V122*K122</f>
        <v>0</v>
      </c>
      <c r="X122" s="169">
        <v>0</v>
      </c>
      <c r="Y122" s="169">
        <f>X122*K122</f>
        <v>0</v>
      </c>
      <c r="Z122" s="169">
        <v>0</v>
      </c>
      <c r="AA122" s="170">
        <f>Z122*K122</f>
        <v>0</v>
      </c>
      <c r="AR122" s="21" t="s">
        <v>163</v>
      </c>
      <c r="AT122" s="21" t="s">
        <v>159</v>
      </c>
      <c r="AU122" s="21" t="s">
        <v>113</v>
      </c>
      <c r="AY122" s="21" t="s">
        <v>158</v>
      </c>
      <c r="BE122" s="109">
        <f>IF(U122="základní",N122,0)</f>
        <v>0</v>
      </c>
      <c r="BF122" s="109">
        <f>IF(U122="snížená",N122,0)</f>
        <v>0</v>
      </c>
      <c r="BG122" s="109">
        <f>IF(U122="zákl. přenesená",N122,0)</f>
        <v>0</v>
      </c>
      <c r="BH122" s="109">
        <f>IF(U122="sníž. přenesená",N122,0)</f>
        <v>0</v>
      </c>
      <c r="BI122" s="109">
        <f>IF(U122="nulová",N122,0)</f>
        <v>0</v>
      </c>
      <c r="BJ122" s="21" t="s">
        <v>85</v>
      </c>
      <c r="BK122" s="109">
        <f>ROUND(L122*K122,2)</f>
        <v>0</v>
      </c>
      <c r="BL122" s="21" t="s">
        <v>163</v>
      </c>
      <c r="BM122" s="21" t="s">
        <v>791</v>
      </c>
    </row>
    <row r="123" spans="2:65" s="11" customFormat="1" ht="22.5" customHeight="1">
      <c r="B123" s="179"/>
      <c r="C123" s="180"/>
      <c r="D123" s="180"/>
      <c r="E123" s="181" t="s">
        <v>5</v>
      </c>
      <c r="F123" s="293" t="s">
        <v>11</v>
      </c>
      <c r="G123" s="294"/>
      <c r="H123" s="294"/>
      <c r="I123" s="294"/>
      <c r="J123" s="180"/>
      <c r="K123" s="182">
        <v>15</v>
      </c>
      <c r="L123" s="180"/>
      <c r="M123" s="180"/>
      <c r="N123" s="180"/>
      <c r="O123" s="180"/>
      <c r="P123" s="180"/>
      <c r="Q123" s="180"/>
      <c r="R123" s="183"/>
      <c r="T123" s="184"/>
      <c r="U123" s="180"/>
      <c r="V123" s="180"/>
      <c r="W123" s="180"/>
      <c r="X123" s="180"/>
      <c r="Y123" s="180"/>
      <c r="Z123" s="180"/>
      <c r="AA123" s="185"/>
      <c r="AT123" s="186" t="s">
        <v>166</v>
      </c>
      <c r="AU123" s="186" t="s">
        <v>113</v>
      </c>
      <c r="AV123" s="11" t="s">
        <v>113</v>
      </c>
      <c r="AW123" s="11" t="s">
        <v>35</v>
      </c>
      <c r="AX123" s="11" t="s">
        <v>77</v>
      </c>
      <c r="AY123" s="186" t="s">
        <v>158</v>
      </c>
    </row>
    <row r="124" spans="2:65" s="12" customFormat="1" ht="22.5" customHeight="1">
      <c r="B124" s="187"/>
      <c r="C124" s="188"/>
      <c r="D124" s="188"/>
      <c r="E124" s="189" t="s">
        <v>5</v>
      </c>
      <c r="F124" s="291" t="s">
        <v>170</v>
      </c>
      <c r="G124" s="292"/>
      <c r="H124" s="292"/>
      <c r="I124" s="292"/>
      <c r="J124" s="188"/>
      <c r="K124" s="190">
        <v>15</v>
      </c>
      <c r="L124" s="188"/>
      <c r="M124" s="188"/>
      <c r="N124" s="188"/>
      <c r="O124" s="188"/>
      <c r="P124" s="188"/>
      <c r="Q124" s="188"/>
      <c r="R124" s="191"/>
      <c r="T124" s="192"/>
      <c r="U124" s="188"/>
      <c r="V124" s="188"/>
      <c r="W124" s="188"/>
      <c r="X124" s="188"/>
      <c r="Y124" s="188"/>
      <c r="Z124" s="188"/>
      <c r="AA124" s="193"/>
      <c r="AT124" s="194" t="s">
        <v>166</v>
      </c>
      <c r="AU124" s="194" t="s">
        <v>113</v>
      </c>
      <c r="AV124" s="12" t="s">
        <v>163</v>
      </c>
      <c r="AW124" s="12" t="s">
        <v>35</v>
      </c>
      <c r="AX124" s="12" t="s">
        <v>85</v>
      </c>
      <c r="AY124" s="194" t="s">
        <v>158</v>
      </c>
    </row>
    <row r="125" spans="2:65" s="1" customFormat="1" ht="31.5" customHeight="1">
      <c r="B125" s="135"/>
      <c r="C125" s="164" t="s">
        <v>113</v>
      </c>
      <c r="D125" s="164" t="s">
        <v>159</v>
      </c>
      <c r="E125" s="165" t="s">
        <v>792</v>
      </c>
      <c r="F125" s="277" t="s">
        <v>793</v>
      </c>
      <c r="G125" s="277"/>
      <c r="H125" s="277"/>
      <c r="I125" s="277"/>
      <c r="J125" s="166" t="s">
        <v>333</v>
      </c>
      <c r="K125" s="167">
        <v>13</v>
      </c>
      <c r="L125" s="278">
        <v>0</v>
      </c>
      <c r="M125" s="278"/>
      <c r="N125" s="279">
        <f>ROUND(L125*K125,2)</f>
        <v>0</v>
      </c>
      <c r="O125" s="279"/>
      <c r="P125" s="279"/>
      <c r="Q125" s="279"/>
      <c r="R125" s="138"/>
      <c r="T125" s="168" t="s">
        <v>5</v>
      </c>
      <c r="U125" s="47" t="s">
        <v>42</v>
      </c>
      <c r="V125" s="39"/>
      <c r="W125" s="169">
        <f>V125*K125</f>
        <v>0</v>
      </c>
      <c r="X125" s="169">
        <v>0</v>
      </c>
      <c r="Y125" s="169">
        <f>X125*K125</f>
        <v>0</v>
      </c>
      <c r="Z125" s="169">
        <v>0</v>
      </c>
      <c r="AA125" s="170">
        <f>Z125*K125</f>
        <v>0</v>
      </c>
      <c r="AR125" s="21" t="s">
        <v>163</v>
      </c>
      <c r="AT125" s="21" t="s">
        <v>159</v>
      </c>
      <c r="AU125" s="21" t="s">
        <v>113</v>
      </c>
      <c r="AY125" s="21" t="s">
        <v>158</v>
      </c>
      <c r="BE125" s="109">
        <f>IF(U125="základní",N125,0)</f>
        <v>0</v>
      </c>
      <c r="BF125" s="109">
        <f>IF(U125="snížená",N125,0)</f>
        <v>0</v>
      </c>
      <c r="BG125" s="109">
        <f>IF(U125="zákl. přenesená",N125,0)</f>
        <v>0</v>
      </c>
      <c r="BH125" s="109">
        <f>IF(U125="sníž. přenesená",N125,0)</f>
        <v>0</v>
      </c>
      <c r="BI125" s="109">
        <f>IF(U125="nulová",N125,0)</f>
        <v>0</v>
      </c>
      <c r="BJ125" s="21" t="s">
        <v>85</v>
      </c>
      <c r="BK125" s="109">
        <f>ROUND(L125*K125,2)</f>
        <v>0</v>
      </c>
      <c r="BL125" s="21" t="s">
        <v>163</v>
      </c>
      <c r="BM125" s="21" t="s">
        <v>794</v>
      </c>
    </row>
    <row r="126" spans="2:65" s="11" customFormat="1" ht="22.5" customHeight="1">
      <c r="B126" s="179"/>
      <c r="C126" s="180"/>
      <c r="D126" s="180"/>
      <c r="E126" s="181" t="s">
        <v>5</v>
      </c>
      <c r="F126" s="293" t="s">
        <v>242</v>
      </c>
      <c r="G126" s="294"/>
      <c r="H126" s="294"/>
      <c r="I126" s="294"/>
      <c r="J126" s="180"/>
      <c r="K126" s="182">
        <v>13</v>
      </c>
      <c r="L126" s="180"/>
      <c r="M126" s="180"/>
      <c r="N126" s="180"/>
      <c r="O126" s="180"/>
      <c r="P126" s="180"/>
      <c r="Q126" s="180"/>
      <c r="R126" s="183"/>
      <c r="T126" s="184"/>
      <c r="U126" s="180"/>
      <c r="V126" s="180"/>
      <c r="W126" s="180"/>
      <c r="X126" s="180"/>
      <c r="Y126" s="180"/>
      <c r="Z126" s="180"/>
      <c r="AA126" s="185"/>
      <c r="AT126" s="186" t="s">
        <v>166</v>
      </c>
      <c r="AU126" s="186" t="s">
        <v>113</v>
      </c>
      <c r="AV126" s="11" t="s">
        <v>113</v>
      </c>
      <c r="AW126" s="11" t="s">
        <v>35</v>
      </c>
      <c r="AX126" s="11" t="s">
        <v>77</v>
      </c>
      <c r="AY126" s="186" t="s">
        <v>158</v>
      </c>
    </row>
    <row r="127" spans="2:65" s="12" customFormat="1" ht="22.5" customHeight="1">
      <c r="B127" s="187"/>
      <c r="C127" s="188"/>
      <c r="D127" s="188"/>
      <c r="E127" s="189" t="s">
        <v>5</v>
      </c>
      <c r="F127" s="291" t="s">
        <v>170</v>
      </c>
      <c r="G127" s="292"/>
      <c r="H127" s="292"/>
      <c r="I127" s="292"/>
      <c r="J127" s="188"/>
      <c r="K127" s="190">
        <v>13</v>
      </c>
      <c r="L127" s="188"/>
      <c r="M127" s="188"/>
      <c r="N127" s="188"/>
      <c r="O127" s="188"/>
      <c r="P127" s="188"/>
      <c r="Q127" s="188"/>
      <c r="R127" s="191"/>
      <c r="T127" s="192"/>
      <c r="U127" s="188"/>
      <c r="V127" s="188"/>
      <c r="W127" s="188"/>
      <c r="X127" s="188"/>
      <c r="Y127" s="188"/>
      <c r="Z127" s="188"/>
      <c r="AA127" s="193"/>
      <c r="AT127" s="194" t="s">
        <v>166</v>
      </c>
      <c r="AU127" s="194" t="s">
        <v>113</v>
      </c>
      <c r="AV127" s="12" t="s">
        <v>163</v>
      </c>
      <c r="AW127" s="12" t="s">
        <v>35</v>
      </c>
      <c r="AX127" s="12" t="s">
        <v>85</v>
      </c>
      <c r="AY127" s="194" t="s">
        <v>158</v>
      </c>
    </row>
    <row r="128" spans="2:65" s="1" customFormat="1" ht="31.5" customHeight="1">
      <c r="B128" s="135"/>
      <c r="C128" s="164" t="s">
        <v>175</v>
      </c>
      <c r="D128" s="164" t="s">
        <v>159</v>
      </c>
      <c r="E128" s="165" t="s">
        <v>795</v>
      </c>
      <c r="F128" s="277" t="s">
        <v>796</v>
      </c>
      <c r="G128" s="277"/>
      <c r="H128" s="277"/>
      <c r="I128" s="277"/>
      <c r="J128" s="166" t="s">
        <v>162</v>
      </c>
      <c r="K128" s="167">
        <v>143</v>
      </c>
      <c r="L128" s="278">
        <v>0</v>
      </c>
      <c r="M128" s="278"/>
      <c r="N128" s="279">
        <f>ROUND(L128*K128,2)</f>
        <v>0</v>
      </c>
      <c r="O128" s="279"/>
      <c r="P128" s="279"/>
      <c r="Q128" s="279"/>
      <c r="R128" s="138"/>
      <c r="T128" s="168" t="s">
        <v>5</v>
      </c>
      <c r="U128" s="47" t="s">
        <v>42</v>
      </c>
      <c r="V128" s="39"/>
      <c r="W128" s="169">
        <f>V128*K128</f>
        <v>0</v>
      </c>
      <c r="X128" s="169">
        <v>0</v>
      </c>
      <c r="Y128" s="169">
        <f>X128*K128</f>
        <v>0</v>
      </c>
      <c r="Z128" s="169">
        <v>0</v>
      </c>
      <c r="AA128" s="170">
        <f>Z128*K128</f>
        <v>0</v>
      </c>
      <c r="AR128" s="21" t="s">
        <v>163</v>
      </c>
      <c r="AT128" s="21" t="s">
        <v>159</v>
      </c>
      <c r="AU128" s="21" t="s">
        <v>113</v>
      </c>
      <c r="AY128" s="21" t="s">
        <v>158</v>
      </c>
      <c r="BE128" s="109">
        <f>IF(U128="základní",N128,0)</f>
        <v>0</v>
      </c>
      <c r="BF128" s="109">
        <f>IF(U128="snížená",N128,0)</f>
        <v>0</v>
      </c>
      <c r="BG128" s="109">
        <f>IF(U128="zákl. přenesená",N128,0)</f>
        <v>0</v>
      </c>
      <c r="BH128" s="109">
        <f>IF(U128="sníž. přenesená",N128,0)</f>
        <v>0</v>
      </c>
      <c r="BI128" s="109">
        <f>IF(U128="nulová",N128,0)</f>
        <v>0</v>
      </c>
      <c r="BJ128" s="21" t="s">
        <v>85</v>
      </c>
      <c r="BK128" s="109">
        <f>ROUND(L128*K128,2)</f>
        <v>0</v>
      </c>
      <c r="BL128" s="21" t="s">
        <v>163</v>
      </c>
      <c r="BM128" s="21" t="s">
        <v>797</v>
      </c>
    </row>
    <row r="129" spans="2:65" s="11" customFormat="1" ht="22.5" customHeight="1">
      <c r="B129" s="179"/>
      <c r="C129" s="180"/>
      <c r="D129" s="180"/>
      <c r="E129" s="181" t="s">
        <v>5</v>
      </c>
      <c r="F129" s="293" t="s">
        <v>798</v>
      </c>
      <c r="G129" s="294"/>
      <c r="H129" s="294"/>
      <c r="I129" s="294"/>
      <c r="J129" s="180"/>
      <c r="K129" s="182">
        <v>143</v>
      </c>
      <c r="L129" s="180"/>
      <c r="M129" s="180"/>
      <c r="N129" s="180"/>
      <c r="O129" s="180"/>
      <c r="P129" s="180"/>
      <c r="Q129" s="180"/>
      <c r="R129" s="183"/>
      <c r="T129" s="184"/>
      <c r="U129" s="180"/>
      <c r="V129" s="180"/>
      <c r="W129" s="180"/>
      <c r="X129" s="180"/>
      <c r="Y129" s="180"/>
      <c r="Z129" s="180"/>
      <c r="AA129" s="185"/>
      <c r="AT129" s="186" t="s">
        <v>166</v>
      </c>
      <c r="AU129" s="186" t="s">
        <v>113</v>
      </c>
      <c r="AV129" s="11" t="s">
        <v>113</v>
      </c>
      <c r="AW129" s="11" t="s">
        <v>35</v>
      </c>
      <c r="AX129" s="11" t="s">
        <v>77</v>
      </c>
      <c r="AY129" s="186" t="s">
        <v>158</v>
      </c>
    </row>
    <row r="130" spans="2:65" s="12" customFormat="1" ht="22.5" customHeight="1">
      <c r="B130" s="187"/>
      <c r="C130" s="188"/>
      <c r="D130" s="188"/>
      <c r="E130" s="189" t="s">
        <v>5</v>
      </c>
      <c r="F130" s="291" t="s">
        <v>170</v>
      </c>
      <c r="G130" s="292"/>
      <c r="H130" s="292"/>
      <c r="I130" s="292"/>
      <c r="J130" s="188"/>
      <c r="K130" s="190">
        <v>143</v>
      </c>
      <c r="L130" s="188"/>
      <c r="M130" s="188"/>
      <c r="N130" s="188"/>
      <c r="O130" s="188"/>
      <c r="P130" s="188"/>
      <c r="Q130" s="188"/>
      <c r="R130" s="191"/>
      <c r="T130" s="192"/>
      <c r="U130" s="188"/>
      <c r="V130" s="188"/>
      <c r="W130" s="188"/>
      <c r="X130" s="188"/>
      <c r="Y130" s="188"/>
      <c r="Z130" s="188"/>
      <c r="AA130" s="193"/>
      <c r="AT130" s="194" t="s">
        <v>166</v>
      </c>
      <c r="AU130" s="194" t="s">
        <v>113</v>
      </c>
      <c r="AV130" s="12" t="s">
        <v>163</v>
      </c>
      <c r="AW130" s="12" t="s">
        <v>35</v>
      </c>
      <c r="AX130" s="12" t="s">
        <v>85</v>
      </c>
      <c r="AY130" s="194" t="s">
        <v>158</v>
      </c>
    </row>
    <row r="131" spans="2:65" s="1" customFormat="1" ht="31.5" customHeight="1">
      <c r="B131" s="135"/>
      <c r="C131" s="164" t="s">
        <v>163</v>
      </c>
      <c r="D131" s="164" t="s">
        <v>159</v>
      </c>
      <c r="E131" s="165" t="s">
        <v>799</v>
      </c>
      <c r="F131" s="277" t="s">
        <v>800</v>
      </c>
      <c r="G131" s="277"/>
      <c r="H131" s="277"/>
      <c r="I131" s="277"/>
      <c r="J131" s="166" t="s">
        <v>162</v>
      </c>
      <c r="K131" s="167">
        <v>572</v>
      </c>
      <c r="L131" s="278">
        <v>0</v>
      </c>
      <c r="M131" s="278"/>
      <c r="N131" s="279">
        <f>ROUND(L131*K131,2)</f>
        <v>0</v>
      </c>
      <c r="O131" s="279"/>
      <c r="P131" s="279"/>
      <c r="Q131" s="279"/>
      <c r="R131" s="138"/>
      <c r="T131" s="168" t="s">
        <v>5</v>
      </c>
      <c r="U131" s="47" t="s">
        <v>42</v>
      </c>
      <c r="V131" s="39"/>
      <c r="W131" s="169">
        <f>V131*K131</f>
        <v>0</v>
      </c>
      <c r="X131" s="169">
        <v>0</v>
      </c>
      <c r="Y131" s="169">
        <f>X131*K131</f>
        <v>0</v>
      </c>
      <c r="Z131" s="169">
        <v>0</v>
      </c>
      <c r="AA131" s="170">
        <f>Z131*K131</f>
        <v>0</v>
      </c>
      <c r="AR131" s="21" t="s">
        <v>163</v>
      </c>
      <c r="AT131" s="21" t="s">
        <v>159</v>
      </c>
      <c r="AU131" s="21" t="s">
        <v>113</v>
      </c>
      <c r="AY131" s="21" t="s">
        <v>158</v>
      </c>
      <c r="BE131" s="109">
        <f>IF(U131="základní",N131,0)</f>
        <v>0</v>
      </c>
      <c r="BF131" s="109">
        <f>IF(U131="snížená",N131,0)</f>
        <v>0</v>
      </c>
      <c r="BG131" s="109">
        <f>IF(U131="zákl. přenesená",N131,0)</f>
        <v>0</v>
      </c>
      <c r="BH131" s="109">
        <f>IF(U131="sníž. přenesená",N131,0)</f>
        <v>0</v>
      </c>
      <c r="BI131" s="109">
        <f>IF(U131="nulová",N131,0)</f>
        <v>0</v>
      </c>
      <c r="BJ131" s="21" t="s">
        <v>85</v>
      </c>
      <c r="BK131" s="109">
        <f>ROUND(L131*K131,2)</f>
        <v>0</v>
      </c>
      <c r="BL131" s="21" t="s">
        <v>163</v>
      </c>
      <c r="BM131" s="21" t="s">
        <v>801</v>
      </c>
    </row>
    <row r="132" spans="2:65" s="11" customFormat="1" ht="22.5" customHeight="1">
      <c r="B132" s="179"/>
      <c r="C132" s="180"/>
      <c r="D132" s="180"/>
      <c r="E132" s="181" t="s">
        <v>5</v>
      </c>
      <c r="F132" s="293" t="s">
        <v>802</v>
      </c>
      <c r="G132" s="294"/>
      <c r="H132" s="294"/>
      <c r="I132" s="294"/>
      <c r="J132" s="180"/>
      <c r="K132" s="182">
        <v>572</v>
      </c>
      <c r="L132" s="180"/>
      <c r="M132" s="180"/>
      <c r="N132" s="180"/>
      <c r="O132" s="180"/>
      <c r="P132" s="180"/>
      <c r="Q132" s="180"/>
      <c r="R132" s="183"/>
      <c r="T132" s="184"/>
      <c r="U132" s="180"/>
      <c r="V132" s="180"/>
      <c r="W132" s="180"/>
      <c r="X132" s="180"/>
      <c r="Y132" s="180"/>
      <c r="Z132" s="180"/>
      <c r="AA132" s="185"/>
      <c r="AT132" s="186" t="s">
        <v>166</v>
      </c>
      <c r="AU132" s="186" t="s">
        <v>113</v>
      </c>
      <c r="AV132" s="11" t="s">
        <v>113</v>
      </c>
      <c r="AW132" s="11" t="s">
        <v>35</v>
      </c>
      <c r="AX132" s="11" t="s">
        <v>77</v>
      </c>
      <c r="AY132" s="186" t="s">
        <v>158</v>
      </c>
    </row>
    <row r="133" spans="2:65" s="12" customFormat="1" ht="22.5" customHeight="1">
      <c r="B133" s="187"/>
      <c r="C133" s="188"/>
      <c r="D133" s="188"/>
      <c r="E133" s="189" t="s">
        <v>5</v>
      </c>
      <c r="F133" s="291" t="s">
        <v>170</v>
      </c>
      <c r="G133" s="292"/>
      <c r="H133" s="292"/>
      <c r="I133" s="292"/>
      <c r="J133" s="188"/>
      <c r="K133" s="190">
        <v>572</v>
      </c>
      <c r="L133" s="188"/>
      <c r="M133" s="188"/>
      <c r="N133" s="188"/>
      <c r="O133" s="188"/>
      <c r="P133" s="188"/>
      <c r="Q133" s="188"/>
      <c r="R133" s="191"/>
      <c r="T133" s="192"/>
      <c r="U133" s="188"/>
      <c r="V133" s="188"/>
      <c r="W133" s="188"/>
      <c r="X133" s="188"/>
      <c r="Y133" s="188"/>
      <c r="Z133" s="188"/>
      <c r="AA133" s="193"/>
      <c r="AT133" s="194" t="s">
        <v>166</v>
      </c>
      <c r="AU133" s="194" t="s">
        <v>113</v>
      </c>
      <c r="AV133" s="12" t="s">
        <v>163</v>
      </c>
      <c r="AW133" s="12" t="s">
        <v>35</v>
      </c>
      <c r="AX133" s="12" t="s">
        <v>85</v>
      </c>
      <c r="AY133" s="194" t="s">
        <v>158</v>
      </c>
    </row>
    <row r="134" spans="2:65" s="1" customFormat="1" ht="22.5" customHeight="1">
      <c r="B134" s="135"/>
      <c r="C134" s="164" t="s">
        <v>182</v>
      </c>
      <c r="D134" s="164" t="s">
        <v>159</v>
      </c>
      <c r="E134" s="165" t="s">
        <v>803</v>
      </c>
      <c r="F134" s="277" t="s">
        <v>804</v>
      </c>
      <c r="G134" s="277"/>
      <c r="H134" s="277"/>
      <c r="I134" s="277"/>
      <c r="J134" s="166" t="s">
        <v>216</v>
      </c>
      <c r="K134" s="167">
        <v>944</v>
      </c>
      <c r="L134" s="278">
        <v>0</v>
      </c>
      <c r="M134" s="278"/>
      <c r="N134" s="279">
        <f>ROUND(L134*K134,2)</f>
        <v>0</v>
      </c>
      <c r="O134" s="279"/>
      <c r="P134" s="279"/>
      <c r="Q134" s="279"/>
      <c r="R134" s="138"/>
      <c r="T134" s="168" t="s">
        <v>5</v>
      </c>
      <c r="U134" s="47" t="s">
        <v>42</v>
      </c>
      <c r="V134" s="39"/>
      <c r="W134" s="169">
        <f>V134*K134</f>
        <v>0</v>
      </c>
      <c r="X134" s="169">
        <v>0</v>
      </c>
      <c r="Y134" s="169">
        <f>X134*K134</f>
        <v>0</v>
      </c>
      <c r="Z134" s="169">
        <v>0</v>
      </c>
      <c r="AA134" s="170">
        <f>Z134*K134</f>
        <v>0</v>
      </c>
      <c r="AR134" s="21" t="s">
        <v>163</v>
      </c>
      <c r="AT134" s="21" t="s">
        <v>159</v>
      </c>
      <c r="AU134" s="21" t="s">
        <v>113</v>
      </c>
      <c r="AY134" s="21" t="s">
        <v>158</v>
      </c>
      <c r="BE134" s="109">
        <f>IF(U134="základní",N134,0)</f>
        <v>0</v>
      </c>
      <c r="BF134" s="109">
        <f>IF(U134="snížená",N134,0)</f>
        <v>0</v>
      </c>
      <c r="BG134" s="109">
        <f>IF(U134="zákl. přenesená",N134,0)</f>
        <v>0</v>
      </c>
      <c r="BH134" s="109">
        <f>IF(U134="sníž. přenesená",N134,0)</f>
        <v>0</v>
      </c>
      <c r="BI134" s="109">
        <f>IF(U134="nulová",N134,0)</f>
        <v>0</v>
      </c>
      <c r="BJ134" s="21" t="s">
        <v>85</v>
      </c>
      <c r="BK134" s="109">
        <f>ROUND(L134*K134,2)</f>
        <v>0</v>
      </c>
      <c r="BL134" s="21" t="s">
        <v>163</v>
      </c>
      <c r="BM134" s="21" t="s">
        <v>805</v>
      </c>
    </row>
    <row r="135" spans="2:65" s="11" customFormat="1" ht="22.5" customHeight="1">
      <c r="B135" s="179"/>
      <c r="C135" s="180"/>
      <c r="D135" s="180"/>
      <c r="E135" s="181" t="s">
        <v>5</v>
      </c>
      <c r="F135" s="293" t="s">
        <v>806</v>
      </c>
      <c r="G135" s="294"/>
      <c r="H135" s="294"/>
      <c r="I135" s="294"/>
      <c r="J135" s="180"/>
      <c r="K135" s="182">
        <v>944</v>
      </c>
      <c r="L135" s="180"/>
      <c r="M135" s="180"/>
      <c r="N135" s="180"/>
      <c r="O135" s="180"/>
      <c r="P135" s="180"/>
      <c r="Q135" s="180"/>
      <c r="R135" s="183"/>
      <c r="T135" s="184"/>
      <c r="U135" s="180"/>
      <c r="V135" s="180"/>
      <c r="W135" s="180"/>
      <c r="X135" s="180"/>
      <c r="Y135" s="180"/>
      <c r="Z135" s="180"/>
      <c r="AA135" s="185"/>
      <c r="AT135" s="186" t="s">
        <v>166</v>
      </c>
      <c r="AU135" s="186" t="s">
        <v>113</v>
      </c>
      <c r="AV135" s="11" t="s">
        <v>113</v>
      </c>
      <c r="AW135" s="11" t="s">
        <v>35</v>
      </c>
      <c r="AX135" s="11" t="s">
        <v>77</v>
      </c>
      <c r="AY135" s="186" t="s">
        <v>158</v>
      </c>
    </row>
    <row r="136" spans="2:65" s="12" customFormat="1" ht="22.5" customHeight="1">
      <c r="B136" s="187"/>
      <c r="C136" s="188"/>
      <c r="D136" s="188"/>
      <c r="E136" s="189" t="s">
        <v>5</v>
      </c>
      <c r="F136" s="291" t="s">
        <v>170</v>
      </c>
      <c r="G136" s="292"/>
      <c r="H136" s="292"/>
      <c r="I136" s="292"/>
      <c r="J136" s="188"/>
      <c r="K136" s="190">
        <v>944</v>
      </c>
      <c r="L136" s="188"/>
      <c r="M136" s="188"/>
      <c r="N136" s="188"/>
      <c r="O136" s="188"/>
      <c r="P136" s="188"/>
      <c r="Q136" s="188"/>
      <c r="R136" s="191"/>
      <c r="T136" s="192"/>
      <c r="U136" s="188"/>
      <c r="V136" s="188"/>
      <c r="W136" s="188"/>
      <c r="X136" s="188"/>
      <c r="Y136" s="188"/>
      <c r="Z136" s="188"/>
      <c r="AA136" s="193"/>
      <c r="AT136" s="194" t="s">
        <v>166</v>
      </c>
      <c r="AU136" s="194" t="s">
        <v>113</v>
      </c>
      <c r="AV136" s="12" t="s">
        <v>163</v>
      </c>
      <c r="AW136" s="12" t="s">
        <v>35</v>
      </c>
      <c r="AX136" s="12" t="s">
        <v>85</v>
      </c>
      <c r="AY136" s="194" t="s">
        <v>158</v>
      </c>
    </row>
    <row r="137" spans="2:65" s="1" customFormat="1" ht="31.5" customHeight="1">
      <c r="B137" s="135"/>
      <c r="C137" s="164" t="s">
        <v>189</v>
      </c>
      <c r="D137" s="164" t="s">
        <v>159</v>
      </c>
      <c r="E137" s="165" t="s">
        <v>807</v>
      </c>
      <c r="F137" s="277" t="s">
        <v>808</v>
      </c>
      <c r="G137" s="277"/>
      <c r="H137" s="277"/>
      <c r="I137" s="277"/>
      <c r="J137" s="166" t="s">
        <v>162</v>
      </c>
      <c r="K137" s="167">
        <v>19758</v>
      </c>
      <c r="L137" s="278">
        <v>0</v>
      </c>
      <c r="M137" s="278"/>
      <c r="N137" s="279">
        <f>ROUND(L137*K137,2)</f>
        <v>0</v>
      </c>
      <c r="O137" s="279"/>
      <c r="P137" s="279"/>
      <c r="Q137" s="279"/>
      <c r="R137" s="138"/>
      <c r="T137" s="168" t="s">
        <v>5</v>
      </c>
      <c r="U137" s="47" t="s">
        <v>42</v>
      </c>
      <c r="V137" s="39"/>
      <c r="W137" s="169">
        <f>V137*K137</f>
        <v>0</v>
      </c>
      <c r="X137" s="169">
        <v>0</v>
      </c>
      <c r="Y137" s="169">
        <f>X137*K137</f>
        <v>0</v>
      </c>
      <c r="Z137" s="169">
        <v>0</v>
      </c>
      <c r="AA137" s="170">
        <f>Z137*K137</f>
        <v>0</v>
      </c>
      <c r="AR137" s="21" t="s">
        <v>163</v>
      </c>
      <c r="AT137" s="21" t="s">
        <v>159</v>
      </c>
      <c r="AU137" s="21" t="s">
        <v>113</v>
      </c>
      <c r="AY137" s="21" t="s">
        <v>158</v>
      </c>
      <c r="BE137" s="109">
        <f>IF(U137="základní",N137,0)</f>
        <v>0</v>
      </c>
      <c r="BF137" s="109">
        <f>IF(U137="snížená",N137,0)</f>
        <v>0</v>
      </c>
      <c r="BG137" s="109">
        <f>IF(U137="zákl. přenesená",N137,0)</f>
        <v>0</v>
      </c>
      <c r="BH137" s="109">
        <f>IF(U137="sníž. přenesená",N137,0)</f>
        <v>0</v>
      </c>
      <c r="BI137" s="109">
        <f>IF(U137="nulová",N137,0)</f>
        <v>0</v>
      </c>
      <c r="BJ137" s="21" t="s">
        <v>85</v>
      </c>
      <c r="BK137" s="109">
        <f>ROUND(L137*K137,2)</f>
        <v>0</v>
      </c>
      <c r="BL137" s="21" t="s">
        <v>163</v>
      </c>
      <c r="BM137" s="21" t="s">
        <v>809</v>
      </c>
    </row>
    <row r="138" spans="2:65" s="11" customFormat="1" ht="22.5" customHeight="1">
      <c r="B138" s="179"/>
      <c r="C138" s="180"/>
      <c r="D138" s="180"/>
      <c r="E138" s="181" t="s">
        <v>5</v>
      </c>
      <c r="F138" s="293" t="s">
        <v>810</v>
      </c>
      <c r="G138" s="294"/>
      <c r="H138" s="294"/>
      <c r="I138" s="294"/>
      <c r="J138" s="180"/>
      <c r="K138" s="182">
        <v>18880</v>
      </c>
      <c r="L138" s="180"/>
      <c r="M138" s="180"/>
      <c r="N138" s="180"/>
      <c r="O138" s="180"/>
      <c r="P138" s="180"/>
      <c r="Q138" s="180"/>
      <c r="R138" s="183"/>
      <c r="T138" s="184"/>
      <c r="U138" s="180"/>
      <c r="V138" s="180"/>
      <c r="W138" s="180"/>
      <c r="X138" s="180"/>
      <c r="Y138" s="180"/>
      <c r="Z138" s="180"/>
      <c r="AA138" s="185"/>
      <c r="AT138" s="186" t="s">
        <v>166</v>
      </c>
      <c r="AU138" s="186" t="s">
        <v>113</v>
      </c>
      <c r="AV138" s="11" t="s">
        <v>113</v>
      </c>
      <c r="AW138" s="11" t="s">
        <v>35</v>
      </c>
      <c r="AX138" s="11" t="s">
        <v>77</v>
      </c>
      <c r="AY138" s="186" t="s">
        <v>158</v>
      </c>
    </row>
    <row r="139" spans="2:65" s="11" customFormat="1" ht="22.5" customHeight="1">
      <c r="B139" s="179"/>
      <c r="C139" s="180"/>
      <c r="D139" s="180"/>
      <c r="E139" s="181" t="s">
        <v>5</v>
      </c>
      <c r="F139" s="289" t="s">
        <v>811</v>
      </c>
      <c r="G139" s="290"/>
      <c r="H139" s="290"/>
      <c r="I139" s="290"/>
      <c r="J139" s="180"/>
      <c r="K139" s="182">
        <v>440</v>
      </c>
      <c r="L139" s="180"/>
      <c r="M139" s="180"/>
      <c r="N139" s="180"/>
      <c r="O139" s="180"/>
      <c r="P139" s="180"/>
      <c r="Q139" s="180"/>
      <c r="R139" s="183"/>
      <c r="T139" s="184"/>
      <c r="U139" s="180"/>
      <c r="V139" s="180"/>
      <c r="W139" s="180"/>
      <c r="X139" s="180"/>
      <c r="Y139" s="180"/>
      <c r="Z139" s="180"/>
      <c r="AA139" s="185"/>
      <c r="AT139" s="186" t="s">
        <v>166</v>
      </c>
      <c r="AU139" s="186" t="s">
        <v>113</v>
      </c>
      <c r="AV139" s="11" t="s">
        <v>113</v>
      </c>
      <c r="AW139" s="11" t="s">
        <v>35</v>
      </c>
      <c r="AX139" s="11" t="s">
        <v>77</v>
      </c>
      <c r="AY139" s="186" t="s">
        <v>158</v>
      </c>
    </row>
    <row r="140" spans="2:65" s="11" customFormat="1" ht="22.5" customHeight="1">
      <c r="B140" s="179"/>
      <c r="C140" s="180"/>
      <c r="D140" s="180"/>
      <c r="E140" s="181" t="s">
        <v>5</v>
      </c>
      <c r="F140" s="289" t="s">
        <v>812</v>
      </c>
      <c r="G140" s="290"/>
      <c r="H140" s="290"/>
      <c r="I140" s="290"/>
      <c r="J140" s="180"/>
      <c r="K140" s="182">
        <v>438</v>
      </c>
      <c r="L140" s="180"/>
      <c r="M140" s="180"/>
      <c r="N140" s="180"/>
      <c r="O140" s="180"/>
      <c r="P140" s="180"/>
      <c r="Q140" s="180"/>
      <c r="R140" s="183"/>
      <c r="T140" s="184"/>
      <c r="U140" s="180"/>
      <c r="V140" s="180"/>
      <c r="W140" s="180"/>
      <c r="X140" s="180"/>
      <c r="Y140" s="180"/>
      <c r="Z140" s="180"/>
      <c r="AA140" s="185"/>
      <c r="AT140" s="186" t="s">
        <v>166</v>
      </c>
      <c r="AU140" s="186" t="s">
        <v>113</v>
      </c>
      <c r="AV140" s="11" t="s">
        <v>113</v>
      </c>
      <c r="AW140" s="11" t="s">
        <v>35</v>
      </c>
      <c r="AX140" s="11" t="s">
        <v>77</v>
      </c>
      <c r="AY140" s="186" t="s">
        <v>158</v>
      </c>
    </row>
    <row r="141" spans="2:65" s="12" customFormat="1" ht="22.5" customHeight="1">
      <c r="B141" s="187"/>
      <c r="C141" s="188"/>
      <c r="D141" s="188"/>
      <c r="E141" s="189" t="s">
        <v>5</v>
      </c>
      <c r="F141" s="291" t="s">
        <v>170</v>
      </c>
      <c r="G141" s="292"/>
      <c r="H141" s="292"/>
      <c r="I141" s="292"/>
      <c r="J141" s="188"/>
      <c r="K141" s="190">
        <v>19758</v>
      </c>
      <c r="L141" s="188"/>
      <c r="M141" s="188"/>
      <c r="N141" s="188"/>
      <c r="O141" s="188"/>
      <c r="P141" s="188"/>
      <c r="Q141" s="188"/>
      <c r="R141" s="191"/>
      <c r="T141" s="192"/>
      <c r="U141" s="188"/>
      <c r="V141" s="188"/>
      <c r="W141" s="188"/>
      <c r="X141" s="188"/>
      <c r="Y141" s="188"/>
      <c r="Z141" s="188"/>
      <c r="AA141" s="193"/>
      <c r="AT141" s="194" t="s">
        <v>166</v>
      </c>
      <c r="AU141" s="194" t="s">
        <v>113</v>
      </c>
      <c r="AV141" s="12" t="s">
        <v>163</v>
      </c>
      <c r="AW141" s="12" t="s">
        <v>35</v>
      </c>
      <c r="AX141" s="12" t="s">
        <v>85</v>
      </c>
      <c r="AY141" s="194" t="s">
        <v>158</v>
      </c>
    </row>
    <row r="142" spans="2:65" s="1" customFormat="1" ht="31.5" customHeight="1">
      <c r="B142" s="135"/>
      <c r="C142" s="164" t="s">
        <v>194</v>
      </c>
      <c r="D142" s="164" t="s">
        <v>159</v>
      </c>
      <c r="E142" s="165" t="s">
        <v>813</v>
      </c>
      <c r="F142" s="277" t="s">
        <v>814</v>
      </c>
      <c r="G142" s="277"/>
      <c r="H142" s="277"/>
      <c r="I142" s="277"/>
      <c r="J142" s="166" t="s">
        <v>162</v>
      </c>
      <c r="K142" s="167">
        <v>18880</v>
      </c>
      <c r="L142" s="278">
        <v>0</v>
      </c>
      <c r="M142" s="278"/>
      <c r="N142" s="279">
        <f>ROUND(L142*K142,2)</f>
        <v>0</v>
      </c>
      <c r="O142" s="279"/>
      <c r="P142" s="279"/>
      <c r="Q142" s="279"/>
      <c r="R142" s="138"/>
      <c r="T142" s="168" t="s">
        <v>5</v>
      </c>
      <c r="U142" s="47" t="s">
        <v>42</v>
      </c>
      <c r="V142" s="39"/>
      <c r="W142" s="169">
        <f>V142*K142</f>
        <v>0</v>
      </c>
      <c r="X142" s="169">
        <v>0</v>
      </c>
      <c r="Y142" s="169">
        <f>X142*K142</f>
        <v>0</v>
      </c>
      <c r="Z142" s="169">
        <v>0</v>
      </c>
      <c r="AA142" s="170">
        <f>Z142*K142</f>
        <v>0</v>
      </c>
      <c r="AR142" s="21" t="s">
        <v>163</v>
      </c>
      <c r="AT142" s="21" t="s">
        <v>159</v>
      </c>
      <c r="AU142" s="21" t="s">
        <v>113</v>
      </c>
      <c r="AY142" s="21" t="s">
        <v>158</v>
      </c>
      <c r="BE142" s="109">
        <f>IF(U142="základní",N142,0)</f>
        <v>0</v>
      </c>
      <c r="BF142" s="109">
        <f>IF(U142="snížená",N142,0)</f>
        <v>0</v>
      </c>
      <c r="BG142" s="109">
        <f>IF(U142="zákl. přenesená",N142,0)</f>
        <v>0</v>
      </c>
      <c r="BH142" s="109">
        <f>IF(U142="sníž. přenesená",N142,0)</f>
        <v>0</v>
      </c>
      <c r="BI142" s="109">
        <f>IF(U142="nulová",N142,0)</f>
        <v>0</v>
      </c>
      <c r="BJ142" s="21" t="s">
        <v>85</v>
      </c>
      <c r="BK142" s="109">
        <f>ROUND(L142*K142,2)</f>
        <v>0</v>
      </c>
      <c r="BL142" s="21" t="s">
        <v>163</v>
      </c>
      <c r="BM142" s="21" t="s">
        <v>815</v>
      </c>
    </row>
    <row r="143" spans="2:65" s="1" customFormat="1" ht="22.5" customHeight="1">
      <c r="B143" s="135"/>
      <c r="C143" s="203" t="s">
        <v>198</v>
      </c>
      <c r="D143" s="203" t="s">
        <v>326</v>
      </c>
      <c r="E143" s="204" t="s">
        <v>816</v>
      </c>
      <c r="F143" s="297" t="s">
        <v>817</v>
      </c>
      <c r="G143" s="297"/>
      <c r="H143" s="297"/>
      <c r="I143" s="297"/>
      <c r="J143" s="205" t="s">
        <v>678</v>
      </c>
      <c r="K143" s="206">
        <v>283.2</v>
      </c>
      <c r="L143" s="298">
        <v>0</v>
      </c>
      <c r="M143" s="298"/>
      <c r="N143" s="299">
        <f>ROUND(L143*K143,2)</f>
        <v>0</v>
      </c>
      <c r="O143" s="279"/>
      <c r="P143" s="279"/>
      <c r="Q143" s="279"/>
      <c r="R143" s="138"/>
      <c r="T143" s="168" t="s">
        <v>5</v>
      </c>
      <c r="U143" s="47" t="s">
        <v>42</v>
      </c>
      <c r="V143" s="39"/>
      <c r="W143" s="169">
        <f>V143*K143</f>
        <v>0</v>
      </c>
      <c r="X143" s="169">
        <v>1E-3</v>
      </c>
      <c r="Y143" s="169">
        <f>X143*K143</f>
        <v>0.28320000000000001</v>
      </c>
      <c r="Z143" s="169">
        <v>0</v>
      </c>
      <c r="AA143" s="170">
        <f>Z143*K143</f>
        <v>0</v>
      </c>
      <c r="AR143" s="21" t="s">
        <v>198</v>
      </c>
      <c r="AT143" s="21" t="s">
        <v>326</v>
      </c>
      <c r="AU143" s="21" t="s">
        <v>113</v>
      </c>
      <c r="AY143" s="21" t="s">
        <v>158</v>
      </c>
      <c r="BE143" s="109">
        <f>IF(U143="základní",N143,0)</f>
        <v>0</v>
      </c>
      <c r="BF143" s="109">
        <f>IF(U143="snížená",N143,0)</f>
        <v>0</v>
      </c>
      <c r="BG143" s="109">
        <f>IF(U143="zákl. přenesená",N143,0)</f>
        <v>0</v>
      </c>
      <c r="BH143" s="109">
        <f>IF(U143="sníž. přenesená",N143,0)</f>
        <v>0</v>
      </c>
      <c r="BI143" s="109">
        <f>IF(U143="nulová",N143,0)</f>
        <v>0</v>
      </c>
      <c r="BJ143" s="21" t="s">
        <v>85</v>
      </c>
      <c r="BK143" s="109">
        <f>ROUND(L143*K143,2)</f>
        <v>0</v>
      </c>
      <c r="BL143" s="21" t="s">
        <v>163</v>
      </c>
      <c r="BM143" s="21" t="s">
        <v>818</v>
      </c>
    </row>
    <row r="144" spans="2:65" s="1" customFormat="1" ht="44.25" customHeight="1">
      <c r="B144" s="135"/>
      <c r="C144" s="164" t="s">
        <v>203</v>
      </c>
      <c r="D144" s="164" t="s">
        <v>159</v>
      </c>
      <c r="E144" s="165" t="s">
        <v>819</v>
      </c>
      <c r="F144" s="277" t="s">
        <v>820</v>
      </c>
      <c r="G144" s="277"/>
      <c r="H144" s="277"/>
      <c r="I144" s="277"/>
      <c r="J144" s="166" t="s">
        <v>333</v>
      </c>
      <c r="K144" s="167">
        <v>77</v>
      </c>
      <c r="L144" s="278">
        <v>0</v>
      </c>
      <c r="M144" s="278"/>
      <c r="N144" s="279">
        <f>ROUND(L144*K144,2)</f>
        <v>0</v>
      </c>
      <c r="O144" s="279"/>
      <c r="P144" s="279"/>
      <c r="Q144" s="279"/>
      <c r="R144" s="138"/>
      <c r="T144" s="168" t="s">
        <v>5</v>
      </c>
      <c r="U144" s="47" t="s">
        <v>42</v>
      </c>
      <c r="V144" s="39"/>
      <c r="W144" s="169">
        <f>V144*K144</f>
        <v>0</v>
      </c>
      <c r="X144" s="169">
        <v>0</v>
      </c>
      <c r="Y144" s="169">
        <f>X144*K144</f>
        <v>0</v>
      </c>
      <c r="Z144" s="169">
        <v>0</v>
      </c>
      <c r="AA144" s="170">
        <f>Z144*K144</f>
        <v>0</v>
      </c>
      <c r="AR144" s="21" t="s">
        <v>163</v>
      </c>
      <c r="AT144" s="21" t="s">
        <v>159</v>
      </c>
      <c r="AU144" s="21" t="s">
        <v>113</v>
      </c>
      <c r="AY144" s="21" t="s">
        <v>158</v>
      </c>
      <c r="BE144" s="109">
        <f>IF(U144="základní",N144,0)</f>
        <v>0</v>
      </c>
      <c r="BF144" s="109">
        <f>IF(U144="snížená",N144,0)</f>
        <v>0</v>
      </c>
      <c r="BG144" s="109">
        <f>IF(U144="zákl. přenesená",N144,0)</f>
        <v>0</v>
      </c>
      <c r="BH144" s="109">
        <f>IF(U144="sníž. přenesená",N144,0)</f>
        <v>0</v>
      </c>
      <c r="BI144" s="109">
        <f>IF(U144="nulová",N144,0)</f>
        <v>0</v>
      </c>
      <c r="BJ144" s="21" t="s">
        <v>85</v>
      </c>
      <c r="BK144" s="109">
        <f>ROUND(L144*K144,2)</f>
        <v>0</v>
      </c>
      <c r="BL144" s="21" t="s">
        <v>163</v>
      </c>
      <c r="BM144" s="21" t="s">
        <v>821</v>
      </c>
    </row>
    <row r="145" spans="2:65" s="1" customFormat="1" ht="22.5" customHeight="1">
      <c r="B145" s="135"/>
      <c r="C145" s="203" t="s">
        <v>209</v>
      </c>
      <c r="D145" s="203" t="s">
        <v>326</v>
      </c>
      <c r="E145" s="204" t="s">
        <v>822</v>
      </c>
      <c r="F145" s="297" t="s">
        <v>823</v>
      </c>
      <c r="G145" s="297"/>
      <c r="H145" s="297"/>
      <c r="I145" s="297"/>
      <c r="J145" s="205" t="s">
        <v>333</v>
      </c>
      <c r="K145" s="206">
        <v>15.4</v>
      </c>
      <c r="L145" s="298">
        <v>0</v>
      </c>
      <c r="M145" s="298"/>
      <c r="N145" s="299">
        <f>ROUND(L145*K145,2)</f>
        <v>0</v>
      </c>
      <c r="O145" s="279"/>
      <c r="P145" s="279"/>
      <c r="Q145" s="279"/>
      <c r="R145" s="138"/>
      <c r="T145" s="168" t="s">
        <v>5</v>
      </c>
      <c r="U145" s="47" t="s">
        <v>42</v>
      </c>
      <c r="V145" s="39"/>
      <c r="W145" s="169">
        <f>V145*K145</f>
        <v>0</v>
      </c>
      <c r="X145" s="169">
        <v>2.5000000000000001E-2</v>
      </c>
      <c r="Y145" s="169">
        <f>X145*K145</f>
        <v>0.38500000000000001</v>
      </c>
      <c r="Z145" s="169">
        <v>0</v>
      </c>
      <c r="AA145" s="170">
        <f>Z145*K145</f>
        <v>0</v>
      </c>
      <c r="AR145" s="21" t="s">
        <v>198</v>
      </c>
      <c r="AT145" s="21" t="s">
        <v>326</v>
      </c>
      <c r="AU145" s="21" t="s">
        <v>113</v>
      </c>
      <c r="AY145" s="21" t="s">
        <v>158</v>
      </c>
      <c r="BE145" s="109">
        <f>IF(U145="základní",N145,0)</f>
        <v>0</v>
      </c>
      <c r="BF145" s="109">
        <f>IF(U145="snížená",N145,0)</f>
        <v>0</v>
      </c>
      <c r="BG145" s="109">
        <f>IF(U145="zákl. přenesená",N145,0)</f>
        <v>0</v>
      </c>
      <c r="BH145" s="109">
        <f>IF(U145="sníž. přenesená",N145,0)</f>
        <v>0</v>
      </c>
      <c r="BI145" s="109">
        <f>IF(U145="nulová",N145,0)</f>
        <v>0</v>
      </c>
      <c r="BJ145" s="21" t="s">
        <v>85</v>
      </c>
      <c r="BK145" s="109">
        <f>ROUND(L145*K145,2)</f>
        <v>0</v>
      </c>
      <c r="BL145" s="21" t="s">
        <v>163</v>
      </c>
      <c r="BM145" s="21" t="s">
        <v>824</v>
      </c>
    </row>
    <row r="146" spans="2:65" s="1" customFormat="1" ht="44.25" customHeight="1">
      <c r="B146" s="135"/>
      <c r="C146" s="164" t="s">
        <v>17</v>
      </c>
      <c r="D146" s="164" t="s">
        <v>159</v>
      </c>
      <c r="E146" s="165" t="s">
        <v>825</v>
      </c>
      <c r="F146" s="277" t="s">
        <v>826</v>
      </c>
      <c r="G146" s="277"/>
      <c r="H146" s="277"/>
      <c r="I146" s="277"/>
      <c r="J146" s="166" t="s">
        <v>333</v>
      </c>
      <c r="K146" s="167">
        <v>3066</v>
      </c>
      <c r="L146" s="278">
        <v>0</v>
      </c>
      <c r="M146" s="278"/>
      <c r="N146" s="279">
        <f>ROUND(L146*K146,2)</f>
        <v>0</v>
      </c>
      <c r="O146" s="279"/>
      <c r="P146" s="279"/>
      <c r="Q146" s="279"/>
      <c r="R146" s="138"/>
      <c r="T146" s="168" t="s">
        <v>5</v>
      </c>
      <c r="U146" s="47" t="s">
        <v>42</v>
      </c>
      <c r="V146" s="39"/>
      <c r="W146" s="169">
        <f>V146*K146</f>
        <v>0</v>
      </c>
      <c r="X146" s="169">
        <v>0</v>
      </c>
      <c r="Y146" s="169">
        <f>X146*K146</f>
        <v>0</v>
      </c>
      <c r="Z146" s="169">
        <v>0</v>
      </c>
      <c r="AA146" s="170">
        <f>Z146*K146</f>
        <v>0</v>
      </c>
      <c r="AR146" s="21" t="s">
        <v>163</v>
      </c>
      <c r="AT146" s="21" t="s">
        <v>159</v>
      </c>
      <c r="AU146" s="21" t="s">
        <v>113</v>
      </c>
      <c r="AY146" s="21" t="s">
        <v>158</v>
      </c>
      <c r="BE146" s="109">
        <f>IF(U146="základní",N146,0)</f>
        <v>0</v>
      </c>
      <c r="BF146" s="109">
        <f>IF(U146="snížená",N146,0)</f>
        <v>0</v>
      </c>
      <c r="BG146" s="109">
        <f>IF(U146="zákl. přenesená",N146,0)</f>
        <v>0</v>
      </c>
      <c r="BH146" s="109">
        <f>IF(U146="sníž. přenesená",N146,0)</f>
        <v>0</v>
      </c>
      <c r="BI146" s="109">
        <f>IF(U146="nulová",N146,0)</f>
        <v>0</v>
      </c>
      <c r="BJ146" s="21" t="s">
        <v>85</v>
      </c>
      <c r="BK146" s="109">
        <f>ROUND(L146*K146,2)</f>
        <v>0</v>
      </c>
      <c r="BL146" s="21" t="s">
        <v>163</v>
      </c>
      <c r="BM146" s="21" t="s">
        <v>827</v>
      </c>
    </row>
    <row r="147" spans="2:65" s="11" customFormat="1" ht="22.5" customHeight="1">
      <c r="B147" s="179"/>
      <c r="C147" s="180"/>
      <c r="D147" s="180"/>
      <c r="E147" s="181" t="s">
        <v>5</v>
      </c>
      <c r="F147" s="293" t="s">
        <v>828</v>
      </c>
      <c r="G147" s="294"/>
      <c r="H147" s="294"/>
      <c r="I147" s="294"/>
      <c r="J147" s="180"/>
      <c r="K147" s="182">
        <v>3066</v>
      </c>
      <c r="L147" s="180"/>
      <c r="M147" s="180"/>
      <c r="N147" s="180"/>
      <c r="O147" s="180"/>
      <c r="P147" s="180"/>
      <c r="Q147" s="180"/>
      <c r="R147" s="183"/>
      <c r="T147" s="184"/>
      <c r="U147" s="180"/>
      <c r="V147" s="180"/>
      <c r="W147" s="180"/>
      <c r="X147" s="180"/>
      <c r="Y147" s="180"/>
      <c r="Z147" s="180"/>
      <c r="AA147" s="185"/>
      <c r="AT147" s="186" t="s">
        <v>166</v>
      </c>
      <c r="AU147" s="186" t="s">
        <v>113</v>
      </c>
      <c r="AV147" s="11" t="s">
        <v>113</v>
      </c>
      <c r="AW147" s="11" t="s">
        <v>35</v>
      </c>
      <c r="AX147" s="11" t="s">
        <v>77</v>
      </c>
      <c r="AY147" s="186" t="s">
        <v>158</v>
      </c>
    </row>
    <row r="148" spans="2:65" s="12" customFormat="1" ht="22.5" customHeight="1">
      <c r="B148" s="187"/>
      <c r="C148" s="188"/>
      <c r="D148" s="188"/>
      <c r="E148" s="189" t="s">
        <v>5</v>
      </c>
      <c r="F148" s="291" t="s">
        <v>170</v>
      </c>
      <c r="G148" s="292"/>
      <c r="H148" s="292"/>
      <c r="I148" s="292"/>
      <c r="J148" s="188"/>
      <c r="K148" s="190">
        <v>3066</v>
      </c>
      <c r="L148" s="188"/>
      <c r="M148" s="188"/>
      <c r="N148" s="188"/>
      <c r="O148" s="188"/>
      <c r="P148" s="188"/>
      <c r="Q148" s="188"/>
      <c r="R148" s="191"/>
      <c r="T148" s="192"/>
      <c r="U148" s="188"/>
      <c r="V148" s="188"/>
      <c r="W148" s="188"/>
      <c r="X148" s="188"/>
      <c r="Y148" s="188"/>
      <c r="Z148" s="188"/>
      <c r="AA148" s="193"/>
      <c r="AT148" s="194" t="s">
        <v>166</v>
      </c>
      <c r="AU148" s="194" t="s">
        <v>113</v>
      </c>
      <c r="AV148" s="12" t="s">
        <v>163</v>
      </c>
      <c r="AW148" s="12" t="s">
        <v>35</v>
      </c>
      <c r="AX148" s="12" t="s">
        <v>85</v>
      </c>
      <c r="AY148" s="194" t="s">
        <v>158</v>
      </c>
    </row>
    <row r="149" spans="2:65" s="1" customFormat="1" ht="22.5" customHeight="1">
      <c r="B149" s="135"/>
      <c r="C149" s="203" t="s">
        <v>219</v>
      </c>
      <c r="D149" s="203" t="s">
        <v>326</v>
      </c>
      <c r="E149" s="204" t="s">
        <v>822</v>
      </c>
      <c r="F149" s="297" t="s">
        <v>823</v>
      </c>
      <c r="G149" s="297"/>
      <c r="H149" s="297"/>
      <c r="I149" s="297"/>
      <c r="J149" s="205" t="s">
        <v>333</v>
      </c>
      <c r="K149" s="206">
        <v>30.66</v>
      </c>
      <c r="L149" s="298">
        <v>0</v>
      </c>
      <c r="M149" s="298"/>
      <c r="N149" s="299">
        <f>ROUND(L149*K149,2)</f>
        <v>0</v>
      </c>
      <c r="O149" s="279"/>
      <c r="P149" s="279"/>
      <c r="Q149" s="279"/>
      <c r="R149" s="138"/>
      <c r="T149" s="168" t="s">
        <v>5</v>
      </c>
      <c r="U149" s="47" t="s">
        <v>42</v>
      </c>
      <c r="V149" s="39"/>
      <c r="W149" s="169">
        <f>V149*K149</f>
        <v>0</v>
      </c>
      <c r="X149" s="169">
        <v>2.5000000000000001E-2</v>
      </c>
      <c r="Y149" s="169">
        <f>X149*K149</f>
        <v>0.76650000000000007</v>
      </c>
      <c r="Z149" s="169">
        <v>0</v>
      </c>
      <c r="AA149" s="170">
        <f>Z149*K149</f>
        <v>0</v>
      </c>
      <c r="AR149" s="21" t="s">
        <v>198</v>
      </c>
      <c r="AT149" s="21" t="s">
        <v>326</v>
      </c>
      <c r="AU149" s="21" t="s">
        <v>113</v>
      </c>
      <c r="AY149" s="21" t="s">
        <v>158</v>
      </c>
      <c r="BE149" s="109">
        <f>IF(U149="základní",N149,0)</f>
        <v>0</v>
      </c>
      <c r="BF149" s="109">
        <f>IF(U149="snížená",N149,0)</f>
        <v>0</v>
      </c>
      <c r="BG149" s="109">
        <f>IF(U149="zákl. přenesená",N149,0)</f>
        <v>0</v>
      </c>
      <c r="BH149" s="109">
        <f>IF(U149="sníž. přenesená",N149,0)</f>
        <v>0</v>
      </c>
      <c r="BI149" s="109">
        <f>IF(U149="nulová",N149,0)</f>
        <v>0</v>
      </c>
      <c r="BJ149" s="21" t="s">
        <v>85</v>
      </c>
      <c r="BK149" s="109">
        <f>ROUND(L149*K149,2)</f>
        <v>0</v>
      </c>
      <c r="BL149" s="21" t="s">
        <v>163</v>
      </c>
      <c r="BM149" s="21" t="s">
        <v>829</v>
      </c>
    </row>
    <row r="150" spans="2:65" s="1" customFormat="1" ht="44.25" customHeight="1">
      <c r="B150" s="135"/>
      <c r="C150" s="164" t="s">
        <v>242</v>
      </c>
      <c r="D150" s="164" t="s">
        <v>159</v>
      </c>
      <c r="E150" s="165" t="s">
        <v>830</v>
      </c>
      <c r="F150" s="277" t="s">
        <v>831</v>
      </c>
      <c r="G150" s="277"/>
      <c r="H150" s="277"/>
      <c r="I150" s="277"/>
      <c r="J150" s="166" t="s">
        <v>333</v>
      </c>
      <c r="K150" s="167">
        <v>2116</v>
      </c>
      <c r="L150" s="278">
        <v>0</v>
      </c>
      <c r="M150" s="278"/>
      <c r="N150" s="279">
        <f>ROUND(L150*K150,2)</f>
        <v>0</v>
      </c>
      <c r="O150" s="279"/>
      <c r="P150" s="279"/>
      <c r="Q150" s="279"/>
      <c r="R150" s="138"/>
      <c r="T150" s="168" t="s">
        <v>5</v>
      </c>
      <c r="U150" s="47" t="s">
        <v>42</v>
      </c>
      <c r="V150" s="39"/>
      <c r="W150" s="169">
        <f>V150*K150</f>
        <v>0</v>
      </c>
      <c r="X150" s="169">
        <v>0</v>
      </c>
      <c r="Y150" s="169">
        <f>X150*K150</f>
        <v>0</v>
      </c>
      <c r="Z150" s="169">
        <v>0</v>
      </c>
      <c r="AA150" s="170">
        <f>Z150*K150</f>
        <v>0</v>
      </c>
      <c r="AR150" s="21" t="s">
        <v>163</v>
      </c>
      <c r="AT150" s="21" t="s">
        <v>159</v>
      </c>
      <c r="AU150" s="21" t="s">
        <v>113</v>
      </c>
      <c r="AY150" s="21" t="s">
        <v>158</v>
      </c>
      <c r="BE150" s="109">
        <f>IF(U150="základní",N150,0)</f>
        <v>0</v>
      </c>
      <c r="BF150" s="109">
        <f>IF(U150="snížená",N150,0)</f>
        <v>0</v>
      </c>
      <c r="BG150" s="109">
        <f>IF(U150="zákl. přenesená",N150,0)</f>
        <v>0</v>
      </c>
      <c r="BH150" s="109">
        <f>IF(U150="sníž. přenesená",N150,0)</f>
        <v>0</v>
      </c>
      <c r="BI150" s="109">
        <f>IF(U150="nulová",N150,0)</f>
        <v>0</v>
      </c>
      <c r="BJ150" s="21" t="s">
        <v>85</v>
      </c>
      <c r="BK150" s="109">
        <f>ROUND(L150*K150,2)</f>
        <v>0</v>
      </c>
      <c r="BL150" s="21" t="s">
        <v>163</v>
      </c>
      <c r="BM150" s="21" t="s">
        <v>832</v>
      </c>
    </row>
    <row r="151" spans="2:65" s="11" customFormat="1" ht="22.5" customHeight="1">
      <c r="B151" s="179"/>
      <c r="C151" s="180"/>
      <c r="D151" s="180"/>
      <c r="E151" s="181" t="s">
        <v>5</v>
      </c>
      <c r="F151" s="293" t="s">
        <v>833</v>
      </c>
      <c r="G151" s="294"/>
      <c r="H151" s="294"/>
      <c r="I151" s="294"/>
      <c r="J151" s="180"/>
      <c r="K151" s="182">
        <v>126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166</v>
      </c>
      <c r="AU151" s="186" t="s">
        <v>113</v>
      </c>
      <c r="AV151" s="11" t="s">
        <v>113</v>
      </c>
      <c r="AW151" s="11" t="s">
        <v>35</v>
      </c>
      <c r="AX151" s="11" t="s">
        <v>77</v>
      </c>
      <c r="AY151" s="186" t="s">
        <v>158</v>
      </c>
    </row>
    <row r="152" spans="2:65" s="11" customFormat="1" ht="22.5" customHeight="1">
      <c r="B152" s="179"/>
      <c r="C152" s="180"/>
      <c r="D152" s="180"/>
      <c r="E152" s="181" t="s">
        <v>5</v>
      </c>
      <c r="F152" s="289" t="s">
        <v>834</v>
      </c>
      <c r="G152" s="290"/>
      <c r="H152" s="290"/>
      <c r="I152" s="290"/>
      <c r="J152" s="180"/>
      <c r="K152" s="182">
        <v>1990</v>
      </c>
      <c r="L152" s="180"/>
      <c r="M152" s="180"/>
      <c r="N152" s="180"/>
      <c r="O152" s="180"/>
      <c r="P152" s="180"/>
      <c r="Q152" s="180"/>
      <c r="R152" s="183"/>
      <c r="T152" s="184"/>
      <c r="U152" s="180"/>
      <c r="V152" s="180"/>
      <c r="W152" s="180"/>
      <c r="X152" s="180"/>
      <c r="Y152" s="180"/>
      <c r="Z152" s="180"/>
      <c r="AA152" s="185"/>
      <c r="AT152" s="186" t="s">
        <v>166</v>
      </c>
      <c r="AU152" s="186" t="s">
        <v>113</v>
      </c>
      <c r="AV152" s="11" t="s">
        <v>113</v>
      </c>
      <c r="AW152" s="11" t="s">
        <v>35</v>
      </c>
      <c r="AX152" s="11" t="s">
        <v>77</v>
      </c>
      <c r="AY152" s="186" t="s">
        <v>158</v>
      </c>
    </row>
    <row r="153" spans="2:65" s="12" customFormat="1" ht="22.5" customHeight="1">
      <c r="B153" s="187"/>
      <c r="C153" s="188"/>
      <c r="D153" s="188"/>
      <c r="E153" s="189" t="s">
        <v>5</v>
      </c>
      <c r="F153" s="291" t="s">
        <v>170</v>
      </c>
      <c r="G153" s="292"/>
      <c r="H153" s="292"/>
      <c r="I153" s="292"/>
      <c r="J153" s="188"/>
      <c r="K153" s="190">
        <v>2116</v>
      </c>
      <c r="L153" s="188"/>
      <c r="M153" s="188"/>
      <c r="N153" s="188"/>
      <c r="O153" s="188"/>
      <c r="P153" s="188"/>
      <c r="Q153" s="188"/>
      <c r="R153" s="191"/>
      <c r="T153" s="192"/>
      <c r="U153" s="188"/>
      <c r="V153" s="188"/>
      <c r="W153" s="188"/>
      <c r="X153" s="188"/>
      <c r="Y153" s="188"/>
      <c r="Z153" s="188"/>
      <c r="AA153" s="193"/>
      <c r="AT153" s="194" t="s">
        <v>166</v>
      </c>
      <c r="AU153" s="194" t="s">
        <v>113</v>
      </c>
      <c r="AV153" s="12" t="s">
        <v>163</v>
      </c>
      <c r="AW153" s="12" t="s">
        <v>35</v>
      </c>
      <c r="AX153" s="12" t="s">
        <v>85</v>
      </c>
      <c r="AY153" s="194" t="s">
        <v>158</v>
      </c>
    </row>
    <row r="154" spans="2:65" s="1" customFormat="1" ht="22.5" customHeight="1">
      <c r="B154" s="135"/>
      <c r="C154" s="203" t="s">
        <v>247</v>
      </c>
      <c r="D154" s="203" t="s">
        <v>326</v>
      </c>
      <c r="E154" s="204" t="s">
        <v>822</v>
      </c>
      <c r="F154" s="297" t="s">
        <v>823</v>
      </c>
      <c r="G154" s="297"/>
      <c r="H154" s="297"/>
      <c r="I154" s="297"/>
      <c r="J154" s="205" t="s">
        <v>333</v>
      </c>
      <c r="K154" s="206">
        <v>132.25</v>
      </c>
      <c r="L154" s="298">
        <v>0</v>
      </c>
      <c r="M154" s="298"/>
      <c r="N154" s="299">
        <f>ROUND(L154*K154,2)</f>
        <v>0</v>
      </c>
      <c r="O154" s="279"/>
      <c r="P154" s="279"/>
      <c r="Q154" s="279"/>
      <c r="R154" s="138"/>
      <c r="T154" s="168" t="s">
        <v>5</v>
      </c>
      <c r="U154" s="47" t="s">
        <v>42</v>
      </c>
      <c r="V154" s="39"/>
      <c r="W154" s="169">
        <f>V154*K154</f>
        <v>0</v>
      </c>
      <c r="X154" s="169">
        <v>2.5000000000000001E-2</v>
      </c>
      <c r="Y154" s="169">
        <f>X154*K154</f>
        <v>3.3062500000000004</v>
      </c>
      <c r="Z154" s="169">
        <v>0</v>
      </c>
      <c r="AA154" s="170">
        <f>Z154*K154</f>
        <v>0</v>
      </c>
      <c r="AR154" s="21" t="s">
        <v>198</v>
      </c>
      <c r="AT154" s="21" t="s">
        <v>326</v>
      </c>
      <c r="AU154" s="21" t="s">
        <v>113</v>
      </c>
      <c r="AY154" s="21" t="s">
        <v>158</v>
      </c>
      <c r="BE154" s="109">
        <f>IF(U154="základní",N154,0)</f>
        <v>0</v>
      </c>
      <c r="BF154" s="109">
        <f>IF(U154="snížená",N154,0)</f>
        <v>0</v>
      </c>
      <c r="BG154" s="109">
        <f>IF(U154="zákl. přenesená",N154,0)</f>
        <v>0</v>
      </c>
      <c r="BH154" s="109">
        <f>IF(U154="sníž. přenesená",N154,0)</f>
        <v>0</v>
      </c>
      <c r="BI154" s="109">
        <f>IF(U154="nulová",N154,0)</f>
        <v>0</v>
      </c>
      <c r="BJ154" s="21" t="s">
        <v>85</v>
      </c>
      <c r="BK154" s="109">
        <f>ROUND(L154*K154,2)</f>
        <v>0</v>
      </c>
      <c r="BL154" s="21" t="s">
        <v>163</v>
      </c>
      <c r="BM154" s="21" t="s">
        <v>835</v>
      </c>
    </row>
    <row r="155" spans="2:65" s="1" customFormat="1" ht="22.5" customHeight="1">
      <c r="B155" s="135"/>
      <c r="C155" s="164" t="s">
        <v>11</v>
      </c>
      <c r="D155" s="164" t="s">
        <v>159</v>
      </c>
      <c r="E155" s="165" t="s">
        <v>836</v>
      </c>
      <c r="F155" s="277" t="s">
        <v>837</v>
      </c>
      <c r="G155" s="277"/>
      <c r="H155" s="277"/>
      <c r="I155" s="277"/>
      <c r="J155" s="166" t="s">
        <v>333</v>
      </c>
      <c r="K155" s="167">
        <v>3066</v>
      </c>
      <c r="L155" s="278">
        <v>0</v>
      </c>
      <c r="M155" s="278"/>
      <c r="N155" s="279">
        <f>ROUND(L155*K155,2)</f>
        <v>0</v>
      </c>
      <c r="O155" s="279"/>
      <c r="P155" s="279"/>
      <c r="Q155" s="279"/>
      <c r="R155" s="138"/>
      <c r="T155" s="168" t="s">
        <v>5</v>
      </c>
      <c r="U155" s="47" t="s">
        <v>42</v>
      </c>
      <c r="V155" s="39"/>
      <c r="W155" s="169">
        <f>V155*K155</f>
        <v>0</v>
      </c>
      <c r="X155" s="169">
        <v>0</v>
      </c>
      <c r="Y155" s="169">
        <f>X155*K155</f>
        <v>0</v>
      </c>
      <c r="Z155" s="169">
        <v>0</v>
      </c>
      <c r="AA155" s="170">
        <f>Z155*K155</f>
        <v>0</v>
      </c>
      <c r="AR155" s="21" t="s">
        <v>163</v>
      </c>
      <c r="AT155" s="21" t="s">
        <v>159</v>
      </c>
      <c r="AU155" s="21" t="s">
        <v>113</v>
      </c>
      <c r="AY155" s="21" t="s">
        <v>158</v>
      </c>
      <c r="BE155" s="109">
        <f>IF(U155="základní",N155,0)</f>
        <v>0</v>
      </c>
      <c r="BF155" s="109">
        <f>IF(U155="snížená",N155,0)</f>
        <v>0</v>
      </c>
      <c r="BG155" s="109">
        <f>IF(U155="zákl. přenesená",N155,0)</f>
        <v>0</v>
      </c>
      <c r="BH155" s="109">
        <f>IF(U155="sníž. přenesená",N155,0)</f>
        <v>0</v>
      </c>
      <c r="BI155" s="109">
        <f>IF(U155="nulová",N155,0)</f>
        <v>0</v>
      </c>
      <c r="BJ155" s="21" t="s">
        <v>85</v>
      </c>
      <c r="BK155" s="109">
        <f>ROUND(L155*K155,2)</f>
        <v>0</v>
      </c>
      <c r="BL155" s="21" t="s">
        <v>163</v>
      </c>
      <c r="BM155" s="21" t="s">
        <v>838</v>
      </c>
    </row>
    <row r="156" spans="2:65" s="11" customFormat="1" ht="22.5" customHeight="1">
      <c r="B156" s="179"/>
      <c r="C156" s="180"/>
      <c r="D156" s="180"/>
      <c r="E156" s="181" t="s">
        <v>5</v>
      </c>
      <c r="F156" s="293" t="s">
        <v>828</v>
      </c>
      <c r="G156" s="294"/>
      <c r="H156" s="294"/>
      <c r="I156" s="294"/>
      <c r="J156" s="180"/>
      <c r="K156" s="182">
        <v>3066</v>
      </c>
      <c r="L156" s="180"/>
      <c r="M156" s="180"/>
      <c r="N156" s="180"/>
      <c r="O156" s="180"/>
      <c r="P156" s="180"/>
      <c r="Q156" s="180"/>
      <c r="R156" s="183"/>
      <c r="T156" s="184"/>
      <c r="U156" s="180"/>
      <c r="V156" s="180"/>
      <c r="W156" s="180"/>
      <c r="X156" s="180"/>
      <c r="Y156" s="180"/>
      <c r="Z156" s="180"/>
      <c r="AA156" s="185"/>
      <c r="AT156" s="186" t="s">
        <v>166</v>
      </c>
      <c r="AU156" s="186" t="s">
        <v>113</v>
      </c>
      <c r="AV156" s="11" t="s">
        <v>113</v>
      </c>
      <c r="AW156" s="11" t="s">
        <v>35</v>
      </c>
      <c r="AX156" s="11" t="s">
        <v>77</v>
      </c>
      <c r="AY156" s="186" t="s">
        <v>158</v>
      </c>
    </row>
    <row r="157" spans="2:65" s="12" customFormat="1" ht="22.5" customHeight="1">
      <c r="B157" s="187"/>
      <c r="C157" s="188"/>
      <c r="D157" s="188"/>
      <c r="E157" s="189" t="s">
        <v>5</v>
      </c>
      <c r="F157" s="291" t="s">
        <v>170</v>
      </c>
      <c r="G157" s="292"/>
      <c r="H157" s="292"/>
      <c r="I157" s="292"/>
      <c r="J157" s="188"/>
      <c r="K157" s="190">
        <v>3066</v>
      </c>
      <c r="L157" s="188"/>
      <c r="M157" s="188"/>
      <c r="N157" s="188"/>
      <c r="O157" s="188"/>
      <c r="P157" s="188"/>
      <c r="Q157" s="188"/>
      <c r="R157" s="191"/>
      <c r="T157" s="192"/>
      <c r="U157" s="188"/>
      <c r="V157" s="188"/>
      <c r="W157" s="188"/>
      <c r="X157" s="188"/>
      <c r="Y157" s="188"/>
      <c r="Z157" s="188"/>
      <c r="AA157" s="193"/>
      <c r="AT157" s="194" t="s">
        <v>166</v>
      </c>
      <c r="AU157" s="194" t="s">
        <v>113</v>
      </c>
      <c r="AV157" s="12" t="s">
        <v>163</v>
      </c>
      <c r="AW157" s="12" t="s">
        <v>35</v>
      </c>
      <c r="AX157" s="12" t="s">
        <v>85</v>
      </c>
      <c r="AY157" s="194" t="s">
        <v>158</v>
      </c>
    </row>
    <row r="158" spans="2:65" s="1" customFormat="1" ht="22.5" customHeight="1">
      <c r="B158" s="135"/>
      <c r="C158" s="203" t="s">
        <v>256</v>
      </c>
      <c r="D158" s="203" t="s">
        <v>326</v>
      </c>
      <c r="E158" s="204" t="s">
        <v>839</v>
      </c>
      <c r="F158" s="297" t="s">
        <v>840</v>
      </c>
      <c r="G158" s="297"/>
      <c r="H158" s="297"/>
      <c r="I158" s="297"/>
      <c r="J158" s="205" t="s">
        <v>333</v>
      </c>
      <c r="K158" s="206">
        <v>3066</v>
      </c>
      <c r="L158" s="298">
        <v>0</v>
      </c>
      <c r="M158" s="298"/>
      <c r="N158" s="299">
        <f>ROUND(L158*K158,2)</f>
        <v>0</v>
      </c>
      <c r="O158" s="279"/>
      <c r="P158" s="279"/>
      <c r="Q158" s="279"/>
      <c r="R158" s="138"/>
      <c r="T158" s="168" t="s">
        <v>5</v>
      </c>
      <c r="U158" s="47" t="s">
        <v>42</v>
      </c>
      <c r="V158" s="39"/>
      <c r="W158" s="169">
        <f>V158*K158</f>
        <v>0</v>
      </c>
      <c r="X158" s="169">
        <v>1E-3</v>
      </c>
      <c r="Y158" s="169">
        <f>X158*K158</f>
        <v>3.0660000000000003</v>
      </c>
      <c r="Z158" s="169">
        <v>0</v>
      </c>
      <c r="AA158" s="170">
        <f>Z158*K158</f>
        <v>0</v>
      </c>
      <c r="AR158" s="21" t="s">
        <v>198</v>
      </c>
      <c r="AT158" s="21" t="s">
        <v>326</v>
      </c>
      <c r="AU158" s="21" t="s">
        <v>113</v>
      </c>
      <c r="AY158" s="21" t="s">
        <v>158</v>
      </c>
      <c r="BE158" s="109">
        <f>IF(U158="základní",N158,0)</f>
        <v>0</v>
      </c>
      <c r="BF158" s="109">
        <f>IF(U158="snížená",N158,0)</f>
        <v>0</v>
      </c>
      <c r="BG158" s="109">
        <f>IF(U158="zákl. přenesená",N158,0)</f>
        <v>0</v>
      </c>
      <c r="BH158" s="109">
        <f>IF(U158="sníž. přenesená",N158,0)</f>
        <v>0</v>
      </c>
      <c r="BI158" s="109">
        <f>IF(U158="nulová",N158,0)</f>
        <v>0</v>
      </c>
      <c r="BJ158" s="21" t="s">
        <v>85</v>
      </c>
      <c r="BK158" s="109">
        <f>ROUND(L158*K158,2)</f>
        <v>0</v>
      </c>
      <c r="BL158" s="21" t="s">
        <v>163</v>
      </c>
      <c r="BM158" s="21" t="s">
        <v>841</v>
      </c>
    </row>
    <row r="159" spans="2:65" s="1" customFormat="1" ht="31.5" customHeight="1">
      <c r="B159" s="135"/>
      <c r="C159" s="164" t="s">
        <v>261</v>
      </c>
      <c r="D159" s="164" t="s">
        <v>159</v>
      </c>
      <c r="E159" s="165" t="s">
        <v>842</v>
      </c>
      <c r="F159" s="277" t="s">
        <v>843</v>
      </c>
      <c r="G159" s="277"/>
      <c r="H159" s="277"/>
      <c r="I159" s="277"/>
      <c r="J159" s="166" t="s">
        <v>162</v>
      </c>
      <c r="K159" s="167">
        <v>987.9</v>
      </c>
      <c r="L159" s="278">
        <v>0</v>
      </c>
      <c r="M159" s="278"/>
      <c r="N159" s="279">
        <f>ROUND(L159*K159,2)</f>
        <v>0</v>
      </c>
      <c r="O159" s="279"/>
      <c r="P159" s="279"/>
      <c r="Q159" s="279"/>
      <c r="R159" s="138"/>
      <c r="T159" s="168" t="s">
        <v>5</v>
      </c>
      <c r="U159" s="47" t="s">
        <v>42</v>
      </c>
      <c r="V159" s="39"/>
      <c r="W159" s="169">
        <f>V159*K159</f>
        <v>0</v>
      </c>
      <c r="X159" s="169">
        <v>0</v>
      </c>
      <c r="Y159" s="169">
        <f>X159*K159</f>
        <v>0</v>
      </c>
      <c r="Z159" s="169">
        <v>0</v>
      </c>
      <c r="AA159" s="170">
        <f>Z159*K159</f>
        <v>0</v>
      </c>
      <c r="AR159" s="21" t="s">
        <v>163</v>
      </c>
      <c r="AT159" s="21" t="s">
        <v>159</v>
      </c>
      <c r="AU159" s="21" t="s">
        <v>113</v>
      </c>
      <c r="AY159" s="21" t="s">
        <v>158</v>
      </c>
      <c r="BE159" s="109">
        <f>IF(U159="základní",N159,0)</f>
        <v>0</v>
      </c>
      <c r="BF159" s="109">
        <f>IF(U159="snížená",N159,0)</f>
        <v>0</v>
      </c>
      <c r="BG159" s="109">
        <f>IF(U159="zákl. přenesená",N159,0)</f>
        <v>0</v>
      </c>
      <c r="BH159" s="109">
        <f>IF(U159="sníž. přenesená",N159,0)</f>
        <v>0</v>
      </c>
      <c r="BI159" s="109">
        <f>IF(U159="nulová",N159,0)</f>
        <v>0</v>
      </c>
      <c r="BJ159" s="21" t="s">
        <v>85</v>
      </c>
      <c r="BK159" s="109">
        <f>ROUND(L159*K159,2)</f>
        <v>0</v>
      </c>
      <c r="BL159" s="21" t="s">
        <v>163</v>
      </c>
      <c r="BM159" s="21" t="s">
        <v>844</v>
      </c>
    </row>
    <row r="160" spans="2:65" s="11" customFormat="1" ht="22.5" customHeight="1">
      <c r="B160" s="179"/>
      <c r="C160" s="180"/>
      <c r="D160" s="180"/>
      <c r="E160" s="181" t="s">
        <v>5</v>
      </c>
      <c r="F160" s="293" t="s">
        <v>845</v>
      </c>
      <c r="G160" s="294"/>
      <c r="H160" s="294"/>
      <c r="I160" s="294"/>
      <c r="J160" s="180"/>
      <c r="K160" s="182">
        <v>987.9</v>
      </c>
      <c r="L160" s="180"/>
      <c r="M160" s="180"/>
      <c r="N160" s="180"/>
      <c r="O160" s="180"/>
      <c r="P160" s="180"/>
      <c r="Q160" s="180"/>
      <c r="R160" s="183"/>
      <c r="T160" s="184"/>
      <c r="U160" s="180"/>
      <c r="V160" s="180"/>
      <c r="W160" s="180"/>
      <c r="X160" s="180"/>
      <c r="Y160" s="180"/>
      <c r="Z160" s="180"/>
      <c r="AA160" s="185"/>
      <c r="AT160" s="186" t="s">
        <v>166</v>
      </c>
      <c r="AU160" s="186" t="s">
        <v>113</v>
      </c>
      <c r="AV160" s="11" t="s">
        <v>113</v>
      </c>
      <c r="AW160" s="11" t="s">
        <v>35</v>
      </c>
      <c r="AX160" s="11" t="s">
        <v>77</v>
      </c>
      <c r="AY160" s="186" t="s">
        <v>158</v>
      </c>
    </row>
    <row r="161" spans="2:65" s="12" customFormat="1" ht="22.5" customHeight="1">
      <c r="B161" s="187"/>
      <c r="C161" s="188"/>
      <c r="D161" s="188"/>
      <c r="E161" s="189" t="s">
        <v>5</v>
      </c>
      <c r="F161" s="291" t="s">
        <v>170</v>
      </c>
      <c r="G161" s="292"/>
      <c r="H161" s="292"/>
      <c r="I161" s="292"/>
      <c r="J161" s="188"/>
      <c r="K161" s="190">
        <v>987.9</v>
      </c>
      <c r="L161" s="188"/>
      <c r="M161" s="188"/>
      <c r="N161" s="188"/>
      <c r="O161" s="188"/>
      <c r="P161" s="188"/>
      <c r="Q161" s="188"/>
      <c r="R161" s="191"/>
      <c r="T161" s="192"/>
      <c r="U161" s="188"/>
      <c r="V161" s="188"/>
      <c r="W161" s="188"/>
      <c r="X161" s="188"/>
      <c r="Y161" s="188"/>
      <c r="Z161" s="188"/>
      <c r="AA161" s="193"/>
      <c r="AT161" s="194" t="s">
        <v>166</v>
      </c>
      <c r="AU161" s="194" t="s">
        <v>113</v>
      </c>
      <c r="AV161" s="12" t="s">
        <v>163</v>
      </c>
      <c r="AW161" s="12" t="s">
        <v>35</v>
      </c>
      <c r="AX161" s="12" t="s">
        <v>85</v>
      </c>
      <c r="AY161" s="194" t="s">
        <v>158</v>
      </c>
    </row>
    <row r="162" spans="2:65" s="1" customFormat="1" ht="31.5" customHeight="1">
      <c r="B162" s="135"/>
      <c r="C162" s="164" t="s">
        <v>266</v>
      </c>
      <c r="D162" s="164" t="s">
        <v>159</v>
      </c>
      <c r="E162" s="165" t="s">
        <v>846</v>
      </c>
      <c r="F162" s="277" t="s">
        <v>847</v>
      </c>
      <c r="G162" s="277"/>
      <c r="H162" s="277"/>
      <c r="I162" s="277"/>
      <c r="J162" s="166" t="s">
        <v>162</v>
      </c>
      <c r="K162" s="167">
        <v>987.9</v>
      </c>
      <c r="L162" s="278">
        <v>0</v>
      </c>
      <c r="M162" s="278"/>
      <c r="N162" s="279">
        <f>ROUND(L162*K162,2)</f>
        <v>0</v>
      </c>
      <c r="O162" s="279"/>
      <c r="P162" s="279"/>
      <c r="Q162" s="279"/>
      <c r="R162" s="138"/>
      <c r="T162" s="168" t="s">
        <v>5</v>
      </c>
      <c r="U162" s="47" t="s">
        <v>42</v>
      </c>
      <c r="V162" s="39"/>
      <c r="W162" s="169">
        <f>V162*K162</f>
        <v>0</v>
      </c>
      <c r="X162" s="169">
        <v>0</v>
      </c>
      <c r="Y162" s="169">
        <f>X162*K162</f>
        <v>0</v>
      </c>
      <c r="Z162" s="169">
        <v>0</v>
      </c>
      <c r="AA162" s="170">
        <f>Z162*K162</f>
        <v>0</v>
      </c>
      <c r="AR162" s="21" t="s">
        <v>163</v>
      </c>
      <c r="AT162" s="21" t="s">
        <v>159</v>
      </c>
      <c r="AU162" s="21" t="s">
        <v>113</v>
      </c>
      <c r="AY162" s="21" t="s">
        <v>158</v>
      </c>
      <c r="BE162" s="109">
        <f>IF(U162="základní",N162,0)</f>
        <v>0</v>
      </c>
      <c r="BF162" s="109">
        <f>IF(U162="snížená",N162,0)</f>
        <v>0</v>
      </c>
      <c r="BG162" s="109">
        <f>IF(U162="zákl. přenesená",N162,0)</f>
        <v>0</v>
      </c>
      <c r="BH162" s="109">
        <f>IF(U162="sníž. přenesená",N162,0)</f>
        <v>0</v>
      </c>
      <c r="BI162" s="109">
        <f>IF(U162="nulová",N162,0)</f>
        <v>0</v>
      </c>
      <c r="BJ162" s="21" t="s">
        <v>85</v>
      </c>
      <c r="BK162" s="109">
        <f>ROUND(L162*K162,2)</f>
        <v>0</v>
      </c>
      <c r="BL162" s="21" t="s">
        <v>163</v>
      </c>
      <c r="BM162" s="21" t="s">
        <v>848</v>
      </c>
    </row>
    <row r="163" spans="2:65" s="11" customFormat="1" ht="22.5" customHeight="1">
      <c r="B163" s="179"/>
      <c r="C163" s="180"/>
      <c r="D163" s="180"/>
      <c r="E163" s="181" t="s">
        <v>5</v>
      </c>
      <c r="F163" s="293" t="s">
        <v>845</v>
      </c>
      <c r="G163" s="294"/>
      <c r="H163" s="294"/>
      <c r="I163" s="294"/>
      <c r="J163" s="180"/>
      <c r="K163" s="182">
        <v>987.9</v>
      </c>
      <c r="L163" s="180"/>
      <c r="M163" s="180"/>
      <c r="N163" s="180"/>
      <c r="O163" s="180"/>
      <c r="P163" s="180"/>
      <c r="Q163" s="180"/>
      <c r="R163" s="183"/>
      <c r="T163" s="184"/>
      <c r="U163" s="180"/>
      <c r="V163" s="180"/>
      <c r="W163" s="180"/>
      <c r="X163" s="180"/>
      <c r="Y163" s="180"/>
      <c r="Z163" s="180"/>
      <c r="AA163" s="185"/>
      <c r="AT163" s="186" t="s">
        <v>166</v>
      </c>
      <c r="AU163" s="186" t="s">
        <v>113</v>
      </c>
      <c r="AV163" s="11" t="s">
        <v>113</v>
      </c>
      <c r="AW163" s="11" t="s">
        <v>35</v>
      </c>
      <c r="AX163" s="11" t="s">
        <v>77</v>
      </c>
      <c r="AY163" s="186" t="s">
        <v>158</v>
      </c>
    </row>
    <row r="164" spans="2:65" s="12" customFormat="1" ht="22.5" customHeight="1">
      <c r="B164" s="187"/>
      <c r="C164" s="188"/>
      <c r="D164" s="188"/>
      <c r="E164" s="189" t="s">
        <v>5</v>
      </c>
      <c r="F164" s="291" t="s">
        <v>170</v>
      </c>
      <c r="G164" s="292"/>
      <c r="H164" s="292"/>
      <c r="I164" s="292"/>
      <c r="J164" s="188"/>
      <c r="K164" s="190">
        <v>987.9</v>
      </c>
      <c r="L164" s="188"/>
      <c r="M164" s="188"/>
      <c r="N164" s="188"/>
      <c r="O164" s="188"/>
      <c r="P164" s="188"/>
      <c r="Q164" s="188"/>
      <c r="R164" s="191"/>
      <c r="T164" s="192"/>
      <c r="U164" s="188"/>
      <c r="V164" s="188"/>
      <c r="W164" s="188"/>
      <c r="X164" s="188"/>
      <c r="Y164" s="188"/>
      <c r="Z164" s="188"/>
      <c r="AA164" s="193"/>
      <c r="AT164" s="194" t="s">
        <v>166</v>
      </c>
      <c r="AU164" s="194" t="s">
        <v>113</v>
      </c>
      <c r="AV164" s="12" t="s">
        <v>163</v>
      </c>
      <c r="AW164" s="12" t="s">
        <v>35</v>
      </c>
      <c r="AX164" s="12" t="s">
        <v>85</v>
      </c>
      <c r="AY164" s="194" t="s">
        <v>158</v>
      </c>
    </row>
    <row r="165" spans="2:65" s="1" customFormat="1" ht="31.5" customHeight="1">
      <c r="B165" s="135"/>
      <c r="C165" s="164" t="s">
        <v>271</v>
      </c>
      <c r="D165" s="164" t="s">
        <v>159</v>
      </c>
      <c r="E165" s="165" t="s">
        <v>849</v>
      </c>
      <c r="F165" s="277" t="s">
        <v>850</v>
      </c>
      <c r="G165" s="277"/>
      <c r="H165" s="277"/>
      <c r="I165" s="277"/>
      <c r="J165" s="166" t="s">
        <v>162</v>
      </c>
      <c r="K165" s="167">
        <v>37540.199999999997</v>
      </c>
      <c r="L165" s="278">
        <v>0</v>
      </c>
      <c r="M165" s="278"/>
      <c r="N165" s="279">
        <f>ROUND(L165*K165,2)</f>
        <v>0</v>
      </c>
      <c r="O165" s="279"/>
      <c r="P165" s="279"/>
      <c r="Q165" s="279"/>
      <c r="R165" s="138"/>
      <c r="T165" s="168" t="s">
        <v>5</v>
      </c>
      <c r="U165" s="47" t="s">
        <v>42</v>
      </c>
      <c r="V165" s="39"/>
      <c r="W165" s="169">
        <f>V165*K165</f>
        <v>0</v>
      </c>
      <c r="X165" s="169">
        <v>0</v>
      </c>
      <c r="Y165" s="169">
        <f>X165*K165</f>
        <v>0</v>
      </c>
      <c r="Z165" s="169">
        <v>0</v>
      </c>
      <c r="AA165" s="170">
        <f>Z165*K165</f>
        <v>0</v>
      </c>
      <c r="AR165" s="21" t="s">
        <v>163</v>
      </c>
      <c r="AT165" s="21" t="s">
        <v>159</v>
      </c>
      <c r="AU165" s="21" t="s">
        <v>113</v>
      </c>
      <c r="AY165" s="21" t="s">
        <v>158</v>
      </c>
      <c r="BE165" s="109">
        <f>IF(U165="základní",N165,0)</f>
        <v>0</v>
      </c>
      <c r="BF165" s="109">
        <f>IF(U165="snížená",N165,0)</f>
        <v>0</v>
      </c>
      <c r="BG165" s="109">
        <f>IF(U165="zákl. přenesená",N165,0)</f>
        <v>0</v>
      </c>
      <c r="BH165" s="109">
        <f>IF(U165="sníž. přenesená",N165,0)</f>
        <v>0</v>
      </c>
      <c r="BI165" s="109">
        <f>IF(U165="nulová",N165,0)</f>
        <v>0</v>
      </c>
      <c r="BJ165" s="21" t="s">
        <v>85</v>
      </c>
      <c r="BK165" s="109">
        <f>ROUND(L165*K165,2)</f>
        <v>0</v>
      </c>
      <c r="BL165" s="21" t="s">
        <v>163</v>
      </c>
      <c r="BM165" s="21" t="s">
        <v>851</v>
      </c>
    </row>
    <row r="166" spans="2:65" s="11" customFormat="1" ht="22.5" customHeight="1">
      <c r="B166" s="179"/>
      <c r="C166" s="180"/>
      <c r="D166" s="180"/>
      <c r="E166" s="181" t="s">
        <v>5</v>
      </c>
      <c r="F166" s="293" t="s">
        <v>852</v>
      </c>
      <c r="G166" s="294"/>
      <c r="H166" s="294"/>
      <c r="I166" s="294"/>
      <c r="J166" s="180"/>
      <c r="K166" s="182">
        <v>37540.199999999997</v>
      </c>
      <c r="L166" s="180"/>
      <c r="M166" s="180"/>
      <c r="N166" s="180"/>
      <c r="O166" s="180"/>
      <c r="P166" s="180"/>
      <c r="Q166" s="180"/>
      <c r="R166" s="183"/>
      <c r="T166" s="184"/>
      <c r="U166" s="180"/>
      <c r="V166" s="180"/>
      <c r="W166" s="180"/>
      <c r="X166" s="180"/>
      <c r="Y166" s="180"/>
      <c r="Z166" s="180"/>
      <c r="AA166" s="185"/>
      <c r="AT166" s="186" t="s">
        <v>166</v>
      </c>
      <c r="AU166" s="186" t="s">
        <v>113</v>
      </c>
      <c r="AV166" s="11" t="s">
        <v>113</v>
      </c>
      <c r="AW166" s="11" t="s">
        <v>35</v>
      </c>
      <c r="AX166" s="11" t="s">
        <v>77</v>
      </c>
      <c r="AY166" s="186" t="s">
        <v>158</v>
      </c>
    </row>
    <row r="167" spans="2:65" s="12" customFormat="1" ht="22.5" customHeight="1">
      <c r="B167" s="187"/>
      <c r="C167" s="188"/>
      <c r="D167" s="188"/>
      <c r="E167" s="189" t="s">
        <v>5</v>
      </c>
      <c r="F167" s="291" t="s">
        <v>170</v>
      </c>
      <c r="G167" s="292"/>
      <c r="H167" s="292"/>
      <c r="I167" s="292"/>
      <c r="J167" s="188"/>
      <c r="K167" s="190">
        <v>37540.199999999997</v>
      </c>
      <c r="L167" s="188"/>
      <c r="M167" s="188"/>
      <c r="N167" s="188"/>
      <c r="O167" s="188"/>
      <c r="P167" s="188"/>
      <c r="Q167" s="188"/>
      <c r="R167" s="191"/>
      <c r="T167" s="192"/>
      <c r="U167" s="188"/>
      <c r="V167" s="188"/>
      <c r="W167" s="188"/>
      <c r="X167" s="188"/>
      <c r="Y167" s="188"/>
      <c r="Z167" s="188"/>
      <c r="AA167" s="193"/>
      <c r="AT167" s="194" t="s">
        <v>166</v>
      </c>
      <c r="AU167" s="194" t="s">
        <v>113</v>
      </c>
      <c r="AV167" s="12" t="s">
        <v>163</v>
      </c>
      <c r="AW167" s="12" t="s">
        <v>35</v>
      </c>
      <c r="AX167" s="12" t="s">
        <v>85</v>
      </c>
      <c r="AY167" s="194" t="s">
        <v>158</v>
      </c>
    </row>
    <row r="168" spans="2:65" s="1" customFormat="1" ht="31.5" customHeight="1">
      <c r="B168" s="135"/>
      <c r="C168" s="164" t="s">
        <v>275</v>
      </c>
      <c r="D168" s="164" t="s">
        <v>159</v>
      </c>
      <c r="E168" s="165" t="s">
        <v>853</v>
      </c>
      <c r="F168" s="277" t="s">
        <v>854</v>
      </c>
      <c r="G168" s="277"/>
      <c r="H168" s="277"/>
      <c r="I168" s="277"/>
      <c r="J168" s="166" t="s">
        <v>162</v>
      </c>
      <c r="K168" s="167">
        <v>17936</v>
      </c>
      <c r="L168" s="278">
        <v>0</v>
      </c>
      <c r="M168" s="278"/>
      <c r="N168" s="279">
        <f>ROUND(L168*K168,2)</f>
        <v>0</v>
      </c>
      <c r="O168" s="279"/>
      <c r="P168" s="279"/>
      <c r="Q168" s="279"/>
      <c r="R168" s="138"/>
      <c r="T168" s="168" t="s">
        <v>5</v>
      </c>
      <c r="U168" s="47" t="s">
        <v>42</v>
      </c>
      <c r="V168" s="39"/>
      <c r="W168" s="169">
        <f>V168*K168</f>
        <v>0</v>
      </c>
      <c r="X168" s="169">
        <v>0</v>
      </c>
      <c r="Y168" s="169">
        <f>X168*K168</f>
        <v>0</v>
      </c>
      <c r="Z168" s="169">
        <v>0</v>
      </c>
      <c r="AA168" s="170">
        <f>Z168*K168</f>
        <v>0</v>
      </c>
      <c r="AR168" s="21" t="s">
        <v>163</v>
      </c>
      <c r="AT168" s="21" t="s">
        <v>159</v>
      </c>
      <c r="AU168" s="21" t="s">
        <v>113</v>
      </c>
      <c r="AY168" s="21" t="s">
        <v>158</v>
      </c>
      <c r="BE168" s="109">
        <f>IF(U168="základní",N168,0)</f>
        <v>0</v>
      </c>
      <c r="BF168" s="109">
        <f>IF(U168="snížená",N168,0)</f>
        <v>0</v>
      </c>
      <c r="BG168" s="109">
        <f>IF(U168="zákl. přenesená",N168,0)</f>
        <v>0</v>
      </c>
      <c r="BH168" s="109">
        <f>IF(U168="sníž. přenesená",N168,0)</f>
        <v>0</v>
      </c>
      <c r="BI168" s="109">
        <f>IF(U168="nulová",N168,0)</f>
        <v>0</v>
      </c>
      <c r="BJ168" s="21" t="s">
        <v>85</v>
      </c>
      <c r="BK168" s="109">
        <f>ROUND(L168*K168,2)</f>
        <v>0</v>
      </c>
      <c r="BL168" s="21" t="s">
        <v>163</v>
      </c>
      <c r="BM168" s="21" t="s">
        <v>855</v>
      </c>
    </row>
    <row r="169" spans="2:65" s="11" customFormat="1" ht="22.5" customHeight="1">
      <c r="B169" s="179"/>
      <c r="C169" s="180"/>
      <c r="D169" s="180"/>
      <c r="E169" s="181" t="s">
        <v>5</v>
      </c>
      <c r="F169" s="293" t="s">
        <v>856</v>
      </c>
      <c r="G169" s="294"/>
      <c r="H169" s="294"/>
      <c r="I169" s="294"/>
      <c r="J169" s="180"/>
      <c r="K169" s="182">
        <v>17936</v>
      </c>
      <c r="L169" s="180"/>
      <c r="M169" s="180"/>
      <c r="N169" s="180"/>
      <c r="O169" s="180"/>
      <c r="P169" s="180"/>
      <c r="Q169" s="180"/>
      <c r="R169" s="183"/>
      <c r="T169" s="184"/>
      <c r="U169" s="180"/>
      <c r="V169" s="180"/>
      <c r="W169" s="180"/>
      <c r="X169" s="180"/>
      <c r="Y169" s="180"/>
      <c r="Z169" s="180"/>
      <c r="AA169" s="185"/>
      <c r="AT169" s="186" t="s">
        <v>166</v>
      </c>
      <c r="AU169" s="186" t="s">
        <v>113</v>
      </c>
      <c r="AV169" s="11" t="s">
        <v>113</v>
      </c>
      <c r="AW169" s="11" t="s">
        <v>35</v>
      </c>
      <c r="AX169" s="11" t="s">
        <v>77</v>
      </c>
      <c r="AY169" s="186" t="s">
        <v>158</v>
      </c>
    </row>
    <row r="170" spans="2:65" s="12" customFormat="1" ht="22.5" customHeight="1">
      <c r="B170" s="187"/>
      <c r="C170" s="188"/>
      <c r="D170" s="188"/>
      <c r="E170" s="189" t="s">
        <v>5</v>
      </c>
      <c r="F170" s="291" t="s">
        <v>170</v>
      </c>
      <c r="G170" s="292"/>
      <c r="H170" s="292"/>
      <c r="I170" s="292"/>
      <c r="J170" s="188"/>
      <c r="K170" s="190">
        <v>17936</v>
      </c>
      <c r="L170" s="188"/>
      <c r="M170" s="188"/>
      <c r="N170" s="188"/>
      <c r="O170" s="188"/>
      <c r="P170" s="188"/>
      <c r="Q170" s="188"/>
      <c r="R170" s="191"/>
      <c r="T170" s="192"/>
      <c r="U170" s="188"/>
      <c r="V170" s="188"/>
      <c r="W170" s="188"/>
      <c r="X170" s="188"/>
      <c r="Y170" s="188"/>
      <c r="Z170" s="188"/>
      <c r="AA170" s="193"/>
      <c r="AT170" s="194" t="s">
        <v>166</v>
      </c>
      <c r="AU170" s="194" t="s">
        <v>113</v>
      </c>
      <c r="AV170" s="12" t="s">
        <v>163</v>
      </c>
      <c r="AW170" s="12" t="s">
        <v>35</v>
      </c>
      <c r="AX170" s="12" t="s">
        <v>85</v>
      </c>
      <c r="AY170" s="194" t="s">
        <v>158</v>
      </c>
    </row>
    <row r="171" spans="2:65" s="1" customFormat="1" ht="22.5" customHeight="1">
      <c r="B171" s="135"/>
      <c r="C171" s="164" t="s">
        <v>10</v>
      </c>
      <c r="D171" s="164" t="s">
        <v>159</v>
      </c>
      <c r="E171" s="165" t="s">
        <v>857</v>
      </c>
      <c r="F171" s="277" t="s">
        <v>858</v>
      </c>
      <c r="G171" s="277"/>
      <c r="H171" s="277"/>
      <c r="I171" s="277"/>
      <c r="J171" s="166" t="s">
        <v>162</v>
      </c>
      <c r="K171" s="167">
        <v>37760</v>
      </c>
      <c r="L171" s="278">
        <v>0</v>
      </c>
      <c r="M171" s="278"/>
      <c r="N171" s="279">
        <f>ROUND(L171*K171,2)</f>
        <v>0</v>
      </c>
      <c r="O171" s="279"/>
      <c r="P171" s="279"/>
      <c r="Q171" s="279"/>
      <c r="R171" s="138"/>
      <c r="T171" s="168" t="s">
        <v>5</v>
      </c>
      <c r="U171" s="47" t="s">
        <v>42</v>
      </c>
      <c r="V171" s="39"/>
      <c r="W171" s="169">
        <f>V171*K171</f>
        <v>0</v>
      </c>
      <c r="X171" s="169">
        <v>0</v>
      </c>
      <c r="Y171" s="169">
        <f>X171*K171</f>
        <v>0</v>
      </c>
      <c r="Z171" s="169">
        <v>0</v>
      </c>
      <c r="AA171" s="170">
        <f>Z171*K171</f>
        <v>0</v>
      </c>
      <c r="AR171" s="21" t="s">
        <v>163</v>
      </c>
      <c r="AT171" s="21" t="s">
        <v>159</v>
      </c>
      <c r="AU171" s="21" t="s">
        <v>113</v>
      </c>
      <c r="AY171" s="21" t="s">
        <v>158</v>
      </c>
      <c r="BE171" s="109">
        <f>IF(U171="základní",N171,0)</f>
        <v>0</v>
      </c>
      <c r="BF171" s="109">
        <f>IF(U171="snížená",N171,0)</f>
        <v>0</v>
      </c>
      <c r="BG171" s="109">
        <f>IF(U171="zákl. přenesená",N171,0)</f>
        <v>0</v>
      </c>
      <c r="BH171" s="109">
        <f>IF(U171="sníž. přenesená",N171,0)</f>
        <v>0</v>
      </c>
      <c r="BI171" s="109">
        <f>IF(U171="nulová",N171,0)</f>
        <v>0</v>
      </c>
      <c r="BJ171" s="21" t="s">
        <v>85</v>
      </c>
      <c r="BK171" s="109">
        <f>ROUND(L171*K171,2)</f>
        <v>0</v>
      </c>
      <c r="BL171" s="21" t="s">
        <v>163</v>
      </c>
      <c r="BM171" s="21" t="s">
        <v>859</v>
      </c>
    </row>
    <row r="172" spans="2:65" s="11" customFormat="1" ht="22.5" customHeight="1">
      <c r="B172" s="179"/>
      <c r="C172" s="180"/>
      <c r="D172" s="180"/>
      <c r="E172" s="181" t="s">
        <v>5</v>
      </c>
      <c r="F172" s="293" t="s">
        <v>860</v>
      </c>
      <c r="G172" s="294"/>
      <c r="H172" s="294"/>
      <c r="I172" s="294"/>
      <c r="J172" s="180"/>
      <c r="K172" s="182">
        <v>37760</v>
      </c>
      <c r="L172" s="180"/>
      <c r="M172" s="180"/>
      <c r="N172" s="180"/>
      <c r="O172" s="180"/>
      <c r="P172" s="180"/>
      <c r="Q172" s="180"/>
      <c r="R172" s="183"/>
      <c r="T172" s="184"/>
      <c r="U172" s="180"/>
      <c r="V172" s="180"/>
      <c r="W172" s="180"/>
      <c r="X172" s="180"/>
      <c r="Y172" s="180"/>
      <c r="Z172" s="180"/>
      <c r="AA172" s="185"/>
      <c r="AT172" s="186" t="s">
        <v>166</v>
      </c>
      <c r="AU172" s="186" t="s">
        <v>113</v>
      </c>
      <c r="AV172" s="11" t="s">
        <v>113</v>
      </c>
      <c r="AW172" s="11" t="s">
        <v>35</v>
      </c>
      <c r="AX172" s="11" t="s">
        <v>77</v>
      </c>
      <c r="AY172" s="186" t="s">
        <v>158</v>
      </c>
    </row>
    <row r="173" spans="2:65" s="12" customFormat="1" ht="22.5" customHeight="1">
      <c r="B173" s="187"/>
      <c r="C173" s="188"/>
      <c r="D173" s="188"/>
      <c r="E173" s="189" t="s">
        <v>5</v>
      </c>
      <c r="F173" s="291" t="s">
        <v>170</v>
      </c>
      <c r="G173" s="292"/>
      <c r="H173" s="292"/>
      <c r="I173" s="292"/>
      <c r="J173" s="188"/>
      <c r="K173" s="190">
        <v>37760</v>
      </c>
      <c r="L173" s="188"/>
      <c r="M173" s="188"/>
      <c r="N173" s="188"/>
      <c r="O173" s="188"/>
      <c r="P173" s="188"/>
      <c r="Q173" s="188"/>
      <c r="R173" s="191"/>
      <c r="T173" s="192"/>
      <c r="U173" s="188"/>
      <c r="V173" s="188"/>
      <c r="W173" s="188"/>
      <c r="X173" s="188"/>
      <c r="Y173" s="188"/>
      <c r="Z173" s="188"/>
      <c r="AA173" s="193"/>
      <c r="AT173" s="194" t="s">
        <v>166</v>
      </c>
      <c r="AU173" s="194" t="s">
        <v>113</v>
      </c>
      <c r="AV173" s="12" t="s">
        <v>163</v>
      </c>
      <c r="AW173" s="12" t="s">
        <v>35</v>
      </c>
      <c r="AX173" s="12" t="s">
        <v>85</v>
      </c>
      <c r="AY173" s="194" t="s">
        <v>158</v>
      </c>
    </row>
    <row r="174" spans="2:65" s="1" customFormat="1" ht="22.5" customHeight="1">
      <c r="B174" s="135"/>
      <c r="C174" s="164" t="s">
        <v>292</v>
      </c>
      <c r="D174" s="164" t="s">
        <v>159</v>
      </c>
      <c r="E174" s="165" t="s">
        <v>861</v>
      </c>
      <c r="F174" s="277" t="s">
        <v>862</v>
      </c>
      <c r="G174" s="277"/>
      <c r="H174" s="277"/>
      <c r="I174" s="277"/>
      <c r="J174" s="166" t="s">
        <v>162</v>
      </c>
      <c r="K174" s="167">
        <v>18880</v>
      </c>
      <c r="L174" s="278">
        <v>0</v>
      </c>
      <c r="M174" s="278"/>
      <c r="N174" s="279">
        <f>ROUND(L174*K174,2)</f>
        <v>0</v>
      </c>
      <c r="O174" s="279"/>
      <c r="P174" s="279"/>
      <c r="Q174" s="279"/>
      <c r="R174" s="138"/>
      <c r="T174" s="168" t="s">
        <v>5</v>
      </c>
      <c r="U174" s="47" t="s">
        <v>42</v>
      </c>
      <c r="V174" s="39"/>
      <c r="W174" s="169">
        <f>V174*K174</f>
        <v>0</v>
      </c>
      <c r="X174" s="169">
        <v>0</v>
      </c>
      <c r="Y174" s="169">
        <f>X174*K174</f>
        <v>0</v>
      </c>
      <c r="Z174" s="169">
        <v>0</v>
      </c>
      <c r="AA174" s="170">
        <f>Z174*K174</f>
        <v>0</v>
      </c>
      <c r="AR174" s="21" t="s">
        <v>163</v>
      </c>
      <c r="AT174" s="21" t="s">
        <v>159</v>
      </c>
      <c r="AU174" s="21" t="s">
        <v>113</v>
      </c>
      <c r="AY174" s="21" t="s">
        <v>158</v>
      </c>
      <c r="BE174" s="109">
        <f>IF(U174="základní",N174,0)</f>
        <v>0</v>
      </c>
      <c r="BF174" s="109">
        <f>IF(U174="snížená",N174,0)</f>
        <v>0</v>
      </c>
      <c r="BG174" s="109">
        <f>IF(U174="zákl. přenesená",N174,0)</f>
        <v>0</v>
      </c>
      <c r="BH174" s="109">
        <f>IF(U174="sníž. přenesená",N174,0)</f>
        <v>0</v>
      </c>
      <c r="BI174" s="109">
        <f>IF(U174="nulová",N174,0)</f>
        <v>0</v>
      </c>
      <c r="BJ174" s="21" t="s">
        <v>85</v>
      </c>
      <c r="BK174" s="109">
        <f>ROUND(L174*K174,2)</f>
        <v>0</v>
      </c>
      <c r="BL174" s="21" t="s">
        <v>163</v>
      </c>
      <c r="BM174" s="21" t="s">
        <v>863</v>
      </c>
    </row>
    <row r="175" spans="2:65" s="1" customFormat="1" ht="31.5" customHeight="1">
      <c r="B175" s="135"/>
      <c r="C175" s="164" t="s">
        <v>296</v>
      </c>
      <c r="D175" s="164" t="s">
        <v>159</v>
      </c>
      <c r="E175" s="165" t="s">
        <v>864</v>
      </c>
      <c r="F175" s="277" t="s">
        <v>865</v>
      </c>
      <c r="G175" s="277"/>
      <c r="H175" s="277"/>
      <c r="I175" s="277"/>
      <c r="J175" s="166" t="s">
        <v>333</v>
      </c>
      <c r="K175" s="167">
        <v>2116</v>
      </c>
      <c r="L175" s="278">
        <v>0</v>
      </c>
      <c r="M175" s="278"/>
      <c r="N175" s="279">
        <f>ROUND(L175*K175,2)</f>
        <v>0</v>
      </c>
      <c r="O175" s="279"/>
      <c r="P175" s="279"/>
      <c r="Q175" s="279"/>
      <c r="R175" s="138"/>
      <c r="T175" s="168" t="s">
        <v>5</v>
      </c>
      <c r="U175" s="47" t="s">
        <v>42</v>
      </c>
      <c r="V175" s="39"/>
      <c r="W175" s="169">
        <f>V175*K175</f>
        <v>0</v>
      </c>
      <c r="X175" s="169">
        <v>0</v>
      </c>
      <c r="Y175" s="169">
        <f>X175*K175</f>
        <v>0</v>
      </c>
      <c r="Z175" s="169">
        <v>0</v>
      </c>
      <c r="AA175" s="170">
        <f>Z175*K175</f>
        <v>0</v>
      </c>
      <c r="AR175" s="21" t="s">
        <v>163</v>
      </c>
      <c r="AT175" s="21" t="s">
        <v>159</v>
      </c>
      <c r="AU175" s="21" t="s">
        <v>113</v>
      </c>
      <c r="AY175" s="21" t="s">
        <v>158</v>
      </c>
      <c r="BE175" s="109">
        <f>IF(U175="základní",N175,0)</f>
        <v>0</v>
      </c>
      <c r="BF175" s="109">
        <f>IF(U175="snížená",N175,0)</f>
        <v>0</v>
      </c>
      <c r="BG175" s="109">
        <f>IF(U175="zákl. přenesená",N175,0)</f>
        <v>0</v>
      </c>
      <c r="BH175" s="109">
        <f>IF(U175="sníž. přenesená",N175,0)</f>
        <v>0</v>
      </c>
      <c r="BI175" s="109">
        <f>IF(U175="nulová",N175,0)</f>
        <v>0</v>
      </c>
      <c r="BJ175" s="21" t="s">
        <v>85</v>
      </c>
      <c r="BK175" s="109">
        <f>ROUND(L175*K175,2)</f>
        <v>0</v>
      </c>
      <c r="BL175" s="21" t="s">
        <v>163</v>
      </c>
      <c r="BM175" s="21" t="s">
        <v>866</v>
      </c>
    </row>
    <row r="176" spans="2:65" s="11" customFormat="1" ht="22.5" customHeight="1">
      <c r="B176" s="179"/>
      <c r="C176" s="180"/>
      <c r="D176" s="180"/>
      <c r="E176" s="181" t="s">
        <v>5</v>
      </c>
      <c r="F176" s="293" t="s">
        <v>833</v>
      </c>
      <c r="G176" s="294"/>
      <c r="H176" s="294"/>
      <c r="I176" s="294"/>
      <c r="J176" s="180"/>
      <c r="K176" s="182">
        <v>126</v>
      </c>
      <c r="L176" s="180"/>
      <c r="M176" s="180"/>
      <c r="N176" s="180"/>
      <c r="O176" s="180"/>
      <c r="P176" s="180"/>
      <c r="Q176" s="180"/>
      <c r="R176" s="183"/>
      <c r="T176" s="184"/>
      <c r="U176" s="180"/>
      <c r="V176" s="180"/>
      <c r="W176" s="180"/>
      <c r="X176" s="180"/>
      <c r="Y176" s="180"/>
      <c r="Z176" s="180"/>
      <c r="AA176" s="185"/>
      <c r="AT176" s="186" t="s">
        <v>166</v>
      </c>
      <c r="AU176" s="186" t="s">
        <v>113</v>
      </c>
      <c r="AV176" s="11" t="s">
        <v>113</v>
      </c>
      <c r="AW176" s="11" t="s">
        <v>35</v>
      </c>
      <c r="AX176" s="11" t="s">
        <v>77</v>
      </c>
      <c r="AY176" s="186" t="s">
        <v>158</v>
      </c>
    </row>
    <row r="177" spans="2:65" s="11" customFormat="1" ht="22.5" customHeight="1">
      <c r="B177" s="179"/>
      <c r="C177" s="180"/>
      <c r="D177" s="180"/>
      <c r="E177" s="181" t="s">
        <v>5</v>
      </c>
      <c r="F177" s="289" t="s">
        <v>834</v>
      </c>
      <c r="G177" s="290"/>
      <c r="H177" s="290"/>
      <c r="I177" s="290"/>
      <c r="J177" s="180"/>
      <c r="K177" s="182">
        <v>1990</v>
      </c>
      <c r="L177" s="180"/>
      <c r="M177" s="180"/>
      <c r="N177" s="180"/>
      <c r="O177" s="180"/>
      <c r="P177" s="180"/>
      <c r="Q177" s="180"/>
      <c r="R177" s="183"/>
      <c r="T177" s="184"/>
      <c r="U177" s="180"/>
      <c r="V177" s="180"/>
      <c r="W177" s="180"/>
      <c r="X177" s="180"/>
      <c r="Y177" s="180"/>
      <c r="Z177" s="180"/>
      <c r="AA177" s="185"/>
      <c r="AT177" s="186" t="s">
        <v>166</v>
      </c>
      <c r="AU177" s="186" t="s">
        <v>113</v>
      </c>
      <c r="AV177" s="11" t="s">
        <v>113</v>
      </c>
      <c r="AW177" s="11" t="s">
        <v>35</v>
      </c>
      <c r="AX177" s="11" t="s">
        <v>77</v>
      </c>
      <c r="AY177" s="186" t="s">
        <v>158</v>
      </c>
    </row>
    <row r="178" spans="2:65" s="12" customFormat="1" ht="22.5" customHeight="1">
      <c r="B178" s="187"/>
      <c r="C178" s="188"/>
      <c r="D178" s="188"/>
      <c r="E178" s="189" t="s">
        <v>5</v>
      </c>
      <c r="F178" s="291" t="s">
        <v>170</v>
      </c>
      <c r="G178" s="292"/>
      <c r="H178" s="292"/>
      <c r="I178" s="292"/>
      <c r="J178" s="188"/>
      <c r="K178" s="190">
        <v>2116</v>
      </c>
      <c r="L178" s="188"/>
      <c r="M178" s="188"/>
      <c r="N178" s="188"/>
      <c r="O178" s="188"/>
      <c r="P178" s="188"/>
      <c r="Q178" s="188"/>
      <c r="R178" s="191"/>
      <c r="T178" s="192"/>
      <c r="U178" s="188"/>
      <c r="V178" s="188"/>
      <c r="W178" s="188"/>
      <c r="X178" s="188"/>
      <c r="Y178" s="188"/>
      <c r="Z178" s="188"/>
      <c r="AA178" s="193"/>
      <c r="AT178" s="194" t="s">
        <v>166</v>
      </c>
      <c r="AU178" s="194" t="s">
        <v>113</v>
      </c>
      <c r="AV178" s="12" t="s">
        <v>163</v>
      </c>
      <c r="AW178" s="12" t="s">
        <v>35</v>
      </c>
      <c r="AX178" s="12" t="s">
        <v>85</v>
      </c>
      <c r="AY178" s="194" t="s">
        <v>158</v>
      </c>
    </row>
    <row r="179" spans="2:65" s="1" customFormat="1" ht="22.5" customHeight="1">
      <c r="B179" s="135"/>
      <c r="C179" s="203" t="s">
        <v>301</v>
      </c>
      <c r="D179" s="203" t="s">
        <v>326</v>
      </c>
      <c r="E179" s="204" t="s">
        <v>867</v>
      </c>
      <c r="F179" s="297" t="s">
        <v>868</v>
      </c>
      <c r="G179" s="297"/>
      <c r="H179" s="297"/>
      <c r="I179" s="297"/>
      <c r="J179" s="205" t="s">
        <v>333</v>
      </c>
      <c r="K179" s="206">
        <v>126</v>
      </c>
      <c r="L179" s="298">
        <v>0</v>
      </c>
      <c r="M179" s="298"/>
      <c r="N179" s="299">
        <f>ROUND(L179*K179,2)</f>
        <v>0</v>
      </c>
      <c r="O179" s="279"/>
      <c r="P179" s="279"/>
      <c r="Q179" s="279"/>
      <c r="R179" s="138"/>
      <c r="T179" s="168" t="s">
        <v>5</v>
      </c>
      <c r="U179" s="47" t="s">
        <v>42</v>
      </c>
      <c r="V179" s="39"/>
      <c r="W179" s="169">
        <f>V179*K179</f>
        <v>0</v>
      </c>
      <c r="X179" s="169">
        <v>8.9999999999999993E-3</v>
      </c>
      <c r="Y179" s="169">
        <f>X179*K179</f>
        <v>1.1339999999999999</v>
      </c>
      <c r="Z179" s="169">
        <v>0</v>
      </c>
      <c r="AA179" s="170">
        <f>Z179*K179</f>
        <v>0</v>
      </c>
      <c r="AR179" s="21" t="s">
        <v>198</v>
      </c>
      <c r="AT179" s="21" t="s">
        <v>326</v>
      </c>
      <c r="AU179" s="21" t="s">
        <v>113</v>
      </c>
      <c r="AY179" s="21" t="s">
        <v>158</v>
      </c>
      <c r="BE179" s="109">
        <f>IF(U179="základní",N179,0)</f>
        <v>0</v>
      </c>
      <c r="BF179" s="109">
        <f>IF(U179="snížená",N179,0)</f>
        <v>0</v>
      </c>
      <c r="BG179" s="109">
        <f>IF(U179="zákl. přenesená",N179,0)</f>
        <v>0</v>
      </c>
      <c r="BH179" s="109">
        <f>IF(U179="sníž. přenesená",N179,0)</f>
        <v>0</v>
      </c>
      <c r="BI179" s="109">
        <f>IF(U179="nulová",N179,0)</f>
        <v>0</v>
      </c>
      <c r="BJ179" s="21" t="s">
        <v>85</v>
      </c>
      <c r="BK179" s="109">
        <f>ROUND(L179*K179,2)</f>
        <v>0</v>
      </c>
      <c r="BL179" s="21" t="s">
        <v>163</v>
      </c>
      <c r="BM179" s="21" t="s">
        <v>869</v>
      </c>
    </row>
    <row r="180" spans="2:65" s="11" customFormat="1" ht="22.5" customHeight="1">
      <c r="B180" s="179"/>
      <c r="C180" s="180"/>
      <c r="D180" s="180"/>
      <c r="E180" s="181" t="s">
        <v>5</v>
      </c>
      <c r="F180" s="293" t="s">
        <v>833</v>
      </c>
      <c r="G180" s="294"/>
      <c r="H180" s="294"/>
      <c r="I180" s="294"/>
      <c r="J180" s="180"/>
      <c r="K180" s="182">
        <v>126</v>
      </c>
      <c r="L180" s="180"/>
      <c r="M180" s="180"/>
      <c r="N180" s="180"/>
      <c r="O180" s="180"/>
      <c r="P180" s="180"/>
      <c r="Q180" s="180"/>
      <c r="R180" s="183"/>
      <c r="T180" s="184"/>
      <c r="U180" s="180"/>
      <c r="V180" s="180"/>
      <c r="W180" s="180"/>
      <c r="X180" s="180"/>
      <c r="Y180" s="180"/>
      <c r="Z180" s="180"/>
      <c r="AA180" s="185"/>
      <c r="AT180" s="186" t="s">
        <v>166</v>
      </c>
      <c r="AU180" s="186" t="s">
        <v>113</v>
      </c>
      <c r="AV180" s="11" t="s">
        <v>113</v>
      </c>
      <c r="AW180" s="11" t="s">
        <v>35</v>
      </c>
      <c r="AX180" s="11" t="s">
        <v>77</v>
      </c>
      <c r="AY180" s="186" t="s">
        <v>158</v>
      </c>
    </row>
    <row r="181" spans="2:65" s="12" customFormat="1" ht="22.5" customHeight="1">
      <c r="B181" s="187"/>
      <c r="C181" s="188"/>
      <c r="D181" s="188"/>
      <c r="E181" s="189" t="s">
        <v>5</v>
      </c>
      <c r="F181" s="291" t="s">
        <v>170</v>
      </c>
      <c r="G181" s="292"/>
      <c r="H181" s="292"/>
      <c r="I181" s="292"/>
      <c r="J181" s="188"/>
      <c r="K181" s="190">
        <v>126</v>
      </c>
      <c r="L181" s="188"/>
      <c r="M181" s="188"/>
      <c r="N181" s="188"/>
      <c r="O181" s="188"/>
      <c r="P181" s="188"/>
      <c r="Q181" s="188"/>
      <c r="R181" s="191"/>
      <c r="T181" s="192"/>
      <c r="U181" s="188"/>
      <c r="V181" s="188"/>
      <c r="W181" s="188"/>
      <c r="X181" s="188"/>
      <c r="Y181" s="188"/>
      <c r="Z181" s="188"/>
      <c r="AA181" s="193"/>
      <c r="AT181" s="194" t="s">
        <v>166</v>
      </c>
      <c r="AU181" s="194" t="s">
        <v>113</v>
      </c>
      <c r="AV181" s="12" t="s">
        <v>163</v>
      </c>
      <c r="AW181" s="12" t="s">
        <v>35</v>
      </c>
      <c r="AX181" s="12" t="s">
        <v>85</v>
      </c>
      <c r="AY181" s="194" t="s">
        <v>158</v>
      </c>
    </row>
    <row r="182" spans="2:65" s="1" customFormat="1" ht="22.5" customHeight="1">
      <c r="B182" s="135"/>
      <c r="C182" s="203" t="s">
        <v>306</v>
      </c>
      <c r="D182" s="203" t="s">
        <v>326</v>
      </c>
      <c r="E182" s="204" t="s">
        <v>870</v>
      </c>
      <c r="F182" s="297" t="s">
        <v>871</v>
      </c>
      <c r="G182" s="297"/>
      <c r="H182" s="297"/>
      <c r="I182" s="297"/>
      <c r="J182" s="205" t="s">
        <v>333</v>
      </c>
      <c r="K182" s="206">
        <v>1990</v>
      </c>
      <c r="L182" s="298">
        <v>0</v>
      </c>
      <c r="M182" s="298"/>
      <c r="N182" s="299">
        <f>ROUND(L182*K182,2)</f>
        <v>0</v>
      </c>
      <c r="O182" s="279"/>
      <c r="P182" s="279"/>
      <c r="Q182" s="279"/>
      <c r="R182" s="138"/>
      <c r="T182" s="168" t="s">
        <v>5</v>
      </c>
      <c r="U182" s="47" t="s">
        <v>42</v>
      </c>
      <c r="V182" s="39"/>
      <c r="W182" s="169">
        <f>V182*K182</f>
        <v>0</v>
      </c>
      <c r="X182" s="169">
        <v>6.0000000000000001E-3</v>
      </c>
      <c r="Y182" s="169">
        <f>X182*K182</f>
        <v>11.94</v>
      </c>
      <c r="Z182" s="169">
        <v>0</v>
      </c>
      <c r="AA182" s="170">
        <f>Z182*K182</f>
        <v>0</v>
      </c>
      <c r="AR182" s="21" t="s">
        <v>198</v>
      </c>
      <c r="AT182" s="21" t="s">
        <v>326</v>
      </c>
      <c r="AU182" s="21" t="s">
        <v>113</v>
      </c>
      <c r="AY182" s="21" t="s">
        <v>158</v>
      </c>
      <c r="BE182" s="109">
        <f>IF(U182="základní",N182,0)</f>
        <v>0</v>
      </c>
      <c r="BF182" s="109">
        <f>IF(U182="snížená",N182,0)</f>
        <v>0</v>
      </c>
      <c r="BG182" s="109">
        <f>IF(U182="zákl. přenesená",N182,0)</f>
        <v>0</v>
      </c>
      <c r="BH182" s="109">
        <f>IF(U182="sníž. přenesená",N182,0)</f>
        <v>0</v>
      </c>
      <c r="BI182" s="109">
        <f>IF(U182="nulová",N182,0)</f>
        <v>0</v>
      </c>
      <c r="BJ182" s="21" t="s">
        <v>85</v>
      </c>
      <c r="BK182" s="109">
        <f>ROUND(L182*K182,2)</f>
        <v>0</v>
      </c>
      <c r="BL182" s="21" t="s">
        <v>163</v>
      </c>
      <c r="BM182" s="21" t="s">
        <v>872</v>
      </c>
    </row>
    <row r="183" spans="2:65" s="11" customFormat="1" ht="22.5" customHeight="1">
      <c r="B183" s="179"/>
      <c r="C183" s="180"/>
      <c r="D183" s="180"/>
      <c r="E183" s="181" t="s">
        <v>5</v>
      </c>
      <c r="F183" s="293" t="s">
        <v>834</v>
      </c>
      <c r="G183" s="294"/>
      <c r="H183" s="294"/>
      <c r="I183" s="294"/>
      <c r="J183" s="180"/>
      <c r="K183" s="182">
        <v>1990</v>
      </c>
      <c r="L183" s="180"/>
      <c r="M183" s="180"/>
      <c r="N183" s="180"/>
      <c r="O183" s="180"/>
      <c r="P183" s="180"/>
      <c r="Q183" s="180"/>
      <c r="R183" s="183"/>
      <c r="T183" s="184"/>
      <c r="U183" s="180"/>
      <c r="V183" s="180"/>
      <c r="W183" s="180"/>
      <c r="X183" s="180"/>
      <c r="Y183" s="180"/>
      <c r="Z183" s="180"/>
      <c r="AA183" s="185"/>
      <c r="AT183" s="186" t="s">
        <v>166</v>
      </c>
      <c r="AU183" s="186" t="s">
        <v>113</v>
      </c>
      <c r="AV183" s="11" t="s">
        <v>113</v>
      </c>
      <c r="AW183" s="11" t="s">
        <v>35</v>
      </c>
      <c r="AX183" s="11" t="s">
        <v>77</v>
      </c>
      <c r="AY183" s="186" t="s">
        <v>158</v>
      </c>
    </row>
    <row r="184" spans="2:65" s="12" customFormat="1" ht="22.5" customHeight="1">
      <c r="B184" s="187"/>
      <c r="C184" s="188"/>
      <c r="D184" s="188"/>
      <c r="E184" s="189" t="s">
        <v>5</v>
      </c>
      <c r="F184" s="291" t="s">
        <v>170</v>
      </c>
      <c r="G184" s="292"/>
      <c r="H184" s="292"/>
      <c r="I184" s="292"/>
      <c r="J184" s="188"/>
      <c r="K184" s="190">
        <v>1990</v>
      </c>
      <c r="L184" s="188"/>
      <c r="M184" s="188"/>
      <c r="N184" s="188"/>
      <c r="O184" s="188"/>
      <c r="P184" s="188"/>
      <c r="Q184" s="188"/>
      <c r="R184" s="191"/>
      <c r="T184" s="192"/>
      <c r="U184" s="188"/>
      <c r="V184" s="188"/>
      <c r="W184" s="188"/>
      <c r="X184" s="188"/>
      <c r="Y184" s="188"/>
      <c r="Z184" s="188"/>
      <c r="AA184" s="193"/>
      <c r="AT184" s="194" t="s">
        <v>166</v>
      </c>
      <c r="AU184" s="194" t="s">
        <v>113</v>
      </c>
      <c r="AV184" s="12" t="s">
        <v>163</v>
      </c>
      <c r="AW184" s="12" t="s">
        <v>35</v>
      </c>
      <c r="AX184" s="12" t="s">
        <v>85</v>
      </c>
      <c r="AY184" s="194" t="s">
        <v>158</v>
      </c>
    </row>
    <row r="185" spans="2:65" s="1" customFormat="1" ht="31.5" customHeight="1">
      <c r="B185" s="135"/>
      <c r="C185" s="164" t="s">
        <v>310</v>
      </c>
      <c r="D185" s="164" t="s">
        <v>159</v>
      </c>
      <c r="E185" s="165" t="s">
        <v>873</v>
      </c>
      <c r="F185" s="277" t="s">
        <v>874</v>
      </c>
      <c r="G185" s="277"/>
      <c r="H185" s="277"/>
      <c r="I185" s="277"/>
      <c r="J185" s="166" t="s">
        <v>333</v>
      </c>
      <c r="K185" s="167">
        <v>77</v>
      </c>
      <c r="L185" s="278">
        <v>0</v>
      </c>
      <c r="M185" s="278"/>
      <c r="N185" s="279">
        <f t="shared" ref="N185:N211" si="5">ROUND(L185*K185,2)</f>
        <v>0</v>
      </c>
      <c r="O185" s="279"/>
      <c r="P185" s="279"/>
      <c r="Q185" s="279"/>
      <c r="R185" s="138"/>
      <c r="T185" s="168" t="s">
        <v>5</v>
      </c>
      <c r="U185" s="47" t="s">
        <v>42</v>
      </c>
      <c r="V185" s="39"/>
      <c r="W185" s="169">
        <f t="shared" ref="W185:W211" si="6">V185*K185</f>
        <v>0</v>
      </c>
      <c r="X185" s="169">
        <v>0</v>
      </c>
      <c r="Y185" s="169">
        <f t="shared" ref="Y185:Y211" si="7">X185*K185</f>
        <v>0</v>
      </c>
      <c r="Z185" s="169">
        <v>0</v>
      </c>
      <c r="AA185" s="170">
        <f t="shared" ref="AA185:AA211" si="8">Z185*K185</f>
        <v>0</v>
      </c>
      <c r="AR185" s="21" t="s">
        <v>163</v>
      </c>
      <c r="AT185" s="21" t="s">
        <v>159</v>
      </c>
      <c r="AU185" s="21" t="s">
        <v>113</v>
      </c>
      <c r="AY185" s="21" t="s">
        <v>158</v>
      </c>
      <c r="BE185" s="109">
        <f t="shared" ref="BE185:BE211" si="9">IF(U185="základní",N185,0)</f>
        <v>0</v>
      </c>
      <c r="BF185" s="109">
        <f t="shared" ref="BF185:BF211" si="10">IF(U185="snížená",N185,0)</f>
        <v>0</v>
      </c>
      <c r="BG185" s="109">
        <f t="shared" ref="BG185:BG211" si="11">IF(U185="zákl. přenesená",N185,0)</f>
        <v>0</v>
      </c>
      <c r="BH185" s="109">
        <f t="shared" ref="BH185:BH211" si="12">IF(U185="sníž. přenesená",N185,0)</f>
        <v>0</v>
      </c>
      <c r="BI185" s="109">
        <f t="shared" ref="BI185:BI211" si="13">IF(U185="nulová",N185,0)</f>
        <v>0</v>
      </c>
      <c r="BJ185" s="21" t="s">
        <v>85</v>
      </c>
      <c r="BK185" s="109">
        <f t="shared" ref="BK185:BK211" si="14">ROUND(L185*K185,2)</f>
        <v>0</v>
      </c>
      <c r="BL185" s="21" t="s">
        <v>163</v>
      </c>
      <c r="BM185" s="21" t="s">
        <v>875</v>
      </c>
    </row>
    <row r="186" spans="2:65" s="1" customFormat="1" ht="31.5" customHeight="1">
      <c r="B186" s="135"/>
      <c r="C186" s="203" t="s">
        <v>315</v>
      </c>
      <c r="D186" s="203" t="s">
        <v>326</v>
      </c>
      <c r="E186" s="204" t="s">
        <v>876</v>
      </c>
      <c r="F186" s="297" t="s">
        <v>877</v>
      </c>
      <c r="G186" s="297"/>
      <c r="H186" s="297"/>
      <c r="I186" s="297"/>
      <c r="J186" s="205" t="s">
        <v>333</v>
      </c>
      <c r="K186" s="206">
        <v>1</v>
      </c>
      <c r="L186" s="298">
        <v>0</v>
      </c>
      <c r="M186" s="298"/>
      <c r="N186" s="299">
        <f t="shared" si="5"/>
        <v>0</v>
      </c>
      <c r="O186" s="279"/>
      <c r="P186" s="279"/>
      <c r="Q186" s="279"/>
      <c r="R186" s="138"/>
      <c r="T186" s="168" t="s">
        <v>5</v>
      </c>
      <c r="U186" s="47" t="s">
        <v>42</v>
      </c>
      <c r="V186" s="39"/>
      <c r="W186" s="169">
        <f t="shared" si="6"/>
        <v>0</v>
      </c>
      <c r="X186" s="169">
        <v>2E-3</v>
      </c>
      <c r="Y186" s="169">
        <f t="shared" si="7"/>
        <v>2E-3</v>
      </c>
      <c r="Z186" s="169">
        <v>0</v>
      </c>
      <c r="AA186" s="170">
        <f t="shared" si="8"/>
        <v>0</v>
      </c>
      <c r="AR186" s="21" t="s">
        <v>198</v>
      </c>
      <c r="AT186" s="21" t="s">
        <v>326</v>
      </c>
      <c r="AU186" s="21" t="s">
        <v>113</v>
      </c>
      <c r="AY186" s="21" t="s">
        <v>158</v>
      </c>
      <c r="BE186" s="109">
        <f t="shared" si="9"/>
        <v>0</v>
      </c>
      <c r="BF186" s="109">
        <f t="shared" si="10"/>
        <v>0</v>
      </c>
      <c r="BG186" s="109">
        <f t="shared" si="11"/>
        <v>0</v>
      </c>
      <c r="BH186" s="109">
        <f t="shared" si="12"/>
        <v>0</v>
      </c>
      <c r="BI186" s="109">
        <f t="shared" si="13"/>
        <v>0</v>
      </c>
      <c r="BJ186" s="21" t="s">
        <v>85</v>
      </c>
      <c r="BK186" s="109">
        <f t="shared" si="14"/>
        <v>0</v>
      </c>
      <c r="BL186" s="21" t="s">
        <v>163</v>
      </c>
      <c r="BM186" s="21" t="s">
        <v>878</v>
      </c>
    </row>
    <row r="187" spans="2:65" s="1" customFormat="1" ht="22.5" customHeight="1">
      <c r="B187" s="135"/>
      <c r="C187" s="203" t="s">
        <v>320</v>
      </c>
      <c r="D187" s="203" t="s">
        <v>326</v>
      </c>
      <c r="E187" s="204" t="s">
        <v>879</v>
      </c>
      <c r="F187" s="297" t="s">
        <v>880</v>
      </c>
      <c r="G187" s="297"/>
      <c r="H187" s="297"/>
      <c r="I187" s="297"/>
      <c r="J187" s="205" t="s">
        <v>333</v>
      </c>
      <c r="K187" s="206">
        <v>5</v>
      </c>
      <c r="L187" s="298">
        <v>0</v>
      </c>
      <c r="M187" s="298"/>
      <c r="N187" s="299">
        <f t="shared" si="5"/>
        <v>0</v>
      </c>
      <c r="O187" s="279"/>
      <c r="P187" s="279"/>
      <c r="Q187" s="279"/>
      <c r="R187" s="138"/>
      <c r="T187" s="168" t="s">
        <v>5</v>
      </c>
      <c r="U187" s="47" t="s">
        <v>42</v>
      </c>
      <c r="V187" s="39"/>
      <c r="W187" s="169">
        <f t="shared" si="6"/>
        <v>0</v>
      </c>
      <c r="X187" s="169">
        <v>2E-3</v>
      </c>
      <c r="Y187" s="169">
        <f t="shared" si="7"/>
        <v>0.01</v>
      </c>
      <c r="Z187" s="169">
        <v>0</v>
      </c>
      <c r="AA187" s="170">
        <f t="shared" si="8"/>
        <v>0</v>
      </c>
      <c r="AR187" s="21" t="s">
        <v>198</v>
      </c>
      <c r="AT187" s="21" t="s">
        <v>326</v>
      </c>
      <c r="AU187" s="21" t="s">
        <v>113</v>
      </c>
      <c r="AY187" s="21" t="s">
        <v>158</v>
      </c>
      <c r="BE187" s="109">
        <f t="shared" si="9"/>
        <v>0</v>
      </c>
      <c r="BF187" s="109">
        <f t="shared" si="10"/>
        <v>0</v>
      </c>
      <c r="BG187" s="109">
        <f t="shared" si="11"/>
        <v>0</v>
      </c>
      <c r="BH187" s="109">
        <f t="shared" si="12"/>
        <v>0</v>
      </c>
      <c r="BI187" s="109">
        <f t="shared" si="13"/>
        <v>0</v>
      </c>
      <c r="BJ187" s="21" t="s">
        <v>85</v>
      </c>
      <c r="BK187" s="109">
        <f t="shared" si="14"/>
        <v>0</v>
      </c>
      <c r="BL187" s="21" t="s">
        <v>163</v>
      </c>
      <c r="BM187" s="21" t="s">
        <v>881</v>
      </c>
    </row>
    <row r="188" spans="2:65" s="1" customFormat="1" ht="22.5" customHeight="1">
      <c r="B188" s="135"/>
      <c r="C188" s="203" t="s">
        <v>325</v>
      </c>
      <c r="D188" s="203" t="s">
        <v>326</v>
      </c>
      <c r="E188" s="204" t="s">
        <v>882</v>
      </c>
      <c r="F188" s="297" t="s">
        <v>883</v>
      </c>
      <c r="G188" s="297"/>
      <c r="H188" s="297"/>
      <c r="I188" s="297"/>
      <c r="J188" s="205" t="s">
        <v>333</v>
      </c>
      <c r="K188" s="206">
        <v>7</v>
      </c>
      <c r="L188" s="298">
        <v>0</v>
      </c>
      <c r="M188" s="298"/>
      <c r="N188" s="299">
        <f t="shared" si="5"/>
        <v>0</v>
      </c>
      <c r="O188" s="279"/>
      <c r="P188" s="279"/>
      <c r="Q188" s="279"/>
      <c r="R188" s="138"/>
      <c r="T188" s="168" t="s">
        <v>5</v>
      </c>
      <c r="U188" s="47" t="s">
        <v>42</v>
      </c>
      <c r="V188" s="39"/>
      <c r="W188" s="169">
        <f t="shared" si="6"/>
        <v>0</v>
      </c>
      <c r="X188" s="169">
        <v>2E-3</v>
      </c>
      <c r="Y188" s="169">
        <f t="shared" si="7"/>
        <v>1.4E-2</v>
      </c>
      <c r="Z188" s="169">
        <v>0</v>
      </c>
      <c r="AA188" s="170">
        <f t="shared" si="8"/>
        <v>0</v>
      </c>
      <c r="AR188" s="21" t="s">
        <v>198</v>
      </c>
      <c r="AT188" s="21" t="s">
        <v>326</v>
      </c>
      <c r="AU188" s="21" t="s">
        <v>113</v>
      </c>
      <c r="AY188" s="21" t="s">
        <v>158</v>
      </c>
      <c r="BE188" s="109">
        <f t="shared" si="9"/>
        <v>0</v>
      </c>
      <c r="BF188" s="109">
        <f t="shared" si="10"/>
        <v>0</v>
      </c>
      <c r="BG188" s="109">
        <f t="shared" si="11"/>
        <v>0</v>
      </c>
      <c r="BH188" s="109">
        <f t="shared" si="12"/>
        <v>0</v>
      </c>
      <c r="BI188" s="109">
        <f t="shared" si="13"/>
        <v>0</v>
      </c>
      <c r="BJ188" s="21" t="s">
        <v>85</v>
      </c>
      <c r="BK188" s="109">
        <f t="shared" si="14"/>
        <v>0</v>
      </c>
      <c r="BL188" s="21" t="s">
        <v>163</v>
      </c>
      <c r="BM188" s="21" t="s">
        <v>884</v>
      </c>
    </row>
    <row r="189" spans="2:65" s="1" customFormat="1" ht="22.5" customHeight="1">
      <c r="B189" s="135"/>
      <c r="C189" s="203" t="s">
        <v>330</v>
      </c>
      <c r="D189" s="203" t="s">
        <v>326</v>
      </c>
      <c r="E189" s="204" t="s">
        <v>885</v>
      </c>
      <c r="F189" s="297" t="s">
        <v>886</v>
      </c>
      <c r="G189" s="297"/>
      <c r="H189" s="297"/>
      <c r="I189" s="297"/>
      <c r="J189" s="205" t="s">
        <v>333</v>
      </c>
      <c r="K189" s="206">
        <v>8</v>
      </c>
      <c r="L189" s="298">
        <v>0</v>
      </c>
      <c r="M189" s="298"/>
      <c r="N189" s="299">
        <f t="shared" si="5"/>
        <v>0</v>
      </c>
      <c r="O189" s="279"/>
      <c r="P189" s="279"/>
      <c r="Q189" s="279"/>
      <c r="R189" s="138"/>
      <c r="T189" s="168" t="s">
        <v>5</v>
      </c>
      <c r="U189" s="47" t="s">
        <v>42</v>
      </c>
      <c r="V189" s="39"/>
      <c r="W189" s="169">
        <f t="shared" si="6"/>
        <v>0</v>
      </c>
      <c r="X189" s="169">
        <v>2E-3</v>
      </c>
      <c r="Y189" s="169">
        <f t="shared" si="7"/>
        <v>1.6E-2</v>
      </c>
      <c r="Z189" s="169">
        <v>0</v>
      </c>
      <c r="AA189" s="170">
        <f t="shared" si="8"/>
        <v>0</v>
      </c>
      <c r="AR189" s="21" t="s">
        <v>198</v>
      </c>
      <c r="AT189" s="21" t="s">
        <v>326</v>
      </c>
      <c r="AU189" s="21" t="s">
        <v>113</v>
      </c>
      <c r="AY189" s="21" t="s">
        <v>158</v>
      </c>
      <c r="BE189" s="109">
        <f t="shared" si="9"/>
        <v>0</v>
      </c>
      <c r="BF189" s="109">
        <f t="shared" si="10"/>
        <v>0</v>
      </c>
      <c r="BG189" s="109">
        <f t="shared" si="11"/>
        <v>0</v>
      </c>
      <c r="BH189" s="109">
        <f t="shared" si="12"/>
        <v>0</v>
      </c>
      <c r="BI189" s="109">
        <f t="shared" si="13"/>
        <v>0</v>
      </c>
      <c r="BJ189" s="21" t="s">
        <v>85</v>
      </c>
      <c r="BK189" s="109">
        <f t="shared" si="14"/>
        <v>0</v>
      </c>
      <c r="BL189" s="21" t="s">
        <v>163</v>
      </c>
      <c r="BM189" s="21" t="s">
        <v>887</v>
      </c>
    </row>
    <row r="190" spans="2:65" s="1" customFormat="1" ht="22.5" customHeight="1">
      <c r="B190" s="135"/>
      <c r="C190" s="203" t="s">
        <v>336</v>
      </c>
      <c r="D190" s="203" t="s">
        <v>326</v>
      </c>
      <c r="E190" s="204" t="s">
        <v>888</v>
      </c>
      <c r="F190" s="297" t="s">
        <v>889</v>
      </c>
      <c r="G190" s="297"/>
      <c r="H190" s="297"/>
      <c r="I190" s="297"/>
      <c r="J190" s="205" t="s">
        <v>333</v>
      </c>
      <c r="K190" s="206">
        <v>4</v>
      </c>
      <c r="L190" s="298">
        <v>0</v>
      </c>
      <c r="M190" s="298"/>
      <c r="N190" s="299">
        <f t="shared" si="5"/>
        <v>0</v>
      </c>
      <c r="O190" s="279"/>
      <c r="P190" s="279"/>
      <c r="Q190" s="279"/>
      <c r="R190" s="138"/>
      <c r="T190" s="168" t="s">
        <v>5</v>
      </c>
      <c r="U190" s="47" t="s">
        <v>42</v>
      </c>
      <c r="V190" s="39"/>
      <c r="W190" s="169">
        <f t="shared" si="6"/>
        <v>0</v>
      </c>
      <c r="X190" s="169">
        <v>2E-3</v>
      </c>
      <c r="Y190" s="169">
        <f t="shared" si="7"/>
        <v>8.0000000000000002E-3</v>
      </c>
      <c r="Z190" s="169">
        <v>0</v>
      </c>
      <c r="AA190" s="170">
        <f t="shared" si="8"/>
        <v>0</v>
      </c>
      <c r="AR190" s="21" t="s">
        <v>198</v>
      </c>
      <c r="AT190" s="21" t="s">
        <v>326</v>
      </c>
      <c r="AU190" s="21" t="s">
        <v>113</v>
      </c>
      <c r="AY190" s="21" t="s">
        <v>158</v>
      </c>
      <c r="BE190" s="109">
        <f t="shared" si="9"/>
        <v>0</v>
      </c>
      <c r="BF190" s="109">
        <f t="shared" si="10"/>
        <v>0</v>
      </c>
      <c r="BG190" s="109">
        <f t="shared" si="11"/>
        <v>0</v>
      </c>
      <c r="BH190" s="109">
        <f t="shared" si="12"/>
        <v>0</v>
      </c>
      <c r="BI190" s="109">
        <f t="shared" si="13"/>
        <v>0</v>
      </c>
      <c r="BJ190" s="21" t="s">
        <v>85</v>
      </c>
      <c r="BK190" s="109">
        <f t="shared" si="14"/>
        <v>0</v>
      </c>
      <c r="BL190" s="21" t="s">
        <v>163</v>
      </c>
      <c r="BM190" s="21" t="s">
        <v>890</v>
      </c>
    </row>
    <row r="191" spans="2:65" s="1" customFormat="1" ht="22.5" customHeight="1">
      <c r="B191" s="135"/>
      <c r="C191" s="203" t="s">
        <v>340</v>
      </c>
      <c r="D191" s="203" t="s">
        <v>326</v>
      </c>
      <c r="E191" s="204" t="s">
        <v>891</v>
      </c>
      <c r="F191" s="297" t="s">
        <v>892</v>
      </c>
      <c r="G191" s="297"/>
      <c r="H191" s="297"/>
      <c r="I191" s="297"/>
      <c r="J191" s="205" t="s">
        <v>333</v>
      </c>
      <c r="K191" s="206">
        <v>2</v>
      </c>
      <c r="L191" s="298">
        <v>0</v>
      </c>
      <c r="M191" s="298"/>
      <c r="N191" s="299">
        <f t="shared" si="5"/>
        <v>0</v>
      </c>
      <c r="O191" s="279"/>
      <c r="P191" s="279"/>
      <c r="Q191" s="279"/>
      <c r="R191" s="138"/>
      <c r="T191" s="168" t="s">
        <v>5</v>
      </c>
      <c r="U191" s="47" t="s">
        <v>42</v>
      </c>
      <c r="V191" s="39"/>
      <c r="W191" s="169">
        <f t="shared" si="6"/>
        <v>0</v>
      </c>
      <c r="X191" s="169">
        <v>2E-3</v>
      </c>
      <c r="Y191" s="169">
        <f t="shared" si="7"/>
        <v>4.0000000000000001E-3</v>
      </c>
      <c r="Z191" s="169">
        <v>0</v>
      </c>
      <c r="AA191" s="170">
        <f t="shared" si="8"/>
        <v>0</v>
      </c>
      <c r="AR191" s="21" t="s">
        <v>198</v>
      </c>
      <c r="AT191" s="21" t="s">
        <v>326</v>
      </c>
      <c r="AU191" s="21" t="s">
        <v>113</v>
      </c>
      <c r="AY191" s="21" t="s">
        <v>158</v>
      </c>
      <c r="BE191" s="109">
        <f t="shared" si="9"/>
        <v>0</v>
      </c>
      <c r="BF191" s="109">
        <f t="shared" si="10"/>
        <v>0</v>
      </c>
      <c r="BG191" s="109">
        <f t="shared" si="11"/>
        <v>0</v>
      </c>
      <c r="BH191" s="109">
        <f t="shared" si="12"/>
        <v>0</v>
      </c>
      <c r="BI191" s="109">
        <f t="shared" si="13"/>
        <v>0</v>
      </c>
      <c r="BJ191" s="21" t="s">
        <v>85</v>
      </c>
      <c r="BK191" s="109">
        <f t="shared" si="14"/>
        <v>0</v>
      </c>
      <c r="BL191" s="21" t="s">
        <v>163</v>
      </c>
      <c r="BM191" s="21" t="s">
        <v>893</v>
      </c>
    </row>
    <row r="192" spans="2:65" s="1" customFormat="1" ht="22.5" customHeight="1">
      <c r="B192" s="135"/>
      <c r="C192" s="203" t="s">
        <v>344</v>
      </c>
      <c r="D192" s="203" t="s">
        <v>326</v>
      </c>
      <c r="E192" s="204" t="s">
        <v>894</v>
      </c>
      <c r="F192" s="297" t="s">
        <v>895</v>
      </c>
      <c r="G192" s="297"/>
      <c r="H192" s="297"/>
      <c r="I192" s="297"/>
      <c r="J192" s="205" t="s">
        <v>333</v>
      </c>
      <c r="K192" s="206">
        <v>3</v>
      </c>
      <c r="L192" s="298">
        <v>0</v>
      </c>
      <c r="M192" s="298"/>
      <c r="N192" s="299">
        <f t="shared" si="5"/>
        <v>0</v>
      </c>
      <c r="O192" s="279"/>
      <c r="P192" s="279"/>
      <c r="Q192" s="279"/>
      <c r="R192" s="138"/>
      <c r="T192" s="168" t="s">
        <v>5</v>
      </c>
      <c r="U192" s="47" t="s">
        <v>42</v>
      </c>
      <c r="V192" s="39"/>
      <c r="W192" s="169">
        <f t="shared" si="6"/>
        <v>0</v>
      </c>
      <c r="X192" s="169">
        <v>2E-3</v>
      </c>
      <c r="Y192" s="169">
        <f t="shared" si="7"/>
        <v>6.0000000000000001E-3</v>
      </c>
      <c r="Z192" s="169">
        <v>0</v>
      </c>
      <c r="AA192" s="170">
        <f t="shared" si="8"/>
        <v>0</v>
      </c>
      <c r="AR192" s="21" t="s">
        <v>198</v>
      </c>
      <c r="AT192" s="21" t="s">
        <v>326</v>
      </c>
      <c r="AU192" s="21" t="s">
        <v>113</v>
      </c>
      <c r="AY192" s="21" t="s">
        <v>158</v>
      </c>
      <c r="BE192" s="109">
        <f t="shared" si="9"/>
        <v>0</v>
      </c>
      <c r="BF192" s="109">
        <f t="shared" si="10"/>
        <v>0</v>
      </c>
      <c r="BG192" s="109">
        <f t="shared" si="11"/>
        <v>0</v>
      </c>
      <c r="BH192" s="109">
        <f t="shared" si="12"/>
        <v>0</v>
      </c>
      <c r="BI192" s="109">
        <f t="shared" si="13"/>
        <v>0</v>
      </c>
      <c r="BJ192" s="21" t="s">
        <v>85</v>
      </c>
      <c r="BK192" s="109">
        <f t="shared" si="14"/>
        <v>0</v>
      </c>
      <c r="BL192" s="21" t="s">
        <v>163</v>
      </c>
      <c r="BM192" s="21" t="s">
        <v>896</v>
      </c>
    </row>
    <row r="193" spans="2:65" s="1" customFormat="1" ht="22.5" customHeight="1">
      <c r="B193" s="135"/>
      <c r="C193" s="203" t="s">
        <v>348</v>
      </c>
      <c r="D193" s="203" t="s">
        <v>326</v>
      </c>
      <c r="E193" s="204" t="s">
        <v>897</v>
      </c>
      <c r="F193" s="297" t="s">
        <v>898</v>
      </c>
      <c r="G193" s="297"/>
      <c r="H193" s="297"/>
      <c r="I193" s="297"/>
      <c r="J193" s="205" t="s">
        <v>333</v>
      </c>
      <c r="K193" s="206">
        <v>6</v>
      </c>
      <c r="L193" s="298">
        <v>0</v>
      </c>
      <c r="M193" s="298"/>
      <c r="N193" s="299">
        <f t="shared" si="5"/>
        <v>0</v>
      </c>
      <c r="O193" s="279"/>
      <c r="P193" s="279"/>
      <c r="Q193" s="279"/>
      <c r="R193" s="138"/>
      <c r="T193" s="168" t="s">
        <v>5</v>
      </c>
      <c r="U193" s="47" t="s">
        <v>42</v>
      </c>
      <c r="V193" s="39"/>
      <c r="W193" s="169">
        <f t="shared" si="6"/>
        <v>0</v>
      </c>
      <c r="X193" s="169">
        <v>2E-3</v>
      </c>
      <c r="Y193" s="169">
        <f t="shared" si="7"/>
        <v>1.2E-2</v>
      </c>
      <c r="Z193" s="169">
        <v>0</v>
      </c>
      <c r="AA193" s="170">
        <f t="shared" si="8"/>
        <v>0</v>
      </c>
      <c r="AR193" s="21" t="s">
        <v>198</v>
      </c>
      <c r="AT193" s="21" t="s">
        <v>326</v>
      </c>
      <c r="AU193" s="21" t="s">
        <v>113</v>
      </c>
      <c r="AY193" s="21" t="s">
        <v>158</v>
      </c>
      <c r="BE193" s="109">
        <f t="shared" si="9"/>
        <v>0</v>
      </c>
      <c r="BF193" s="109">
        <f t="shared" si="10"/>
        <v>0</v>
      </c>
      <c r="BG193" s="109">
        <f t="shared" si="11"/>
        <v>0</v>
      </c>
      <c r="BH193" s="109">
        <f t="shared" si="12"/>
        <v>0</v>
      </c>
      <c r="BI193" s="109">
        <f t="shared" si="13"/>
        <v>0</v>
      </c>
      <c r="BJ193" s="21" t="s">
        <v>85</v>
      </c>
      <c r="BK193" s="109">
        <f t="shared" si="14"/>
        <v>0</v>
      </c>
      <c r="BL193" s="21" t="s">
        <v>163</v>
      </c>
      <c r="BM193" s="21" t="s">
        <v>899</v>
      </c>
    </row>
    <row r="194" spans="2:65" s="1" customFormat="1" ht="22.5" customHeight="1">
      <c r="B194" s="135"/>
      <c r="C194" s="203" t="s">
        <v>352</v>
      </c>
      <c r="D194" s="203" t="s">
        <v>326</v>
      </c>
      <c r="E194" s="204" t="s">
        <v>900</v>
      </c>
      <c r="F194" s="297" t="s">
        <v>901</v>
      </c>
      <c r="G194" s="297"/>
      <c r="H194" s="297"/>
      <c r="I194" s="297"/>
      <c r="J194" s="205" t="s">
        <v>333</v>
      </c>
      <c r="K194" s="206">
        <v>1</v>
      </c>
      <c r="L194" s="298">
        <v>0</v>
      </c>
      <c r="M194" s="298"/>
      <c r="N194" s="299">
        <f t="shared" si="5"/>
        <v>0</v>
      </c>
      <c r="O194" s="279"/>
      <c r="P194" s="279"/>
      <c r="Q194" s="279"/>
      <c r="R194" s="138"/>
      <c r="T194" s="168" t="s">
        <v>5</v>
      </c>
      <c r="U194" s="47" t="s">
        <v>42</v>
      </c>
      <c r="V194" s="39"/>
      <c r="W194" s="169">
        <f t="shared" si="6"/>
        <v>0</v>
      </c>
      <c r="X194" s="169">
        <v>2E-3</v>
      </c>
      <c r="Y194" s="169">
        <f t="shared" si="7"/>
        <v>2E-3</v>
      </c>
      <c r="Z194" s="169">
        <v>0</v>
      </c>
      <c r="AA194" s="170">
        <f t="shared" si="8"/>
        <v>0</v>
      </c>
      <c r="AR194" s="21" t="s">
        <v>198</v>
      </c>
      <c r="AT194" s="21" t="s">
        <v>326</v>
      </c>
      <c r="AU194" s="21" t="s">
        <v>113</v>
      </c>
      <c r="AY194" s="21" t="s">
        <v>158</v>
      </c>
      <c r="BE194" s="109">
        <f t="shared" si="9"/>
        <v>0</v>
      </c>
      <c r="BF194" s="109">
        <f t="shared" si="10"/>
        <v>0</v>
      </c>
      <c r="BG194" s="109">
        <f t="shared" si="11"/>
        <v>0</v>
      </c>
      <c r="BH194" s="109">
        <f t="shared" si="12"/>
        <v>0</v>
      </c>
      <c r="BI194" s="109">
        <f t="shared" si="13"/>
        <v>0</v>
      </c>
      <c r="BJ194" s="21" t="s">
        <v>85</v>
      </c>
      <c r="BK194" s="109">
        <f t="shared" si="14"/>
        <v>0</v>
      </c>
      <c r="BL194" s="21" t="s">
        <v>163</v>
      </c>
      <c r="BM194" s="21" t="s">
        <v>902</v>
      </c>
    </row>
    <row r="195" spans="2:65" s="1" customFormat="1" ht="22.5" customHeight="1">
      <c r="B195" s="135"/>
      <c r="C195" s="203" t="s">
        <v>357</v>
      </c>
      <c r="D195" s="203" t="s">
        <v>326</v>
      </c>
      <c r="E195" s="204" t="s">
        <v>903</v>
      </c>
      <c r="F195" s="297" t="s">
        <v>904</v>
      </c>
      <c r="G195" s="297"/>
      <c r="H195" s="297"/>
      <c r="I195" s="297"/>
      <c r="J195" s="205" t="s">
        <v>333</v>
      </c>
      <c r="K195" s="206">
        <v>2</v>
      </c>
      <c r="L195" s="298">
        <v>0</v>
      </c>
      <c r="M195" s="298"/>
      <c r="N195" s="299">
        <f t="shared" si="5"/>
        <v>0</v>
      </c>
      <c r="O195" s="279"/>
      <c r="P195" s="279"/>
      <c r="Q195" s="279"/>
      <c r="R195" s="138"/>
      <c r="T195" s="168" t="s">
        <v>5</v>
      </c>
      <c r="U195" s="47" t="s">
        <v>42</v>
      </c>
      <c r="V195" s="39"/>
      <c r="W195" s="169">
        <f t="shared" si="6"/>
        <v>0</v>
      </c>
      <c r="X195" s="169">
        <v>2E-3</v>
      </c>
      <c r="Y195" s="169">
        <f t="shared" si="7"/>
        <v>4.0000000000000001E-3</v>
      </c>
      <c r="Z195" s="169">
        <v>0</v>
      </c>
      <c r="AA195" s="170">
        <f t="shared" si="8"/>
        <v>0</v>
      </c>
      <c r="AR195" s="21" t="s">
        <v>198</v>
      </c>
      <c r="AT195" s="21" t="s">
        <v>326</v>
      </c>
      <c r="AU195" s="21" t="s">
        <v>113</v>
      </c>
      <c r="AY195" s="21" t="s">
        <v>158</v>
      </c>
      <c r="BE195" s="109">
        <f t="shared" si="9"/>
        <v>0</v>
      </c>
      <c r="BF195" s="109">
        <f t="shared" si="10"/>
        <v>0</v>
      </c>
      <c r="BG195" s="109">
        <f t="shared" si="11"/>
        <v>0</v>
      </c>
      <c r="BH195" s="109">
        <f t="shared" si="12"/>
        <v>0</v>
      </c>
      <c r="BI195" s="109">
        <f t="shared" si="13"/>
        <v>0</v>
      </c>
      <c r="BJ195" s="21" t="s">
        <v>85</v>
      </c>
      <c r="BK195" s="109">
        <f t="shared" si="14"/>
        <v>0</v>
      </c>
      <c r="BL195" s="21" t="s">
        <v>163</v>
      </c>
      <c r="BM195" s="21" t="s">
        <v>905</v>
      </c>
    </row>
    <row r="196" spans="2:65" s="1" customFormat="1" ht="22.5" customHeight="1">
      <c r="B196" s="135"/>
      <c r="C196" s="203" t="s">
        <v>361</v>
      </c>
      <c r="D196" s="203" t="s">
        <v>326</v>
      </c>
      <c r="E196" s="204" t="s">
        <v>906</v>
      </c>
      <c r="F196" s="297" t="s">
        <v>907</v>
      </c>
      <c r="G196" s="297"/>
      <c r="H196" s="297"/>
      <c r="I196" s="297"/>
      <c r="J196" s="205" t="s">
        <v>333</v>
      </c>
      <c r="K196" s="206">
        <v>2</v>
      </c>
      <c r="L196" s="298">
        <v>0</v>
      </c>
      <c r="M196" s="298"/>
      <c r="N196" s="299">
        <f t="shared" si="5"/>
        <v>0</v>
      </c>
      <c r="O196" s="279"/>
      <c r="P196" s="279"/>
      <c r="Q196" s="279"/>
      <c r="R196" s="138"/>
      <c r="T196" s="168" t="s">
        <v>5</v>
      </c>
      <c r="U196" s="47" t="s">
        <v>42</v>
      </c>
      <c r="V196" s="39"/>
      <c r="W196" s="169">
        <f t="shared" si="6"/>
        <v>0</v>
      </c>
      <c r="X196" s="169">
        <v>2E-3</v>
      </c>
      <c r="Y196" s="169">
        <f t="shared" si="7"/>
        <v>4.0000000000000001E-3</v>
      </c>
      <c r="Z196" s="169">
        <v>0</v>
      </c>
      <c r="AA196" s="170">
        <f t="shared" si="8"/>
        <v>0</v>
      </c>
      <c r="AR196" s="21" t="s">
        <v>198</v>
      </c>
      <c r="AT196" s="21" t="s">
        <v>326</v>
      </c>
      <c r="AU196" s="21" t="s">
        <v>113</v>
      </c>
      <c r="AY196" s="21" t="s">
        <v>158</v>
      </c>
      <c r="BE196" s="109">
        <f t="shared" si="9"/>
        <v>0</v>
      </c>
      <c r="BF196" s="109">
        <f t="shared" si="10"/>
        <v>0</v>
      </c>
      <c r="BG196" s="109">
        <f t="shared" si="11"/>
        <v>0</v>
      </c>
      <c r="BH196" s="109">
        <f t="shared" si="12"/>
        <v>0</v>
      </c>
      <c r="BI196" s="109">
        <f t="shared" si="13"/>
        <v>0</v>
      </c>
      <c r="BJ196" s="21" t="s">
        <v>85</v>
      </c>
      <c r="BK196" s="109">
        <f t="shared" si="14"/>
        <v>0</v>
      </c>
      <c r="BL196" s="21" t="s">
        <v>163</v>
      </c>
      <c r="BM196" s="21" t="s">
        <v>908</v>
      </c>
    </row>
    <row r="197" spans="2:65" s="1" customFormat="1" ht="22.5" customHeight="1">
      <c r="B197" s="135"/>
      <c r="C197" s="203" t="s">
        <v>365</v>
      </c>
      <c r="D197" s="203" t="s">
        <v>326</v>
      </c>
      <c r="E197" s="204" t="s">
        <v>909</v>
      </c>
      <c r="F197" s="297" t="s">
        <v>910</v>
      </c>
      <c r="G197" s="297"/>
      <c r="H197" s="297"/>
      <c r="I197" s="297"/>
      <c r="J197" s="205" t="s">
        <v>333</v>
      </c>
      <c r="K197" s="206">
        <v>4</v>
      </c>
      <c r="L197" s="298">
        <v>0</v>
      </c>
      <c r="M197" s="298"/>
      <c r="N197" s="299">
        <f t="shared" si="5"/>
        <v>0</v>
      </c>
      <c r="O197" s="279"/>
      <c r="P197" s="279"/>
      <c r="Q197" s="279"/>
      <c r="R197" s="138"/>
      <c r="T197" s="168" t="s">
        <v>5</v>
      </c>
      <c r="U197" s="47" t="s">
        <v>42</v>
      </c>
      <c r="V197" s="39"/>
      <c r="W197" s="169">
        <f t="shared" si="6"/>
        <v>0</v>
      </c>
      <c r="X197" s="169">
        <v>2E-3</v>
      </c>
      <c r="Y197" s="169">
        <f t="shared" si="7"/>
        <v>8.0000000000000002E-3</v>
      </c>
      <c r="Z197" s="169">
        <v>0</v>
      </c>
      <c r="AA197" s="170">
        <f t="shared" si="8"/>
        <v>0</v>
      </c>
      <c r="AR197" s="21" t="s">
        <v>198</v>
      </c>
      <c r="AT197" s="21" t="s">
        <v>326</v>
      </c>
      <c r="AU197" s="21" t="s">
        <v>113</v>
      </c>
      <c r="AY197" s="21" t="s">
        <v>158</v>
      </c>
      <c r="BE197" s="109">
        <f t="shared" si="9"/>
        <v>0</v>
      </c>
      <c r="BF197" s="109">
        <f t="shared" si="10"/>
        <v>0</v>
      </c>
      <c r="BG197" s="109">
        <f t="shared" si="11"/>
        <v>0</v>
      </c>
      <c r="BH197" s="109">
        <f t="shared" si="12"/>
        <v>0</v>
      </c>
      <c r="BI197" s="109">
        <f t="shared" si="13"/>
        <v>0</v>
      </c>
      <c r="BJ197" s="21" t="s">
        <v>85</v>
      </c>
      <c r="BK197" s="109">
        <f t="shared" si="14"/>
        <v>0</v>
      </c>
      <c r="BL197" s="21" t="s">
        <v>163</v>
      </c>
      <c r="BM197" s="21" t="s">
        <v>911</v>
      </c>
    </row>
    <row r="198" spans="2:65" s="1" customFormat="1" ht="22.5" customHeight="1">
      <c r="B198" s="135"/>
      <c r="C198" s="203" t="s">
        <v>369</v>
      </c>
      <c r="D198" s="203" t="s">
        <v>326</v>
      </c>
      <c r="E198" s="204" t="s">
        <v>912</v>
      </c>
      <c r="F198" s="297" t="s">
        <v>913</v>
      </c>
      <c r="G198" s="297"/>
      <c r="H198" s="297"/>
      <c r="I198" s="297"/>
      <c r="J198" s="205" t="s">
        <v>333</v>
      </c>
      <c r="K198" s="206">
        <v>3</v>
      </c>
      <c r="L198" s="298">
        <v>0</v>
      </c>
      <c r="M198" s="298"/>
      <c r="N198" s="299">
        <f t="shared" si="5"/>
        <v>0</v>
      </c>
      <c r="O198" s="279"/>
      <c r="P198" s="279"/>
      <c r="Q198" s="279"/>
      <c r="R198" s="138"/>
      <c r="T198" s="168" t="s">
        <v>5</v>
      </c>
      <c r="U198" s="47" t="s">
        <v>42</v>
      </c>
      <c r="V198" s="39"/>
      <c r="W198" s="169">
        <f t="shared" si="6"/>
        <v>0</v>
      </c>
      <c r="X198" s="169">
        <v>2E-3</v>
      </c>
      <c r="Y198" s="169">
        <f t="shared" si="7"/>
        <v>6.0000000000000001E-3</v>
      </c>
      <c r="Z198" s="169">
        <v>0</v>
      </c>
      <c r="AA198" s="170">
        <f t="shared" si="8"/>
        <v>0</v>
      </c>
      <c r="AR198" s="21" t="s">
        <v>198</v>
      </c>
      <c r="AT198" s="21" t="s">
        <v>326</v>
      </c>
      <c r="AU198" s="21" t="s">
        <v>113</v>
      </c>
      <c r="AY198" s="21" t="s">
        <v>158</v>
      </c>
      <c r="BE198" s="109">
        <f t="shared" si="9"/>
        <v>0</v>
      </c>
      <c r="BF198" s="109">
        <f t="shared" si="10"/>
        <v>0</v>
      </c>
      <c r="BG198" s="109">
        <f t="shared" si="11"/>
        <v>0</v>
      </c>
      <c r="BH198" s="109">
        <f t="shared" si="12"/>
        <v>0</v>
      </c>
      <c r="BI198" s="109">
        <f t="shared" si="13"/>
        <v>0</v>
      </c>
      <c r="BJ198" s="21" t="s">
        <v>85</v>
      </c>
      <c r="BK198" s="109">
        <f t="shared" si="14"/>
        <v>0</v>
      </c>
      <c r="BL198" s="21" t="s">
        <v>163</v>
      </c>
      <c r="BM198" s="21" t="s">
        <v>914</v>
      </c>
    </row>
    <row r="199" spans="2:65" s="1" customFormat="1" ht="22.5" customHeight="1">
      <c r="B199" s="135"/>
      <c r="C199" s="203" t="s">
        <v>373</v>
      </c>
      <c r="D199" s="203" t="s">
        <v>326</v>
      </c>
      <c r="E199" s="204" t="s">
        <v>915</v>
      </c>
      <c r="F199" s="297" t="s">
        <v>916</v>
      </c>
      <c r="G199" s="297"/>
      <c r="H199" s="297"/>
      <c r="I199" s="297"/>
      <c r="J199" s="205" t="s">
        <v>333</v>
      </c>
      <c r="K199" s="206">
        <v>4</v>
      </c>
      <c r="L199" s="298">
        <v>0</v>
      </c>
      <c r="M199" s="298"/>
      <c r="N199" s="299">
        <f t="shared" si="5"/>
        <v>0</v>
      </c>
      <c r="O199" s="279"/>
      <c r="P199" s="279"/>
      <c r="Q199" s="279"/>
      <c r="R199" s="138"/>
      <c r="T199" s="168" t="s">
        <v>5</v>
      </c>
      <c r="U199" s="47" t="s">
        <v>42</v>
      </c>
      <c r="V199" s="39"/>
      <c r="W199" s="169">
        <f t="shared" si="6"/>
        <v>0</v>
      </c>
      <c r="X199" s="169">
        <v>2E-3</v>
      </c>
      <c r="Y199" s="169">
        <f t="shared" si="7"/>
        <v>8.0000000000000002E-3</v>
      </c>
      <c r="Z199" s="169">
        <v>0</v>
      </c>
      <c r="AA199" s="170">
        <f t="shared" si="8"/>
        <v>0</v>
      </c>
      <c r="AR199" s="21" t="s">
        <v>198</v>
      </c>
      <c r="AT199" s="21" t="s">
        <v>326</v>
      </c>
      <c r="AU199" s="21" t="s">
        <v>113</v>
      </c>
      <c r="AY199" s="21" t="s">
        <v>158</v>
      </c>
      <c r="BE199" s="109">
        <f t="shared" si="9"/>
        <v>0</v>
      </c>
      <c r="BF199" s="109">
        <f t="shared" si="10"/>
        <v>0</v>
      </c>
      <c r="BG199" s="109">
        <f t="shared" si="11"/>
        <v>0</v>
      </c>
      <c r="BH199" s="109">
        <f t="shared" si="12"/>
        <v>0</v>
      </c>
      <c r="BI199" s="109">
        <f t="shared" si="13"/>
        <v>0</v>
      </c>
      <c r="BJ199" s="21" t="s">
        <v>85</v>
      </c>
      <c r="BK199" s="109">
        <f t="shared" si="14"/>
        <v>0</v>
      </c>
      <c r="BL199" s="21" t="s">
        <v>163</v>
      </c>
      <c r="BM199" s="21" t="s">
        <v>917</v>
      </c>
    </row>
    <row r="200" spans="2:65" s="1" customFormat="1" ht="22.5" customHeight="1">
      <c r="B200" s="135"/>
      <c r="C200" s="203" t="s">
        <v>377</v>
      </c>
      <c r="D200" s="203" t="s">
        <v>326</v>
      </c>
      <c r="E200" s="204" t="s">
        <v>918</v>
      </c>
      <c r="F200" s="297" t="s">
        <v>919</v>
      </c>
      <c r="G200" s="297"/>
      <c r="H200" s="297"/>
      <c r="I200" s="297"/>
      <c r="J200" s="205" t="s">
        <v>333</v>
      </c>
      <c r="K200" s="206">
        <v>8</v>
      </c>
      <c r="L200" s="298">
        <v>0</v>
      </c>
      <c r="M200" s="298"/>
      <c r="N200" s="299">
        <f t="shared" si="5"/>
        <v>0</v>
      </c>
      <c r="O200" s="279"/>
      <c r="P200" s="279"/>
      <c r="Q200" s="279"/>
      <c r="R200" s="138"/>
      <c r="T200" s="168" t="s">
        <v>5</v>
      </c>
      <c r="U200" s="47" t="s">
        <v>42</v>
      </c>
      <c r="V200" s="39"/>
      <c r="W200" s="169">
        <f t="shared" si="6"/>
        <v>0</v>
      </c>
      <c r="X200" s="169">
        <v>2E-3</v>
      </c>
      <c r="Y200" s="169">
        <f t="shared" si="7"/>
        <v>1.6E-2</v>
      </c>
      <c r="Z200" s="169">
        <v>0</v>
      </c>
      <c r="AA200" s="170">
        <f t="shared" si="8"/>
        <v>0</v>
      </c>
      <c r="AR200" s="21" t="s">
        <v>198</v>
      </c>
      <c r="AT200" s="21" t="s">
        <v>326</v>
      </c>
      <c r="AU200" s="21" t="s">
        <v>113</v>
      </c>
      <c r="AY200" s="21" t="s">
        <v>158</v>
      </c>
      <c r="BE200" s="109">
        <f t="shared" si="9"/>
        <v>0</v>
      </c>
      <c r="BF200" s="109">
        <f t="shared" si="10"/>
        <v>0</v>
      </c>
      <c r="BG200" s="109">
        <f t="shared" si="11"/>
        <v>0</v>
      </c>
      <c r="BH200" s="109">
        <f t="shared" si="12"/>
        <v>0</v>
      </c>
      <c r="BI200" s="109">
        <f t="shared" si="13"/>
        <v>0</v>
      </c>
      <c r="BJ200" s="21" t="s">
        <v>85</v>
      </c>
      <c r="BK200" s="109">
        <f t="shared" si="14"/>
        <v>0</v>
      </c>
      <c r="BL200" s="21" t="s">
        <v>163</v>
      </c>
      <c r="BM200" s="21" t="s">
        <v>920</v>
      </c>
    </row>
    <row r="201" spans="2:65" s="1" customFormat="1" ht="22.5" customHeight="1">
      <c r="B201" s="135"/>
      <c r="C201" s="203" t="s">
        <v>381</v>
      </c>
      <c r="D201" s="203" t="s">
        <v>326</v>
      </c>
      <c r="E201" s="204" t="s">
        <v>921</v>
      </c>
      <c r="F201" s="297" t="s">
        <v>922</v>
      </c>
      <c r="G201" s="297"/>
      <c r="H201" s="297"/>
      <c r="I201" s="297"/>
      <c r="J201" s="205" t="s">
        <v>333</v>
      </c>
      <c r="K201" s="206">
        <v>9</v>
      </c>
      <c r="L201" s="298">
        <v>0</v>
      </c>
      <c r="M201" s="298"/>
      <c r="N201" s="299">
        <f t="shared" si="5"/>
        <v>0</v>
      </c>
      <c r="O201" s="279"/>
      <c r="P201" s="279"/>
      <c r="Q201" s="279"/>
      <c r="R201" s="138"/>
      <c r="T201" s="168" t="s">
        <v>5</v>
      </c>
      <c r="U201" s="47" t="s">
        <v>42</v>
      </c>
      <c r="V201" s="39"/>
      <c r="W201" s="169">
        <f t="shared" si="6"/>
        <v>0</v>
      </c>
      <c r="X201" s="169">
        <v>2E-3</v>
      </c>
      <c r="Y201" s="169">
        <f t="shared" si="7"/>
        <v>1.8000000000000002E-2</v>
      </c>
      <c r="Z201" s="169">
        <v>0</v>
      </c>
      <c r="AA201" s="170">
        <f t="shared" si="8"/>
        <v>0</v>
      </c>
      <c r="AR201" s="21" t="s">
        <v>198</v>
      </c>
      <c r="AT201" s="21" t="s">
        <v>326</v>
      </c>
      <c r="AU201" s="21" t="s">
        <v>113</v>
      </c>
      <c r="AY201" s="21" t="s">
        <v>158</v>
      </c>
      <c r="BE201" s="109">
        <f t="shared" si="9"/>
        <v>0</v>
      </c>
      <c r="BF201" s="109">
        <f t="shared" si="10"/>
        <v>0</v>
      </c>
      <c r="BG201" s="109">
        <f t="shared" si="11"/>
        <v>0</v>
      </c>
      <c r="BH201" s="109">
        <f t="shared" si="12"/>
        <v>0</v>
      </c>
      <c r="BI201" s="109">
        <f t="shared" si="13"/>
        <v>0</v>
      </c>
      <c r="BJ201" s="21" t="s">
        <v>85</v>
      </c>
      <c r="BK201" s="109">
        <f t="shared" si="14"/>
        <v>0</v>
      </c>
      <c r="BL201" s="21" t="s">
        <v>163</v>
      </c>
      <c r="BM201" s="21" t="s">
        <v>923</v>
      </c>
    </row>
    <row r="202" spans="2:65" s="1" customFormat="1" ht="22.5" customHeight="1">
      <c r="B202" s="135"/>
      <c r="C202" s="203" t="s">
        <v>388</v>
      </c>
      <c r="D202" s="203" t="s">
        <v>326</v>
      </c>
      <c r="E202" s="204" t="s">
        <v>924</v>
      </c>
      <c r="F202" s="297" t="s">
        <v>925</v>
      </c>
      <c r="G202" s="297"/>
      <c r="H202" s="297"/>
      <c r="I202" s="297"/>
      <c r="J202" s="205" t="s">
        <v>333</v>
      </c>
      <c r="K202" s="206">
        <v>1</v>
      </c>
      <c r="L202" s="298">
        <v>0</v>
      </c>
      <c r="M202" s="298"/>
      <c r="N202" s="299">
        <f t="shared" si="5"/>
        <v>0</v>
      </c>
      <c r="O202" s="279"/>
      <c r="P202" s="279"/>
      <c r="Q202" s="279"/>
      <c r="R202" s="138"/>
      <c r="T202" s="168" t="s">
        <v>5</v>
      </c>
      <c r="U202" s="47" t="s">
        <v>42</v>
      </c>
      <c r="V202" s="39"/>
      <c r="W202" s="169">
        <f t="shared" si="6"/>
        <v>0</v>
      </c>
      <c r="X202" s="169">
        <v>2E-3</v>
      </c>
      <c r="Y202" s="169">
        <f t="shared" si="7"/>
        <v>2E-3</v>
      </c>
      <c r="Z202" s="169">
        <v>0</v>
      </c>
      <c r="AA202" s="170">
        <f t="shared" si="8"/>
        <v>0</v>
      </c>
      <c r="AR202" s="21" t="s">
        <v>198</v>
      </c>
      <c r="AT202" s="21" t="s">
        <v>326</v>
      </c>
      <c r="AU202" s="21" t="s">
        <v>113</v>
      </c>
      <c r="AY202" s="21" t="s">
        <v>158</v>
      </c>
      <c r="BE202" s="109">
        <f t="shared" si="9"/>
        <v>0</v>
      </c>
      <c r="BF202" s="109">
        <f t="shared" si="10"/>
        <v>0</v>
      </c>
      <c r="BG202" s="109">
        <f t="shared" si="11"/>
        <v>0</v>
      </c>
      <c r="BH202" s="109">
        <f t="shared" si="12"/>
        <v>0</v>
      </c>
      <c r="BI202" s="109">
        <f t="shared" si="13"/>
        <v>0</v>
      </c>
      <c r="BJ202" s="21" t="s">
        <v>85</v>
      </c>
      <c r="BK202" s="109">
        <f t="shared" si="14"/>
        <v>0</v>
      </c>
      <c r="BL202" s="21" t="s">
        <v>163</v>
      </c>
      <c r="BM202" s="21" t="s">
        <v>926</v>
      </c>
    </row>
    <row r="203" spans="2:65" s="1" customFormat="1" ht="22.5" customHeight="1">
      <c r="B203" s="135"/>
      <c r="C203" s="203" t="s">
        <v>392</v>
      </c>
      <c r="D203" s="203" t="s">
        <v>326</v>
      </c>
      <c r="E203" s="204" t="s">
        <v>927</v>
      </c>
      <c r="F203" s="297" t="s">
        <v>928</v>
      </c>
      <c r="G203" s="297"/>
      <c r="H203" s="297"/>
      <c r="I203" s="297"/>
      <c r="J203" s="205" t="s">
        <v>333</v>
      </c>
      <c r="K203" s="206">
        <v>3</v>
      </c>
      <c r="L203" s="298">
        <v>0</v>
      </c>
      <c r="M203" s="298"/>
      <c r="N203" s="299">
        <f t="shared" si="5"/>
        <v>0</v>
      </c>
      <c r="O203" s="279"/>
      <c r="P203" s="279"/>
      <c r="Q203" s="279"/>
      <c r="R203" s="138"/>
      <c r="T203" s="168" t="s">
        <v>5</v>
      </c>
      <c r="U203" s="47" t="s">
        <v>42</v>
      </c>
      <c r="V203" s="39"/>
      <c r="W203" s="169">
        <f t="shared" si="6"/>
        <v>0</v>
      </c>
      <c r="X203" s="169">
        <v>2E-3</v>
      </c>
      <c r="Y203" s="169">
        <f t="shared" si="7"/>
        <v>6.0000000000000001E-3</v>
      </c>
      <c r="Z203" s="169">
        <v>0</v>
      </c>
      <c r="AA203" s="170">
        <f t="shared" si="8"/>
        <v>0</v>
      </c>
      <c r="AR203" s="21" t="s">
        <v>198</v>
      </c>
      <c r="AT203" s="21" t="s">
        <v>326</v>
      </c>
      <c r="AU203" s="21" t="s">
        <v>113</v>
      </c>
      <c r="AY203" s="21" t="s">
        <v>158</v>
      </c>
      <c r="BE203" s="109">
        <f t="shared" si="9"/>
        <v>0</v>
      </c>
      <c r="BF203" s="109">
        <f t="shared" si="10"/>
        <v>0</v>
      </c>
      <c r="BG203" s="109">
        <f t="shared" si="11"/>
        <v>0</v>
      </c>
      <c r="BH203" s="109">
        <f t="shared" si="12"/>
        <v>0</v>
      </c>
      <c r="BI203" s="109">
        <f t="shared" si="13"/>
        <v>0</v>
      </c>
      <c r="BJ203" s="21" t="s">
        <v>85</v>
      </c>
      <c r="BK203" s="109">
        <f t="shared" si="14"/>
        <v>0</v>
      </c>
      <c r="BL203" s="21" t="s">
        <v>163</v>
      </c>
      <c r="BM203" s="21" t="s">
        <v>929</v>
      </c>
    </row>
    <row r="204" spans="2:65" s="1" customFormat="1" ht="22.5" customHeight="1">
      <c r="B204" s="135"/>
      <c r="C204" s="203" t="s">
        <v>396</v>
      </c>
      <c r="D204" s="203" t="s">
        <v>326</v>
      </c>
      <c r="E204" s="204" t="s">
        <v>930</v>
      </c>
      <c r="F204" s="297" t="s">
        <v>931</v>
      </c>
      <c r="G204" s="297"/>
      <c r="H204" s="297"/>
      <c r="I204" s="297"/>
      <c r="J204" s="205" t="s">
        <v>333</v>
      </c>
      <c r="K204" s="206">
        <v>1</v>
      </c>
      <c r="L204" s="298">
        <v>0</v>
      </c>
      <c r="M204" s="298"/>
      <c r="N204" s="299">
        <f t="shared" si="5"/>
        <v>0</v>
      </c>
      <c r="O204" s="279"/>
      <c r="P204" s="279"/>
      <c r="Q204" s="279"/>
      <c r="R204" s="138"/>
      <c r="T204" s="168" t="s">
        <v>5</v>
      </c>
      <c r="U204" s="47" t="s">
        <v>42</v>
      </c>
      <c r="V204" s="39"/>
      <c r="W204" s="169">
        <f t="shared" si="6"/>
        <v>0</v>
      </c>
      <c r="X204" s="169">
        <v>2E-3</v>
      </c>
      <c r="Y204" s="169">
        <f t="shared" si="7"/>
        <v>2E-3</v>
      </c>
      <c r="Z204" s="169">
        <v>0</v>
      </c>
      <c r="AA204" s="170">
        <f t="shared" si="8"/>
        <v>0</v>
      </c>
      <c r="AR204" s="21" t="s">
        <v>198</v>
      </c>
      <c r="AT204" s="21" t="s">
        <v>326</v>
      </c>
      <c r="AU204" s="21" t="s">
        <v>113</v>
      </c>
      <c r="AY204" s="21" t="s">
        <v>158</v>
      </c>
      <c r="BE204" s="109">
        <f t="shared" si="9"/>
        <v>0</v>
      </c>
      <c r="BF204" s="109">
        <f t="shared" si="10"/>
        <v>0</v>
      </c>
      <c r="BG204" s="109">
        <f t="shared" si="11"/>
        <v>0</v>
      </c>
      <c r="BH204" s="109">
        <f t="shared" si="12"/>
        <v>0</v>
      </c>
      <c r="BI204" s="109">
        <f t="shared" si="13"/>
        <v>0</v>
      </c>
      <c r="BJ204" s="21" t="s">
        <v>85</v>
      </c>
      <c r="BK204" s="109">
        <f t="shared" si="14"/>
        <v>0</v>
      </c>
      <c r="BL204" s="21" t="s">
        <v>163</v>
      </c>
      <c r="BM204" s="21" t="s">
        <v>932</v>
      </c>
    </row>
    <row r="205" spans="2:65" s="1" customFormat="1" ht="22.5" customHeight="1">
      <c r="B205" s="135"/>
      <c r="C205" s="203" t="s">
        <v>400</v>
      </c>
      <c r="D205" s="203" t="s">
        <v>326</v>
      </c>
      <c r="E205" s="204" t="s">
        <v>933</v>
      </c>
      <c r="F205" s="297" t="s">
        <v>934</v>
      </c>
      <c r="G205" s="297"/>
      <c r="H205" s="297"/>
      <c r="I205" s="297"/>
      <c r="J205" s="205" t="s">
        <v>333</v>
      </c>
      <c r="K205" s="206">
        <v>3</v>
      </c>
      <c r="L205" s="298">
        <v>0</v>
      </c>
      <c r="M205" s="298"/>
      <c r="N205" s="299">
        <f t="shared" si="5"/>
        <v>0</v>
      </c>
      <c r="O205" s="279"/>
      <c r="P205" s="279"/>
      <c r="Q205" s="279"/>
      <c r="R205" s="138"/>
      <c r="T205" s="168" t="s">
        <v>5</v>
      </c>
      <c r="U205" s="47" t="s">
        <v>42</v>
      </c>
      <c r="V205" s="39"/>
      <c r="W205" s="169">
        <f t="shared" si="6"/>
        <v>0</v>
      </c>
      <c r="X205" s="169">
        <v>2E-3</v>
      </c>
      <c r="Y205" s="169">
        <f t="shared" si="7"/>
        <v>6.0000000000000001E-3</v>
      </c>
      <c r="Z205" s="169">
        <v>0</v>
      </c>
      <c r="AA205" s="170">
        <f t="shared" si="8"/>
        <v>0</v>
      </c>
      <c r="AR205" s="21" t="s">
        <v>198</v>
      </c>
      <c r="AT205" s="21" t="s">
        <v>326</v>
      </c>
      <c r="AU205" s="21" t="s">
        <v>113</v>
      </c>
      <c r="AY205" s="21" t="s">
        <v>158</v>
      </c>
      <c r="BE205" s="109">
        <f t="shared" si="9"/>
        <v>0</v>
      </c>
      <c r="BF205" s="109">
        <f t="shared" si="10"/>
        <v>0</v>
      </c>
      <c r="BG205" s="109">
        <f t="shared" si="11"/>
        <v>0</v>
      </c>
      <c r="BH205" s="109">
        <f t="shared" si="12"/>
        <v>0</v>
      </c>
      <c r="BI205" s="109">
        <f t="shared" si="13"/>
        <v>0</v>
      </c>
      <c r="BJ205" s="21" t="s">
        <v>85</v>
      </c>
      <c r="BK205" s="109">
        <f t="shared" si="14"/>
        <v>0</v>
      </c>
      <c r="BL205" s="21" t="s">
        <v>163</v>
      </c>
      <c r="BM205" s="21" t="s">
        <v>935</v>
      </c>
    </row>
    <row r="206" spans="2:65" s="1" customFormat="1" ht="31.5" customHeight="1">
      <c r="B206" s="135"/>
      <c r="C206" s="164" t="s">
        <v>404</v>
      </c>
      <c r="D206" s="164" t="s">
        <v>159</v>
      </c>
      <c r="E206" s="165" t="s">
        <v>936</v>
      </c>
      <c r="F206" s="277" t="s">
        <v>937</v>
      </c>
      <c r="G206" s="277"/>
      <c r="H206" s="277"/>
      <c r="I206" s="277"/>
      <c r="J206" s="166" t="s">
        <v>333</v>
      </c>
      <c r="K206" s="167">
        <v>77</v>
      </c>
      <c r="L206" s="278">
        <v>0</v>
      </c>
      <c r="M206" s="278"/>
      <c r="N206" s="279">
        <f t="shared" si="5"/>
        <v>0</v>
      </c>
      <c r="O206" s="279"/>
      <c r="P206" s="279"/>
      <c r="Q206" s="279"/>
      <c r="R206" s="138"/>
      <c r="T206" s="168" t="s">
        <v>5</v>
      </c>
      <c r="U206" s="47" t="s">
        <v>42</v>
      </c>
      <c r="V206" s="39"/>
      <c r="W206" s="169">
        <f t="shared" si="6"/>
        <v>0</v>
      </c>
      <c r="X206" s="169">
        <v>5.0000000000000002E-5</v>
      </c>
      <c r="Y206" s="169">
        <f t="shared" si="7"/>
        <v>3.8500000000000001E-3</v>
      </c>
      <c r="Z206" s="169">
        <v>0</v>
      </c>
      <c r="AA206" s="170">
        <f t="shared" si="8"/>
        <v>0</v>
      </c>
      <c r="AR206" s="21" t="s">
        <v>163</v>
      </c>
      <c r="AT206" s="21" t="s">
        <v>159</v>
      </c>
      <c r="AU206" s="21" t="s">
        <v>113</v>
      </c>
      <c r="AY206" s="21" t="s">
        <v>158</v>
      </c>
      <c r="BE206" s="109">
        <f t="shared" si="9"/>
        <v>0</v>
      </c>
      <c r="BF206" s="109">
        <f t="shared" si="10"/>
        <v>0</v>
      </c>
      <c r="BG206" s="109">
        <f t="shared" si="11"/>
        <v>0</v>
      </c>
      <c r="BH206" s="109">
        <f t="shared" si="12"/>
        <v>0</v>
      </c>
      <c r="BI206" s="109">
        <f t="shared" si="13"/>
        <v>0</v>
      </c>
      <c r="BJ206" s="21" t="s">
        <v>85</v>
      </c>
      <c r="BK206" s="109">
        <f t="shared" si="14"/>
        <v>0</v>
      </c>
      <c r="BL206" s="21" t="s">
        <v>163</v>
      </c>
      <c r="BM206" s="21" t="s">
        <v>938</v>
      </c>
    </row>
    <row r="207" spans="2:65" s="1" customFormat="1" ht="31.5" customHeight="1">
      <c r="B207" s="135"/>
      <c r="C207" s="203" t="s">
        <v>408</v>
      </c>
      <c r="D207" s="203" t="s">
        <v>326</v>
      </c>
      <c r="E207" s="204" t="s">
        <v>939</v>
      </c>
      <c r="F207" s="297" t="s">
        <v>940</v>
      </c>
      <c r="G207" s="297"/>
      <c r="H207" s="297"/>
      <c r="I207" s="297"/>
      <c r="J207" s="205" t="s">
        <v>333</v>
      </c>
      <c r="K207" s="206">
        <v>231</v>
      </c>
      <c r="L207" s="298">
        <v>0</v>
      </c>
      <c r="M207" s="298"/>
      <c r="N207" s="299">
        <f t="shared" si="5"/>
        <v>0</v>
      </c>
      <c r="O207" s="279"/>
      <c r="P207" s="279"/>
      <c r="Q207" s="279"/>
      <c r="R207" s="138"/>
      <c r="T207" s="168" t="s">
        <v>5</v>
      </c>
      <c r="U207" s="47" t="s">
        <v>42</v>
      </c>
      <c r="V207" s="39"/>
      <c r="W207" s="169">
        <f t="shared" si="6"/>
        <v>0</v>
      </c>
      <c r="X207" s="169">
        <v>1E-3</v>
      </c>
      <c r="Y207" s="169">
        <f t="shared" si="7"/>
        <v>0.23100000000000001</v>
      </c>
      <c r="Z207" s="169">
        <v>0</v>
      </c>
      <c r="AA207" s="170">
        <f t="shared" si="8"/>
        <v>0</v>
      </c>
      <c r="AR207" s="21" t="s">
        <v>198</v>
      </c>
      <c r="AT207" s="21" t="s">
        <v>326</v>
      </c>
      <c r="AU207" s="21" t="s">
        <v>113</v>
      </c>
      <c r="AY207" s="21" t="s">
        <v>158</v>
      </c>
      <c r="BE207" s="109">
        <f t="shared" si="9"/>
        <v>0</v>
      </c>
      <c r="BF207" s="109">
        <f t="shared" si="10"/>
        <v>0</v>
      </c>
      <c r="BG207" s="109">
        <f t="shared" si="11"/>
        <v>0</v>
      </c>
      <c r="BH207" s="109">
        <f t="shared" si="12"/>
        <v>0</v>
      </c>
      <c r="BI207" s="109">
        <f t="shared" si="13"/>
        <v>0</v>
      </c>
      <c r="BJ207" s="21" t="s">
        <v>85</v>
      </c>
      <c r="BK207" s="109">
        <f t="shared" si="14"/>
        <v>0</v>
      </c>
      <c r="BL207" s="21" t="s">
        <v>163</v>
      </c>
      <c r="BM207" s="21" t="s">
        <v>941</v>
      </c>
    </row>
    <row r="208" spans="2:65" s="1" customFormat="1" ht="31.5" customHeight="1">
      <c r="B208" s="135"/>
      <c r="C208" s="164" t="s">
        <v>413</v>
      </c>
      <c r="D208" s="164" t="s">
        <v>159</v>
      </c>
      <c r="E208" s="165" t="s">
        <v>942</v>
      </c>
      <c r="F208" s="277" t="s">
        <v>943</v>
      </c>
      <c r="G208" s="277"/>
      <c r="H208" s="277"/>
      <c r="I208" s="277"/>
      <c r="J208" s="166" t="s">
        <v>333</v>
      </c>
      <c r="K208" s="167">
        <v>77</v>
      </c>
      <c r="L208" s="278">
        <v>0</v>
      </c>
      <c r="M208" s="278"/>
      <c r="N208" s="279">
        <f t="shared" si="5"/>
        <v>0</v>
      </c>
      <c r="O208" s="279"/>
      <c r="P208" s="279"/>
      <c r="Q208" s="279"/>
      <c r="R208" s="138"/>
      <c r="T208" s="168" t="s">
        <v>5</v>
      </c>
      <c r="U208" s="47" t="s">
        <v>42</v>
      </c>
      <c r="V208" s="39"/>
      <c r="W208" s="169">
        <f t="shared" si="6"/>
        <v>0</v>
      </c>
      <c r="X208" s="169">
        <v>0</v>
      </c>
      <c r="Y208" s="169">
        <f t="shared" si="7"/>
        <v>0</v>
      </c>
      <c r="Z208" s="169">
        <v>0</v>
      </c>
      <c r="AA208" s="170">
        <f t="shared" si="8"/>
        <v>0</v>
      </c>
      <c r="AR208" s="21" t="s">
        <v>163</v>
      </c>
      <c r="AT208" s="21" t="s">
        <v>159</v>
      </c>
      <c r="AU208" s="21" t="s">
        <v>113</v>
      </c>
      <c r="AY208" s="21" t="s">
        <v>158</v>
      </c>
      <c r="BE208" s="109">
        <f t="shared" si="9"/>
        <v>0</v>
      </c>
      <c r="BF208" s="109">
        <f t="shared" si="10"/>
        <v>0</v>
      </c>
      <c r="BG208" s="109">
        <f t="shared" si="11"/>
        <v>0</v>
      </c>
      <c r="BH208" s="109">
        <f t="shared" si="12"/>
        <v>0</v>
      </c>
      <c r="BI208" s="109">
        <f t="shared" si="13"/>
        <v>0</v>
      </c>
      <c r="BJ208" s="21" t="s">
        <v>85</v>
      </c>
      <c r="BK208" s="109">
        <f t="shared" si="14"/>
        <v>0</v>
      </c>
      <c r="BL208" s="21" t="s">
        <v>163</v>
      </c>
      <c r="BM208" s="21" t="s">
        <v>944</v>
      </c>
    </row>
    <row r="209" spans="2:65" s="1" customFormat="1" ht="22.5" customHeight="1">
      <c r="B209" s="135"/>
      <c r="C209" s="203" t="s">
        <v>418</v>
      </c>
      <c r="D209" s="203" t="s">
        <v>326</v>
      </c>
      <c r="E209" s="204" t="s">
        <v>945</v>
      </c>
      <c r="F209" s="297" t="s">
        <v>946</v>
      </c>
      <c r="G209" s="297"/>
      <c r="H209" s="297"/>
      <c r="I209" s="297"/>
      <c r="J209" s="205" t="s">
        <v>278</v>
      </c>
      <c r="K209" s="206">
        <v>0.38500000000000001</v>
      </c>
      <c r="L209" s="298">
        <v>0</v>
      </c>
      <c r="M209" s="298"/>
      <c r="N209" s="299">
        <f t="shared" si="5"/>
        <v>0</v>
      </c>
      <c r="O209" s="279"/>
      <c r="P209" s="279"/>
      <c r="Q209" s="279"/>
      <c r="R209" s="138"/>
      <c r="T209" s="168" t="s">
        <v>5</v>
      </c>
      <c r="U209" s="47" t="s">
        <v>42</v>
      </c>
      <c r="V209" s="39"/>
      <c r="W209" s="169">
        <f t="shared" si="6"/>
        <v>0</v>
      </c>
      <c r="X209" s="169">
        <v>1</v>
      </c>
      <c r="Y209" s="169">
        <f t="shared" si="7"/>
        <v>0.38500000000000001</v>
      </c>
      <c r="Z209" s="169">
        <v>0</v>
      </c>
      <c r="AA209" s="170">
        <f t="shared" si="8"/>
        <v>0</v>
      </c>
      <c r="AR209" s="21" t="s">
        <v>198</v>
      </c>
      <c r="AT209" s="21" t="s">
        <v>326</v>
      </c>
      <c r="AU209" s="21" t="s">
        <v>113</v>
      </c>
      <c r="AY209" s="21" t="s">
        <v>158</v>
      </c>
      <c r="BE209" s="109">
        <f t="shared" si="9"/>
        <v>0</v>
      </c>
      <c r="BF209" s="109">
        <f t="shared" si="10"/>
        <v>0</v>
      </c>
      <c r="BG209" s="109">
        <f t="shared" si="11"/>
        <v>0</v>
      </c>
      <c r="BH209" s="109">
        <f t="shared" si="12"/>
        <v>0</v>
      </c>
      <c r="BI209" s="109">
        <f t="shared" si="13"/>
        <v>0</v>
      </c>
      <c r="BJ209" s="21" t="s">
        <v>85</v>
      </c>
      <c r="BK209" s="109">
        <f t="shared" si="14"/>
        <v>0</v>
      </c>
      <c r="BL209" s="21" t="s">
        <v>163</v>
      </c>
      <c r="BM209" s="21" t="s">
        <v>947</v>
      </c>
    </row>
    <row r="210" spans="2:65" s="1" customFormat="1" ht="31.5" customHeight="1">
      <c r="B210" s="135"/>
      <c r="C210" s="164" t="s">
        <v>423</v>
      </c>
      <c r="D210" s="164" t="s">
        <v>159</v>
      </c>
      <c r="E210" s="165" t="s">
        <v>948</v>
      </c>
      <c r="F210" s="277" t="s">
        <v>949</v>
      </c>
      <c r="G210" s="277"/>
      <c r="H210" s="277"/>
      <c r="I210" s="277"/>
      <c r="J210" s="166" t="s">
        <v>333</v>
      </c>
      <c r="K210" s="167">
        <v>77</v>
      </c>
      <c r="L210" s="278">
        <v>0</v>
      </c>
      <c r="M210" s="278"/>
      <c r="N210" s="279">
        <f t="shared" si="5"/>
        <v>0</v>
      </c>
      <c r="O210" s="279"/>
      <c r="P210" s="279"/>
      <c r="Q210" s="279"/>
      <c r="R210" s="138"/>
      <c r="T210" s="168" t="s">
        <v>5</v>
      </c>
      <c r="U210" s="47" t="s">
        <v>42</v>
      </c>
      <c r="V210" s="39"/>
      <c r="W210" s="169">
        <f t="shared" si="6"/>
        <v>0</v>
      </c>
      <c r="X210" s="169">
        <v>3.6000000000000002E-4</v>
      </c>
      <c r="Y210" s="169">
        <f t="shared" si="7"/>
        <v>2.7720000000000002E-2</v>
      </c>
      <c r="Z210" s="169">
        <v>0</v>
      </c>
      <c r="AA210" s="170">
        <f t="shared" si="8"/>
        <v>0</v>
      </c>
      <c r="AR210" s="21" t="s">
        <v>163</v>
      </c>
      <c r="AT210" s="21" t="s">
        <v>159</v>
      </c>
      <c r="AU210" s="21" t="s">
        <v>113</v>
      </c>
      <c r="AY210" s="21" t="s">
        <v>158</v>
      </c>
      <c r="BE210" s="109">
        <f t="shared" si="9"/>
        <v>0</v>
      </c>
      <c r="BF210" s="109">
        <f t="shared" si="10"/>
        <v>0</v>
      </c>
      <c r="BG210" s="109">
        <f t="shared" si="11"/>
        <v>0</v>
      </c>
      <c r="BH210" s="109">
        <f t="shared" si="12"/>
        <v>0</v>
      </c>
      <c r="BI210" s="109">
        <f t="shared" si="13"/>
        <v>0</v>
      </c>
      <c r="BJ210" s="21" t="s">
        <v>85</v>
      </c>
      <c r="BK210" s="109">
        <f t="shared" si="14"/>
        <v>0</v>
      </c>
      <c r="BL210" s="21" t="s">
        <v>163</v>
      </c>
      <c r="BM210" s="21" t="s">
        <v>950</v>
      </c>
    </row>
    <row r="211" spans="2:65" s="1" customFormat="1" ht="22.5" customHeight="1">
      <c r="B211" s="135"/>
      <c r="C211" s="203" t="s">
        <v>427</v>
      </c>
      <c r="D211" s="203" t="s">
        <v>326</v>
      </c>
      <c r="E211" s="204" t="s">
        <v>951</v>
      </c>
      <c r="F211" s="297" t="s">
        <v>952</v>
      </c>
      <c r="G211" s="297"/>
      <c r="H211" s="297"/>
      <c r="I211" s="297"/>
      <c r="J211" s="205" t="s">
        <v>162</v>
      </c>
      <c r="K211" s="206">
        <v>346.5</v>
      </c>
      <c r="L211" s="298">
        <v>0</v>
      </c>
      <c r="M211" s="298"/>
      <c r="N211" s="299">
        <f t="shared" si="5"/>
        <v>0</v>
      </c>
      <c r="O211" s="279"/>
      <c r="P211" s="279"/>
      <c r="Q211" s="279"/>
      <c r="R211" s="138"/>
      <c r="T211" s="168" t="s">
        <v>5</v>
      </c>
      <c r="U211" s="47" t="s">
        <v>42</v>
      </c>
      <c r="V211" s="39"/>
      <c r="W211" s="169">
        <f t="shared" si="6"/>
        <v>0</v>
      </c>
      <c r="X211" s="169">
        <v>1.5E-3</v>
      </c>
      <c r="Y211" s="169">
        <f t="shared" si="7"/>
        <v>0.51975000000000005</v>
      </c>
      <c r="Z211" s="169">
        <v>0</v>
      </c>
      <c r="AA211" s="170">
        <f t="shared" si="8"/>
        <v>0</v>
      </c>
      <c r="AR211" s="21" t="s">
        <v>198</v>
      </c>
      <c r="AT211" s="21" t="s">
        <v>326</v>
      </c>
      <c r="AU211" s="21" t="s">
        <v>113</v>
      </c>
      <c r="AY211" s="21" t="s">
        <v>158</v>
      </c>
      <c r="BE211" s="109">
        <f t="shared" si="9"/>
        <v>0</v>
      </c>
      <c r="BF211" s="109">
        <f t="shared" si="10"/>
        <v>0</v>
      </c>
      <c r="BG211" s="109">
        <f t="shared" si="11"/>
        <v>0</v>
      </c>
      <c r="BH211" s="109">
        <f t="shared" si="12"/>
        <v>0</v>
      </c>
      <c r="BI211" s="109">
        <f t="shared" si="13"/>
        <v>0</v>
      </c>
      <c r="BJ211" s="21" t="s">
        <v>85</v>
      </c>
      <c r="BK211" s="109">
        <f t="shared" si="14"/>
        <v>0</v>
      </c>
      <c r="BL211" s="21" t="s">
        <v>163</v>
      </c>
      <c r="BM211" s="21" t="s">
        <v>953</v>
      </c>
    </row>
    <row r="212" spans="2:65" s="11" customFormat="1" ht="22.5" customHeight="1">
      <c r="B212" s="179"/>
      <c r="C212" s="180"/>
      <c r="D212" s="180"/>
      <c r="E212" s="181" t="s">
        <v>5</v>
      </c>
      <c r="F212" s="293" t="s">
        <v>954</v>
      </c>
      <c r="G212" s="294"/>
      <c r="H212" s="294"/>
      <c r="I212" s="294"/>
      <c r="J212" s="180"/>
      <c r="K212" s="182">
        <v>346.5</v>
      </c>
      <c r="L212" s="180"/>
      <c r="M212" s="180"/>
      <c r="N212" s="180"/>
      <c r="O212" s="180"/>
      <c r="P212" s="180"/>
      <c r="Q212" s="180"/>
      <c r="R212" s="183"/>
      <c r="T212" s="184"/>
      <c r="U212" s="180"/>
      <c r="V212" s="180"/>
      <c r="W212" s="180"/>
      <c r="X212" s="180"/>
      <c r="Y212" s="180"/>
      <c r="Z212" s="180"/>
      <c r="AA212" s="185"/>
      <c r="AT212" s="186" t="s">
        <v>166</v>
      </c>
      <c r="AU212" s="186" t="s">
        <v>113</v>
      </c>
      <c r="AV212" s="11" t="s">
        <v>113</v>
      </c>
      <c r="AW212" s="11" t="s">
        <v>35</v>
      </c>
      <c r="AX212" s="11" t="s">
        <v>77</v>
      </c>
      <c r="AY212" s="186" t="s">
        <v>158</v>
      </c>
    </row>
    <row r="213" spans="2:65" s="12" customFormat="1" ht="22.5" customHeight="1">
      <c r="B213" s="187"/>
      <c r="C213" s="188"/>
      <c r="D213" s="188"/>
      <c r="E213" s="189" t="s">
        <v>5</v>
      </c>
      <c r="F213" s="291" t="s">
        <v>170</v>
      </c>
      <c r="G213" s="292"/>
      <c r="H213" s="292"/>
      <c r="I213" s="292"/>
      <c r="J213" s="188"/>
      <c r="K213" s="190">
        <v>346.5</v>
      </c>
      <c r="L213" s="188"/>
      <c r="M213" s="188"/>
      <c r="N213" s="188"/>
      <c r="O213" s="188"/>
      <c r="P213" s="188"/>
      <c r="Q213" s="188"/>
      <c r="R213" s="191"/>
      <c r="T213" s="192"/>
      <c r="U213" s="188"/>
      <c r="V213" s="188"/>
      <c r="W213" s="188"/>
      <c r="X213" s="188"/>
      <c r="Y213" s="188"/>
      <c r="Z213" s="188"/>
      <c r="AA213" s="193"/>
      <c r="AT213" s="194" t="s">
        <v>166</v>
      </c>
      <c r="AU213" s="194" t="s">
        <v>113</v>
      </c>
      <c r="AV213" s="12" t="s">
        <v>163</v>
      </c>
      <c r="AW213" s="12" t="s">
        <v>35</v>
      </c>
      <c r="AX213" s="12" t="s">
        <v>85</v>
      </c>
      <c r="AY213" s="194" t="s">
        <v>158</v>
      </c>
    </row>
    <row r="214" spans="2:65" s="1" customFormat="1" ht="44.25" customHeight="1">
      <c r="B214" s="135"/>
      <c r="C214" s="164" t="s">
        <v>431</v>
      </c>
      <c r="D214" s="164" t="s">
        <v>159</v>
      </c>
      <c r="E214" s="165" t="s">
        <v>955</v>
      </c>
      <c r="F214" s="277" t="s">
        <v>956</v>
      </c>
      <c r="G214" s="277"/>
      <c r="H214" s="277"/>
      <c r="I214" s="277"/>
      <c r="J214" s="166" t="s">
        <v>162</v>
      </c>
      <c r="K214" s="167">
        <v>20636</v>
      </c>
      <c r="L214" s="278">
        <v>0</v>
      </c>
      <c r="M214" s="278"/>
      <c r="N214" s="279">
        <f>ROUND(L214*K214,2)</f>
        <v>0</v>
      </c>
      <c r="O214" s="279"/>
      <c r="P214" s="279"/>
      <c r="Q214" s="279"/>
      <c r="R214" s="138"/>
      <c r="T214" s="168" t="s">
        <v>5</v>
      </c>
      <c r="U214" s="47" t="s">
        <v>42</v>
      </c>
      <c r="V214" s="39"/>
      <c r="W214" s="169">
        <f>V214*K214</f>
        <v>0</v>
      </c>
      <c r="X214" s="169">
        <v>0</v>
      </c>
      <c r="Y214" s="169">
        <f>X214*K214</f>
        <v>0</v>
      </c>
      <c r="Z214" s="169">
        <v>0</v>
      </c>
      <c r="AA214" s="170">
        <f>Z214*K214</f>
        <v>0</v>
      </c>
      <c r="AR214" s="21" t="s">
        <v>163</v>
      </c>
      <c r="AT214" s="21" t="s">
        <v>159</v>
      </c>
      <c r="AU214" s="21" t="s">
        <v>113</v>
      </c>
      <c r="AY214" s="21" t="s">
        <v>158</v>
      </c>
      <c r="BE214" s="109">
        <f>IF(U214="základní",N214,0)</f>
        <v>0</v>
      </c>
      <c r="BF214" s="109">
        <f>IF(U214="snížená",N214,0)</f>
        <v>0</v>
      </c>
      <c r="BG214" s="109">
        <f>IF(U214="zákl. přenesená",N214,0)</f>
        <v>0</v>
      </c>
      <c r="BH214" s="109">
        <f>IF(U214="sníž. přenesená",N214,0)</f>
        <v>0</v>
      </c>
      <c r="BI214" s="109">
        <f>IF(U214="nulová",N214,0)</f>
        <v>0</v>
      </c>
      <c r="BJ214" s="21" t="s">
        <v>85</v>
      </c>
      <c r="BK214" s="109">
        <f>ROUND(L214*K214,2)</f>
        <v>0</v>
      </c>
      <c r="BL214" s="21" t="s">
        <v>163</v>
      </c>
      <c r="BM214" s="21" t="s">
        <v>957</v>
      </c>
    </row>
    <row r="215" spans="2:65" s="11" customFormat="1" ht="22.5" customHeight="1">
      <c r="B215" s="179"/>
      <c r="C215" s="180"/>
      <c r="D215" s="180"/>
      <c r="E215" s="181" t="s">
        <v>5</v>
      </c>
      <c r="F215" s="293" t="s">
        <v>810</v>
      </c>
      <c r="G215" s="294"/>
      <c r="H215" s="294"/>
      <c r="I215" s="294"/>
      <c r="J215" s="180"/>
      <c r="K215" s="182">
        <v>18880</v>
      </c>
      <c r="L215" s="180"/>
      <c r="M215" s="180"/>
      <c r="N215" s="180"/>
      <c r="O215" s="180"/>
      <c r="P215" s="180"/>
      <c r="Q215" s="180"/>
      <c r="R215" s="183"/>
      <c r="T215" s="184"/>
      <c r="U215" s="180"/>
      <c r="V215" s="180"/>
      <c r="W215" s="180"/>
      <c r="X215" s="180"/>
      <c r="Y215" s="180"/>
      <c r="Z215" s="180"/>
      <c r="AA215" s="185"/>
      <c r="AT215" s="186" t="s">
        <v>166</v>
      </c>
      <c r="AU215" s="186" t="s">
        <v>113</v>
      </c>
      <c r="AV215" s="11" t="s">
        <v>113</v>
      </c>
      <c r="AW215" s="11" t="s">
        <v>35</v>
      </c>
      <c r="AX215" s="11" t="s">
        <v>77</v>
      </c>
      <c r="AY215" s="186" t="s">
        <v>158</v>
      </c>
    </row>
    <row r="216" spans="2:65" s="11" customFormat="1" ht="22.5" customHeight="1">
      <c r="B216" s="179"/>
      <c r="C216" s="180"/>
      <c r="D216" s="180"/>
      <c r="E216" s="181" t="s">
        <v>5</v>
      </c>
      <c r="F216" s="289" t="s">
        <v>958</v>
      </c>
      <c r="G216" s="290"/>
      <c r="H216" s="290"/>
      <c r="I216" s="290"/>
      <c r="J216" s="180"/>
      <c r="K216" s="182">
        <v>880</v>
      </c>
      <c r="L216" s="180"/>
      <c r="M216" s="180"/>
      <c r="N216" s="180"/>
      <c r="O216" s="180"/>
      <c r="P216" s="180"/>
      <c r="Q216" s="180"/>
      <c r="R216" s="183"/>
      <c r="T216" s="184"/>
      <c r="U216" s="180"/>
      <c r="V216" s="180"/>
      <c r="W216" s="180"/>
      <c r="X216" s="180"/>
      <c r="Y216" s="180"/>
      <c r="Z216" s="180"/>
      <c r="AA216" s="185"/>
      <c r="AT216" s="186" t="s">
        <v>166</v>
      </c>
      <c r="AU216" s="186" t="s">
        <v>113</v>
      </c>
      <c r="AV216" s="11" t="s">
        <v>113</v>
      </c>
      <c r="AW216" s="11" t="s">
        <v>35</v>
      </c>
      <c r="AX216" s="11" t="s">
        <v>77</v>
      </c>
      <c r="AY216" s="186" t="s">
        <v>158</v>
      </c>
    </row>
    <row r="217" spans="2:65" s="11" customFormat="1" ht="22.5" customHeight="1">
      <c r="B217" s="179"/>
      <c r="C217" s="180"/>
      <c r="D217" s="180"/>
      <c r="E217" s="181" t="s">
        <v>5</v>
      </c>
      <c r="F217" s="289" t="s">
        <v>959</v>
      </c>
      <c r="G217" s="290"/>
      <c r="H217" s="290"/>
      <c r="I217" s="290"/>
      <c r="J217" s="180"/>
      <c r="K217" s="182">
        <v>876</v>
      </c>
      <c r="L217" s="180"/>
      <c r="M217" s="180"/>
      <c r="N217" s="180"/>
      <c r="O217" s="180"/>
      <c r="P217" s="180"/>
      <c r="Q217" s="180"/>
      <c r="R217" s="183"/>
      <c r="T217" s="184"/>
      <c r="U217" s="180"/>
      <c r="V217" s="180"/>
      <c r="W217" s="180"/>
      <c r="X217" s="180"/>
      <c r="Y217" s="180"/>
      <c r="Z217" s="180"/>
      <c r="AA217" s="185"/>
      <c r="AT217" s="186" t="s">
        <v>166</v>
      </c>
      <c r="AU217" s="186" t="s">
        <v>113</v>
      </c>
      <c r="AV217" s="11" t="s">
        <v>113</v>
      </c>
      <c r="AW217" s="11" t="s">
        <v>35</v>
      </c>
      <c r="AX217" s="11" t="s">
        <v>77</v>
      </c>
      <c r="AY217" s="186" t="s">
        <v>158</v>
      </c>
    </row>
    <row r="218" spans="2:65" s="12" customFormat="1" ht="22.5" customHeight="1">
      <c r="B218" s="187"/>
      <c r="C218" s="188"/>
      <c r="D218" s="188"/>
      <c r="E218" s="189" t="s">
        <v>5</v>
      </c>
      <c r="F218" s="291" t="s">
        <v>170</v>
      </c>
      <c r="G218" s="292"/>
      <c r="H218" s="292"/>
      <c r="I218" s="292"/>
      <c r="J218" s="188"/>
      <c r="K218" s="190">
        <v>20636</v>
      </c>
      <c r="L218" s="188"/>
      <c r="M218" s="188"/>
      <c r="N218" s="188"/>
      <c r="O218" s="188"/>
      <c r="P218" s="188"/>
      <c r="Q218" s="188"/>
      <c r="R218" s="191"/>
      <c r="T218" s="192"/>
      <c r="U218" s="188"/>
      <c r="V218" s="188"/>
      <c r="W218" s="188"/>
      <c r="X218" s="188"/>
      <c r="Y218" s="188"/>
      <c r="Z218" s="188"/>
      <c r="AA218" s="193"/>
      <c r="AT218" s="194" t="s">
        <v>166</v>
      </c>
      <c r="AU218" s="194" t="s">
        <v>113</v>
      </c>
      <c r="AV218" s="12" t="s">
        <v>163</v>
      </c>
      <c r="AW218" s="12" t="s">
        <v>35</v>
      </c>
      <c r="AX218" s="12" t="s">
        <v>85</v>
      </c>
      <c r="AY218" s="194" t="s">
        <v>158</v>
      </c>
    </row>
    <row r="219" spans="2:65" s="1" customFormat="1" ht="22.5" customHeight="1">
      <c r="B219" s="135"/>
      <c r="C219" s="203" t="s">
        <v>435</v>
      </c>
      <c r="D219" s="203" t="s">
        <v>326</v>
      </c>
      <c r="E219" s="204" t="s">
        <v>960</v>
      </c>
      <c r="F219" s="297" t="s">
        <v>961</v>
      </c>
      <c r="G219" s="297"/>
      <c r="H219" s="297"/>
      <c r="I219" s="297"/>
      <c r="J219" s="205" t="s">
        <v>962</v>
      </c>
      <c r="K219" s="206">
        <v>10.318</v>
      </c>
      <c r="L219" s="298">
        <v>0</v>
      </c>
      <c r="M219" s="298"/>
      <c r="N219" s="299">
        <f>ROUND(L219*K219,2)</f>
        <v>0</v>
      </c>
      <c r="O219" s="279"/>
      <c r="P219" s="279"/>
      <c r="Q219" s="279"/>
      <c r="R219" s="138"/>
      <c r="T219" s="168" t="s">
        <v>5</v>
      </c>
      <c r="U219" s="47" t="s">
        <v>42</v>
      </c>
      <c r="V219" s="39"/>
      <c r="W219" s="169">
        <f>V219*K219</f>
        <v>0</v>
      </c>
      <c r="X219" s="169">
        <v>1E-3</v>
      </c>
      <c r="Y219" s="169">
        <f>X219*K219</f>
        <v>1.0317999999999999E-2</v>
      </c>
      <c r="Z219" s="169">
        <v>0</v>
      </c>
      <c r="AA219" s="170">
        <f>Z219*K219</f>
        <v>0</v>
      </c>
      <c r="AR219" s="21" t="s">
        <v>198</v>
      </c>
      <c r="AT219" s="21" t="s">
        <v>326</v>
      </c>
      <c r="AU219" s="21" t="s">
        <v>113</v>
      </c>
      <c r="AY219" s="21" t="s">
        <v>158</v>
      </c>
      <c r="BE219" s="109">
        <f>IF(U219="základní",N219,0)</f>
        <v>0</v>
      </c>
      <c r="BF219" s="109">
        <f>IF(U219="snížená",N219,0)</f>
        <v>0</v>
      </c>
      <c r="BG219" s="109">
        <f>IF(U219="zákl. přenesená",N219,0)</f>
        <v>0</v>
      </c>
      <c r="BH219" s="109">
        <f>IF(U219="sníž. přenesená",N219,0)</f>
        <v>0</v>
      </c>
      <c r="BI219" s="109">
        <f>IF(U219="nulová",N219,0)</f>
        <v>0</v>
      </c>
      <c r="BJ219" s="21" t="s">
        <v>85</v>
      </c>
      <c r="BK219" s="109">
        <f>ROUND(L219*K219,2)</f>
        <v>0</v>
      </c>
      <c r="BL219" s="21" t="s">
        <v>163</v>
      </c>
      <c r="BM219" s="21" t="s">
        <v>963</v>
      </c>
    </row>
    <row r="220" spans="2:65" s="1" customFormat="1" ht="31.5" customHeight="1">
      <c r="B220" s="135"/>
      <c r="C220" s="164" t="s">
        <v>439</v>
      </c>
      <c r="D220" s="164" t="s">
        <v>159</v>
      </c>
      <c r="E220" s="165" t="s">
        <v>964</v>
      </c>
      <c r="F220" s="277" t="s">
        <v>965</v>
      </c>
      <c r="G220" s="277"/>
      <c r="H220" s="277"/>
      <c r="I220" s="277"/>
      <c r="J220" s="166" t="s">
        <v>162</v>
      </c>
      <c r="K220" s="167">
        <v>18880</v>
      </c>
      <c r="L220" s="278">
        <v>0</v>
      </c>
      <c r="M220" s="278"/>
      <c r="N220" s="279">
        <f>ROUND(L220*K220,2)</f>
        <v>0</v>
      </c>
      <c r="O220" s="279"/>
      <c r="P220" s="279"/>
      <c r="Q220" s="279"/>
      <c r="R220" s="138"/>
      <c r="T220" s="168" t="s">
        <v>5</v>
      </c>
      <c r="U220" s="47" t="s">
        <v>42</v>
      </c>
      <c r="V220" s="39"/>
      <c r="W220" s="169">
        <f>V220*K220</f>
        <v>0</v>
      </c>
      <c r="X220" s="169">
        <v>0</v>
      </c>
      <c r="Y220" s="169">
        <f>X220*K220</f>
        <v>0</v>
      </c>
      <c r="Z220" s="169">
        <v>0</v>
      </c>
      <c r="AA220" s="170">
        <f>Z220*K220</f>
        <v>0</v>
      </c>
      <c r="AR220" s="21" t="s">
        <v>163</v>
      </c>
      <c r="AT220" s="21" t="s">
        <v>159</v>
      </c>
      <c r="AU220" s="21" t="s">
        <v>113</v>
      </c>
      <c r="AY220" s="21" t="s">
        <v>158</v>
      </c>
      <c r="BE220" s="109">
        <f>IF(U220="základní",N220,0)</f>
        <v>0</v>
      </c>
      <c r="BF220" s="109">
        <f>IF(U220="snížená",N220,0)</f>
        <v>0</v>
      </c>
      <c r="BG220" s="109">
        <f>IF(U220="zákl. přenesená",N220,0)</f>
        <v>0</v>
      </c>
      <c r="BH220" s="109">
        <f>IF(U220="sníž. přenesená",N220,0)</f>
        <v>0</v>
      </c>
      <c r="BI220" s="109">
        <f>IF(U220="nulová",N220,0)</f>
        <v>0</v>
      </c>
      <c r="BJ220" s="21" t="s">
        <v>85</v>
      </c>
      <c r="BK220" s="109">
        <f>ROUND(L220*K220,2)</f>
        <v>0</v>
      </c>
      <c r="BL220" s="21" t="s">
        <v>163</v>
      </c>
      <c r="BM220" s="21" t="s">
        <v>966</v>
      </c>
    </row>
    <row r="221" spans="2:65" s="11" customFormat="1" ht="22.5" customHeight="1">
      <c r="B221" s="179"/>
      <c r="C221" s="180"/>
      <c r="D221" s="180"/>
      <c r="E221" s="181" t="s">
        <v>5</v>
      </c>
      <c r="F221" s="293" t="s">
        <v>810</v>
      </c>
      <c r="G221" s="294"/>
      <c r="H221" s="294"/>
      <c r="I221" s="294"/>
      <c r="J221" s="180"/>
      <c r="K221" s="182">
        <v>18880</v>
      </c>
      <c r="L221" s="180"/>
      <c r="M221" s="180"/>
      <c r="N221" s="180"/>
      <c r="O221" s="180"/>
      <c r="P221" s="180"/>
      <c r="Q221" s="180"/>
      <c r="R221" s="183"/>
      <c r="T221" s="184"/>
      <c r="U221" s="180"/>
      <c r="V221" s="180"/>
      <c r="W221" s="180"/>
      <c r="X221" s="180"/>
      <c r="Y221" s="180"/>
      <c r="Z221" s="180"/>
      <c r="AA221" s="185"/>
      <c r="AT221" s="186" t="s">
        <v>166</v>
      </c>
      <c r="AU221" s="186" t="s">
        <v>113</v>
      </c>
      <c r="AV221" s="11" t="s">
        <v>113</v>
      </c>
      <c r="AW221" s="11" t="s">
        <v>35</v>
      </c>
      <c r="AX221" s="11" t="s">
        <v>77</v>
      </c>
      <c r="AY221" s="186" t="s">
        <v>158</v>
      </c>
    </row>
    <row r="222" spans="2:65" s="12" customFormat="1" ht="22.5" customHeight="1">
      <c r="B222" s="187"/>
      <c r="C222" s="188"/>
      <c r="D222" s="188"/>
      <c r="E222" s="189" t="s">
        <v>5</v>
      </c>
      <c r="F222" s="291" t="s">
        <v>170</v>
      </c>
      <c r="G222" s="292"/>
      <c r="H222" s="292"/>
      <c r="I222" s="292"/>
      <c r="J222" s="188"/>
      <c r="K222" s="190">
        <v>18880</v>
      </c>
      <c r="L222" s="188"/>
      <c r="M222" s="188"/>
      <c r="N222" s="188"/>
      <c r="O222" s="188"/>
      <c r="P222" s="188"/>
      <c r="Q222" s="188"/>
      <c r="R222" s="191"/>
      <c r="T222" s="192"/>
      <c r="U222" s="188"/>
      <c r="V222" s="188"/>
      <c r="W222" s="188"/>
      <c r="X222" s="188"/>
      <c r="Y222" s="188"/>
      <c r="Z222" s="188"/>
      <c r="AA222" s="193"/>
      <c r="AT222" s="194" t="s">
        <v>166</v>
      </c>
      <c r="AU222" s="194" t="s">
        <v>113</v>
      </c>
      <c r="AV222" s="12" t="s">
        <v>163</v>
      </c>
      <c r="AW222" s="12" t="s">
        <v>35</v>
      </c>
      <c r="AX222" s="12" t="s">
        <v>85</v>
      </c>
      <c r="AY222" s="194" t="s">
        <v>158</v>
      </c>
    </row>
    <row r="223" spans="2:65" s="1" customFormat="1" ht="22.5" customHeight="1">
      <c r="B223" s="135"/>
      <c r="C223" s="203" t="s">
        <v>443</v>
      </c>
      <c r="D223" s="203" t="s">
        <v>326</v>
      </c>
      <c r="E223" s="204" t="s">
        <v>960</v>
      </c>
      <c r="F223" s="297" t="s">
        <v>961</v>
      </c>
      <c r="G223" s="297"/>
      <c r="H223" s="297"/>
      <c r="I223" s="297"/>
      <c r="J223" s="205" t="s">
        <v>962</v>
      </c>
      <c r="K223" s="206">
        <v>10.318</v>
      </c>
      <c r="L223" s="298">
        <v>0</v>
      </c>
      <c r="M223" s="298"/>
      <c r="N223" s="299">
        <f>ROUND(L223*K223,2)</f>
        <v>0</v>
      </c>
      <c r="O223" s="279"/>
      <c r="P223" s="279"/>
      <c r="Q223" s="279"/>
      <c r="R223" s="138"/>
      <c r="T223" s="168" t="s">
        <v>5</v>
      </c>
      <c r="U223" s="47" t="s">
        <v>42</v>
      </c>
      <c r="V223" s="39"/>
      <c r="W223" s="169">
        <f>V223*K223</f>
        <v>0</v>
      </c>
      <c r="X223" s="169">
        <v>1E-3</v>
      </c>
      <c r="Y223" s="169">
        <f>X223*K223</f>
        <v>1.0317999999999999E-2</v>
      </c>
      <c r="Z223" s="169">
        <v>0</v>
      </c>
      <c r="AA223" s="170">
        <f>Z223*K223</f>
        <v>0</v>
      </c>
      <c r="AR223" s="21" t="s">
        <v>198</v>
      </c>
      <c r="AT223" s="21" t="s">
        <v>326</v>
      </c>
      <c r="AU223" s="21" t="s">
        <v>113</v>
      </c>
      <c r="AY223" s="21" t="s">
        <v>158</v>
      </c>
      <c r="BE223" s="109">
        <f>IF(U223="základní",N223,0)</f>
        <v>0</v>
      </c>
      <c r="BF223" s="109">
        <f>IF(U223="snížená",N223,0)</f>
        <v>0</v>
      </c>
      <c r="BG223" s="109">
        <f>IF(U223="zákl. přenesená",N223,0)</f>
        <v>0</v>
      </c>
      <c r="BH223" s="109">
        <f>IF(U223="sníž. přenesená",N223,0)</f>
        <v>0</v>
      </c>
      <c r="BI223" s="109">
        <f>IF(U223="nulová",N223,0)</f>
        <v>0</v>
      </c>
      <c r="BJ223" s="21" t="s">
        <v>85</v>
      </c>
      <c r="BK223" s="109">
        <f>ROUND(L223*K223,2)</f>
        <v>0</v>
      </c>
      <c r="BL223" s="21" t="s">
        <v>163</v>
      </c>
      <c r="BM223" s="21" t="s">
        <v>967</v>
      </c>
    </row>
    <row r="224" spans="2:65" s="1" customFormat="1" ht="31.5" customHeight="1">
      <c r="B224" s="135"/>
      <c r="C224" s="164" t="s">
        <v>447</v>
      </c>
      <c r="D224" s="164" t="s">
        <v>159</v>
      </c>
      <c r="E224" s="165" t="s">
        <v>968</v>
      </c>
      <c r="F224" s="277" t="s">
        <v>969</v>
      </c>
      <c r="G224" s="277"/>
      <c r="H224" s="277"/>
      <c r="I224" s="277"/>
      <c r="J224" s="166" t="s">
        <v>162</v>
      </c>
      <c r="K224" s="167">
        <v>391.2</v>
      </c>
      <c r="L224" s="278">
        <v>0</v>
      </c>
      <c r="M224" s="278"/>
      <c r="N224" s="279">
        <f>ROUND(L224*K224,2)</f>
        <v>0</v>
      </c>
      <c r="O224" s="279"/>
      <c r="P224" s="279"/>
      <c r="Q224" s="279"/>
      <c r="R224" s="138"/>
      <c r="T224" s="168" t="s">
        <v>5</v>
      </c>
      <c r="U224" s="47" t="s">
        <v>42</v>
      </c>
      <c r="V224" s="39"/>
      <c r="W224" s="169">
        <f>V224*K224</f>
        <v>0</v>
      </c>
      <c r="X224" s="169">
        <v>0</v>
      </c>
      <c r="Y224" s="169">
        <f>X224*K224</f>
        <v>0</v>
      </c>
      <c r="Z224" s="169">
        <v>0</v>
      </c>
      <c r="AA224" s="170">
        <f>Z224*K224</f>
        <v>0</v>
      </c>
      <c r="AR224" s="21" t="s">
        <v>163</v>
      </c>
      <c r="AT224" s="21" t="s">
        <v>159</v>
      </c>
      <c r="AU224" s="21" t="s">
        <v>113</v>
      </c>
      <c r="AY224" s="21" t="s">
        <v>158</v>
      </c>
      <c r="BE224" s="109">
        <f>IF(U224="základní",N224,0)</f>
        <v>0</v>
      </c>
      <c r="BF224" s="109">
        <f>IF(U224="snížená",N224,0)</f>
        <v>0</v>
      </c>
      <c r="BG224" s="109">
        <f>IF(U224="zákl. přenesená",N224,0)</f>
        <v>0</v>
      </c>
      <c r="BH224" s="109">
        <f>IF(U224="sníž. přenesená",N224,0)</f>
        <v>0</v>
      </c>
      <c r="BI224" s="109">
        <f>IF(U224="nulová",N224,0)</f>
        <v>0</v>
      </c>
      <c r="BJ224" s="21" t="s">
        <v>85</v>
      </c>
      <c r="BK224" s="109">
        <f>ROUND(L224*K224,2)</f>
        <v>0</v>
      </c>
      <c r="BL224" s="21" t="s">
        <v>163</v>
      </c>
      <c r="BM224" s="21" t="s">
        <v>970</v>
      </c>
    </row>
    <row r="225" spans="2:65" s="10" customFormat="1" ht="22.5" customHeight="1">
      <c r="B225" s="171"/>
      <c r="C225" s="172"/>
      <c r="D225" s="172"/>
      <c r="E225" s="173" t="s">
        <v>5</v>
      </c>
      <c r="F225" s="285" t="s">
        <v>971</v>
      </c>
      <c r="G225" s="286"/>
      <c r="H225" s="286"/>
      <c r="I225" s="286"/>
      <c r="J225" s="172"/>
      <c r="K225" s="174" t="s">
        <v>5</v>
      </c>
      <c r="L225" s="172"/>
      <c r="M225" s="172"/>
      <c r="N225" s="172"/>
      <c r="O225" s="172"/>
      <c r="P225" s="172"/>
      <c r="Q225" s="172"/>
      <c r="R225" s="175"/>
      <c r="T225" s="176"/>
      <c r="U225" s="172"/>
      <c r="V225" s="172"/>
      <c r="W225" s="172"/>
      <c r="X225" s="172"/>
      <c r="Y225" s="172"/>
      <c r="Z225" s="172"/>
      <c r="AA225" s="177"/>
      <c r="AT225" s="178" t="s">
        <v>166</v>
      </c>
      <c r="AU225" s="178" t="s">
        <v>113</v>
      </c>
      <c r="AV225" s="10" t="s">
        <v>85</v>
      </c>
      <c r="AW225" s="10" t="s">
        <v>35</v>
      </c>
      <c r="AX225" s="10" t="s">
        <v>77</v>
      </c>
      <c r="AY225" s="178" t="s">
        <v>158</v>
      </c>
    </row>
    <row r="226" spans="2:65" s="11" customFormat="1" ht="22.5" customHeight="1">
      <c r="B226" s="179"/>
      <c r="C226" s="180"/>
      <c r="D226" s="180"/>
      <c r="E226" s="181" t="s">
        <v>5</v>
      </c>
      <c r="F226" s="289" t="s">
        <v>972</v>
      </c>
      <c r="G226" s="290"/>
      <c r="H226" s="290"/>
      <c r="I226" s="290"/>
      <c r="J226" s="180"/>
      <c r="K226" s="182">
        <v>216</v>
      </c>
      <c r="L226" s="180"/>
      <c r="M226" s="180"/>
      <c r="N226" s="180"/>
      <c r="O226" s="180"/>
      <c r="P226" s="180"/>
      <c r="Q226" s="180"/>
      <c r="R226" s="183"/>
      <c r="T226" s="184"/>
      <c r="U226" s="180"/>
      <c r="V226" s="180"/>
      <c r="W226" s="180"/>
      <c r="X226" s="180"/>
      <c r="Y226" s="180"/>
      <c r="Z226" s="180"/>
      <c r="AA226" s="185"/>
      <c r="AT226" s="186" t="s">
        <v>166</v>
      </c>
      <c r="AU226" s="186" t="s">
        <v>113</v>
      </c>
      <c r="AV226" s="11" t="s">
        <v>113</v>
      </c>
      <c r="AW226" s="11" t="s">
        <v>35</v>
      </c>
      <c r="AX226" s="11" t="s">
        <v>77</v>
      </c>
      <c r="AY226" s="186" t="s">
        <v>158</v>
      </c>
    </row>
    <row r="227" spans="2:65" s="11" customFormat="1" ht="22.5" customHeight="1">
      <c r="B227" s="179"/>
      <c r="C227" s="180"/>
      <c r="D227" s="180"/>
      <c r="E227" s="181" t="s">
        <v>5</v>
      </c>
      <c r="F227" s="289" t="s">
        <v>973</v>
      </c>
      <c r="G227" s="290"/>
      <c r="H227" s="290"/>
      <c r="I227" s="290"/>
      <c r="J227" s="180"/>
      <c r="K227" s="182">
        <v>175.2</v>
      </c>
      <c r="L227" s="180"/>
      <c r="M227" s="180"/>
      <c r="N227" s="180"/>
      <c r="O227" s="180"/>
      <c r="P227" s="180"/>
      <c r="Q227" s="180"/>
      <c r="R227" s="183"/>
      <c r="T227" s="184"/>
      <c r="U227" s="180"/>
      <c r="V227" s="180"/>
      <c r="W227" s="180"/>
      <c r="X227" s="180"/>
      <c r="Y227" s="180"/>
      <c r="Z227" s="180"/>
      <c r="AA227" s="185"/>
      <c r="AT227" s="186" t="s">
        <v>166</v>
      </c>
      <c r="AU227" s="186" t="s">
        <v>113</v>
      </c>
      <c r="AV227" s="11" t="s">
        <v>113</v>
      </c>
      <c r="AW227" s="11" t="s">
        <v>35</v>
      </c>
      <c r="AX227" s="11" t="s">
        <v>77</v>
      </c>
      <c r="AY227" s="186" t="s">
        <v>158</v>
      </c>
    </row>
    <row r="228" spans="2:65" s="12" customFormat="1" ht="22.5" customHeight="1">
      <c r="B228" s="187"/>
      <c r="C228" s="188"/>
      <c r="D228" s="188"/>
      <c r="E228" s="189" t="s">
        <v>5</v>
      </c>
      <c r="F228" s="291" t="s">
        <v>170</v>
      </c>
      <c r="G228" s="292"/>
      <c r="H228" s="292"/>
      <c r="I228" s="292"/>
      <c r="J228" s="188"/>
      <c r="K228" s="190">
        <v>391.2</v>
      </c>
      <c r="L228" s="188"/>
      <c r="M228" s="188"/>
      <c r="N228" s="188"/>
      <c r="O228" s="188"/>
      <c r="P228" s="188"/>
      <c r="Q228" s="188"/>
      <c r="R228" s="191"/>
      <c r="T228" s="192"/>
      <c r="U228" s="188"/>
      <c r="V228" s="188"/>
      <c r="W228" s="188"/>
      <c r="X228" s="188"/>
      <c r="Y228" s="188"/>
      <c r="Z228" s="188"/>
      <c r="AA228" s="193"/>
      <c r="AT228" s="194" t="s">
        <v>166</v>
      </c>
      <c r="AU228" s="194" t="s">
        <v>113</v>
      </c>
      <c r="AV228" s="12" t="s">
        <v>163</v>
      </c>
      <c r="AW228" s="12" t="s">
        <v>35</v>
      </c>
      <c r="AX228" s="12" t="s">
        <v>85</v>
      </c>
      <c r="AY228" s="194" t="s">
        <v>158</v>
      </c>
    </row>
    <row r="229" spans="2:65" s="1" customFormat="1" ht="22.5" customHeight="1">
      <c r="B229" s="135"/>
      <c r="C229" s="203" t="s">
        <v>452</v>
      </c>
      <c r="D229" s="203" t="s">
        <v>326</v>
      </c>
      <c r="E229" s="204" t="s">
        <v>960</v>
      </c>
      <c r="F229" s="297" t="s">
        <v>961</v>
      </c>
      <c r="G229" s="297"/>
      <c r="H229" s="297"/>
      <c r="I229" s="297"/>
      <c r="J229" s="205" t="s">
        <v>962</v>
      </c>
      <c r="K229" s="206">
        <v>1.956</v>
      </c>
      <c r="L229" s="298">
        <v>0</v>
      </c>
      <c r="M229" s="298"/>
      <c r="N229" s="299">
        <f>ROUND(L229*K229,2)</f>
        <v>0</v>
      </c>
      <c r="O229" s="279"/>
      <c r="P229" s="279"/>
      <c r="Q229" s="279"/>
      <c r="R229" s="138"/>
      <c r="T229" s="168" t="s">
        <v>5</v>
      </c>
      <c r="U229" s="47" t="s">
        <v>42</v>
      </c>
      <c r="V229" s="39"/>
      <c r="W229" s="169">
        <f>V229*K229</f>
        <v>0</v>
      </c>
      <c r="X229" s="169">
        <v>1E-3</v>
      </c>
      <c r="Y229" s="169">
        <f>X229*K229</f>
        <v>1.9559999999999998E-3</v>
      </c>
      <c r="Z229" s="169">
        <v>0</v>
      </c>
      <c r="AA229" s="170">
        <f>Z229*K229</f>
        <v>0</v>
      </c>
      <c r="AR229" s="21" t="s">
        <v>198</v>
      </c>
      <c r="AT229" s="21" t="s">
        <v>326</v>
      </c>
      <c r="AU229" s="21" t="s">
        <v>113</v>
      </c>
      <c r="AY229" s="21" t="s">
        <v>158</v>
      </c>
      <c r="BE229" s="109">
        <f>IF(U229="základní",N229,0)</f>
        <v>0</v>
      </c>
      <c r="BF229" s="109">
        <f>IF(U229="snížená",N229,0)</f>
        <v>0</v>
      </c>
      <c r="BG229" s="109">
        <f>IF(U229="zákl. přenesená",N229,0)</f>
        <v>0</v>
      </c>
      <c r="BH229" s="109">
        <f>IF(U229="sníž. přenesená",N229,0)</f>
        <v>0</v>
      </c>
      <c r="BI229" s="109">
        <f>IF(U229="nulová",N229,0)</f>
        <v>0</v>
      </c>
      <c r="BJ229" s="21" t="s">
        <v>85</v>
      </c>
      <c r="BK229" s="109">
        <f>ROUND(L229*K229,2)</f>
        <v>0</v>
      </c>
      <c r="BL229" s="21" t="s">
        <v>163</v>
      </c>
      <c r="BM229" s="21" t="s">
        <v>974</v>
      </c>
    </row>
    <row r="230" spans="2:65" s="11" customFormat="1" ht="22.5" customHeight="1">
      <c r="B230" s="179"/>
      <c r="C230" s="180"/>
      <c r="D230" s="180"/>
      <c r="E230" s="181" t="s">
        <v>5</v>
      </c>
      <c r="F230" s="293" t="s">
        <v>975</v>
      </c>
      <c r="G230" s="294"/>
      <c r="H230" s="294"/>
      <c r="I230" s="294"/>
      <c r="J230" s="180"/>
      <c r="K230" s="182">
        <v>1.956</v>
      </c>
      <c r="L230" s="180"/>
      <c r="M230" s="180"/>
      <c r="N230" s="180"/>
      <c r="O230" s="180"/>
      <c r="P230" s="180"/>
      <c r="Q230" s="180"/>
      <c r="R230" s="183"/>
      <c r="T230" s="184"/>
      <c r="U230" s="180"/>
      <c r="V230" s="180"/>
      <c r="W230" s="180"/>
      <c r="X230" s="180"/>
      <c r="Y230" s="180"/>
      <c r="Z230" s="180"/>
      <c r="AA230" s="185"/>
      <c r="AT230" s="186" t="s">
        <v>166</v>
      </c>
      <c r="AU230" s="186" t="s">
        <v>113</v>
      </c>
      <c r="AV230" s="11" t="s">
        <v>113</v>
      </c>
      <c r="AW230" s="11" t="s">
        <v>35</v>
      </c>
      <c r="AX230" s="11" t="s">
        <v>77</v>
      </c>
      <c r="AY230" s="186" t="s">
        <v>158</v>
      </c>
    </row>
    <row r="231" spans="2:65" s="12" customFormat="1" ht="22.5" customHeight="1">
      <c r="B231" s="187"/>
      <c r="C231" s="188"/>
      <c r="D231" s="188"/>
      <c r="E231" s="189" t="s">
        <v>5</v>
      </c>
      <c r="F231" s="291" t="s">
        <v>170</v>
      </c>
      <c r="G231" s="292"/>
      <c r="H231" s="292"/>
      <c r="I231" s="292"/>
      <c r="J231" s="188"/>
      <c r="K231" s="190">
        <v>1.956</v>
      </c>
      <c r="L231" s="188"/>
      <c r="M231" s="188"/>
      <c r="N231" s="188"/>
      <c r="O231" s="188"/>
      <c r="P231" s="188"/>
      <c r="Q231" s="188"/>
      <c r="R231" s="191"/>
      <c r="T231" s="192"/>
      <c r="U231" s="188"/>
      <c r="V231" s="188"/>
      <c r="W231" s="188"/>
      <c r="X231" s="188"/>
      <c r="Y231" s="188"/>
      <c r="Z231" s="188"/>
      <c r="AA231" s="193"/>
      <c r="AT231" s="194" t="s">
        <v>166</v>
      </c>
      <c r="AU231" s="194" t="s">
        <v>113</v>
      </c>
      <c r="AV231" s="12" t="s">
        <v>163</v>
      </c>
      <c r="AW231" s="12" t="s">
        <v>35</v>
      </c>
      <c r="AX231" s="12" t="s">
        <v>85</v>
      </c>
      <c r="AY231" s="194" t="s">
        <v>158</v>
      </c>
    </row>
    <row r="232" spans="2:65" s="1" customFormat="1" ht="22.5" customHeight="1">
      <c r="B232" s="135"/>
      <c r="C232" s="164" t="s">
        <v>456</v>
      </c>
      <c r="D232" s="164" t="s">
        <v>159</v>
      </c>
      <c r="E232" s="165" t="s">
        <v>976</v>
      </c>
      <c r="F232" s="277" t="s">
        <v>977</v>
      </c>
      <c r="G232" s="277"/>
      <c r="H232" s="277"/>
      <c r="I232" s="277"/>
      <c r="J232" s="166" t="s">
        <v>333</v>
      </c>
      <c r="K232" s="167">
        <v>23</v>
      </c>
      <c r="L232" s="278">
        <v>0</v>
      </c>
      <c r="M232" s="278"/>
      <c r="N232" s="279">
        <f>ROUND(L232*K232,2)</f>
        <v>0</v>
      </c>
      <c r="O232" s="279"/>
      <c r="P232" s="279"/>
      <c r="Q232" s="279"/>
      <c r="R232" s="138"/>
      <c r="T232" s="168" t="s">
        <v>5</v>
      </c>
      <c r="U232" s="47" t="s">
        <v>42</v>
      </c>
      <c r="V232" s="39"/>
      <c r="W232" s="169">
        <f>V232*K232</f>
        <v>0</v>
      </c>
      <c r="X232" s="169">
        <v>2.0000000000000002E-5</v>
      </c>
      <c r="Y232" s="169">
        <f>X232*K232</f>
        <v>4.6000000000000001E-4</v>
      </c>
      <c r="Z232" s="169">
        <v>0</v>
      </c>
      <c r="AA232" s="170">
        <f>Z232*K232</f>
        <v>0</v>
      </c>
      <c r="AR232" s="21" t="s">
        <v>163</v>
      </c>
      <c r="AT232" s="21" t="s">
        <v>159</v>
      </c>
      <c r="AU232" s="21" t="s">
        <v>113</v>
      </c>
      <c r="AY232" s="21" t="s">
        <v>158</v>
      </c>
      <c r="BE232" s="109">
        <f>IF(U232="základní",N232,0)</f>
        <v>0</v>
      </c>
      <c r="BF232" s="109">
        <f>IF(U232="snížená",N232,0)</f>
        <v>0</v>
      </c>
      <c r="BG232" s="109">
        <f>IF(U232="zákl. přenesená",N232,0)</f>
        <v>0</v>
      </c>
      <c r="BH232" s="109">
        <f>IF(U232="sníž. přenesená",N232,0)</f>
        <v>0</v>
      </c>
      <c r="BI232" s="109">
        <f>IF(U232="nulová",N232,0)</f>
        <v>0</v>
      </c>
      <c r="BJ232" s="21" t="s">
        <v>85</v>
      </c>
      <c r="BK232" s="109">
        <f>ROUND(L232*K232,2)</f>
        <v>0</v>
      </c>
      <c r="BL232" s="21" t="s">
        <v>163</v>
      </c>
      <c r="BM232" s="21" t="s">
        <v>978</v>
      </c>
    </row>
    <row r="233" spans="2:65" s="11" customFormat="1" ht="22.5" customHeight="1">
      <c r="B233" s="179"/>
      <c r="C233" s="180"/>
      <c r="D233" s="180"/>
      <c r="E233" s="181" t="s">
        <v>5</v>
      </c>
      <c r="F233" s="293" t="s">
        <v>979</v>
      </c>
      <c r="G233" s="294"/>
      <c r="H233" s="294"/>
      <c r="I233" s="294"/>
      <c r="J233" s="180"/>
      <c r="K233" s="182">
        <v>23</v>
      </c>
      <c r="L233" s="180"/>
      <c r="M233" s="180"/>
      <c r="N233" s="180"/>
      <c r="O233" s="180"/>
      <c r="P233" s="180"/>
      <c r="Q233" s="180"/>
      <c r="R233" s="183"/>
      <c r="T233" s="184"/>
      <c r="U233" s="180"/>
      <c r="V233" s="180"/>
      <c r="W233" s="180"/>
      <c r="X233" s="180"/>
      <c r="Y233" s="180"/>
      <c r="Z233" s="180"/>
      <c r="AA233" s="185"/>
      <c r="AT233" s="186" t="s">
        <v>166</v>
      </c>
      <c r="AU233" s="186" t="s">
        <v>113</v>
      </c>
      <c r="AV233" s="11" t="s">
        <v>113</v>
      </c>
      <c r="AW233" s="11" t="s">
        <v>35</v>
      </c>
      <c r="AX233" s="11" t="s">
        <v>77</v>
      </c>
      <c r="AY233" s="186" t="s">
        <v>158</v>
      </c>
    </row>
    <row r="234" spans="2:65" s="12" customFormat="1" ht="22.5" customHeight="1">
      <c r="B234" s="187"/>
      <c r="C234" s="188"/>
      <c r="D234" s="188"/>
      <c r="E234" s="189" t="s">
        <v>5</v>
      </c>
      <c r="F234" s="291" t="s">
        <v>170</v>
      </c>
      <c r="G234" s="292"/>
      <c r="H234" s="292"/>
      <c r="I234" s="292"/>
      <c r="J234" s="188"/>
      <c r="K234" s="190">
        <v>23</v>
      </c>
      <c r="L234" s="188"/>
      <c r="M234" s="188"/>
      <c r="N234" s="188"/>
      <c r="O234" s="188"/>
      <c r="P234" s="188"/>
      <c r="Q234" s="188"/>
      <c r="R234" s="191"/>
      <c r="T234" s="192"/>
      <c r="U234" s="188"/>
      <c r="V234" s="188"/>
      <c r="W234" s="188"/>
      <c r="X234" s="188"/>
      <c r="Y234" s="188"/>
      <c r="Z234" s="188"/>
      <c r="AA234" s="193"/>
      <c r="AT234" s="194" t="s">
        <v>166</v>
      </c>
      <c r="AU234" s="194" t="s">
        <v>113</v>
      </c>
      <c r="AV234" s="12" t="s">
        <v>163</v>
      </c>
      <c r="AW234" s="12" t="s">
        <v>35</v>
      </c>
      <c r="AX234" s="12" t="s">
        <v>85</v>
      </c>
      <c r="AY234" s="194" t="s">
        <v>158</v>
      </c>
    </row>
    <row r="235" spans="2:65" s="1" customFormat="1" ht="31.5" customHeight="1">
      <c r="B235" s="135"/>
      <c r="C235" s="164" t="s">
        <v>460</v>
      </c>
      <c r="D235" s="164" t="s">
        <v>159</v>
      </c>
      <c r="E235" s="165" t="s">
        <v>980</v>
      </c>
      <c r="F235" s="277" t="s">
        <v>981</v>
      </c>
      <c r="G235" s="277"/>
      <c r="H235" s="277"/>
      <c r="I235" s="277"/>
      <c r="J235" s="166" t="s">
        <v>162</v>
      </c>
      <c r="K235" s="167">
        <v>1039.5999999999999</v>
      </c>
      <c r="L235" s="278">
        <v>0</v>
      </c>
      <c r="M235" s="278"/>
      <c r="N235" s="279">
        <f>ROUND(L235*K235,2)</f>
        <v>0</v>
      </c>
      <c r="O235" s="279"/>
      <c r="P235" s="279"/>
      <c r="Q235" s="279"/>
      <c r="R235" s="138"/>
      <c r="T235" s="168" t="s">
        <v>5</v>
      </c>
      <c r="U235" s="47" t="s">
        <v>42</v>
      </c>
      <c r="V235" s="39"/>
      <c r="W235" s="169">
        <f>V235*K235</f>
        <v>0</v>
      </c>
      <c r="X235" s="169">
        <v>0</v>
      </c>
      <c r="Y235" s="169">
        <f>X235*K235</f>
        <v>0</v>
      </c>
      <c r="Z235" s="169">
        <v>0</v>
      </c>
      <c r="AA235" s="170">
        <f>Z235*K235</f>
        <v>0</v>
      </c>
      <c r="AR235" s="21" t="s">
        <v>163</v>
      </c>
      <c r="AT235" s="21" t="s">
        <v>159</v>
      </c>
      <c r="AU235" s="21" t="s">
        <v>113</v>
      </c>
      <c r="AY235" s="21" t="s">
        <v>158</v>
      </c>
      <c r="BE235" s="109">
        <f>IF(U235="základní",N235,0)</f>
        <v>0</v>
      </c>
      <c r="BF235" s="109">
        <f>IF(U235="snížená",N235,0)</f>
        <v>0</v>
      </c>
      <c r="BG235" s="109">
        <f>IF(U235="zákl. přenesená",N235,0)</f>
        <v>0</v>
      </c>
      <c r="BH235" s="109">
        <f>IF(U235="sníž. přenesená",N235,0)</f>
        <v>0</v>
      </c>
      <c r="BI235" s="109">
        <f>IF(U235="nulová",N235,0)</f>
        <v>0</v>
      </c>
      <c r="BJ235" s="21" t="s">
        <v>85</v>
      </c>
      <c r="BK235" s="109">
        <f>ROUND(L235*K235,2)</f>
        <v>0</v>
      </c>
      <c r="BL235" s="21" t="s">
        <v>163</v>
      </c>
      <c r="BM235" s="21" t="s">
        <v>982</v>
      </c>
    </row>
    <row r="236" spans="2:65" s="11" customFormat="1" ht="22.5" customHeight="1">
      <c r="B236" s="179"/>
      <c r="C236" s="180"/>
      <c r="D236" s="180"/>
      <c r="E236" s="181" t="s">
        <v>5</v>
      </c>
      <c r="F236" s="293" t="s">
        <v>983</v>
      </c>
      <c r="G236" s="294"/>
      <c r="H236" s="294"/>
      <c r="I236" s="294"/>
      <c r="J236" s="180"/>
      <c r="K236" s="182">
        <v>61.6</v>
      </c>
      <c r="L236" s="180"/>
      <c r="M236" s="180"/>
      <c r="N236" s="180"/>
      <c r="O236" s="180"/>
      <c r="P236" s="180"/>
      <c r="Q236" s="180"/>
      <c r="R236" s="183"/>
      <c r="T236" s="184"/>
      <c r="U236" s="180"/>
      <c r="V236" s="180"/>
      <c r="W236" s="180"/>
      <c r="X236" s="180"/>
      <c r="Y236" s="180"/>
      <c r="Z236" s="180"/>
      <c r="AA236" s="185"/>
      <c r="AT236" s="186" t="s">
        <v>166</v>
      </c>
      <c r="AU236" s="186" t="s">
        <v>113</v>
      </c>
      <c r="AV236" s="11" t="s">
        <v>113</v>
      </c>
      <c r="AW236" s="11" t="s">
        <v>35</v>
      </c>
      <c r="AX236" s="11" t="s">
        <v>77</v>
      </c>
      <c r="AY236" s="186" t="s">
        <v>158</v>
      </c>
    </row>
    <row r="237" spans="2:65" s="11" customFormat="1" ht="22.5" customHeight="1">
      <c r="B237" s="179"/>
      <c r="C237" s="180"/>
      <c r="D237" s="180"/>
      <c r="E237" s="181" t="s">
        <v>5</v>
      </c>
      <c r="F237" s="289" t="s">
        <v>984</v>
      </c>
      <c r="G237" s="290"/>
      <c r="H237" s="290"/>
      <c r="I237" s="290"/>
      <c r="J237" s="180"/>
      <c r="K237" s="182">
        <v>540</v>
      </c>
      <c r="L237" s="180"/>
      <c r="M237" s="180"/>
      <c r="N237" s="180"/>
      <c r="O237" s="180"/>
      <c r="P237" s="180"/>
      <c r="Q237" s="180"/>
      <c r="R237" s="183"/>
      <c r="T237" s="184"/>
      <c r="U237" s="180"/>
      <c r="V237" s="180"/>
      <c r="W237" s="180"/>
      <c r="X237" s="180"/>
      <c r="Y237" s="180"/>
      <c r="Z237" s="180"/>
      <c r="AA237" s="185"/>
      <c r="AT237" s="186" t="s">
        <v>166</v>
      </c>
      <c r="AU237" s="186" t="s">
        <v>113</v>
      </c>
      <c r="AV237" s="11" t="s">
        <v>113</v>
      </c>
      <c r="AW237" s="11" t="s">
        <v>35</v>
      </c>
      <c r="AX237" s="11" t="s">
        <v>77</v>
      </c>
      <c r="AY237" s="186" t="s">
        <v>158</v>
      </c>
    </row>
    <row r="238" spans="2:65" s="11" customFormat="1" ht="22.5" customHeight="1">
      <c r="B238" s="179"/>
      <c r="C238" s="180"/>
      <c r="D238" s="180"/>
      <c r="E238" s="181" t="s">
        <v>5</v>
      </c>
      <c r="F238" s="289" t="s">
        <v>985</v>
      </c>
      <c r="G238" s="290"/>
      <c r="H238" s="290"/>
      <c r="I238" s="290"/>
      <c r="J238" s="180"/>
      <c r="K238" s="182">
        <v>438</v>
      </c>
      <c r="L238" s="180"/>
      <c r="M238" s="180"/>
      <c r="N238" s="180"/>
      <c r="O238" s="180"/>
      <c r="P238" s="180"/>
      <c r="Q238" s="180"/>
      <c r="R238" s="183"/>
      <c r="T238" s="184"/>
      <c r="U238" s="180"/>
      <c r="V238" s="180"/>
      <c r="W238" s="180"/>
      <c r="X238" s="180"/>
      <c r="Y238" s="180"/>
      <c r="Z238" s="180"/>
      <c r="AA238" s="185"/>
      <c r="AT238" s="186" t="s">
        <v>166</v>
      </c>
      <c r="AU238" s="186" t="s">
        <v>113</v>
      </c>
      <c r="AV238" s="11" t="s">
        <v>113</v>
      </c>
      <c r="AW238" s="11" t="s">
        <v>35</v>
      </c>
      <c r="AX238" s="11" t="s">
        <v>77</v>
      </c>
      <c r="AY238" s="186" t="s">
        <v>158</v>
      </c>
    </row>
    <row r="239" spans="2:65" s="12" customFormat="1" ht="22.5" customHeight="1">
      <c r="B239" s="187"/>
      <c r="C239" s="188"/>
      <c r="D239" s="188"/>
      <c r="E239" s="189" t="s">
        <v>5</v>
      </c>
      <c r="F239" s="291" t="s">
        <v>170</v>
      </c>
      <c r="G239" s="292"/>
      <c r="H239" s="292"/>
      <c r="I239" s="292"/>
      <c r="J239" s="188"/>
      <c r="K239" s="190">
        <v>1039.5999999999999</v>
      </c>
      <c r="L239" s="188"/>
      <c r="M239" s="188"/>
      <c r="N239" s="188"/>
      <c r="O239" s="188"/>
      <c r="P239" s="188"/>
      <c r="Q239" s="188"/>
      <c r="R239" s="191"/>
      <c r="T239" s="192"/>
      <c r="U239" s="188"/>
      <c r="V239" s="188"/>
      <c r="W239" s="188"/>
      <c r="X239" s="188"/>
      <c r="Y239" s="188"/>
      <c r="Z239" s="188"/>
      <c r="AA239" s="193"/>
      <c r="AT239" s="194" t="s">
        <v>166</v>
      </c>
      <c r="AU239" s="194" t="s">
        <v>113</v>
      </c>
      <c r="AV239" s="12" t="s">
        <v>163</v>
      </c>
      <c r="AW239" s="12" t="s">
        <v>35</v>
      </c>
      <c r="AX239" s="12" t="s">
        <v>85</v>
      </c>
      <c r="AY239" s="194" t="s">
        <v>158</v>
      </c>
    </row>
    <row r="240" spans="2:65" s="1" customFormat="1" ht="22.5" customHeight="1">
      <c r="B240" s="135"/>
      <c r="C240" s="203" t="s">
        <v>464</v>
      </c>
      <c r="D240" s="203" t="s">
        <v>326</v>
      </c>
      <c r="E240" s="204" t="s">
        <v>986</v>
      </c>
      <c r="F240" s="297" t="s">
        <v>987</v>
      </c>
      <c r="G240" s="297"/>
      <c r="H240" s="297"/>
      <c r="I240" s="297"/>
      <c r="J240" s="205" t="s">
        <v>216</v>
      </c>
      <c r="K240" s="206">
        <v>65.86</v>
      </c>
      <c r="L240" s="298">
        <v>0</v>
      </c>
      <c r="M240" s="298"/>
      <c r="N240" s="299">
        <f>ROUND(L240*K240,2)</f>
        <v>0</v>
      </c>
      <c r="O240" s="279"/>
      <c r="P240" s="279"/>
      <c r="Q240" s="279"/>
      <c r="R240" s="138"/>
      <c r="T240" s="168" t="s">
        <v>5</v>
      </c>
      <c r="U240" s="47" t="s">
        <v>42</v>
      </c>
      <c r="V240" s="39"/>
      <c r="W240" s="169">
        <f>V240*K240</f>
        <v>0</v>
      </c>
      <c r="X240" s="169">
        <v>0.2</v>
      </c>
      <c r="Y240" s="169">
        <f>X240*K240</f>
        <v>13.172000000000001</v>
      </c>
      <c r="Z240" s="169">
        <v>0</v>
      </c>
      <c r="AA240" s="170">
        <f>Z240*K240</f>
        <v>0</v>
      </c>
      <c r="AR240" s="21" t="s">
        <v>198</v>
      </c>
      <c r="AT240" s="21" t="s">
        <v>326</v>
      </c>
      <c r="AU240" s="21" t="s">
        <v>113</v>
      </c>
      <c r="AY240" s="21" t="s">
        <v>158</v>
      </c>
      <c r="BE240" s="109">
        <f>IF(U240="základní",N240,0)</f>
        <v>0</v>
      </c>
      <c r="BF240" s="109">
        <f>IF(U240="snížená",N240,0)</f>
        <v>0</v>
      </c>
      <c r="BG240" s="109">
        <f>IF(U240="zákl. přenesená",N240,0)</f>
        <v>0</v>
      </c>
      <c r="BH240" s="109">
        <f>IF(U240="sníž. přenesená",N240,0)</f>
        <v>0</v>
      </c>
      <c r="BI240" s="109">
        <f>IF(U240="nulová",N240,0)</f>
        <v>0</v>
      </c>
      <c r="BJ240" s="21" t="s">
        <v>85</v>
      </c>
      <c r="BK240" s="109">
        <f>ROUND(L240*K240,2)</f>
        <v>0</v>
      </c>
      <c r="BL240" s="21" t="s">
        <v>163</v>
      </c>
      <c r="BM240" s="21" t="s">
        <v>988</v>
      </c>
    </row>
    <row r="241" spans="2:65" s="11" customFormat="1" ht="22.5" customHeight="1">
      <c r="B241" s="179"/>
      <c r="C241" s="180"/>
      <c r="D241" s="180"/>
      <c r="E241" s="181" t="s">
        <v>5</v>
      </c>
      <c r="F241" s="293" t="s">
        <v>989</v>
      </c>
      <c r="G241" s="294"/>
      <c r="H241" s="294"/>
      <c r="I241" s="294"/>
      <c r="J241" s="180"/>
      <c r="K241" s="182">
        <v>6.16</v>
      </c>
      <c r="L241" s="180"/>
      <c r="M241" s="180"/>
      <c r="N241" s="180"/>
      <c r="O241" s="180"/>
      <c r="P241" s="180"/>
      <c r="Q241" s="180"/>
      <c r="R241" s="183"/>
      <c r="T241" s="184"/>
      <c r="U241" s="180"/>
      <c r="V241" s="180"/>
      <c r="W241" s="180"/>
      <c r="X241" s="180"/>
      <c r="Y241" s="180"/>
      <c r="Z241" s="180"/>
      <c r="AA241" s="185"/>
      <c r="AT241" s="186" t="s">
        <v>166</v>
      </c>
      <c r="AU241" s="186" t="s">
        <v>113</v>
      </c>
      <c r="AV241" s="11" t="s">
        <v>113</v>
      </c>
      <c r="AW241" s="11" t="s">
        <v>35</v>
      </c>
      <c r="AX241" s="11" t="s">
        <v>77</v>
      </c>
      <c r="AY241" s="186" t="s">
        <v>158</v>
      </c>
    </row>
    <row r="242" spans="2:65" s="11" customFormat="1" ht="22.5" customHeight="1">
      <c r="B242" s="179"/>
      <c r="C242" s="180"/>
      <c r="D242" s="180"/>
      <c r="E242" s="181" t="s">
        <v>5</v>
      </c>
      <c r="F242" s="289" t="s">
        <v>990</v>
      </c>
      <c r="G242" s="290"/>
      <c r="H242" s="290"/>
      <c r="I242" s="290"/>
      <c r="J242" s="180"/>
      <c r="K242" s="182">
        <v>37.799999999999997</v>
      </c>
      <c r="L242" s="180"/>
      <c r="M242" s="180"/>
      <c r="N242" s="180"/>
      <c r="O242" s="180"/>
      <c r="P242" s="180"/>
      <c r="Q242" s="180"/>
      <c r="R242" s="183"/>
      <c r="T242" s="184"/>
      <c r="U242" s="180"/>
      <c r="V242" s="180"/>
      <c r="W242" s="180"/>
      <c r="X242" s="180"/>
      <c r="Y242" s="180"/>
      <c r="Z242" s="180"/>
      <c r="AA242" s="185"/>
      <c r="AT242" s="186" t="s">
        <v>166</v>
      </c>
      <c r="AU242" s="186" t="s">
        <v>113</v>
      </c>
      <c r="AV242" s="11" t="s">
        <v>113</v>
      </c>
      <c r="AW242" s="11" t="s">
        <v>35</v>
      </c>
      <c r="AX242" s="11" t="s">
        <v>77</v>
      </c>
      <c r="AY242" s="186" t="s">
        <v>158</v>
      </c>
    </row>
    <row r="243" spans="2:65" s="11" customFormat="1" ht="22.5" customHeight="1">
      <c r="B243" s="179"/>
      <c r="C243" s="180"/>
      <c r="D243" s="180"/>
      <c r="E243" s="181" t="s">
        <v>5</v>
      </c>
      <c r="F243" s="289" t="s">
        <v>991</v>
      </c>
      <c r="G243" s="290"/>
      <c r="H243" s="290"/>
      <c r="I243" s="290"/>
      <c r="J243" s="180"/>
      <c r="K243" s="182">
        <v>21.9</v>
      </c>
      <c r="L243" s="180"/>
      <c r="M243" s="180"/>
      <c r="N243" s="180"/>
      <c r="O243" s="180"/>
      <c r="P243" s="180"/>
      <c r="Q243" s="180"/>
      <c r="R243" s="183"/>
      <c r="T243" s="184"/>
      <c r="U243" s="180"/>
      <c r="V243" s="180"/>
      <c r="W243" s="180"/>
      <c r="X243" s="180"/>
      <c r="Y243" s="180"/>
      <c r="Z243" s="180"/>
      <c r="AA243" s="185"/>
      <c r="AT243" s="186" t="s">
        <v>166</v>
      </c>
      <c r="AU243" s="186" t="s">
        <v>113</v>
      </c>
      <c r="AV243" s="11" t="s">
        <v>113</v>
      </c>
      <c r="AW243" s="11" t="s">
        <v>35</v>
      </c>
      <c r="AX243" s="11" t="s">
        <v>77</v>
      </c>
      <c r="AY243" s="186" t="s">
        <v>158</v>
      </c>
    </row>
    <row r="244" spans="2:65" s="12" customFormat="1" ht="22.5" customHeight="1">
      <c r="B244" s="187"/>
      <c r="C244" s="188"/>
      <c r="D244" s="188"/>
      <c r="E244" s="189" t="s">
        <v>5</v>
      </c>
      <c r="F244" s="291" t="s">
        <v>170</v>
      </c>
      <c r="G244" s="292"/>
      <c r="H244" s="292"/>
      <c r="I244" s="292"/>
      <c r="J244" s="188"/>
      <c r="K244" s="190">
        <v>65.86</v>
      </c>
      <c r="L244" s="188"/>
      <c r="M244" s="188"/>
      <c r="N244" s="188"/>
      <c r="O244" s="188"/>
      <c r="P244" s="188"/>
      <c r="Q244" s="188"/>
      <c r="R244" s="191"/>
      <c r="T244" s="192"/>
      <c r="U244" s="188"/>
      <c r="V244" s="188"/>
      <c r="W244" s="188"/>
      <c r="X244" s="188"/>
      <c r="Y244" s="188"/>
      <c r="Z244" s="188"/>
      <c r="AA244" s="193"/>
      <c r="AT244" s="194" t="s">
        <v>166</v>
      </c>
      <c r="AU244" s="194" t="s">
        <v>113</v>
      </c>
      <c r="AV244" s="12" t="s">
        <v>163</v>
      </c>
      <c r="AW244" s="12" t="s">
        <v>35</v>
      </c>
      <c r="AX244" s="12" t="s">
        <v>85</v>
      </c>
      <c r="AY244" s="194" t="s">
        <v>158</v>
      </c>
    </row>
    <row r="245" spans="2:65" s="1" customFormat="1" ht="31.5" customHeight="1">
      <c r="B245" s="135"/>
      <c r="C245" s="164" t="s">
        <v>468</v>
      </c>
      <c r="D245" s="164" t="s">
        <v>159</v>
      </c>
      <c r="E245" s="165" t="s">
        <v>992</v>
      </c>
      <c r="F245" s="277" t="s">
        <v>993</v>
      </c>
      <c r="G245" s="277"/>
      <c r="H245" s="277"/>
      <c r="I245" s="277"/>
      <c r="J245" s="166" t="s">
        <v>278</v>
      </c>
      <c r="K245" s="167">
        <v>0.378</v>
      </c>
      <c r="L245" s="278">
        <v>0</v>
      </c>
      <c r="M245" s="278"/>
      <c r="N245" s="279">
        <f>ROUND(L245*K245,2)</f>
        <v>0</v>
      </c>
      <c r="O245" s="279"/>
      <c r="P245" s="279"/>
      <c r="Q245" s="279"/>
      <c r="R245" s="138"/>
      <c r="T245" s="168" t="s">
        <v>5</v>
      </c>
      <c r="U245" s="47" t="s">
        <v>42</v>
      </c>
      <c r="V245" s="39"/>
      <c r="W245" s="169">
        <f>V245*K245</f>
        <v>0</v>
      </c>
      <c r="X245" s="169">
        <v>0</v>
      </c>
      <c r="Y245" s="169">
        <f>X245*K245</f>
        <v>0</v>
      </c>
      <c r="Z245" s="169">
        <v>0</v>
      </c>
      <c r="AA245" s="170">
        <f>Z245*K245</f>
        <v>0</v>
      </c>
      <c r="AR245" s="21" t="s">
        <v>163</v>
      </c>
      <c r="AT245" s="21" t="s">
        <v>159</v>
      </c>
      <c r="AU245" s="21" t="s">
        <v>113</v>
      </c>
      <c r="AY245" s="21" t="s">
        <v>158</v>
      </c>
      <c r="BE245" s="109">
        <f>IF(U245="základní",N245,0)</f>
        <v>0</v>
      </c>
      <c r="BF245" s="109">
        <f>IF(U245="snížená",N245,0)</f>
        <v>0</v>
      </c>
      <c r="BG245" s="109">
        <f>IF(U245="zákl. přenesená",N245,0)</f>
        <v>0</v>
      </c>
      <c r="BH245" s="109">
        <f>IF(U245="sníž. přenesená",N245,0)</f>
        <v>0</v>
      </c>
      <c r="BI245" s="109">
        <f>IF(U245="nulová",N245,0)</f>
        <v>0</v>
      </c>
      <c r="BJ245" s="21" t="s">
        <v>85</v>
      </c>
      <c r="BK245" s="109">
        <f>ROUND(L245*K245,2)</f>
        <v>0</v>
      </c>
      <c r="BL245" s="21" t="s">
        <v>163</v>
      </c>
      <c r="BM245" s="21" t="s">
        <v>994</v>
      </c>
    </row>
    <row r="246" spans="2:65" s="11" customFormat="1" ht="22.5" customHeight="1">
      <c r="B246" s="179"/>
      <c r="C246" s="180"/>
      <c r="D246" s="180"/>
      <c r="E246" s="181" t="s">
        <v>5</v>
      </c>
      <c r="F246" s="293" t="s">
        <v>995</v>
      </c>
      <c r="G246" s="294"/>
      <c r="H246" s="294"/>
      <c r="I246" s="294"/>
      <c r="J246" s="180"/>
      <c r="K246" s="182">
        <v>0.378</v>
      </c>
      <c r="L246" s="180"/>
      <c r="M246" s="180"/>
      <c r="N246" s="180"/>
      <c r="O246" s="180"/>
      <c r="P246" s="180"/>
      <c r="Q246" s="180"/>
      <c r="R246" s="183"/>
      <c r="T246" s="184"/>
      <c r="U246" s="180"/>
      <c r="V246" s="180"/>
      <c r="W246" s="180"/>
      <c r="X246" s="180"/>
      <c r="Y246" s="180"/>
      <c r="Z246" s="180"/>
      <c r="AA246" s="185"/>
      <c r="AT246" s="186" t="s">
        <v>166</v>
      </c>
      <c r="AU246" s="186" t="s">
        <v>113</v>
      </c>
      <c r="AV246" s="11" t="s">
        <v>113</v>
      </c>
      <c r="AW246" s="11" t="s">
        <v>35</v>
      </c>
      <c r="AX246" s="11" t="s">
        <v>77</v>
      </c>
      <c r="AY246" s="186" t="s">
        <v>158</v>
      </c>
    </row>
    <row r="247" spans="2:65" s="12" customFormat="1" ht="22.5" customHeight="1">
      <c r="B247" s="187"/>
      <c r="C247" s="188"/>
      <c r="D247" s="188"/>
      <c r="E247" s="189" t="s">
        <v>5</v>
      </c>
      <c r="F247" s="291" t="s">
        <v>170</v>
      </c>
      <c r="G247" s="292"/>
      <c r="H247" s="292"/>
      <c r="I247" s="292"/>
      <c r="J247" s="188"/>
      <c r="K247" s="190">
        <v>0.378</v>
      </c>
      <c r="L247" s="188"/>
      <c r="M247" s="188"/>
      <c r="N247" s="188"/>
      <c r="O247" s="188"/>
      <c r="P247" s="188"/>
      <c r="Q247" s="188"/>
      <c r="R247" s="191"/>
      <c r="T247" s="192"/>
      <c r="U247" s="188"/>
      <c r="V247" s="188"/>
      <c r="W247" s="188"/>
      <c r="X247" s="188"/>
      <c r="Y247" s="188"/>
      <c r="Z247" s="188"/>
      <c r="AA247" s="193"/>
      <c r="AT247" s="194" t="s">
        <v>166</v>
      </c>
      <c r="AU247" s="194" t="s">
        <v>113</v>
      </c>
      <c r="AV247" s="12" t="s">
        <v>163</v>
      </c>
      <c r="AW247" s="12" t="s">
        <v>35</v>
      </c>
      <c r="AX247" s="12" t="s">
        <v>85</v>
      </c>
      <c r="AY247" s="194" t="s">
        <v>158</v>
      </c>
    </row>
    <row r="248" spans="2:65" s="1" customFormat="1" ht="22.5" customHeight="1">
      <c r="B248" s="135"/>
      <c r="C248" s="203" t="s">
        <v>473</v>
      </c>
      <c r="D248" s="203" t="s">
        <v>326</v>
      </c>
      <c r="E248" s="204" t="s">
        <v>996</v>
      </c>
      <c r="F248" s="297" t="s">
        <v>997</v>
      </c>
      <c r="G248" s="297"/>
      <c r="H248" s="297"/>
      <c r="I248" s="297"/>
      <c r="J248" s="205" t="s">
        <v>678</v>
      </c>
      <c r="K248" s="206">
        <v>377.6</v>
      </c>
      <c r="L248" s="298">
        <v>0</v>
      </c>
      <c r="M248" s="298"/>
      <c r="N248" s="299">
        <f>ROUND(L248*K248,2)</f>
        <v>0</v>
      </c>
      <c r="O248" s="279"/>
      <c r="P248" s="279"/>
      <c r="Q248" s="279"/>
      <c r="R248" s="138"/>
      <c r="T248" s="168" t="s">
        <v>5</v>
      </c>
      <c r="U248" s="47" t="s">
        <v>42</v>
      </c>
      <c r="V248" s="39"/>
      <c r="W248" s="169">
        <f>V248*K248</f>
        <v>0</v>
      </c>
      <c r="X248" s="169">
        <v>1E-3</v>
      </c>
      <c r="Y248" s="169">
        <f>X248*K248</f>
        <v>0.37760000000000005</v>
      </c>
      <c r="Z248" s="169">
        <v>0</v>
      </c>
      <c r="AA248" s="170">
        <f>Z248*K248</f>
        <v>0</v>
      </c>
      <c r="AR248" s="21" t="s">
        <v>198</v>
      </c>
      <c r="AT248" s="21" t="s">
        <v>326</v>
      </c>
      <c r="AU248" s="21" t="s">
        <v>113</v>
      </c>
      <c r="AY248" s="21" t="s">
        <v>158</v>
      </c>
      <c r="BE248" s="109">
        <f>IF(U248="základní",N248,0)</f>
        <v>0</v>
      </c>
      <c r="BF248" s="109">
        <f>IF(U248="snížená",N248,0)</f>
        <v>0</v>
      </c>
      <c r="BG248" s="109">
        <f>IF(U248="zákl. přenesená",N248,0)</f>
        <v>0</v>
      </c>
      <c r="BH248" s="109">
        <f>IF(U248="sníž. přenesená",N248,0)</f>
        <v>0</v>
      </c>
      <c r="BI248" s="109">
        <f>IF(U248="nulová",N248,0)</f>
        <v>0</v>
      </c>
      <c r="BJ248" s="21" t="s">
        <v>85</v>
      </c>
      <c r="BK248" s="109">
        <f>ROUND(L248*K248,2)</f>
        <v>0</v>
      </c>
      <c r="BL248" s="21" t="s">
        <v>163</v>
      </c>
      <c r="BM248" s="21" t="s">
        <v>998</v>
      </c>
    </row>
    <row r="249" spans="2:65" s="11" customFormat="1" ht="22.5" customHeight="1">
      <c r="B249" s="179"/>
      <c r="C249" s="180"/>
      <c r="D249" s="180"/>
      <c r="E249" s="181" t="s">
        <v>5</v>
      </c>
      <c r="F249" s="293" t="s">
        <v>999</v>
      </c>
      <c r="G249" s="294"/>
      <c r="H249" s="294"/>
      <c r="I249" s="294"/>
      <c r="J249" s="180"/>
      <c r="K249" s="182">
        <v>377.6</v>
      </c>
      <c r="L249" s="180"/>
      <c r="M249" s="180"/>
      <c r="N249" s="180"/>
      <c r="O249" s="180"/>
      <c r="P249" s="180"/>
      <c r="Q249" s="180"/>
      <c r="R249" s="183"/>
      <c r="T249" s="184"/>
      <c r="U249" s="180"/>
      <c r="V249" s="180"/>
      <c r="W249" s="180"/>
      <c r="X249" s="180"/>
      <c r="Y249" s="180"/>
      <c r="Z249" s="180"/>
      <c r="AA249" s="185"/>
      <c r="AT249" s="186" t="s">
        <v>166</v>
      </c>
      <c r="AU249" s="186" t="s">
        <v>113</v>
      </c>
      <c r="AV249" s="11" t="s">
        <v>113</v>
      </c>
      <c r="AW249" s="11" t="s">
        <v>35</v>
      </c>
      <c r="AX249" s="11" t="s">
        <v>77</v>
      </c>
      <c r="AY249" s="186" t="s">
        <v>158</v>
      </c>
    </row>
    <row r="250" spans="2:65" s="12" customFormat="1" ht="22.5" customHeight="1">
      <c r="B250" s="187"/>
      <c r="C250" s="188"/>
      <c r="D250" s="188"/>
      <c r="E250" s="189" t="s">
        <v>5</v>
      </c>
      <c r="F250" s="291" t="s">
        <v>170</v>
      </c>
      <c r="G250" s="292"/>
      <c r="H250" s="292"/>
      <c r="I250" s="292"/>
      <c r="J250" s="188"/>
      <c r="K250" s="190">
        <v>377.6</v>
      </c>
      <c r="L250" s="188"/>
      <c r="M250" s="188"/>
      <c r="N250" s="188"/>
      <c r="O250" s="188"/>
      <c r="P250" s="188"/>
      <c r="Q250" s="188"/>
      <c r="R250" s="191"/>
      <c r="T250" s="192"/>
      <c r="U250" s="188"/>
      <c r="V250" s="188"/>
      <c r="W250" s="188"/>
      <c r="X250" s="188"/>
      <c r="Y250" s="188"/>
      <c r="Z250" s="188"/>
      <c r="AA250" s="193"/>
      <c r="AT250" s="194" t="s">
        <v>166</v>
      </c>
      <c r="AU250" s="194" t="s">
        <v>113</v>
      </c>
      <c r="AV250" s="12" t="s">
        <v>163</v>
      </c>
      <c r="AW250" s="12" t="s">
        <v>35</v>
      </c>
      <c r="AX250" s="12" t="s">
        <v>85</v>
      </c>
      <c r="AY250" s="194" t="s">
        <v>158</v>
      </c>
    </row>
    <row r="251" spans="2:65" s="1" customFormat="1" ht="31.5" customHeight="1">
      <c r="B251" s="135"/>
      <c r="C251" s="164" t="s">
        <v>477</v>
      </c>
      <c r="D251" s="164" t="s">
        <v>159</v>
      </c>
      <c r="E251" s="165" t="s">
        <v>1000</v>
      </c>
      <c r="F251" s="277" t="s">
        <v>1001</v>
      </c>
      <c r="G251" s="277"/>
      <c r="H251" s="277"/>
      <c r="I251" s="277"/>
      <c r="J251" s="166" t="s">
        <v>278</v>
      </c>
      <c r="K251" s="167">
        <v>5.8000000000000003E-2</v>
      </c>
      <c r="L251" s="278">
        <v>0</v>
      </c>
      <c r="M251" s="278"/>
      <c r="N251" s="279">
        <f>ROUND(L251*K251,2)</f>
        <v>0</v>
      </c>
      <c r="O251" s="279"/>
      <c r="P251" s="279"/>
      <c r="Q251" s="279"/>
      <c r="R251" s="138"/>
      <c r="T251" s="168" t="s">
        <v>5</v>
      </c>
      <c r="U251" s="47" t="s">
        <v>42</v>
      </c>
      <c r="V251" s="39"/>
      <c r="W251" s="169">
        <f>V251*K251</f>
        <v>0</v>
      </c>
      <c r="X251" s="169">
        <v>0</v>
      </c>
      <c r="Y251" s="169">
        <f>X251*K251</f>
        <v>0</v>
      </c>
      <c r="Z251" s="169">
        <v>0</v>
      </c>
      <c r="AA251" s="170">
        <f>Z251*K251</f>
        <v>0</v>
      </c>
      <c r="AR251" s="21" t="s">
        <v>163</v>
      </c>
      <c r="AT251" s="21" t="s">
        <v>159</v>
      </c>
      <c r="AU251" s="21" t="s">
        <v>113</v>
      </c>
      <c r="AY251" s="21" t="s">
        <v>158</v>
      </c>
      <c r="BE251" s="109">
        <f>IF(U251="základní",N251,0)</f>
        <v>0</v>
      </c>
      <c r="BF251" s="109">
        <f>IF(U251="snížená",N251,0)</f>
        <v>0</v>
      </c>
      <c r="BG251" s="109">
        <f>IF(U251="zákl. přenesená",N251,0)</f>
        <v>0</v>
      </c>
      <c r="BH251" s="109">
        <f>IF(U251="sníž. přenesená",N251,0)</f>
        <v>0</v>
      </c>
      <c r="BI251" s="109">
        <f>IF(U251="nulová",N251,0)</f>
        <v>0</v>
      </c>
      <c r="BJ251" s="21" t="s">
        <v>85</v>
      </c>
      <c r="BK251" s="109">
        <f>ROUND(L251*K251,2)</f>
        <v>0</v>
      </c>
      <c r="BL251" s="21" t="s">
        <v>163</v>
      </c>
      <c r="BM251" s="21" t="s">
        <v>1002</v>
      </c>
    </row>
    <row r="252" spans="2:65" s="11" customFormat="1" ht="22.5" customHeight="1">
      <c r="B252" s="179"/>
      <c r="C252" s="180"/>
      <c r="D252" s="180"/>
      <c r="E252" s="181" t="s">
        <v>5</v>
      </c>
      <c r="F252" s="293" t="s">
        <v>1003</v>
      </c>
      <c r="G252" s="294"/>
      <c r="H252" s="294"/>
      <c r="I252" s="294"/>
      <c r="J252" s="180"/>
      <c r="K252" s="182">
        <v>6.0000000000000001E-3</v>
      </c>
      <c r="L252" s="180"/>
      <c r="M252" s="180"/>
      <c r="N252" s="180"/>
      <c r="O252" s="180"/>
      <c r="P252" s="180"/>
      <c r="Q252" s="180"/>
      <c r="R252" s="183"/>
      <c r="T252" s="184"/>
      <c r="U252" s="180"/>
      <c r="V252" s="180"/>
      <c r="W252" s="180"/>
      <c r="X252" s="180"/>
      <c r="Y252" s="180"/>
      <c r="Z252" s="180"/>
      <c r="AA252" s="185"/>
      <c r="AT252" s="186" t="s">
        <v>166</v>
      </c>
      <c r="AU252" s="186" t="s">
        <v>113</v>
      </c>
      <c r="AV252" s="11" t="s">
        <v>113</v>
      </c>
      <c r="AW252" s="11" t="s">
        <v>35</v>
      </c>
      <c r="AX252" s="11" t="s">
        <v>77</v>
      </c>
      <c r="AY252" s="186" t="s">
        <v>158</v>
      </c>
    </row>
    <row r="253" spans="2:65" s="11" customFormat="1" ht="22.5" customHeight="1">
      <c r="B253" s="179"/>
      <c r="C253" s="180"/>
      <c r="D253" s="180"/>
      <c r="E253" s="181" t="s">
        <v>5</v>
      </c>
      <c r="F253" s="289" t="s">
        <v>1004</v>
      </c>
      <c r="G253" s="290"/>
      <c r="H253" s="290"/>
      <c r="I253" s="290"/>
      <c r="J253" s="180"/>
      <c r="K253" s="182">
        <v>2.1000000000000001E-2</v>
      </c>
      <c r="L253" s="180"/>
      <c r="M253" s="180"/>
      <c r="N253" s="180"/>
      <c r="O253" s="180"/>
      <c r="P253" s="180"/>
      <c r="Q253" s="180"/>
      <c r="R253" s="183"/>
      <c r="T253" s="184"/>
      <c r="U253" s="180"/>
      <c r="V253" s="180"/>
      <c r="W253" s="180"/>
      <c r="X253" s="180"/>
      <c r="Y253" s="180"/>
      <c r="Z253" s="180"/>
      <c r="AA253" s="185"/>
      <c r="AT253" s="186" t="s">
        <v>166</v>
      </c>
      <c r="AU253" s="186" t="s">
        <v>113</v>
      </c>
      <c r="AV253" s="11" t="s">
        <v>113</v>
      </c>
      <c r="AW253" s="11" t="s">
        <v>35</v>
      </c>
      <c r="AX253" s="11" t="s">
        <v>77</v>
      </c>
      <c r="AY253" s="186" t="s">
        <v>158</v>
      </c>
    </row>
    <row r="254" spans="2:65" s="11" customFormat="1" ht="22.5" customHeight="1">
      <c r="B254" s="179"/>
      <c r="C254" s="180"/>
      <c r="D254" s="180"/>
      <c r="E254" s="181" t="s">
        <v>5</v>
      </c>
      <c r="F254" s="289" t="s">
        <v>1005</v>
      </c>
      <c r="G254" s="290"/>
      <c r="H254" s="290"/>
      <c r="I254" s="290"/>
      <c r="J254" s="180"/>
      <c r="K254" s="182">
        <v>3.1E-2</v>
      </c>
      <c r="L254" s="180"/>
      <c r="M254" s="180"/>
      <c r="N254" s="180"/>
      <c r="O254" s="180"/>
      <c r="P254" s="180"/>
      <c r="Q254" s="180"/>
      <c r="R254" s="183"/>
      <c r="T254" s="184"/>
      <c r="U254" s="180"/>
      <c r="V254" s="180"/>
      <c r="W254" s="180"/>
      <c r="X254" s="180"/>
      <c r="Y254" s="180"/>
      <c r="Z254" s="180"/>
      <c r="AA254" s="185"/>
      <c r="AT254" s="186" t="s">
        <v>166</v>
      </c>
      <c r="AU254" s="186" t="s">
        <v>113</v>
      </c>
      <c r="AV254" s="11" t="s">
        <v>113</v>
      </c>
      <c r="AW254" s="11" t="s">
        <v>35</v>
      </c>
      <c r="AX254" s="11" t="s">
        <v>77</v>
      </c>
      <c r="AY254" s="186" t="s">
        <v>158</v>
      </c>
    </row>
    <row r="255" spans="2:65" s="12" customFormat="1" ht="22.5" customHeight="1">
      <c r="B255" s="187"/>
      <c r="C255" s="188"/>
      <c r="D255" s="188"/>
      <c r="E255" s="189" t="s">
        <v>5</v>
      </c>
      <c r="F255" s="291" t="s">
        <v>170</v>
      </c>
      <c r="G255" s="292"/>
      <c r="H255" s="292"/>
      <c r="I255" s="292"/>
      <c r="J255" s="188"/>
      <c r="K255" s="190">
        <v>5.8000000000000003E-2</v>
      </c>
      <c r="L255" s="188"/>
      <c r="M255" s="188"/>
      <c r="N255" s="188"/>
      <c r="O255" s="188"/>
      <c r="P255" s="188"/>
      <c r="Q255" s="188"/>
      <c r="R255" s="191"/>
      <c r="T255" s="192"/>
      <c r="U255" s="188"/>
      <c r="V255" s="188"/>
      <c r="W255" s="188"/>
      <c r="X255" s="188"/>
      <c r="Y255" s="188"/>
      <c r="Z255" s="188"/>
      <c r="AA255" s="193"/>
      <c r="AT255" s="194" t="s">
        <v>166</v>
      </c>
      <c r="AU255" s="194" t="s">
        <v>113</v>
      </c>
      <c r="AV255" s="12" t="s">
        <v>163</v>
      </c>
      <c r="AW255" s="12" t="s">
        <v>35</v>
      </c>
      <c r="AX255" s="12" t="s">
        <v>85</v>
      </c>
      <c r="AY255" s="194" t="s">
        <v>158</v>
      </c>
    </row>
    <row r="256" spans="2:65" s="1" customFormat="1" ht="22.5" customHeight="1">
      <c r="B256" s="135"/>
      <c r="C256" s="203" t="s">
        <v>481</v>
      </c>
      <c r="D256" s="203" t="s">
        <v>326</v>
      </c>
      <c r="E256" s="204" t="s">
        <v>1006</v>
      </c>
      <c r="F256" s="297" t="s">
        <v>1007</v>
      </c>
      <c r="G256" s="297"/>
      <c r="H256" s="297"/>
      <c r="I256" s="297"/>
      <c r="J256" s="205" t="s">
        <v>678</v>
      </c>
      <c r="K256" s="206">
        <v>11.342000000000001</v>
      </c>
      <c r="L256" s="298">
        <v>0</v>
      </c>
      <c r="M256" s="298"/>
      <c r="N256" s="299">
        <f>ROUND(L256*K256,2)</f>
        <v>0</v>
      </c>
      <c r="O256" s="279"/>
      <c r="P256" s="279"/>
      <c r="Q256" s="279"/>
      <c r="R256" s="138"/>
      <c r="T256" s="168" t="s">
        <v>5</v>
      </c>
      <c r="U256" s="47" t="s">
        <v>42</v>
      </c>
      <c r="V256" s="39"/>
      <c r="W256" s="169">
        <f>V256*K256</f>
        <v>0</v>
      </c>
      <c r="X256" s="169">
        <v>1E-3</v>
      </c>
      <c r="Y256" s="169">
        <f>X256*K256</f>
        <v>1.1342000000000001E-2</v>
      </c>
      <c r="Z256" s="169">
        <v>0</v>
      </c>
      <c r="AA256" s="170">
        <f>Z256*K256</f>
        <v>0</v>
      </c>
      <c r="AR256" s="21" t="s">
        <v>198</v>
      </c>
      <c r="AT256" s="21" t="s">
        <v>326</v>
      </c>
      <c r="AU256" s="21" t="s">
        <v>113</v>
      </c>
      <c r="AY256" s="21" t="s">
        <v>158</v>
      </c>
      <c r="BE256" s="109">
        <f>IF(U256="základní",N256,0)</f>
        <v>0</v>
      </c>
      <c r="BF256" s="109">
        <f>IF(U256="snížená",N256,0)</f>
        <v>0</v>
      </c>
      <c r="BG256" s="109">
        <f>IF(U256="zákl. přenesená",N256,0)</f>
        <v>0</v>
      </c>
      <c r="BH256" s="109">
        <f>IF(U256="sníž. přenesená",N256,0)</f>
        <v>0</v>
      </c>
      <c r="BI256" s="109">
        <f>IF(U256="nulová",N256,0)</f>
        <v>0</v>
      </c>
      <c r="BJ256" s="21" t="s">
        <v>85</v>
      </c>
      <c r="BK256" s="109">
        <f>ROUND(L256*K256,2)</f>
        <v>0</v>
      </c>
      <c r="BL256" s="21" t="s">
        <v>163</v>
      </c>
      <c r="BM256" s="21" t="s">
        <v>1008</v>
      </c>
    </row>
    <row r="257" spans="2:65" s="11" customFormat="1" ht="22.5" customHeight="1">
      <c r="B257" s="179"/>
      <c r="C257" s="180"/>
      <c r="D257" s="180"/>
      <c r="E257" s="181" t="s">
        <v>5</v>
      </c>
      <c r="F257" s="293" t="s">
        <v>1009</v>
      </c>
      <c r="G257" s="294"/>
      <c r="H257" s="294"/>
      <c r="I257" s="294"/>
      <c r="J257" s="180"/>
      <c r="K257" s="182">
        <v>6.16</v>
      </c>
      <c r="L257" s="180"/>
      <c r="M257" s="180"/>
      <c r="N257" s="180"/>
      <c r="O257" s="180"/>
      <c r="P257" s="180"/>
      <c r="Q257" s="180"/>
      <c r="R257" s="183"/>
      <c r="T257" s="184"/>
      <c r="U257" s="180"/>
      <c r="V257" s="180"/>
      <c r="W257" s="180"/>
      <c r="X257" s="180"/>
      <c r="Y257" s="180"/>
      <c r="Z257" s="180"/>
      <c r="AA257" s="185"/>
      <c r="AT257" s="186" t="s">
        <v>166</v>
      </c>
      <c r="AU257" s="186" t="s">
        <v>113</v>
      </c>
      <c r="AV257" s="11" t="s">
        <v>113</v>
      </c>
      <c r="AW257" s="11" t="s">
        <v>35</v>
      </c>
      <c r="AX257" s="11" t="s">
        <v>77</v>
      </c>
      <c r="AY257" s="186" t="s">
        <v>158</v>
      </c>
    </row>
    <row r="258" spans="2:65" s="11" customFormat="1" ht="22.5" customHeight="1">
      <c r="B258" s="179"/>
      <c r="C258" s="180"/>
      <c r="D258" s="180"/>
      <c r="E258" s="181" t="s">
        <v>5</v>
      </c>
      <c r="F258" s="289" t="s">
        <v>1010</v>
      </c>
      <c r="G258" s="290"/>
      <c r="H258" s="290"/>
      <c r="I258" s="290"/>
      <c r="J258" s="180"/>
      <c r="K258" s="182">
        <v>2.1160000000000001</v>
      </c>
      <c r="L258" s="180"/>
      <c r="M258" s="180"/>
      <c r="N258" s="180"/>
      <c r="O258" s="180"/>
      <c r="P258" s="180"/>
      <c r="Q258" s="180"/>
      <c r="R258" s="183"/>
      <c r="T258" s="184"/>
      <c r="U258" s="180"/>
      <c r="V258" s="180"/>
      <c r="W258" s="180"/>
      <c r="X258" s="180"/>
      <c r="Y258" s="180"/>
      <c r="Z258" s="180"/>
      <c r="AA258" s="185"/>
      <c r="AT258" s="186" t="s">
        <v>166</v>
      </c>
      <c r="AU258" s="186" t="s">
        <v>113</v>
      </c>
      <c r="AV258" s="11" t="s">
        <v>113</v>
      </c>
      <c r="AW258" s="11" t="s">
        <v>35</v>
      </c>
      <c r="AX258" s="11" t="s">
        <v>77</v>
      </c>
      <c r="AY258" s="186" t="s">
        <v>158</v>
      </c>
    </row>
    <row r="259" spans="2:65" s="11" customFormat="1" ht="22.5" customHeight="1">
      <c r="B259" s="179"/>
      <c r="C259" s="180"/>
      <c r="D259" s="180"/>
      <c r="E259" s="181" t="s">
        <v>5</v>
      </c>
      <c r="F259" s="289" t="s">
        <v>1011</v>
      </c>
      <c r="G259" s="290"/>
      <c r="H259" s="290"/>
      <c r="I259" s="290"/>
      <c r="J259" s="180"/>
      <c r="K259" s="182">
        <v>3.0659999999999998</v>
      </c>
      <c r="L259" s="180"/>
      <c r="M259" s="180"/>
      <c r="N259" s="180"/>
      <c r="O259" s="180"/>
      <c r="P259" s="180"/>
      <c r="Q259" s="180"/>
      <c r="R259" s="183"/>
      <c r="T259" s="184"/>
      <c r="U259" s="180"/>
      <c r="V259" s="180"/>
      <c r="W259" s="180"/>
      <c r="X259" s="180"/>
      <c r="Y259" s="180"/>
      <c r="Z259" s="180"/>
      <c r="AA259" s="185"/>
      <c r="AT259" s="186" t="s">
        <v>166</v>
      </c>
      <c r="AU259" s="186" t="s">
        <v>113</v>
      </c>
      <c r="AV259" s="11" t="s">
        <v>113</v>
      </c>
      <c r="AW259" s="11" t="s">
        <v>35</v>
      </c>
      <c r="AX259" s="11" t="s">
        <v>77</v>
      </c>
      <c r="AY259" s="186" t="s">
        <v>158</v>
      </c>
    </row>
    <row r="260" spans="2:65" s="12" customFormat="1" ht="22.5" customHeight="1">
      <c r="B260" s="187"/>
      <c r="C260" s="188"/>
      <c r="D260" s="188"/>
      <c r="E260" s="189" t="s">
        <v>5</v>
      </c>
      <c r="F260" s="291" t="s">
        <v>170</v>
      </c>
      <c r="G260" s="292"/>
      <c r="H260" s="292"/>
      <c r="I260" s="292"/>
      <c r="J260" s="188"/>
      <c r="K260" s="190">
        <v>11.342000000000001</v>
      </c>
      <c r="L260" s="188"/>
      <c r="M260" s="188"/>
      <c r="N260" s="188"/>
      <c r="O260" s="188"/>
      <c r="P260" s="188"/>
      <c r="Q260" s="188"/>
      <c r="R260" s="191"/>
      <c r="T260" s="192"/>
      <c r="U260" s="188"/>
      <c r="V260" s="188"/>
      <c r="W260" s="188"/>
      <c r="X260" s="188"/>
      <c r="Y260" s="188"/>
      <c r="Z260" s="188"/>
      <c r="AA260" s="193"/>
      <c r="AT260" s="194" t="s">
        <v>166</v>
      </c>
      <c r="AU260" s="194" t="s">
        <v>113</v>
      </c>
      <c r="AV260" s="12" t="s">
        <v>163</v>
      </c>
      <c r="AW260" s="12" t="s">
        <v>35</v>
      </c>
      <c r="AX260" s="12" t="s">
        <v>85</v>
      </c>
      <c r="AY260" s="194" t="s">
        <v>158</v>
      </c>
    </row>
    <row r="261" spans="2:65" s="1" customFormat="1" ht="31.5" customHeight="1">
      <c r="B261" s="135"/>
      <c r="C261" s="164" t="s">
        <v>486</v>
      </c>
      <c r="D261" s="164" t="s">
        <v>159</v>
      </c>
      <c r="E261" s="165" t="s">
        <v>1012</v>
      </c>
      <c r="F261" s="277" t="s">
        <v>1013</v>
      </c>
      <c r="G261" s="277"/>
      <c r="H261" s="277"/>
      <c r="I261" s="277"/>
      <c r="J261" s="166" t="s">
        <v>206</v>
      </c>
      <c r="K261" s="167">
        <v>1401.3</v>
      </c>
      <c r="L261" s="278">
        <v>0</v>
      </c>
      <c r="M261" s="278"/>
      <c r="N261" s="279">
        <f>ROUND(L261*K261,2)</f>
        <v>0</v>
      </c>
      <c r="O261" s="279"/>
      <c r="P261" s="279"/>
      <c r="Q261" s="279"/>
      <c r="R261" s="138"/>
      <c r="T261" s="168" t="s">
        <v>5</v>
      </c>
      <c r="U261" s="47" t="s">
        <v>42</v>
      </c>
      <c r="V261" s="39"/>
      <c r="W261" s="169">
        <f>V261*K261</f>
        <v>0</v>
      </c>
      <c r="X261" s="169">
        <v>0</v>
      </c>
      <c r="Y261" s="169">
        <f>X261*K261</f>
        <v>0</v>
      </c>
      <c r="Z261" s="169">
        <v>0</v>
      </c>
      <c r="AA261" s="170">
        <f>Z261*K261</f>
        <v>0</v>
      </c>
      <c r="AR261" s="21" t="s">
        <v>163</v>
      </c>
      <c r="AT261" s="21" t="s">
        <v>159</v>
      </c>
      <c r="AU261" s="21" t="s">
        <v>113</v>
      </c>
      <c r="AY261" s="21" t="s">
        <v>158</v>
      </c>
      <c r="BE261" s="109">
        <f>IF(U261="základní",N261,0)</f>
        <v>0</v>
      </c>
      <c r="BF261" s="109">
        <f>IF(U261="snížená",N261,0)</f>
        <v>0</v>
      </c>
      <c r="BG261" s="109">
        <f>IF(U261="zákl. přenesená",N261,0)</f>
        <v>0</v>
      </c>
      <c r="BH261" s="109">
        <f>IF(U261="sníž. přenesená",N261,0)</f>
        <v>0</v>
      </c>
      <c r="BI261" s="109">
        <f>IF(U261="nulová",N261,0)</f>
        <v>0</v>
      </c>
      <c r="BJ261" s="21" t="s">
        <v>85</v>
      </c>
      <c r="BK261" s="109">
        <f>ROUND(L261*K261,2)</f>
        <v>0</v>
      </c>
      <c r="BL261" s="21" t="s">
        <v>163</v>
      </c>
      <c r="BM261" s="21" t="s">
        <v>1014</v>
      </c>
    </row>
    <row r="262" spans="2:65" s="11" customFormat="1" ht="22.5" customHeight="1">
      <c r="B262" s="179"/>
      <c r="C262" s="180"/>
      <c r="D262" s="180"/>
      <c r="E262" s="181" t="s">
        <v>5</v>
      </c>
      <c r="F262" s="293" t="s">
        <v>1015</v>
      </c>
      <c r="G262" s="294"/>
      <c r="H262" s="294"/>
      <c r="I262" s="294"/>
      <c r="J262" s="180"/>
      <c r="K262" s="182">
        <v>1401.3</v>
      </c>
      <c r="L262" s="180"/>
      <c r="M262" s="180"/>
      <c r="N262" s="180"/>
      <c r="O262" s="180"/>
      <c r="P262" s="180"/>
      <c r="Q262" s="180"/>
      <c r="R262" s="183"/>
      <c r="T262" s="184"/>
      <c r="U262" s="180"/>
      <c r="V262" s="180"/>
      <c r="W262" s="180"/>
      <c r="X262" s="180"/>
      <c r="Y262" s="180"/>
      <c r="Z262" s="180"/>
      <c r="AA262" s="185"/>
      <c r="AT262" s="186" t="s">
        <v>166</v>
      </c>
      <c r="AU262" s="186" t="s">
        <v>113</v>
      </c>
      <c r="AV262" s="11" t="s">
        <v>113</v>
      </c>
      <c r="AW262" s="11" t="s">
        <v>35</v>
      </c>
      <c r="AX262" s="11" t="s">
        <v>77</v>
      </c>
      <c r="AY262" s="186" t="s">
        <v>158</v>
      </c>
    </row>
    <row r="263" spans="2:65" s="12" customFormat="1" ht="22.5" customHeight="1">
      <c r="B263" s="187"/>
      <c r="C263" s="188"/>
      <c r="D263" s="188"/>
      <c r="E263" s="189" t="s">
        <v>5</v>
      </c>
      <c r="F263" s="291" t="s">
        <v>170</v>
      </c>
      <c r="G263" s="292"/>
      <c r="H263" s="292"/>
      <c r="I263" s="292"/>
      <c r="J263" s="188"/>
      <c r="K263" s="190">
        <v>1401.3</v>
      </c>
      <c r="L263" s="188"/>
      <c r="M263" s="188"/>
      <c r="N263" s="188"/>
      <c r="O263" s="188"/>
      <c r="P263" s="188"/>
      <c r="Q263" s="188"/>
      <c r="R263" s="191"/>
      <c r="T263" s="192"/>
      <c r="U263" s="188"/>
      <c r="V263" s="188"/>
      <c r="W263" s="188"/>
      <c r="X263" s="188"/>
      <c r="Y263" s="188"/>
      <c r="Z263" s="188"/>
      <c r="AA263" s="193"/>
      <c r="AT263" s="194" t="s">
        <v>166</v>
      </c>
      <c r="AU263" s="194" t="s">
        <v>113</v>
      </c>
      <c r="AV263" s="12" t="s">
        <v>163</v>
      </c>
      <c r="AW263" s="12" t="s">
        <v>35</v>
      </c>
      <c r="AX263" s="12" t="s">
        <v>85</v>
      </c>
      <c r="AY263" s="194" t="s">
        <v>158</v>
      </c>
    </row>
    <row r="264" spans="2:65" s="1" customFormat="1" ht="31.5" customHeight="1">
      <c r="B264" s="135"/>
      <c r="C264" s="164" t="s">
        <v>491</v>
      </c>
      <c r="D264" s="164" t="s">
        <v>159</v>
      </c>
      <c r="E264" s="165" t="s">
        <v>1016</v>
      </c>
      <c r="F264" s="277" t="s">
        <v>1017</v>
      </c>
      <c r="G264" s="277"/>
      <c r="H264" s="277"/>
      <c r="I264" s="277"/>
      <c r="J264" s="166" t="s">
        <v>162</v>
      </c>
      <c r="K264" s="167">
        <v>2934</v>
      </c>
      <c r="L264" s="278">
        <v>0</v>
      </c>
      <c r="M264" s="278"/>
      <c r="N264" s="279">
        <f>ROUND(L264*K264,2)</f>
        <v>0</v>
      </c>
      <c r="O264" s="279"/>
      <c r="P264" s="279"/>
      <c r="Q264" s="279"/>
      <c r="R264" s="138"/>
      <c r="T264" s="168" t="s">
        <v>5</v>
      </c>
      <c r="U264" s="47" t="s">
        <v>42</v>
      </c>
      <c r="V264" s="39"/>
      <c r="W264" s="169">
        <f>V264*K264</f>
        <v>0</v>
      </c>
      <c r="X264" s="169">
        <v>0</v>
      </c>
      <c r="Y264" s="169">
        <f>X264*K264</f>
        <v>0</v>
      </c>
      <c r="Z264" s="169">
        <v>0</v>
      </c>
      <c r="AA264" s="170">
        <f>Z264*K264</f>
        <v>0</v>
      </c>
      <c r="AR264" s="21" t="s">
        <v>163</v>
      </c>
      <c r="AT264" s="21" t="s">
        <v>159</v>
      </c>
      <c r="AU264" s="21" t="s">
        <v>113</v>
      </c>
      <c r="AY264" s="21" t="s">
        <v>158</v>
      </c>
      <c r="BE264" s="109">
        <f>IF(U264="základní",N264,0)</f>
        <v>0</v>
      </c>
      <c r="BF264" s="109">
        <f>IF(U264="snížená",N264,0)</f>
        <v>0</v>
      </c>
      <c r="BG264" s="109">
        <f>IF(U264="zákl. přenesená",N264,0)</f>
        <v>0</v>
      </c>
      <c r="BH264" s="109">
        <f>IF(U264="sníž. přenesená",N264,0)</f>
        <v>0</v>
      </c>
      <c r="BI264" s="109">
        <f>IF(U264="nulová",N264,0)</f>
        <v>0</v>
      </c>
      <c r="BJ264" s="21" t="s">
        <v>85</v>
      </c>
      <c r="BK264" s="109">
        <f>ROUND(L264*K264,2)</f>
        <v>0</v>
      </c>
      <c r="BL264" s="21" t="s">
        <v>163</v>
      </c>
      <c r="BM264" s="21" t="s">
        <v>1018</v>
      </c>
    </row>
    <row r="265" spans="2:65" s="10" customFormat="1" ht="22.5" customHeight="1">
      <c r="B265" s="171"/>
      <c r="C265" s="172"/>
      <c r="D265" s="172"/>
      <c r="E265" s="173" t="s">
        <v>5</v>
      </c>
      <c r="F265" s="285" t="s">
        <v>1019</v>
      </c>
      <c r="G265" s="286"/>
      <c r="H265" s="286"/>
      <c r="I265" s="286"/>
      <c r="J265" s="172"/>
      <c r="K265" s="174" t="s">
        <v>5</v>
      </c>
      <c r="L265" s="172"/>
      <c r="M265" s="172"/>
      <c r="N265" s="172"/>
      <c r="O265" s="172"/>
      <c r="P265" s="172"/>
      <c r="Q265" s="172"/>
      <c r="R265" s="175"/>
      <c r="T265" s="176"/>
      <c r="U265" s="172"/>
      <c r="V265" s="172"/>
      <c r="W265" s="172"/>
      <c r="X265" s="172"/>
      <c r="Y265" s="172"/>
      <c r="Z265" s="172"/>
      <c r="AA265" s="177"/>
      <c r="AT265" s="178" t="s">
        <v>166</v>
      </c>
      <c r="AU265" s="178" t="s">
        <v>113</v>
      </c>
      <c r="AV265" s="10" t="s">
        <v>85</v>
      </c>
      <c r="AW265" s="10" t="s">
        <v>35</v>
      </c>
      <c r="AX265" s="10" t="s">
        <v>77</v>
      </c>
      <c r="AY265" s="178" t="s">
        <v>158</v>
      </c>
    </row>
    <row r="266" spans="2:65" s="11" customFormat="1" ht="22.5" customHeight="1">
      <c r="B266" s="179"/>
      <c r="C266" s="180"/>
      <c r="D266" s="180"/>
      <c r="E266" s="181" t="s">
        <v>5</v>
      </c>
      <c r="F266" s="289" t="s">
        <v>1020</v>
      </c>
      <c r="G266" s="290"/>
      <c r="H266" s="290"/>
      <c r="I266" s="290"/>
      <c r="J266" s="180"/>
      <c r="K266" s="182">
        <v>1620</v>
      </c>
      <c r="L266" s="180"/>
      <c r="M266" s="180"/>
      <c r="N266" s="180"/>
      <c r="O266" s="180"/>
      <c r="P266" s="180"/>
      <c r="Q266" s="180"/>
      <c r="R266" s="183"/>
      <c r="T266" s="184"/>
      <c r="U266" s="180"/>
      <c r="V266" s="180"/>
      <c r="W266" s="180"/>
      <c r="X266" s="180"/>
      <c r="Y266" s="180"/>
      <c r="Z266" s="180"/>
      <c r="AA266" s="185"/>
      <c r="AT266" s="186" t="s">
        <v>166</v>
      </c>
      <c r="AU266" s="186" t="s">
        <v>113</v>
      </c>
      <c r="AV266" s="11" t="s">
        <v>113</v>
      </c>
      <c r="AW266" s="11" t="s">
        <v>35</v>
      </c>
      <c r="AX266" s="11" t="s">
        <v>77</v>
      </c>
      <c r="AY266" s="186" t="s">
        <v>158</v>
      </c>
    </row>
    <row r="267" spans="2:65" s="11" customFormat="1" ht="22.5" customHeight="1">
      <c r="B267" s="179"/>
      <c r="C267" s="180"/>
      <c r="D267" s="180"/>
      <c r="E267" s="181" t="s">
        <v>5</v>
      </c>
      <c r="F267" s="289" t="s">
        <v>1021</v>
      </c>
      <c r="G267" s="290"/>
      <c r="H267" s="290"/>
      <c r="I267" s="290"/>
      <c r="J267" s="180"/>
      <c r="K267" s="182">
        <v>1314</v>
      </c>
      <c r="L267" s="180"/>
      <c r="M267" s="180"/>
      <c r="N267" s="180"/>
      <c r="O267" s="180"/>
      <c r="P267" s="180"/>
      <c r="Q267" s="180"/>
      <c r="R267" s="183"/>
      <c r="T267" s="184"/>
      <c r="U267" s="180"/>
      <c r="V267" s="180"/>
      <c r="W267" s="180"/>
      <c r="X267" s="180"/>
      <c r="Y267" s="180"/>
      <c r="Z267" s="180"/>
      <c r="AA267" s="185"/>
      <c r="AT267" s="186" t="s">
        <v>166</v>
      </c>
      <c r="AU267" s="186" t="s">
        <v>113</v>
      </c>
      <c r="AV267" s="11" t="s">
        <v>113</v>
      </c>
      <c r="AW267" s="11" t="s">
        <v>35</v>
      </c>
      <c r="AX267" s="11" t="s">
        <v>77</v>
      </c>
      <c r="AY267" s="186" t="s">
        <v>158</v>
      </c>
    </row>
    <row r="268" spans="2:65" s="12" customFormat="1" ht="22.5" customHeight="1">
      <c r="B268" s="187"/>
      <c r="C268" s="188"/>
      <c r="D268" s="188"/>
      <c r="E268" s="189" t="s">
        <v>5</v>
      </c>
      <c r="F268" s="291" t="s">
        <v>170</v>
      </c>
      <c r="G268" s="292"/>
      <c r="H268" s="292"/>
      <c r="I268" s="292"/>
      <c r="J268" s="188"/>
      <c r="K268" s="190">
        <v>2934</v>
      </c>
      <c r="L268" s="188"/>
      <c r="M268" s="188"/>
      <c r="N268" s="188"/>
      <c r="O268" s="188"/>
      <c r="P268" s="188"/>
      <c r="Q268" s="188"/>
      <c r="R268" s="191"/>
      <c r="T268" s="192"/>
      <c r="U268" s="188"/>
      <c r="V268" s="188"/>
      <c r="W268" s="188"/>
      <c r="X268" s="188"/>
      <c r="Y268" s="188"/>
      <c r="Z268" s="188"/>
      <c r="AA268" s="193"/>
      <c r="AT268" s="194" t="s">
        <v>166</v>
      </c>
      <c r="AU268" s="194" t="s">
        <v>113</v>
      </c>
      <c r="AV268" s="12" t="s">
        <v>163</v>
      </c>
      <c r="AW268" s="12" t="s">
        <v>35</v>
      </c>
      <c r="AX268" s="12" t="s">
        <v>85</v>
      </c>
      <c r="AY268" s="194" t="s">
        <v>158</v>
      </c>
    </row>
    <row r="269" spans="2:65" s="1" customFormat="1" ht="22.5" customHeight="1">
      <c r="B269" s="135"/>
      <c r="C269" s="164" t="s">
        <v>496</v>
      </c>
      <c r="D269" s="164" t="s">
        <v>159</v>
      </c>
      <c r="E269" s="165" t="s">
        <v>1022</v>
      </c>
      <c r="F269" s="277" t="s">
        <v>1023</v>
      </c>
      <c r="G269" s="277"/>
      <c r="H269" s="277"/>
      <c r="I269" s="277"/>
      <c r="J269" s="166" t="s">
        <v>216</v>
      </c>
      <c r="K269" s="167">
        <v>115.5</v>
      </c>
      <c r="L269" s="278">
        <v>0</v>
      </c>
      <c r="M269" s="278"/>
      <c r="N269" s="279">
        <f>ROUND(L269*K269,2)</f>
        <v>0</v>
      </c>
      <c r="O269" s="279"/>
      <c r="P269" s="279"/>
      <c r="Q269" s="279"/>
      <c r="R269" s="138"/>
      <c r="T269" s="168" t="s">
        <v>5</v>
      </c>
      <c r="U269" s="47" t="s">
        <v>42</v>
      </c>
      <c r="V269" s="39"/>
      <c r="W269" s="169">
        <f>V269*K269</f>
        <v>0</v>
      </c>
      <c r="X269" s="169">
        <v>0</v>
      </c>
      <c r="Y269" s="169">
        <f>X269*K269</f>
        <v>0</v>
      </c>
      <c r="Z269" s="169">
        <v>0</v>
      </c>
      <c r="AA269" s="170">
        <f>Z269*K269</f>
        <v>0</v>
      </c>
      <c r="AR269" s="21" t="s">
        <v>163</v>
      </c>
      <c r="AT269" s="21" t="s">
        <v>159</v>
      </c>
      <c r="AU269" s="21" t="s">
        <v>113</v>
      </c>
      <c r="AY269" s="21" t="s">
        <v>158</v>
      </c>
      <c r="BE269" s="109">
        <f>IF(U269="základní",N269,0)</f>
        <v>0</v>
      </c>
      <c r="BF269" s="109">
        <f>IF(U269="snížená",N269,0)</f>
        <v>0</v>
      </c>
      <c r="BG269" s="109">
        <f>IF(U269="zákl. přenesená",N269,0)</f>
        <v>0</v>
      </c>
      <c r="BH269" s="109">
        <f>IF(U269="sníž. přenesená",N269,0)</f>
        <v>0</v>
      </c>
      <c r="BI269" s="109">
        <f>IF(U269="nulová",N269,0)</f>
        <v>0</v>
      </c>
      <c r="BJ269" s="21" t="s">
        <v>85</v>
      </c>
      <c r="BK269" s="109">
        <f>ROUND(L269*K269,2)</f>
        <v>0</v>
      </c>
      <c r="BL269" s="21" t="s">
        <v>163</v>
      </c>
      <c r="BM269" s="21" t="s">
        <v>1024</v>
      </c>
    </row>
    <row r="270" spans="2:65" s="11" customFormat="1" ht="22.5" customHeight="1">
      <c r="B270" s="179"/>
      <c r="C270" s="180"/>
      <c r="D270" s="180"/>
      <c r="E270" s="181" t="s">
        <v>5</v>
      </c>
      <c r="F270" s="293" t="s">
        <v>1025</v>
      </c>
      <c r="G270" s="294"/>
      <c r="H270" s="294"/>
      <c r="I270" s="294"/>
      <c r="J270" s="180"/>
      <c r="K270" s="182">
        <v>115.5</v>
      </c>
      <c r="L270" s="180"/>
      <c r="M270" s="180"/>
      <c r="N270" s="180"/>
      <c r="O270" s="180"/>
      <c r="P270" s="180"/>
      <c r="Q270" s="180"/>
      <c r="R270" s="183"/>
      <c r="T270" s="184"/>
      <c r="U270" s="180"/>
      <c r="V270" s="180"/>
      <c r="W270" s="180"/>
      <c r="X270" s="180"/>
      <c r="Y270" s="180"/>
      <c r="Z270" s="180"/>
      <c r="AA270" s="185"/>
      <c r="AT270" s="186" t="s">
        <v>166</v>
      </c>
      <c r="AU270" s="186" t="s">
        <v>113</v>
      </c>
      <c r="AV270" s="11" t="s">
        <v>113</v>
      </c>
      <c r="AW270" s="11" t="s">
        <v>35</v>
      </c>
      <c r="AX270" s="11" t="s">
        <v>77</v>
      </c>
      <c r="AY270" s="186" t="s">
        <v>158</v>
      </c>
    </row>
    <row r="271" spans="2:65" s="12" customFormat="1" ht="22.5" customHeight="1">
      <c r="B271" s="187"/>
      <c r="C271" s="188"/>
      <c r="D271" s="188"/>
      <c r="E271" s="189" t="s">
        <v>5</v>
      </c>
      <c r="F271" s="291" t="s">
        <v>170</v>
      </c>
      <c r="G271" s="292"/>
      <c r="H271" s="292"/>
      <c r="I271" s="292"/>
      <c r="J271" s="188"/>
      <c r="K271" s="190">
        <v>115.5</v>
      </c>
      <c r="L271" s="188"/>
      <c r="M271" s="188"/>
      <c r="N271" s="188"/>
      <c r="O271" s="188"/>
      <c r="P271" s="188"/>
      <c r="Q271" s="188"/>
      <c r="R271" s="191"/>
      <c r="T271" s="192"/>
      <c r="U271" s="188"/>
      <c r="V271" s="188"/>
      <c r="W271" s="188"/>
      <c r="X271" s="188"/>
      <c r="Y271" s="188"/>
      <c r="Z271" s="188"/>
      <c r="AA271" s="193"/>
      <c r="AT271" s="194" t="s">
        <v>166</v>
      </c>
      <c r="AU271" s="194" t="s">
        <v>113</v>
      </c>
      <c r="AV271" s="12" t="s">
        <v>163</v>
      </c>
      <c r="AW271" s="12" t="s">
        <v>35</v>
      </c>
      <c r="AX271" s="12" t="s">
        <v>85</v>
      </c>
      <c r="AY271" s="194" t="s">
        <v>158</v>
      </c>
    </row>
    <row r="272" spans="2:65" s="1" customFormat="1" ht="22.5" customHeight="1">
      <c r="B272" s="135"/>
      <c r="C272" s="164" t="s">
        <v>500</v>
      </c>
      <c r="D272" s="164" t="s">
        <v>159</v>
      </c>
      <c r="E272" s="165" t="s">
        <v>1026</v>
      </c>
      <c r="F272" s="277" t="s">
        <v>1027</v>
      </c>
      <c r="G272" s="277"/>
      <c r="H272" s="277"/>
      <c r="I272" s="277"/>
      <c r="J272" s="166" t="s">
        <v>216</v>
      </c>
      <c r="K272" s="167">
        <v>351.2</v>
      </c>
      <c r="L272" s="278">
        <v>0</v>
      </c>
      <c r="M272" s="278"/>
      <c r="N272" s="279">
        <f>ROUND(L272*K272,2)</f>
        <v>0</v>
      </c>
      <c r="O272" s="279"/>
      <c r="P272" s="279"/>
      <c r="Q272" s="279"/>
      <c r="R272" s="138"/>
      <c r="T272" s="168" t="s">
        <v>5</v>
      </c>
      <c r="U272" s="47" t="s">
        <v>42</v>
      </c>
      <c r="V272" s="39"/>
      <c r="W272" s="169">
        <f>V272*K272</f>
        <v>0</v>
      </c>
      <c r="X272" s="169">
        <v>0</v>
      </c>
      <c r="Y272" s="169">
        <f>X272*K272</f>
        <v>0</v>
      </c>
      <c r="Z272" s="169">
        <v>0</v>
      </c>
      <c r="AA272" s="170">
        <f>Z272*K272</f>
        <v>0</v>
      </c>
      <c r="AR272" s="21" t="s">
        <v>163</v>
      </c>
      <c r="AT272" s="21" t="s">
        <v>159</v>
      </c>
      <c r="AU272" s="21" t="s">
        <v>113</v>
      </c>
      <c r="AY272" s="21" t="s">
        <v>158</v>
      </c>
      <c r="BE272" s="109">
        <f>IF(U272="základní",N272,0)</f>
        <v>0</v>
      </c>
      <c r="BF272" s="109">
        <f>IF(U272="snížená",N272,0)</f>
        <v>0</v>
      </c>
      <c r="BG272" s="109">
        <f>IF(U272="zákl. přenesená",N272,0)</f>
        <v>0</v>
      </c>
      <c r="BH272" s="109">
        <f>IF(U272="sníž. přenesená",N272,0)</f>
        <v>0</v>
      </c>
      <c r="BI272" s="109">
        <f>IF(U272="nulová",N272,0)</f>
        <v>0</v>
      </c>
      <c r="BJ272" s="21" t="s">
        <v>85</v>
      </c>
      <c r="BK272" s="109">
        <f>ROUND(L272*K272,2)</f>
        <v>0</v>
      </c>
      <c r="BL272" s="21" t="s">
        <v>163</v>
      </c>
      <c r="BM272" s="21" t="s">
        <v>1028</v>
      </c>
    </row>
    <row r="273" spans="2:65" s="11" customFormat="1" ht="22.5" customHeight="1">
      <c r="B273" s="179"/>
      <c r="C273" s="180"/>
      <c r="D273" s="180"/>
      <c r="E273" s="181" t="s">
        <v>5</v>
      </c>
      <c r="F273" s="293" t="s">
        <v>1029</v>
      </c>
      <c r="G273" s="294"/>
      <c r="H273" s="294"/>
      <c r="I273" s="294"/>
      <c r="J273" s="180"/>
      <c r="K273" s="182">
        <v>351.2</v>
      </c>
      <c r="L273" s="180"/>
      <c r="M273" s="180"/>
      <c r="N273" s="180"/>
      <c r="O273" s="180"/>
      <c r="P273" s="180"/>
      <c r="Q273" s="180"/>
      <c r="R273" s="183"/>
      <c r="T273" s="184"/>
      <c r="U273" s="180"/>
      <c r="V273" s="180"/>
      <c r="W273" s="180"/>
      <c r="X273" s="180"/>
      <c r="Y273" s="180"/>
      <c r="Z273" s="180"/>
      <c r="AA273" s="185"/>
      <c r="AT273" s="186" t="s">
        <v>166</v>
      </c>
      <c r="AU273" s="186" t="s">
        <v>113</v>
      </c>
      <c r="AV273" s="11" t="s">
        <v>113</v>
      </c>
      <c r="AW273" s="11" t="s">
        <v>35</v>
      </c>
      <c r="AX273" s="11" t="s">
        <v>77</v>
      </c>
      <c r="AY273" s="186" t="s">
        <v>158</v>
      </c>
    </row>
    <row r="274" spans="2:65" s="12" customFormat="1" ht="22.5" customHeight="1">
      <c r="B274" s="187"/>
      <c r="C274" s="188"/>
      <c r="D274" s="188"/>
      <c r="E274" s="189" t="s">
        <v>5</v>
      </c>
      <c r="F274" s="291" t="s">
        <v>170</v>
      </c>
      <c r="G274" s="292"/>
      <c r="H274" s="292"/>
      <c r="I274" s="292"/>
      <c r="J274" s="188"/>
      <c r="K274" s="190">
        <v>351.2</v>
      </c>
      <c r="L274" s="188"/>
      <c r="M274" s="188"/>
      <c r="N274" s="188"/>
      <c r="O274" s="188"/>
      <c r="P274" s="188"/>
      <c r="Q274" s="188"/>
      <c r="R274" s="191"/>
      <c r="T274" s="192"/>
      <c r="U274" s="188"/>
      <c r="V274" s="188"/>
      <c r="W274" s="188"/>
      <c r="X274" s="188"/>
      <c r="Y274" s="188"/>
      <c r="Z274" s="188"/>
      <c r="AA274" s="193"/>
      <c r="AT274" s="194" t="s">
        <v>166</v>
      </c>
      <c r="AU274" s="194" t="s">
        <v>113</v>
      </c>
      <c r="AV274" s="12" t="s">
        <v>163</v>
      </c>
      <c r="AW274" s="12" t="s">
        <v>35</v>
      </c>
      <c r="AX274" s="12" t="s">
        <v>85</v>
      </c>
      <c r="AY274" s="194" t="s">
        <v>158</v>
      </c>
    </row>
    <row r="275" spans="2:65" s="1" customFormat="1" ht="22.5" customHeight="1">
      <c r="B275" s="135"/>
      <c r="C275" s="164" t="s">
        <v>505</v>
      </c>
      <c r="D275" s="164" t="s">
        <v>159</v>
      </c>
      <c r="E275" s="165" t="s">
        <v>1030</v>
      </c>
      <c r="F275" s="277" t="s">
        <v>1031</v>
      </c>
      <c r="G275" s="277"/>
      <c r="H275" s="277"/>
      <c r="I275" s="277"/>
      <c r="J275" s="166" t="s">
        <v>333</v>
      </c>
      <c r="K275" s="167">
        <v>77</v>
      </c>
      <c r="L275" s="278">
        <v>0</v>
      </c>
      <c r="M275" s="278"/>
      <c r="N275" s="279">
        <f>ROUND(L275*K275,2)</f>
        <v>0</v>
      </c>
      <c r="O275" s="279"/>
      <c r="P275" s="279"/>
      <c r="Q275" s="279"/>
      <c r="R275" s="138"/>
      <c r="T275" s="168" t="s">
        <v>5</v>
      </c>
      <c r="U275" s="47" t="s">
        <v>42</v>
      </c>
      <c r="V275" s="39"/>
      <c r="W275" s="169">
        <f>V275*K275</f>
        <v>0</v>
      </c>
      <c r="X275" s="169">
        <v>0</v>
      </c>
      <c r="Y275" s="169">
        <f>X275*K275</f>
        <v>0</v>
      </c>
      <c r="Z275" s="169">
        <v>0</v>
      </c>
      <c r="AA275" s="170">
        <f>Z275*K275</f>
        <v>0</v>
      </c>
      <c r="AR275" s="21" t="s">
        <v>163</v>
      </c>
      <c r="AT275" s="21" t="s">
        <v>159</v>
      </c>
      <c r="AU275" s="21" t="s">
        <v>113</v>
      </c>
      <c r="AY275" s="21" t="s">
        <v>158</v>
      </c>
      <c r="BE275" s="109">
        <f>IF(U275="základní",N275,0)</f>
        <v>0</v>
      </c>
      <c r="BF275" s="109">
        <f>IF(U275="snížená",N275,0)</f>
        <v>0</v>
      </c>
      <c r="BG275" s="109">
        <f>IF(U275="zákl. přenesená",N275,0)</f>
        <v>0</v>
      </c>
      <c r="BH275" s="109">
        <f>IF(U275="sníž. přenesená",N275,0)</f>
        <v>0</v>
      </c>
      <c r="BI275" s="109">
        <f>IF(U275="nulová",N275,0)</f>
        <v>0</v>
      </c>
      <c r="BJ275" s="21" t="s">
        <v>85</v>
      </c>
      <c r="BK275" s="109">
        <f>ROUND(L275*K275,2)</f>
        <v>0</v>
      </c>
      <c r="BL275" s="21" t="s">
        <v>163</v>
      </c>
      <c r="BM275" s="21" t="s">
        <v>1032</v>
      </c>
    </row>
    <row r="276" spans="2:65" s="1" customFormat="1" ht="22.5" customHeight="1">
      <c r="B276" s="135"/>
      <c r="C276" s="164" t="s">
        <v>509</v>
      </c>
      <c r="D276" s="164" t="s">
        <v>159</v>
      </c>
      <c r="E276" s="165" t="s">
        <v>1033</v>
      </c>
      <c r="F276" s="277" t="s">
        <v>1034</v>
      </c>
      <c r="G276" s="277"/>
      <c r="H276" s="277"/>
      <c r="I276" s="277"/>
      <c r="J276" s="166" t="s">
        <v>333</v>
      </c>
      <c r="K276" s="167">
        <v>77</v>
      </c>
      <c r="L276" s="278">
        <v>0</v>
      </c>
      <c r="M276" s="278"/>
      <c r="N276" s="279">
        <f>ROUND(L276*K276,2)</f>
        <v>0</v>
      </c>
      <c r="O276" s="279"/>
      <c r="P276" s="279"/>
      <c r="Q276" s="279"/>
      <c r="R276" s="138"/>
      <c r="T276" s="168" t="s">
        <v>5</v>
      </c>
      <c r="U276" s="47" t="s">
        <v>42</v>
      </c>
      <c r="V276" s="39"/>
      <c r="W276" s="169">
        <f>V276*K276</f>
        <v>0</v>
      </c>
      <c r="X276" s="169">
        <v>0</v>
      </c>
      <c r="Y276" s="169">
        <f>X276*K276</f>
        <v>0</v>
      </c>
      <c r="Z276" s="169">
        <v>0</v>
      </c>
      <c r="AA276" s="170">
        <f>Z276*K276</f>
        <v>0</v>
      </c>
      <c r="AR276" s="21" t="s">
        <v>163</v>
      </c>
      <c r="AT276" s="21" t="s">
        <v>159</v>
      </c>
      <c r="AU276" s="21" t="s">
        <v>113</v>
      </c>
      <c r="AY276" s="21" t="s">
        <v>158</v>
      </c>
      <c r="BE276" s="109">
        <f>IF(U276="základní",N276,0)</f>
        <v>0</v>
      </c>
      <c r="BF276" s="109">
        <f>IF(U276="snížená",N276,0)</f>
        <v>0</v>
      </c>
      <c r="BG276" s="109">
        <f>IF(U276="zákl. přenesená",N276,0)</f>
        <v>0</v>
      </c>
      <c r="BH276" s="109">
        <f>IF(U276="sníž. přenesená",N276,0)</f>
        <v>0</v>
      </c>
      <c r="BI276" s="109">
        <f>IF(U276="nulová",N276,0)</f>
        <v>0</v>
      </c>
      <c r="BJ276" s="21" t="s">
        <v>85</v>
      </c>
      <c r="BK276" s="109">
        <f>ROUND(L276*K276,2)</f>
        <v>0</v>
      </c>
      <c r="BL276" s="21" t="s">
        <v>163</v>
      </c>
      <c r="BM276" s="21" t="s">
        <v>1035</v>
      </c>
    </row>
    <row r="277" spans="2:65" s="9" customFormat="1" ht="29.85" customHeight="1">
      <c r="B277" s="153"/>
      <c r="C277" s="154"/>
      <c r="D277" s="163" t="s">
        <v>131</v>
      </c>
      <c r="E277" s="163"/>
      <c r="F277" s="163"/>
      <c r="G277" s="163"/>
      <c r="H277" s="163"/>
      <c r="I277" s="163"/>
      <c r="J277" s="163"/>
      <c r="K277" s="163"/>
      <c r="L277" s="163"/>
      <c r="M277" s="163"/>
      <c r="N277" s="303">
        <f>BK277</f>
        <v>0</v>
      </c>
      <c r="O277" s="304"/>
      <c r="P277" s="304"/>
      <c r="Q277" s="304"/>
      <c r="R277" s="156"/>
      <c r="T277" s="157"/>
      <c r="U277" s="154"/>
      <c r="V277" s="154"/>
      <c r="W277" s="158">
        <f>SUM(W278:W282)</f>
        <v>0</v>
      </c>
      <c r="X277" s="154"/>
      <c r="Y277" s="158">
        <f>SUM(Y278:Y282)</f>
        <v>0</v>
      </c>
      <c r="Z277" s="154"/>
      <c r="AA277" s="159">
        <f>SUM(AA278:AA282)</f>
        <v>0</v>
      </c>
      <c r="AR277" s="160" t="s">
        <v>85</v>
      </c>
      <c r="AT277" s="161" t="s">
        <v>76</v>
      </c>
      <c r="AU277" s="161" t="s">
        <v>85</v>
      </c>
      <c r="AY277" s="160" t="s">
        <v>158</v>
      </c>
      <c r="BK277" s="162">
        <f>SUM(BK278:BK282)</f>
        <v>0</v>
      </c>
    </row>
    <row r="278" spans="2:65" s="1" customFormat="1" ht="31.5" customHeight="1">
      <c r="B278" s="135"/>
      <c r="C278" s="164" t="s">
        <v>515</v>
      </c>
      <c r="D278" s="164" t="s">
        <v>159</v>
      </c>
      <c r="E278" s="165" t="s">
        <v>1036</v>
      </c>
      <c r="F278" s="277" t="s">
        <v>1037</v>
      </c>
      <c r="G278" s="277"/>
      <c r="H278" s="277"/>
      <c r="I278" s="277"/>
      <c r="J278" s="166" t="s">
        <v>278</v>
      </c>
      <c r="K278" s="167">
        <v>10.44</v>
      </c>
      <c r="L278" s="278">
        <v>0</v>
      </c>
      <c r="M278" s="278"/>
      <c r="N278" s="279">
        <f>ROUND(L278*K278,2)</f>
        <v>0</v>
      </c>
      <c r="O278" s="279"/>
      <c r="P278" s="279"/>
      <c r="Q278" s="279"/>
      <c r="R278" s="138"/>
      <c r="T278" s="168" t="s">
        <v>5</v>
      </c>
      <c r="U278" s="47" t="s">
        <v>42</v>
      </c>
      <c r="V278" s="39"/>
      <c r="W278" s="169">
        <f>V278*K278</f>
        <v>0</v>
      </c>
      <c r="X278" s="169">
        <v>0</v>
      </c>
      <c r="Y278" s="169">
        <f>X278*K278</f>
        <v>0</v>
      </c>
      <c r="Z278" s="169">
        <v>0</v>
      </c>
      <c r="AA278" s="170">
        <f>Z278*K278</f>
        <v>0</v>
      </c>
      <c r="AR278" s="21" t="s">
        <v>163</v>
      </c>
      <c r="AT278" s="21" t="s">
        <v>159</v>
      </c>
      <c r="AU278" s="21" t="s">
        <v>113</v>
      </c>
      <c r="AY278" s="21" t="s">
        <v>158</v>
      </c>
      <c r="BE278" s="109">
        <f>IF(U278="základní",N278,0)</f>
        <v>0</v>
      </c>
      <c r="BF278" s="109">
        <f>IF(U278="snížená",N278,0)</f>
        <v>0</v>
      </c>
      <c r="BG278" s="109">
        <f>IF(U278="zákl. přenesená",N278,0)</f>
        <v>0</v>
      </c>
      <c r="BH278" s="109">
        <f>IF(U278="sníž. přenesená",N278,0)</f>
        <v>0</v>
      </c>
      <c r="BI278" s="109">
        <f>IF(U278="nulová",N278,0)</f>
        <v>0</v>
      </c>
      <c r="BJ278" s="21" t="s">
        <v>85</v>
      </c>
      <c r="BK278" s="109">
        <f>ROUND(L278*K278,2)</f>
        <v>0</v>
      </c>
      <c r="BL278" s="21" t="s">
        <v>163</v>
      </c>
      <c r="BM278" s="21" t="s">
        <v>1038</v>
      </c>
    </row>
    <row r="279" spans="2:65" s="11" customFormat="1" ht="22.5" customHeight="1">
      <c r="B279" s="179"/>
      <c r="C279" s="180"/>
      <c r="D279" s="180"/>
      <c r="E279" s="181" t="s">
        <v>5</v>
      </c>
      <c r="F279" s="293" t="s">
        <v>1039</v>
      </c>
      <c r="G279" s="294"/>
      <c r="H279" s="294"/>
      <c r="I279" s="294"/>
      <c r="J279" s="180"/>
      <c r="K279" s="182">
        <v>7.15</v>
      </c>
      <c r="L279" s="180"/>
      <c r="M279" s="180"/>
      <c r="N279" s="180"/>
      <c r="O279" s="180"/>
      <c r="P279" s="180"/>
      <c r="Q279" s="180"/>
      <c r="R279" s="183"/>
      <c r="T279" s="184"/>
      <c r="U279" s="180"/>
      <c r="V279" s="180"/>
      <c r="W279" s="180"/>
      <c r="X279" s="180"/>
      <c r="Y279" s="180"/>
      <c r="Z279" s="180"/>
      <c r="AA279" s="185"/>
      <c r="AT279" s="186" t="s">
        <v>166</v>
      </c>
      <c r="AU279" s="186" t="s">
        <v>113</v>
      </c>
      <c r="AV279" s="11" t="s">
        <v>113</v>
      </c>
      <c r="AW279" s="11" t="s">
        <v>35</v>
      </c>
      <c r="AX279" s="11" t="s">
        <v>77</v>
      </c>
      <c r="AY279" s="186" t="s">
        <v>158</v>
      </c>
    </row>
    <row r="280" spans="2:65" s="11" customFormat="1" ht="22.5" customHeight="1">
      <c r="B280" s="179"/>
      <c r="C280" s="180"/>
      <c r="D280" s="180"/>
      <c r="E280" s="181" t="s">
        <v>5</v>
      </c>
      <c r="F280" s="289" t="s">
        <v>1040</v>
      </c>
      <c r="G280" s="290"/>
      <c r="H280" s="290"/>
      <c r="I280" s="290"/>
      <c r="J280" s="180"/>
      <c r="K280" s="182">
        <v>1.04</v>
      </c>
      <c r="L280" s="180"/>
      <c r="M280" s="180"/>
      <c r="N280" s="180"/>
      <c r="O280" s="180"/>
      <c r="P280" s="180"/>
      <c r="Q280" s="180"/>
      <c r="R280" s="183"/>
      <c r="T280" s="184"/>
      <c r="U280" s="180"/>
      <c r="V280" s="180"/>
      <c r="W280" s="180"/>
      <c r="X280" s="180"/>
      <c r="Y280" s="180"/>
      <c r="Z280" s="180"/>
      <c r="AA280" s="185"/>
      <c r="AT280" s="186" t="s">
        <v>166</v>
      </c>
      <c r="AU280" s="186" t="s">
        <v>113</v>
      </c>
      <c r="AV280" s="11" t="s">
        <v>113</v>
      </c>
      <c r="AW280" s="11" t="s">
        <v>35</v>
      </c>
      <c r="AX280" s="11" t="s">
        <v>77</v>
      </c>
      <c r="AY280" s="186" t="s">
        <v>158</v>
      </c>
    </row>
    <row r="281" spans="2:65" s="11" customFormat="1" ht="22.5" customHeight="1">
      <c r="B281" s="179"/>
      <c r="C281" s="180"/>
      <c r="D281" s="180"/>
      <c r="E281" s="181" t="s">
        <v>5</v>
      </c>
      <c r="F281" s="289" t="s">
        <v>1041</v>
      </c>
      <c r="G281" s="290"/>
      <c r="H281" s="290"/>
      <c r="I281" s="290"/>
      <c r="J281" s="180"/>
      <c r="K281" s="182">
        <v>2.25</v>
      </c>
      <c r="L281" s="180"/>
      <c r="M281" s="180"/>
      <c r="N281" s="180"/>
      <c r="O281" s="180"/>
      <c r="P281" s="180"/>
      <c r="Q281" s="180"/>
      <c r="R281" s="183"/>
      <c r="T281" s="184"/>
      <c r="U281" s="180"/>
      <c r="V281" s="180"/>
      <c r="W281" s="180"/>
      <c r="X281" s="180"/>
      <c r="Y281" s="180"/>
      <c r="Z281" s="180"/>
      <c r="AA281" s="185"/>
      <c r="AT281" s="186" t="s">
        <v>166</v>
      </c>
      <c r="AU281" s="186" t="s">
        <v>113</v>
      </c>
      <c r="AV281" s="11" t="s">
        <v>113</v>
      </c>
      <c r="AW281" s="11" t="s">
        <v>35</v>
      </c>
      <c r="AX281" s="11" t="s">
        <v>77</v>
      </c>
      <c r="AY281" s="186" t="s">
        <v>158</v>
      </c>
    </row>
    <row r="282" spans="2:65" s="12" customFormat="1" ht="22.5" customHeight="1">
      <c r="B282" s="187"/>
      <c r="C282" s="188"/>
      <c r="D282" s="188"/>
      <c r="E282" s="189" t="s">
        <v>5</v>
      </c>
      <c r="F282" s="291" t="s">
        <v>170</v>
      </c>
      <c r="G282" s="292"/>
      <c r="H282" s="292"/>
      <c r="I282" s="292"/>
      <c r="J282" s="188"/>
      <c r="K282" s="190">
        <v>10.44</v>
      </c>
      <c r="L282" s="188"/>
      <c r="M282" s="188"/>
      <c r="N282" s="188"/>
      <c r="O282" s="188"/>
      <c r="P282" s="188"/>
      <c r="Q282" s="188"/>
      <c r="R282" s="191"/>
      <c r="T282" s="192"/>
      <c r="U282" s="188"/>
      <c r="V282" s="188"/>
      <c r="W282" s="188"/>
      <c r="X282" s="188"/>
      <c r="Y282" s="188"/>
      <c r="Z282" s="188"/>
      <c r="AA282" s="193"/>
      <c r="AT282" s="194" t="s">
        <v>166</v>
      </c>
      <c r="AU282" s="194" t="s">
        <v>113</v>
      </c>
      <c r="AV282" s="12" t="s">
        <v>163</v>
      </c>
      <c r="AW282" s="12" t="s">
        <v>35</v>
      </c>
      <c r="AX282" s="12" t="s">
        <v>85</v>
      </c>
      <c r="AY282" s="194" t="s">
        <v>158</v>
      </c>
    </row>
    <row r="283" spans="2:65" s="9" customFormat="1" ht="29.85" customHeight="1">
      <c r="B283" s="153"/>
      <c r="C283" s="154"/>
      <c r="D283" s="163" t="s">
        <v>132</v>
      </c>
      <c r="E283" s="163"/>
      <c r="F283" s="163"/>
      <c r="G283" s="163"/>
      <c r="H283" s="163"/>
      <c r="I283" s="163"/>
      <c r="J283" s="163"/>
      <c r="K283" s="163"/>
      <c r="L283" s="163"/>
      <c r="M283" s="163"/>
      <c r="N283" s="283">
        <f>BK283</f>
        <v>0</v>
      </c>
      <c r="O283" s="284"/>
      <c r="P283" s="284"/>
      <c r="Q283" s="284"/>
      <c r="R283" s="156"/>
      <c r="T283" s="157"/>
      <c r="U283" s="154"/>
      <c r="V283" s="154"/>
      <c r="W283" s="158">
        <f>W284</f>
        <v>0</v>
      </c>
      <c r="X283" s="154"/>
      <c r="Y283" s="158">
        <f>Y284</f>
        <v>0</v>
      </c>
      <c r="Z283" s="154"/>
      <c r="AA283" s="159">
        <f>AA284</f>
        <v>0</v>
      </c>
      <c r="AR283" s="160" t="s">
        <v>85</v>
      </c>
      <c r="AT283" s="161" t="s">
        <v>76</v>
      </c>
      <c r="AU283" s="161" t="s">
        <v>85</v>
      </c>
      <c r="AY283" s="160" t="s">
        <v>158</v>
      </c>
      <c r="BK283" s="162">
        <f>BK284</f>
        <v>0</v>
      </c>
    </row>
    <row r="284" spans="2:65" s="1" customFormat="1" ht="31.5" customHeight="1">
      <c r="B284" s="135"/>
      <c r="C284" s="164" t="s">
        <v>520</v>
      </c>
      <c r="D284" s="164" t="s">
        <v>159</v>
      </c>
      <c r="E284" s="165" t="s">
        <v>1042</v>
      </c>
      <c r="F284" s="277" t="s">
        <v>1043</v>
      </c>
      <c r="G284" s="277"/>
      <c r="H284" s="277"/>
      <c r="I284" s="277"/>
      <c r="J284" s="166" t="s">
        <v>278</v>
      </c>
      <c r="K284" s="167">
        <v>35.786000000000001</v>
      </c>
      <c r="L284" s="278">
        <v>0</v>
      </c>
      <c r="M284" s="278"/>
      <c r="N284" s="279">
        <f>ROUND(L284*K284,2)</f>
        <v>0</v>
      </c>
      <c r="O284" s="279"/>
      <c r="P284" s="279"/>
      <c r="Q284" s="279"/>
      <c r="R284" s="138"/>
      <c r="T284" s="168" t="s">
        <v>5</v>
      </c>
      <c r="U284" s="47" t="s">
        <v>42</v>
      </c>
      <c r="V284" s="39"/>
      <c r="W284" s="169">
        <f>V284*K284</f>
        <v>0</v>
      </c>
      <c r="X284" s="169">
        <v>0</v>
      </c>
      <c r="Y284" s="169">
        <f>X284*K284</f>
        <v>0</v>
      </c>
      <c r="Z284" s="169">
        <v>0</v>
      </c>
      <c r="AA284" s="170">
        <f>Z284*K284</f>
        <v>0</v>
      </c>
      <c r="AR284" s="21" t="s">
        <v>163</v>
      </c>
      <c r="AT284" s="21" t="s">
        <v>159</v>
      </c>
      <c r="AU284" s="21" t="s">
        <v>113</v>
      </c>
      <c r="AY284" s="21" t="s">
        <v>158</v>
      </c>
      <c r="BE284" s="109">
        <f>IF(U284="základní",N284,0)</f>
        <v>0</v>
      </c>
      <c r="BF284" s="109">
        <f>IF(U284="snížená",N284,0)</f>
        <v>0</v>
      </c>
      <c r="BG284" s="109">
        <f>IF(U284="zákl. přenesená",N284,0)</f>
        <v>0</v>
      </c>
      <c r="BH284" s="109">
        <f>IF(U284="sníž. přenesená",N284,0)</f>
        <v>0</v>
      </c>
      <c r="BI284" s="109">
        <f>IF(U284="nulová",N284,0)</f>
        <v>0</v>
      </c>
      <c r="BJ284" s="21" t="s">
        <v>85</v>
      </c>
      <c r="BK284" s="109">
        <f>ROUND(L284*K284,2)</f>
        <v>0</v>
      </c>
      <c r="BL284" s="21" t="s">
        <v>163</v>
      </c>
      <c r="BM284" s="21" t="s">
        <v>1044</v>
      </c>
    </row>
    <row r="285" spans="2:65" s="1" customFormat="1" ht="49.9" customHeight="1">
      <c r="B285" s="38"/>
      <c r="C285" s="39"/>
      <c r="D285" s="155" t="s">
        <v>642</v>
      </c>
      <c r="E285" s="39"/>
      <c r="F285" s="39"/>
      <c r="G285" s="39"/>
      <c r="H285" s="39"/>
      <c r="I285" s="39"/>
      <c r="J285" s="39"/>
      <c r="K285" s="39"/>
      <c r="L285" s="39"/>
      <c r="M285" s="39"/>
      <c r="N285" s="300">
        <f>BK285</f>
        <v>0</v>
      </c>
      <c r="O285" s="301"/>
      <c r="P285" s="301"/>
      <c r="Q285" s="301"/>
      <c r="R285" s="40"/>
      <c r="T285" s="208"/>
      <c r="U285" s="59"/>
      <c r="V285" s="59"/>
      <c r="W285" s="59"/>
      <c r="X285" s="59"/>
      <c r="Y285" s="59"/>
      <c r="Z285" s="59"/>
      <c r="AA285" s="61"/>
      <c r="AT285" s="21" t="s">
        <v>76</v>
      </c>
      <c r="AU285" s="21" t="s">
        <v>77</v>
      </c>
      <c r="AY285" s="21" t="s">
        <v>643</v>
      </c>
      <c r="BK285" s="109">
        <v>0</v>
      </c>
    </row>
    <row r="286" spans="2:65" s="1" customFormat="1" ht="6.95" customHeight="1">
      <c r="B286" s="62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4"/>
    </row>
  </sheetData>
  <mergeCells count="379">
    <mergeCell ref="N285:Q285"/>
    <mergeCell ref="H1:K1"/>
    <mergeCell ref="S2:AC2"/>
    <mergeCell ref="F279:I279"/>
    <mergeCell ref="F280:I280"/>
    <mergeCell ref="F281:I281"/>
    <mergeCell ref="F282:I282"/>
    <mergeCell ref="F284:I284"/>
    <mergeCell ref="L284:M284"/>
    <mergeCell ref="N284:Q284"/>
    <mergeCell ref="N119:Q119"/>
    <mergeCell ref="N120:Q120"/>
    <mergeCell ref="N121:Q121"/>
    <mergeCell ref="N277:Q277"/>
    <mergeCell ref="N283:Q283"/>
    <mergeCell ref="F274:I274"/>
    <mergeCell ref="F275:I275"/>
    <mergeCell ref="L275:M275"/>
    <mergeCell ref="N275:Q275"/>
    <mergeCell ref="F276:I276"/>
    <mergeCell ref="L276:M276"/>
    <mergeCell ref="N276:Q276"/>
    <mergeCell ref="F278:I278"/>
    <mergeCell ref="L278:M278"/>
    <mergeCell ref="N278:Q278"/>
    <mergeCell ref="F269:I269"/>
    <mergeCell ref="L269:M269"/>
    <mergeCell ref="N269:Q269"/>
    <mergeCell ref="F270:I270"/>
    <mergeCell ref="F271:I271"/>
    <mergeCell ref="F272:I272"/>
    <mergeCell ref="L272:M272"/>
    <mergeCell ref="N272:Q272"/>
    <mergeCell ref="F273:I273"/>
    <mergeCell ref="F262:I262"/>
    <mergeCell ref="F263:I263"/>
    <mergeCell ref="F264:I264"/>
    <mergeCell ref="L264:M264"/>
    <mergeCell ref="N264:Q264"/>
    <mergeCell ref="F265:I265"/>
    <mergeCell ref="F266:I266"/>
    <mergeCell ref="F267:I267"/>
    <mergeCell ref="F268:I268"/>
    <mergeCell ref="F256:I256"/>
    <mergeCell ref="L256:M256"/>
    <mergeCell ref="N256:Q256"/>
    <mergeCell ref="F257:I257"/>
    <mergeCell ref="F258:I258"/>
    <mergeCell ref="F259:I259"/>
    <mergeCell ref="F260:I260"/>
    <mergeCell ref="F261:I261"/>
    <mergeCell ref="L261:M261"/>
    <mergeCell ref="N261:Q261"/>
    <mergeCell ref="F249:I249"/>
    <mergeCell ref="F250:I250"/>
    <mergeCell ref="F251:I251"/>
    <mergeCell ref="L251:M251"/>
    <mergeCell ref="N251:Q251"/>
    <mergeCell ref="F252:I252"/>
    <mergeCell ref="F253:I253"/>
    <mergeCell ref="F254:I254"/>
    <mergeCell ref="F255:I255"/>
    <mergeCell ref="F243:I243"/>
    <mergeCell ref="F244:I244"/>
    <mergeCell ref="F245:I245"/>
    <mergeCell ref="L245:M245"/>
    <mergeCell ref="N245:Q245"/>
    <mergeCell ref="F246:I246"/>
    <mergeCell ref="F247:I247"/>
    <mergeCell ref="F248:I248"/>
    <mergeCell ref="L248:M248"/>
    <mergeCell ref="N248:Q248"/>
    <mergeCell ref="F236:I236"/>
    <mergeCell ref="F237:I237"/>
    <mergeCell ref="F238:I238"/>
    <mergeCell ref="F239:I239"/>
    <mergeCell ref="F240:I240"/>
    <mergeCell ref="L240:M240"/>
    <mergeCell ref="N240:Q240"/>
    <mergeCell ref="F241:I241"/>
    <mergeCell ref="F242:I242"/>
    <mergeCell ref="F230:I230"/>
    <mergeCell ref="F231:I231"/>
    <mergeCell ref="F232:I232"/>
    <mergeCell ref="L232:M232"/>
    <mergeCell ref="N232:Q232"/>
    <mergeCell ref="F233:I233"/>
    <mergeCell ref="F234:I234"/>
    <mergeCell ref="F235:I235"/>
    <mergeCell ref="L235:M235"/>
    <mergeCell ref="N235:Q235"/>
    <mergeCell ref="F224:I224"/>
    <mergeCell ref="L224:M224"/>
    <mergeCell ref="N224:Q224"/>
    <mergeCell ref="F225:I225"/>
    <mergeCell ref="F226:I226"/>
    <mergeCell ref="F227:I227"/>
    <mergeCell ref="F228:I228"/>
    <mergeCell ref="F229:I229"/>
    <mergeCell ref="L229:M229"/>
    <mergeCell ref="N229:Q229"/>
    <mergeCell ref="F219:I219"/>
    <mergeCell ref="L219:M219"/>
    <mergeCell ref="N219:Q219"/>
    <mergeCell ref="F220:I220"/>
    <mergeCell ref="L220:M220"/>
    <mergeCell ref="N220:Q220"/>
    <mergeCell ref="F221:I221"/>
    <mergeCell ref="F222:I222"/>
    <mergeCell ref="F223:I223"/>
    <mergeCell ref="L223:M223"/>
    <mergeCell ref="N223:Q223"/>
    <mergeCell ref="F212:I212"/>
    <mergeCell ref="F213:I213"/>
    <mergeCell ref="F214:I214"/>
    <mergeCell ref="L214:M214"/>
    <mergeCell ref="N214:Q214"/>
    <mergeCell ref="F215:I215"/>
    <mergeCell ref="F216:I216"/>
    <mergeCell ref="F217:I217"/>
    <mergeCell ref="F218:I21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83:I183"/>
    <mergeCell ref="F184:I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77:I177"/>
    <mergeCell ref="F178:I178"/>
    <mergeCell ref="F179:I179"/>
    <mergeCell ref="L179:M179"/>
    <mergeCell ref="N179:Q179"/>
    <mergeCell ref="F180:I180"/>
    <mergeCell ref="F181:I181"/>
    <mergeCell ref="F182:I182"/>
    <mergeCell ref="L182:M182"/>
    <mergeCell ref="N182:Q182"/>
    <mergeCell ref="F172:I172"/>
    <mergeCell ref="F173:I173"/>
    <mergeCell ref="F174:I174"/>
    <mergeCell ref="L174:M174"/>
    <mergeCell ref="N174:Q174"/>
    <mergeCell ref="F175:I175"/>
    <mergeCell ref="L175:M175"/>
    <mergeCell ref="N175:Q175"/>
    <mergeCell ref="F176:I176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60:I160"/>
    <mergeCell ref="F161:I161"/>
    <mergeCell ref="F162:I162"/>
    <mergeCell ref="L162:M162"/>
    <mergeCell ref="N162:Q162"/>
    <mergeCell ref="F163:I163"/>
    <mergeCell ref="F164:I164"/>
    <mergeCell ref="F165:I165"/>
    <mergeCell ref="L165:M165"/>
    <mergeCell ref="N165:Q165"/>
    <mergeCell ref="F155:I155"/>
    <mergeCell ref="L155:M155"/>
    <mergeCell ref="N155:Q155"/>
    <mergeCell ref="F156:I156"/>
    <mergeCell ref="F157:I157"/>
    <mergeCell ref="F158:I158"/>
    <mergeCell ref="L158:M158"/>
    <mergeCell ref="N158:Q158"/>
    <mergeCell ref="F159:I159"/>
    <mergeCell ref="L159:M159"/>
    <mergeCell ref="N159:Q159"/>
    <mergeCell ref="F150:I150"/>
    <mergeCell ref="L150:M150"/>
    <mergeCell ref="N150:Q150"/>
    <mergeCell ref="F151:I151"/>
    <mergeCell ref="F152:I152"/>
    <mergeCell ref="F153:I153"/>
    <mergeCell ref="F154:I154"/>
    <mergeCell ref="L154:M154"/>
    <mergeCell ref="N154:Q154"/>
    <mergeCell ref="F145:I145"/>
    <mergeCell ref="L145:M145"/>
    <mergeCell ref="N145:Q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F141:I141"/>
    <mergeCell ref="F129:I129"/>
    <mergeCell ref="F130:I130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23:I123"/>
    <mergeCell ref="F124:I124"/>
    <mergeCell ref="F125:I125"/>
    <mergeCell ref="L125:M125"/>
    <mergeCell ref="N125:Q125"/>
    <mergeCell ref="F126:I126"/>
    <mergeCell ref="F127:I127"/>
    <mergeCell ref="F128:I128"/>
    <mergeCell ref="L128:M128"/>
    <mergeCell ref="N128:Q128"/>
    <mergeCell ref="F110:P110"/>
    <mergeCell ref="F111:P111"/>
    <mergeCell ref="M113:P113"/>
    <mergeCell ref="M115:Q115"/>
    <mergeCell ref="M116:Q116"/>
    <mergeCell ref="F118:I118"/>
    <mergeCell ref="L118:M118"/>
    <mergeCell ref="N118:Q118"/>
    <mergeCell ref="F122:I122"/>
    <mergeCell ref="L122:M122"/>
    <mergeCell ref="N122:Q122"/>
    <mergeCell ref="D97:H97"/>
    <mergeCell ref="N97:Q97"/>
    <mergeCell ref="D98:H98"/>
    <mergeCell ref="N98:Q98"/>
    <mergeCell ref="D99:H99"/>
    <mergeCell ref="N99:Q99"/>
    <mergeCell ref="N100:Q100"/>
    <mergeCell ref="L102:Q102"/>
    <mergeCell ref="C108:Q108"/>
    <mergeCell ref="N89:Q89"/>
    <mergeCell ref="N90:Q90"/>
    <mergeCell ref="N91:Q91"/>
    <mergeCell ref="N92:Q92"/>
    <mergeCell ref="N94:Q94"/>
    <mergeCell ref="D95:H95"/>
    <mergeCell ref="N95:Q95"/>
    <mergeCell ref="D96:H96"/>
    <mergeCell ref="N96:Q96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18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8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108</v>
      </c>
      <c r="G1" s="17"/>
      <c r="H1" s="302" t="s">
        <v>109</v>
      </c>
      <c r="I1" s="302"/>
      <c r="J1" s="302"/>
      <c r="K1" s="302"/>
      <c r="L1" s="17" t="s">
        <v>110</v>
      </c>
      <c r="M1" s="15"/>
      <c r="N1" s="15"/>
      <c r="O1" s="16" t="s">
        <v>111</v>
      </c>
      <c r="P1" s="15"/>
      <c r="Q1" s="15"/>
      <c r="R1" s="15"/>
      <c r="S1" s="17" t="s">
        <v>112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9" t="s">
        <v>7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S2" s="245" t="s">
        <v>8</v>
      </c>
      <c r="T2" s="246"/>
      <c r="U2" s="246"/>
      <c r="V2" s="246"/>
      <c r="W2" s="246"/>
      <c r="X2" s="246"/>
      <c r="Y2" s="246"/>
      <c r="Z2" s="246"/>
      <c r="AA2" s="246"/>
      <c r="AB2" s="246"/>
      <c r="AC2" s="246"/>
      <c r="AT2" s="21" t="s">
        <v>95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113</v>
      </c>
    </row>
    <row r="4" spans="1:66" ht="36.950000000000003" customHeight="1">
      <c r="B4" s="25"/>
      <c r="C4" s="211" t="s">
        <v>114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54" t="str">
        <f>'Rekapitulace stavby'!K6</f>
        <v>Rekonstrukce komunikací v oblasti Toužimská Novákovo náměstí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9"/>
      <c r="R6" s="26"/>
    </row>
    <row r="7" spans="1:66" s="1" customFormat="1" ht="32.85" customHeight="1">
      <c r="B7" s="38"/>
      <c r="C7" s="39"/>
      <c r="D7" s="32" t="s">
        <v>115</v>
      </c>
      <c r="E7" s="39"/>
      <c r="F7" s="217" t="s">
        <v>1045</v>
      </c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22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23</v>
      </c>
      <c r="E9" s="39"/>
      <c r="F9" s="31" t="s">
        <v>24</v>
      </c>
      <c r="G9" s="39"/>
      <c r="H9" s="39"/>
      <c r="I9" s="39"/>
      <c r="J9" s="39"/>
      <c r="K9" s="39"/>
      <c r="L9" s="39"/>
      <c r="M9" s="33" t="s">
        <v>25</v>
      </c>
      <c r="N9" s="39"/>
      <c r="O9" s="257" t="str">
        <f>'Rekapitulace stavby'!AN8</f>
        <v>21.4.2017</v>
      </c>
      <c r="P9" s="258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27</v>
      </c>
      <c r="E11" s="39"/>
      <c r="F11" s="39"/>
      <c r="G11" s="39"/>
      <c r="H11" s="39"/>
      <c r="I11" s="39"/>
      <c r="J11" s="39"/>
      <c r="K11" s="39"/>
      <c r="L11" s="39"/>
      <c r="M11" s="33" t="s">
        <v>28</v>
      </c>
      <c r="N11" s="39"/>
      <c r="O11" s="215" t="s">
        <v>5</v>
      </c>
      <c r="P11" s="215"/>
      <c r="Q11" s="39"/>
      <c r="R11" s="40"/>
    </row>
    <row r="12" spans="1:66" s="1" customFormat="1" ht="18" customHeight="1">
      <c r="B12" s="38"/>
      <c r="C12" s="39"/>
      <c r="D12" s="39"/>
      <c r="E12" s="31" t="s">
        <v>29</v>
      </c>
      <c r="F12" s="39"/>
      <c r="G12" s="39"/>
      <c r="H12" s="39"/>
      <c r="I12" s="39"/>
      <c r="J12" s="39"/>
      <c r="K12" s="39"/>
      <c r="L12" s="39"/>
      <c r="M12" s="33" t="s">
        <v>30</v>
      </c>
      <c r="N12" s="39"/>
      <c r="O12" s="215" t="s">
        <v>5</v>
      </c>
      <c r="P12" s="215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31</v>
      </c>
      <c r="E14" s="39"/>
      <c r="F14" s="39"/>
      <c r="G14" s="39"/>
      <c r="H14" s="39"/>
      <c r="I14" s="39"/>
      <c r="J14" s="39"/>
      <c r="K14" s="39"/>
      <c r="L14" s="39"/>
      <c r="M14" s="33" t="s">
        <v>28</v>
      </c>
      <c r="N14" s="39"/>
      <c r="O14" s="259" t="str">
        <f>IF('Rekapitulace stavby'!AN13="","",'Rekapitulace stavby'!AN13)</f>
        <v>Vyplň údaj</v>
      </c>
      <c r="P14" s="215"/>
      <c r="Q14" s="39"/>
      <c r="R14" s="40"/>
    </row>
    <row r="15" spans="1:66" s="1" customFormat="1" ht="18" customHeight="1">
      <c r="B15" s="38"/>
      <c r="C15" s="39"/>
      <c r="D15" s="39"/>
      <c r="E15" s="259" t="str">
        <f>IF('Rekapitulace stavby'!E14="","",'Rekapitulace stavby'!E14)</f>
        <v>Vyplň údaj</v>
      </c>
      <c r="F15" s="260"/>
      <c r="G15" s="260"/>
      <c r="H15" s="260"/>
      <c r="I15" s="260"/>
      <c r="J15" s="260"/>
      <c r="K15" s="260"/>
      <c r="L15" s="260"/>
      <c r="M15" s="33" t="s">
        <v>30</v>
      </c>
      <c r="N15" s="39"/>
      <c r="O15" s="259" t="str">
        <f>IF('Rekapitulace stavby'!AN14="","",'Rekapitulace stavby'!AN14)</f>
        <v>Vyplň údaj</v>
      </c>
      <c r="P15" s="215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33</v>
      </c>
      <c r="E17" s="39"/>
      <c r="F17" s="39"/>
      <c r="G17" s="39"/>
      <c r="H17" s="39"/>
      <c r="I17" s="39"/>
      <c r="J17" s="39"/>
      <c r="K17" s="39"/>
      <c r="L17" s="39"/>
      <c r="M17" s="33" t="s">
        <v>28</v>
      </c>
      <c r="N17" s="39"/>
      <c r="O17" s="215" t="str">
        <f>IF('Rekapitulace stavby'!AN16="","",'Rekapitulace stavby'!AN16)</f>
        <v/>
      </c>
      <c r="P17" s="215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30</v>
      </c>
      <c r="N18" s="39"/>
      <c r="O18" s="215" t="str">
        <f>IF('Rekapitulace stavby'!AN17="","",'Rekapitulace stavby'!AN17)</f>
        <v/>
      </c>
      <c r="P18" s="215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36</v>
      </c>
      <c r="E20" s="39"/>
      <c r="F20" s="39"/>
      <c r="G20" s="39"/>
      <c r="H20" s="39"/>
      <c r="I20" s="39"/>
      <c r="J20" s="39"/>
      <c r="K20" s="39"/>
      <c r="L20" s="39"/>
      <c r="M20" s="33" t="s">
        <v>28</v>
      </c>
      <c r="N20" s="39"/>
      <c r="O20" s="215" t="str">
        <f>IF('Rekapitulace stavby'!AN19="","",'Rekapitulace stavby'!AN19)</f>
        <v/>
      </c>
      <c r="P20" s="215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30</v>
      </c>
      <c r="N21" s="39"/>
      <c r="O21" s="215" t="str">
        <f>IF('Rekapitulace stavby'!AN20="","",'Rekapitulace stavby'!AN20)</f>
        <v/>
      </c>
      <c r="P21" s="215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0" t="s">
        <v>5</v>
      </c>
      <c r="F24" s="220"/>
      <c r="G24" s="220"/>
      <c r="H24" s="220"/>
      <c r="I24" s="220"/>
      <c r="J24" s="220"/>
      <c r="K24" s="220"/>
      <c r="L24" s="220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19" t="s">
        <v>117</v>
      </c>
      <c r="E27" s="39"/>
      <c r="F27" s="39"/>
      <c r="G27" s="39"/>
      <c r="H27" s="39"/>
      <c r="I27" s="39"/>
      <c r="J27" s="39"/>
      <c r="K27" s="39"/>
      <c r="L27" s="39"/>
      <c r="M27" s="221">
        <f>N88</f>
        <v>0</v>
      </c>
      <c r="N27" s="221"/>
      <c r="O27" s="221"/>
      <c r="P27" s="221"/>
      <c r="Q27" s="39"/>
      <c r="R27" s="40"/>
    </row>
    <row r="28" spans="2:18" s="1" customFormat="1" ht="14.45" customHeight="1">
      <c r="B28" s="38"/>
      <c r="C28" s="39"/>
      <c r="D28" s="37" t="s">
        <v>102</v>
      </c>
      <c r="E28" s="39"/>
      <c r="F28" s="39"/>
      <c r="G28" s="39"/>
      <c r="H28" s="39"/>
      <c r="I28" s="39"/>
      <c r="J28" s="39"/>
      <c r="K28" s="39"/>
      <c r="L28" s="39"/>
      <c r="M28" s="221">
        <f>N97</f>
        <v>0</v>
      </c>
      <c r="N28" s="221"/>
      <c r="O28" s="221"/>
      <c r="P28" s="221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0" t="s">
        <v>40</v>
      </c>
      <c r="E30" s="39"/>
      <c r="F30" s="39"/>
      <c r="G30" s="39"/>
      <c r="H30" s="39"/>
      <c r="I30" s="39"/>
      <c r="J30" s="39"/>
      <c r="K30" s="39"/>
      <c r="L30" s="39"/>
      <c r="M30" s="261">
        <f>ROUND(M27+M28,2)</f>
        <v>0</v>
      </c>
      <c r="N30" s="256"/>
      <c r="O30" s="256"/>
      <c r="P30" s="256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41</v>
      </c>
      <c r="E32" s="45" t="s">
        <v>42</v>
      </c>
      <c r="F32" s="46">
        <v>0.21</v>
      </c>
      <c r="G32" s="121" t="s">
        <v>43</v>
      </c>
      <c r="H32" s="262">
        <f>(SUM(BE97:BE104)+SUM(BE122:BE156))</f>
        <v>0</v>
      </c>
      <c r="I32" s="256"/>
      <c r="J32" s="256"/>
      <c r="K32" s="39"/>
      <c r="L32" s="39"/>
      <c r="M32" s="262">
        <f>ROUND((SUM(BE97:BE104)+SUM(BE122:BE156)), 2)*F32</f>
        <v>0</v>
      </c>
      <c r="N32" s="256"/>
      <c r="O32" s="256"/>
      <c r="P32" s="256"/>
      <c r="Q32" s="39"/>
      <c r="R32" s="40"/>
    </row>
    <row r="33" spans="2:18" s="1" customFormat="1" ht="14.45" customHeight="1">
      <c r="B33" s="38"/>
      <c r="C33" s="39"/>
      <c r="D33" s="39"/>
      <c r="E33" s="45" t="s">
        <v>44</v>
      </c>
      <c r="F33" s="46">
        <v>0.15</v>
      </c>
      <c r="G33" s="121" t="s">
        <v>43</v>
      </c>
      <c r="H33" s="262">
        <f>(SUM(BF97:BF104)+SUM(BF122:BF156))</f>
        <v>0</v>
      </c>
      <c r="I33" s="256"/>
      <c r="J33" s="256"/>
      <c r="K33" s="39"/>
      <c r="L33" s="39"/>
      <c r="M33" s="262">
        <f>ROUND((SUM(BF97:BF104)+SUM(BF122:BF156)), 2)*F33</f>
        <v>0</v>
      </c>
      <c r="N33" s="256"/>
      <c r="O33" s="256"/>
      <c r="P33" s="256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45</v>
      </c>
      <c r="F34" s="46">
        <v>0.21</v>
      </c>
      <c r="G34" s="121" t="s">
        <v>43</v>
      </c>
      <c r="H34" s="262">
        <f>(SUM(BG97:BG104)+SUM(BG122:BG156))</f>
        <v>0</v>
      </c>
      <c r="I34" s="256"/>
      <c r="J34" s="256"/>
      <c r="K34" s="39"/>
      <c r="L34" s="39"/>
      <c r="M34" s="262">
        <v>0</v>
      </c>
      <c r="N34" s="256"/>
      <c r="O34" s="256"/>
      <c r="P34" s="256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46</v>
      </c>
      <c r="F35" s="46">
        <v>0.15</v>
      </c>
      <c r="G35" s="121" t="s">
        <v>43</v>
      </c>
      <c r="H35" s="262">
        <f>(SUM(BH97:BH104)+SUM(BH122:BH156))</f>
        <v>0</v>
      </c>
      <c r="I35" s="256"/>
      <c r="J35" s="256"/>
      <c r="K35" s="39"/>
      <c r="L35" s="39"/>
      <c r="M35" s="262">
        <v>0</v>
      </c>
      <c r="N35" s="256"/>
      <c r="O35" s="256"/>
      <c r="P35" s="256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47</v>
      </c>
      <c r="F36" s="46">
        <v>0</v>
      </c>
      <c r="G36" s="121" t="s">
        <v>43</v>
      </c>
      <c r="H36" s="262">
        <f>(SUM(BI97:BI104)+SUM(BI122:BI156))</f>
        <v>0</v>
      </c>
      <c r="I36" s="256"/>
      <c r="J36" s="256"/>
      <c r="K36" s="39"/>
      <c r="L36" s="39"/>
      <c r="M36" s="262">
        <v>0</v>
      </c>
      <c r="N36" s="256"/>
      <c r="O36" s="256"/>
      <c r="P36" s="256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2" t="s">
        <v>48</v>
      </c>
      <c r="E38" s="78"/>
      <c r="F38" s="78"/>
      <c r="G38" s="123" t="s">
        <v>49</v>
      </c>
      <c r="H38" s="124" t="s">
        <v>50</v>
      </c>
      <c r="I38" s="78"/>
      <c r="J38" s="78"/>
      <c r="K38" s="78"/>
      <c r="L38" s="263">
        <f>SUM(M30:M36)</f>
        <v>0</v>
      </c>
      <c r="M38" s="263"/>
      <c r="N38" s="263"/>
      <c r="O38" s="263"/>
      <c r="P38" s="264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51</v>
      </c>
      <c r="E50" s="54"/>
      <c r="F50" s="54"/>
      <c r="G50" s="54"/>
      <c r="H50" s="55"/>
      <c r="I50" s="39"/>
      <c r="J50" s="53" t="s">
        <v>52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53</v>
      </c>
      <c r="E59" s="59"/>
      <c r="F59" s="59"/>
      <c r="G59" s="60" t="s">
        <v>54</v>
      </c>
      <c r="H59" s="61"/>
      <c r="I59" s="39"/>
      <c r="J59" s="58" t="s">
        <v>53</v>
      </c>
      <c r="K59" s="59"/>
      <c r="L59" s="59"/>
      <c r="M59" s="59"/>
      <c r="N59" s="60" t="s">
        <v>54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55</v>
      </c>
      <c r="E61" s="54"/>
      <c r="F61" s="54"/>
      <c r="G61" s="54"/>
      <c r="H61" s="55"/>
      <c r="I61" s="39"/>
      <c r="J61" s="53" t="s">
        <v>56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18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18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18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18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18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18" s="1" customFormat="1" ht="15">
      <c r="B70" s="38"/>
      <c r="C70" s="39"/>
      <c r="D70" s="58" t="s">
        <v>53</v>
      </c>
      <c r="E70" s="59"/>
      <c r="F70" s="59"/>
      <c r="G70" s="60" t="s">
        <v>54</v>
      </c>
      <c r="H70" s="61"/>
      <c r="I70" s="39"/>
      <c r="J70" s="58" t="s">
        <v>53</v>
      </c>
      <c r="K70" s="59"/>
      <c r="L70" s="59"/>
      <c r="M70" s="59"/>
      <c r="N70" s="60" t="s">
        <v>54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1" t="s">
        <v>118</v>
      </c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19</v>
      </c>
      <c r="D78" s="39"/>
      <c r="E78" s="39"/>
      <c r="F78" s="254" t="str">
        <f>F6</f>
        <v>Rekonstrukce komunikací v oblasti Toužimská Novákovo náměstí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39"/>
      <c r="R78" s="40"/>
    </row>
    <row r="79" spans="2:18" s="1" customFormat="1" ht="36.950000000000003" customHeight="1">
      <c r="B79" s="38"/>
      <c r="C79" s="72" t="s">
        <v>115</v>
      </c>
      <c r="D79" s="39"/>
      <c r="E79" s="39"/>
      <c r="F79" s="247" t="str">
        <f>F7</f>
        <v>850 - SO Statické zajištění sklepních prostor</v>
      </c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3" t="s">
        <v>23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25</v>
      </c>
      <c r="L81" s="39"/>
      <c r="M81" s="258" t="str">
        <f>IF(O9="","",O9)</f>
        <v>21.4.2017</v>
      </c>
      <c r="N81" s="258"/>
      <c r="O81" s="258"/>
      <c r="P81" s="258"/>
      <c r="Q81" s="39"/>
      <c r="R81" s="40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 ht="15">
      <c r="B83" s="38"/>
      <c r="C83" s="33" t="s">
        <v>27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33</v>
      </c>
      <c r="L83" s="39"/>
      <c r="M83" s="215" t="str">
        <f>E18</f>
        <v xml:space="preserve"> </v>
      </c>
      <c r="N83" s="215"/>
      <c r="O83" s="215"/>
      <c r="P83" s="215"/>
      <c r="Q83" s="215"/>
      <c r="R83" s="40"/>
    </row>
    <row r="84" spans="2:47" s="1" customFormat="1" ht="14.45" customHeight="1">
      <c r="B84" s="38"/>
      <c r="C84" s="33" t="s">
        <v>31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36</v>
      </c>
      <c r="L84" s="39"/>
      <c r="M84" s="215" t="str">
        <f>E21</f>
        <v xml:space="preserve"> </v>
      </c>
      <c r="N84" s="215"/>
      <c r="O84" s="215"/>
      <c r="P84" s="215"/>
      <c r="Q84" s="215"/>
      <c r="R84" s="40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65" t="s">
        <v>119</v>
      </c>
      <c r="D86" s="266"/>
      <c r="E86" s="266"/>
      <c r="F86" s="266"/>
      <c r="G86" s="266"/>
      <c r="H86" s="117"/>
      <c r="I86" s="117"/>
      <c r="J86" s="117"/>
      <c r="K86" s="117"/>
      <c r="L86" s="117"/>
      <c r="M86" s="117"/>
      <c r="N86" s="265" t="s">
        <v>120</v>
      </c>
      <c r="O86" s="266"/>
      <c r="P86" s="266"/>
      <c r="Q86" s="266"/>
      <c r="R86" s="40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25" t="s">
        <v>121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39">
        <f>N122</f>
        <v>0</v>
      </c>
      <c r="O88" s="267"/>
      <c r="P88" s="267"/>
      <c r="Q88" s="267"/>
      <c r="R88" s="40"/>
      <c r="AU88" s="21" t="s">
        <v>122</v>
      </c>
    </row>
    <row r="89" spans="2:47" s="6" customFormat="1" ht="24.95" customHeight="1">
      <c r="B89" s="126"/>
      <c r="C89" s="127"/>
      <c r="D89" s="128" t="s">
        <v>123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68">
        <f>N123</f>
        <v>0</v>
      </c>
      <c r="O89" s="269"/>
      <c r="P89" s="269"/>
      <c r="Q89" s="269"/>
      <c r="R89" s="129"/>
    </row>
    <row r="90" spans="2:47" s="7" customFormat="1" ht="19.899999999999999" customHeight="1">
      <c r="B90" s="130"/>
      <c r="C90" s="131"/>
      <c r="D90" s="105" t="s">
        <v>127</v>
      </c>
      <c r="E90" s="131"/>
      <c r="F90" s="131"/>
      <c r="G90" s="131"/>
      <c r="H90" s="131"/>
      <c r="I90" s="131"/>
      <c r="J90" s="131"/>
      <c r="K90" s="131"/>
      <c r="L90" s="131"/>
      <c r="M90" s="131"/>
      <c r="N90" s="243">
        <f>N124</f>
        <v>0</v>
      </c>
      <c r="O90" s="270"/>
      <c r="P90" s="270"/>
      <c r="Q90" s="270"/>
      <c r="R90" s="132"/>
    </row>
    <row r="91" spans="2:47" s="7" customFormat="1" ht="19.899999999999999" customHeight="1">
      <c r="B91" s="130"/>
      <c r="C91" s="131"/>
      <c r="D91" s="105" t="s">
        <v>130</v>
      </c>
      <c r="E91" s="131"/>
      <c r="F91" s="131"/>
      <c r="G91" s="131"/>
      <c r="H91" s="131"/>
      <c r="I91" s="131"/>
      <c r="J91" s="131"/>
      <c r="K91" s="131"/>
      <c r="L91" s="131"/>
      <c r="M91" s="131"/>
      <c r="N91" s="243">
        <f>N131</f>
        <v>0</v>
      </c>
      <c r="O91" s="270"/>
      <c r="P91" s="270"/>
      <c r="Q91" s="270"/>
      <c r="R91" s="132"/>
    </row>
    <row r="92" spans="2:47" s="7" customFormat="1" ht="19.899999999999999" customHeight="1">
      <c r="B92" s="130"/>
      <c r="C92" s="131"/>
      <c r="D92" s="105" t="s">
        <v>131</v>
      </c>
      <c r="E92" s="131"/>
      <c r="F92" s="131"/>
      <c r="G92" s="131"/>
      <c r="H92" s="131"/>
      <c r="I92" s="131"/>
      <c r="J92" s="131"/>
      <c r="K92" s="131"/>
      <c r="L92" s="131"/>
      <c r="M92" s="131"/>
      <c r="N92" s="243">
        <f>N138</f>
        <v>0</v>
      </c>
      <c r="O92" s="270"/>
      <c r="P92" s="270"/>
      <c r="Q92" s="270"/>
      <c r="R92" s="132"/>
    </row>
    <row r="93" spans="2:47" s="7" customFormat="1" ht="19.899999999999999" customHeight="1">
      <c r="B93" s="130"/>
      <c r="C93" s="131"/>
      <c r="D93" s="105" t="s">
        <v>132</v>
      </c>
      <c r="E93" s="131"/>
      <c r="F93" s="131"/>
      <c r="G93" s="131"/>
      <c r="H93" s="131"/>
      <c r="I93" s="131"/>
      <c r="J93" s="131"/>
      <c r="K93" s="131"/>
      <c r="L93" s="131"/>
      <c r="M93" s="131"/>
      <c r="N93" s="243">
        <f>N143</f>
        <v>0</v>
      </c>
      <c r="O93" s="270"/>
      <c r="P93" s="270"/>
      <c r="Q93" s="270"/>
      <c r="R93" s="132"/>
    </row>
    <row r="94" spans="2:47" s="6" customFormat="1" ht="24.95" customHeight="1">
      <c r="B94" s="126"/>
      <c r="C94" s="127"/>
      <c r="D94" s="128" t="s">
        <v>133</v>
      </c>
      <c r="E94" s="127"/>
      <c r="F94" s="127"/>
      <c r="G94" s="127"/>
      <c r="H94" s="127"/>
      <c r="I94" s="127"/>
      <c r="J94" s="127"/>
      <c r="K94" s="127"/>
      <c r="L94" s="127"/>
      <c r="M94" s="127"/>
      <c r="N94" s="268">
        <f>N145</f>
        <v>0</v>
      </c>
      <c r="O94" s="269"/>
      <c r="P94" s="269"/>
      <c r="Q94" s="269"/>
      <c r="R94" s="129"/>
    </row>
    <row r="95" spans="2:47" s="7" customFormat="1" ht="19.899999999999999" customHeight="1">
      <c r="B95" s="130"/>
      <c r="C95" s="131"/>
      <c r="D95" s="105" t="s">
        <v>1046</v>
      </c>
      <c r="E95" s="131"/>
      <c r="F95" s="131"/>
      <c r="G95" s="131"/>
      <c r="H95" s="131"/>
      <c r="I95" s="131"/>
      <c r="J95" s="131"/>
      <c r="K95" s="131"/>
      <c r="L95" s="131"/>
      <c r="M95" s="131"/>
      <c r="N95" s="243">
        <f>N146</f>
        <v>0</v>
      </c>
      <c r="O95" s="270"/>
      <c r="P95" s="270"/>
      <c r="Q95" s="270"/>
      <c r="R95" s="132"/>
    </row>
    <row r="96" spans="2:47" s="1" customFormat="1" ht="21.75" customHeight="1"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/>
    </row>
    <row r="97" spans="2:65" s="1" customFormat="1" ht="29.25" customHeight="1">
      <c r="B97" s="38"/>
      <c r="C97" s="125" t="s">
        <v>135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267">
        <f>ROUND(N98+N99+N100+N101+N102+N103,2)</f>
        <v>0</v>
      </c>
      <c r="O97" s="271"/>
      <c r="P97" s="271"/>
      <c r="Q97" s="271"/>
      <c r="R97" s="40"/>
      <c r="T97" s="133"/>
      <c r="U97" s="134" t="s">
        <v>41</v>
      </c>
    </row>
    <row r="98" spans="2:65" s="1" customFormat="1" ht="18" customHeight="1">
      <c r="B98" s="135"/>
      <c r="C98" s="136"/>
      <c r="D98" s="240" t="s">
        <v>136</v>
      </c>
      <c r="E98" s="272"/>
      <c r="F98" s="272"/>
      <c r="G98" s="272"/>
      <c r="H98" s="272"/>
      <c r="I98" s="136"/>
      <c r="J98" s="136"/>
      <c r="K98" s="136"/>
      <c r="L98" s="136"/>
      <c r="M98" s="136"/>
      <c r="N98" s="242">
        <f>ROUND(N88*T98,2)</f>
        <v>0</v>
      </c>
      <c r="O98" s="273"/>
      <c r="P98" s="273"/>
      <c r="Q98" s="273"/>
      <c r="R98" s="138"/>
      <c r="S98" s="136"/>
      <c r="T98" s="139"/>
      <c r="U98" s="140" t="s">
        <v>42</v>
      </c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2" t="s">
        <v>137</v>
      </c>
      <c r="AZ98" s="141"/>
      <c r="BA98" s="141"/>
      <c r="BB98" s="141"/>
      <c r="BC98" s="141"/>
      <c r="BD98" s="141"/>
      <c r="BE98" s="143">
        <f t="shared" ref="BE98:BE103" si="0">IF(U98="základní",N98,0)</f>
        <v>0</v>
      </c>
      <c r="BF98" s="143">
        <f t="shared" ref="BF98:BF103" si="1">IF(U98="snížená",N98,0)</f>
        <v>0</v>
      </c>
      <c r="BG98" s="143">
        <f t="shared" ref="BG98:BG103" si="2">IF(U98="zákl. přenesená",N98,0)</f>
        <v>0</v>
      </c>
      <c r="BH98" s="143">
        <f t="shared" ref="BH98:BH103" si="3">IF(U98="sníž. přenesená",N98,0)</f>
        <v>0</v>
      </c>
      <c r="BI98" s="143">
        <f t="shared" ref="BI98:BI103" si="4">IF(U98="nulová",N98,0)</f>
        <v>0</v>
      </c>
      <c r="BJ98" s="142" t="s">
        <v>85</v>
      </c>
      <c r="BK98" s="141"/>
      <c r="BL98" s="141"/>
      <c r="BM98" s="141"/>
    </row>
    <row r="99" spans="2:65" s="1" customFormat="1" ht="18" customHeight="1">
      <c r="B99" s="135"/>
      <c r="C99" s="136"/>
      <c r="D99" s="240" t="s">
        <v>138</v>
      </c>
      <c r="E99" s="272"/>
      <c r="F99" s="272"/>
      <c r="G99" s="272"/>
      <c r="H99" s="272"/>
      <c r="I99" s="136"/>
      <c r="J99" s="136"/>
      <c r="K99" s="136"/>
      <c r="L99" s="136"/>
      <c r="M99" s="136"/>
      <c r="N99" s="242">
        <f>ROUND(N88*T99,2)</f>
        <v>0</v>
      </c>
      <c r="O99" s="273"/>
      <c r="P99" s="273"/>
      <c r="Q99" s="273"/>
      <c r="R99" s="138"/>
      <c r="S99" s="136"/>
      <c r="T99" s="139"/>
      <c r="U99" s="140" t="s">
        <v>42</v>
      </c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2" t="s">
        <v>137</v>
      </c>
      <c r="AZ99" s="141"/>
      <c r="BA99" s="141"/>
      <c r="BB99" s="141"/>
      <c r="BC99" s="141"/>
      <c r="BD99" s="141"/>
      <c r="BE99" s="143">
        <f t="shared" si="0"/>
        <v>0</v>
      </c>
      <c r="BF99" s="143">
        <f t="shared" si="1"/>
        <v>0</v>
      </c>
      <c r="BG99" s="143">
        <f t="shared" si="2"/>
        <v>0</v>
      </c>
      <c r="BH99" s="143">
        <f t="shared" si="3"/>
        <v>0</v>
      </c>
      <c r="BI99" s="143">
        <f t="shared" si="4"/>
        <v>0</v>
      </c>
      <c r="BJ99" s="142" t="s">
        <v>85</v>
      </c>
      <c r="BK99" s="141"/>
      <c r="BL99" s="141"/>
      <c r="BM99" s="141"/>
    </row>
    <row r="100" spans="2:65" s="1" customFormat="1" ht="18" customHeight="1">
      <c r="B100" s="135"/>
      <c r="C100" s="136"/>
      <c r="D100" s="240" t="s">
        <v>139</v>
      </c>
      <c r="E100" s="272"/>
      <c r="F100" s="272"/>
      <c r="G100" s="272"/>
      <c r="H100" s="272"/>
      <c r="I100" s="136"/>
      <c r="J100" s="136"/>
      <c r="K100" s="136"/>
      <c r="L100" s="136"/>
      <c r="M100" s="136"/>
      <c r="N100" s="242">
        <f>ROUND(N88*T100,2)</f>
        <v>0</v>
      </c>
      <c r="O100" s="273"/>
      <c r="P100" s="273"/>
      <c r="Q100" s="273"/>
      <c r="R100" s="138"/>
      <c r="S100" s="136"/>
      <c r="T100" s="139"/>
      <c r="U100" s="140" t="s">
        <v>42</v>
      </c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2" t="s">
        <v>137</v>
      </c>
      <c r="AZ100" s="141"/>
      <c r="BA100" s="141"/>
      <c r="BB100" s="141"/>
      <c r="BC100" s="141"/>
      <c r="BD100" s="141"/>
      <c r="BE100" s="143">
        <f t="shared" si="0"/>
        <v>0</v>
      </c>
      <c r="BF100" s="143">
        <f t="shared" si="1"/>
        <v>0</v>
      </c>
      <c r="BG100" s="143">
        <f t="shared" si="2"/>
        <v>0</v>
      </c>
      <c r="BH100" s="143">
        <f t="shared" si="3"/>
        <v>0</v>
      </c>
      <c r="BI100" s="143">
        <f t="shared" si="4"/>
        <v>0</v>
      </c>
      <c r="BJ100" s="142" t="s">
        <v>85</v>
      </c>
      <c r="BK100" s="141"/>
      <c r="BL100" s="141"/>
      <c r="BM100" s="141"/>
    </row>
    <row r="101" spans="2:65" s="1" customFormat="1" ht="18" customHeight="1">
      <c r="B101" s="135"/>
      <c r="C101" s="136"/>
      <c r="D101" s="240" t="s">
        <v>140</v>
      </c>
      <c r="E101" s="272"/>
      <c r="F101" s="272"/>
      <c r="G101" s="272"/>
      <c r="H101" s="272"/>
      <c r="I101" s="136"/>
      <c r="J101" s="136"/>
      <c r="K101" s="136"/>
      <c r="L101" s="136"/>
      <c r="M101" s="136"/>
      <c r="N101" s="242">
        <f>ROUND(N88*T101,2)</f>
        <v>0</v>
      </c>
      <c r="O101" s="273"/>
      <c r="P101" s="273"/>
      <c r="Q101" s="273"/>
      <c r="R101" s="138"/>
      <c r="S101" s="136"/>
      <c r="T101" s="139"/>
      <c r="U101" s="140" t="s">
        <v>42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2" t="s">
        <v>137</v>
      </c>
      <c r="AZ101" s="141"/>
      <c r="BA101" s="141"/>
      <c r="BB101" s="141"/>
      <c r="BC101" s="141"/>
      <c r="BD101" s="141"/>
      <c r="BE101" s="143">
        <f t="shared" si="0"/>
        <v>0</v>
      </c>
      <c r="BF101" s="143">
        <f t="shared" si="1"/>
        <v>0</v>
      </c>
      <c r="BG101" s="143">
        <f t="shared" si="2"/>
        <v>0</v>
      </c>
      <c r="BH101" s="143">
        <f t="shared" si="3"/>
        <v>0</v>
      </c>
      <c r="BI101" s="143">
        <f t="shared" si="4"/>
        <v>0</v>
      </c>
      <c r="BJ101" s="142" t="s">
        <v>85</v>
      </c>
      <c r="BK101" s="141"/>
      <c r="BL101" s="141"/>
      <c r="BM101" s="141"/>
    </row>
    <row r="102" spans="2:65" s="1" customFormat="1" ht="18" customHeight="1">
      <c r="B102" s="135"/>
      <c r="C102" s="136"/>
      <c r="D102" s="240" t="s">
        <v>141</v>
      </c>
      <c r="E102" s="272"/>
      <c r="F102" s="272"/>
      <c r="G102" s="272"/>
      <c r="H102" s="272"/>
      <c r="I102" s="136"/>
      <c r="J102" s="136"/>
      <c r="K102" s="136"/>
      <c r="L102" s="136"/>
      <c r="M102" s="136"/>
      <c r="N102" s="242">
        <f>ROUND(N88*T102,2)</f>
        <v>0</v>
      </c>
      <c r="O102" s="273"/>
      <c r="P102" s="273"/>
      <c r="Q102" s="273"/>
      <c r="R102" s="138"/>
      <c r="S102" s="136"/>
      <c r="T102" s="139"/>
      <c r="U102" s="140" t="s">
        <v>42</v>
      </c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2" t="s">
        <v>137</v>
      </c>
      <c r="AZ102" s="141"/>
      <c r="BA102" s="141"/>
      <c r="BB102" s="141"/>
      <c r="BC102" s="141"/>
      <c r="BD102" s="141"/>
      <c r="BE102" s="143">
        <f t="shared" si="0"/>
        <v>0</v>
      </c>
      <c r="BF102" s="143">
        <f t="shared" si="1"/>
        <v>0</v>
      </c>
      <c r="BG102" s="143">
        <f t="shared" si="2"/>
        <v>0</v>
      </c>
      <c r="BH102" s="143">
        <f t="shared" si="3"/>
        <v>0</v>
      </c>
      <c r="BI102" s="143">
        <f t="shared" si="4"/>
        <v>0</v>
      </c>
      <c r="BJ102" s="142" t="s">
        <v>85</v>
      </c>
      <c r="BK102" s="141"/>
      <c r="BL102" s="141"/>
      <c r="BM102" s="141"/>
    </row>
    <row r="103" spans="2:65" s="1" customFormat="1" ht="18" customHeight="1">
      <c r="B103" s="135"/>
      <c r="C103" s="136"/>
      <c r="D103" s="137" t="s">
        <v>142</v>
      </c>
      <c r="E103" s="136"/>
      <c r="F103" s="136"/>
      <c r="G103" s="136"/>
      <c r="H103" s="136"/>
      <c r="I103" s="136"/>
      <c r="J103" s="136"/>
      <c r="K103" s="136"/>
      <c r="L103" s="136"/>
      <c r="M103" s="136"/>
      <c r="N103" s="242">
        <f>ROUND(N88*T103,2)</f>
        <v>0</v>
      </c>
      <c r="O103" s="273"/>
      <c r="P103" s="273"/>
      <c r="Q103" s="273"/>
      <c r="R103" s="138"/>
      <c r="S103" s="136"/>
      <c r="T103" s="144"/>
      <c r="U103" s="145" t="s">
        <v>42</v>
      </c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2" t="s">
        <v>143</v>
      </c>
      <c r="AZ103" s="141"/>
      <c r="BA103" s="141"/>
      <c r="BB103" s="141"/>
      <c r="BC103" s="141"/>
      <c r="BD103" s="141"/>
      <c r="BE103" s="143">
        <f t="shared" si="0"/>
        <v>0</v>
      </c>
      <c r="BF103" s="143">
        <f t="shared" si="1"/>
        <v>0</v>
      </c>
      <c r="BG103" s="143">
        <f t="shared" si="2"/>
        <v>0</v>
      </c>
      <c r="BH103" s="143">
        <f t="shared" si="3"/>
        <v>0</v>
      </c>
      <c r="BI103" s="143">
        <f t="shared" si="4"/>
        <v>0</v>
      </c>
      <c r="BJ103" s="142" t="s">
        <v>85</v>
      </c>
      <c r="BK103" s="141"/>
      <c r="BL103" s="141"/>
      <c r="BM103" s="141"/>
    </row>
    <row r="104" spans="2:65" s="1" customFormat="1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/>
    </row>
    <row r="105" spans="2:65" s="1" customFormat="1" ht="29.25" customHeight="1">
      <c r="B105" s="38"/>
      <c r="C105" s="116" t="s">
        <v>107</v>
      </c>
      <c r="D105" s="117"/>
      <c r="E105" s="117"/>
      <c r="F105" s="117"/>
      <c r="G105" s="117"/>
      <c r="H105" s="117"/>
      <c r="I105" s="117"/>
      <c r="J105" s="117"/>
      <c r="K105" s="117"/>
      <c r="L105" s="244">
        <f>ROUND(SUM(N88+N97),2)</f>
        <v>0</v>
      </c>
      <c r="M105" s="244"/>
      <c r="N105" s="244"/>
      <c r="O105" s="244"/>
      <c r="P105" s="244"/>
      <c r="Q105" s="244"/>
      <c r="R105" s="40"/>
    </row>
    <row r="106" spans="2:65" s="1" customFormat="1" ht="6.95" customHeight="1"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4"/>
    </row>
    <row r="110" spans="2:65" s="1" customFormat="1" ht="6.95" customHeight="1"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7"/>
    </row>
    <row r="111" spans="2:65" s="1" customFormat="1" ht="36.950000000000003" customHeight="1">
      <c r="B111" s="38"/>
      <c r="C111" s="211" t="s">
        <v>144</v>
      </c>
      <c r="D111" s="256"/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256"/>
      <c r="R111" s="40"/>
    </row>
    <row r="112" spans="2:65" s="1" customFormat="1" ht="6.95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65" s="1" customFormat="1" ht="30" customHeight="1">
      <c r="B113" s="38"/>
      <c r="C113" s="33" t="s">
        <v>19</v>
      </c>
      <c r="D113" s="39"/>
      <c r="E113" s="39"/>
      <c r="F113" s="254" t="str">
        <f>F6</f>
        <v>Rekonstrukce komunikací v oblasti Toužimská Novákovo náměstí</v>
      </c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39"/>
      <c r="R113" s="40"/>
    </row>
    <row r="114" spans="2:65" s="1" customFormat="1" ht="36.950000000000003" customHeight="1">
      <c r="B114" s="38"/>
      <c r="C114" s="72" t="s">
        <v>115</v>
      </c>
      <c r="D114" s="39"/>
      <c r="E114" s="39"/>
      <c r="F114" s="247" t="str">
        <f>F7</f>
        <v>850 - SO Statické zajištění sklepních prostor</v>
      </c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39"/>
      <c r="R114" s="40"/>
    </row>
    <row r="115" spans="2:65" s="1" customFormat="1" ht="6.95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1" customFormat="1" ht="18" customHeight="1">
      <c r="B116" s="38"/>
      <c r="C116" s="33" t="s">
        <v>23</v>
      </c>
      <c r="D116" s="39"/>
      <c r="E116" s="39"/>
      <c r="F116" s="31" t="str">
        <f>F9</f>
        <v>Praha - Kbely</v>
      </c>
      <c r="G116" s="39"/>
      <c r="H116" s="39"/>
      <c r="I116" s="39"/>
      <c r="J116" s="39"/>
      <c r="K116" s="33" t="s">
        <v>25</v>
      </c>
      <c r="L116" s="39"/>
      <c r="M116" s="258" t="str">
        <f>IF(O9="","",O9)</f>
        <v>21.4.2017</v>
      </c>
      <c r="N116" s="258"/>
      <c r="O116" s="258"/>
      <c r="P116" s="258"/>
      <c r="Q116" s="39"/>
      <c r="R116" s="40"/>
    </row>
    <row r="117" spans="2:65" s="1" customFormat="1" ht="6.9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 ht="15">
      <c r="B118" s="38"/>
      <c r="C118" s="33" t="s">
        <v>27</v>
      </c>
      <c r="D118" s="39"/>
      <c r="E118" s="39"/>
      <c r="F118" s="31" t="str">
        <f>E12</f>
        <v>MČ Praha 19</v>
      </c>
      <c r="G118" s="39"/>
      <c r="H118" s="39"/>
      <c r="I118" s="39"/>
      <c r="J118" s="39"/>
      <c r="K118" s="33" t="s">
        <v>33</v>
      </c>
      <c r="L118" s="39"/>
      <c r="M118" s="215" t="str">
        <f>E18</f>
        <v xml:space="preserve"> </v>
      </c>
      <c r="N118" s="215"/>
      <c r="O118" s="215"/>
      <c r="P118" s="215"/>
      <c r="Q118" s="215"/>
      <c r="R118" s="40"/>
    </row>
    <row r="119" spans="2:65" s="1" customFormat="1" ht="14.45" customHeight="1">
      <c r="B119" s="38"/>
      <c r="C119" s="33" t="s">
        <v>31</v>
      </c>
      <c r="D119" s="39"/>
      <c r="E119" s="39"/>
      <c r="F119" s="31" t="str">
        <f>IF(E15="","",E15)</f>
        <v>Vyplň údaj</v>
      </c>
      <c r="G119" s="39"/>
      <c r="H119" s="39"/>
      <c r="I119" s="39"/>
      <c r="J119" s="39"/>
      <c r="K119" s="33" t="s">
        <v>36</v>
      </c>
      <c r="L119" s="39"/>
      <c r="M119" s="215" t="str">
        <f>E21</f>
        <v xml:space="preserve"> </v>
      </c>
      <c r="N119" s="215"/>
      <c r="O119" s="215"/>
      <c r="P119" s="215"/>
      <c r="Q119" s="215"/>
      <c r="R119" s="40"/>
    </row>
    <row r="120" spans="2:65" s="1" customFormat="1" ht="10.3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5" s="8" customFormat="1" ht="29.25" customHeight="1">
      <c r="B121" s="146"/>
      <c r="C121" s="147" t="s">
        <v>145</v>
      </c>
      <c r="D121" s="148" t="s">
        <v>146</v>
      </c>
      <c r="E121" s="148" t="s">
        <v>59</v>
      </c>
      <c r="F121" s="274" t="s">
        <v>147</v>
      </c>
      <c r="G121" s="274"/>
      <c r="H121" s="274"/>
      <c r="I121" s="274"/>
      <c r="J121" s="148" t="s">
        <v>148</v>
      </c>
      <c r="K121" s="148" t="s">
        <v>149</v>
      </c>
      <c r="L121" s="275" t="s">
        <v>150</v>
      </c>
      <c r="M121" s="275"/>
      <c r="N121" s="274" t="s">
        <v>120</v>
      </c>
      <c r="O121" s="274"/>
      <c r="P121" s="274"/>
      <c r="Q121" s="276"/>
      <c r="R121" s="149"/>
      <c r="T121" s="79" t="s">
        <v>151</v>
      </c>
      <c r="U121" s="80" t="s">
        <v>41</v>
      </c>
      <c r="V121" s="80" t="s">
        <v>152</v>
      </c>
      <c r="W121" s="80" t="s">
        <v>153</v>
      </c>
      <c r="X121" s="80" t="s">
        <v>154</v>
      </c>
      <c r="Y121" s="80" t="s">
        <v>155</v>
      </c>
      <c r="Z121" s="80" t="s">
        <v>156</v>
      </c>
      <c r="AA121" s="81" t="s">
        <v>157</v>
      </c>
    </row>
    <row r="122" spans="2:65" s="1" customFormat="1" ht="29.25" customHeight="1">
      <c r="B122" s="38"/>
      <c r="C122" s="83" t="s">
        <v>117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280">
        <f>BK122</f>
        <v>0</v>
      </c>
      <c r="O122" s="281"/>
      <c r="P122" s="281"/>
      <c r="Q122" s="281"/>
      <c r="R122" s="40"/>
      <c r="T122" s="82"/>
      <c r="U122" s="54"/>
      <c r="V122" s="54"/>
      <c r="W122" s="150">
        <f>W123+W145+W157</f>
        <v>0</v>
      </c>
      <c r="X122" s="54"/>
      <c r="Y122" s="150">
        <f>Y123+Y145+Y157</f>
        <v>1.9168947000000001</v>
      </c>
      <c r="Z122" s="54"/>
      <c r="AA122" s="151">
        <f>AA123+AA145+AA157</f>
        <v>0.55000000000000004</v>
      </c>
      <c r="AT122" s="21" t="s">
        <v>76</v>
      </c>
      <c r="AU122" s="21" t="s">
        <v>122</v>
      </c>
      <c r="BK122" s="152">
        <f>BK123+BK145+BK157</f>
        <v>0</v>
      </c>
    </row>
    <row r="123" spans="2:65" s="9" customFormat="1" ht="37.35" customHeight="1">
      <c r="B123" s="153"/>
      <c r="C123" s="154"/>
      <c r="D123" s="155" t="s">
        <v>123</v>
      </c>
      <c r="E123" s="155"/>
      <c r="F123" s="155"/>
      <c r="G123" s="155"/>
      <c r="H123" s="155"/>
      <c r="I123" s="155"/>
      <c r="J123" s="155"/>
      <c r="K123" s="155"/>
      <c r="L123" s="155"/>
      <c r="M123" s="155"/>
      <c r="N123" s="282">
        <f>BK123</f>
        <v>0</v>
      </c>
      <c r="O123" s="268"/>
      <c r="P123" s="268"/>
      <c r="Q123" s="268"/>
      <c r="R123" s="156"/>
      <c r="T123" s="157"/>
      <c r="U123" s="154"/>
      <c r="V123" s="154"/>
      <c r="W123" s="158">
        <f>W124+W131+W138+W143</f>
        <v>0</v>
      </c>
      <c r="X123" s="154"/>
      <c r="Y123" s="158">
        <f>Y124+Y131+Y138+Y143</f>
        <v>1.7570700000000001</v>
      </c>
      <c r="Z123" s="154"/>
      <c r="AA123" s="159">
        <f>AA124+AA131+AA138+AA143</f>
        <v>0.55000000000000004</v>
      </c>
      <c r="AR123" s="160" t="s">
        <v>85</v>
      </c>
      <c r="AT123" s="161" t="s">
        <v>76</v>
      </c>
      <c r="AU123" s="161" t="s">
        <v>77</v>
      </c>
      <c r="AY123" s="160" t="s">
        <v>158</v>
      </c>
      <c r="BK123" s="162">
        <f>BK124+BK131+BK138+BK143</f>
        <v>0</v>
      </c>
    </row>
    <row r="124" spans="2:65" s="9" customFormat="1" ht="19.899999999999999" customHeight="1">
      <c r="B124" s="153"/>
      <c r="C124" s="154"/>
      <c r="D124" s="163" t="s">
        <v>127</v>
      </c>
      <c r="E124" s="163"/>
      <c r="F124" s="163"/>
      <c r="G124" s="163"/>
      <c r="H124" s="163"/>
      <c r="I124" s="163"/>
      <c r="J124" s="163"/>
      <c r="K124" s="163"/>
      <c r="L124" s="163"/>
      <c r="M124" s="163"/>
      <c r="N124" s="283">
        <f>BK124</f>
        <v>0</v>
      </c>
      <c r="O124" s="284"/>
      <c r="P124" s="284"/>
      <c r="Q124" s="284"/>
      <c r="R124" s="156"/>
      <c r="T124" s="157"/>
      <c r="U124" s="154"/>
      <c r="V124" s="154"/>
      <c r="W124" s="158">
        <f>SUM(W125:W130)</f>
        <v>0</v>
      </c>
      <c r="X124" s="154"/>
      <c r="Y124" s="158">
        <f>SUM(Y125:Y130)</f>
        <v>1.7570700000000001</v>
      </c>
      <c r="Z124" s="154"/>
      <c r="AA124" s="159">
        <f>SUM(AA125:AA130)</f>
        <v>0</v>
      </c>
      <c r="AR124" s="160" t="s">
        <v>85</v>
      </c>
      <c r="AT124" s="161" t="s">
        <v>76</v>
      </c>
      <c r="AU124" s="161" t="s">
        <v>85</v>
      </c>
      <c r="AY124" s="160" t="s">
        <v>158</v>
      </c>
      <c r="BK124" s="162">
        <f>SUM(BK125:BK130)</f>
        <v>0</v>
      </c>
    </row>
    <row r="125" spans="2:65" s="1" customFormat="1" ht="22.5" customHeight="1">
      <c r="B125" s="135"/>
      <c r="C125" s="164" t="s">
        <v>85</v>
      </c>
      <c r="D125" s="164" t="s">
        <v>159</v>
      </c>
      <c r="E125" s="165" t="s">
        <v>1047</v>
      </c>
      <c r="F125" s="277" t="s">
        <v>1048</v>
      </c>
      <c r="G125" s="277"/>
      <c r="H125" s="277"/>
      <c r="I125" s="277"/>
      <c r="J125" s="166" t="s">
        <v>216</v>
      </c>
      <c r="K125" s="167">
        <v>0.5</v>
      </c>
      <c r="L125" s="278">
        <v>0</v>
      </c>
      <c r="M125" s="278"/>
      <c r="N125" s="279">
        <f>ROUND(L125*K125,2)</f>
        <v>0</v>
      </c>
      <c r="O125" s="279"/>
      <c r="P125" s="279"/>
      <c r="Q125" s="279"/>
      <c r="R125" s="138"/>
      <c r="T125" s="168" t="s">
        <v>5</v>
      </c>
      <c r="U125" s="47" t="s">
        <v>42</v>
      </c>
      <c r="V125" s="39"/>
      <c r="W125" s="169">
        <f>V125*K125</f>
        <v>0</v>
      </c>
      <c r="X125" s="169">
        <v>2.3427600000000002</v>
      </c>
      <c r="Y125" s="169">
        <f>X125*K125</f>
        <v>1.1713800000000001</v>
      </c>
      <c r="Z125" s="169">
        <v>0</v>
      </c>
      <c r="AA125" s="170">
        <f>Z125*K125</f>
        <v>0</v>
      </c>
      <c r="AR125" s="21" t="s">
        <v>163</v>
      </c>
      <c r="AT125" s="21" t="s">
        <v>159</v>
      </c>
      <c r="AU125" s="21" t="s">
        <v>113</v>
      </c>
      <c r="AY125" s="21" t="s">
        <v>158</v>
      </c>
      <c r="BE125" s="109">
        <f>IF(U125="základní",N125,0)</f>
        <v>0</v>
      </c>
      <c r="BF125" s="109">
        <f>IF(U125="snížená",N125,0)</f>
        <v>0</v>
      </c>
      <c r="BG125" s="109">
        <f>IF(U125="zákl. přenesená",N125,0)</f>
        <v>0</v>
      </c>
      <c r="BH125" s="109">
        <f>IF(U125="sníž. přenesená",N125,0)</f>
        <v>0</v>
      </c>
      <c r="BI125" s="109">
        <f>IF(U125="nulová",N125,0)</f>
        <v>0</v>
      </c>
      <c r="BJ125" s="21" t="s">
        <v>85</v>
      </c>
      <c r="BK125" s="109">
        <f>ROUND(L125*K125,2)</f>
        <v>0</v>
      </c>
      <c r="BL125" s="21" t="s">
        <v>163</v>
      </c>
      <c r="BM125" s="21" t="s">
        <v>1049</v>
      </c>
    </row>
    <row r="126" spans="2:65" s="11" customFormat="1" ht="22.5" customHeight="1">
      <c r="B126" s="179"/>
      <c r="C126" s="180"/>
      <c r="D126" s="180"/>
      <c r="E126" s="181" t="s">
        <v>5</v>
      </c>
      <c r="F126" s="293" t="s">
        <v>1050</v>
      </c>
      <c r="G126" s="294"/>
      <c r="H126" s="294"/>
      <c r="I126" s="294"/>
      <c r="J126" s="180"/>
      <c r="K126" s="182">
        <v>0.5</v>
      </c>
      <c r="L126" s="180"/>
      <c r="M126" s="180"/>
      <c r="N126" s="180"/>
      <c r="O126" s="180"/>
      <c r="P126" s="180"/>
      <c r="Q126" s="180"/>
      <c r="R126" s="183"/>
      <c r="T126" s="184"/>
      <c r="U126" s="180"/>
      <c r="V126" s="180"/>
      <c r="W126" s="180"/>
      <c r="X126" s="180"/>
      <c r="Y126" s="180"/>
      <c r="Z126" s="180"/>
      <c r="AA126" s="185"/>
      <c r="AT126" s="186" t="s">
        <v>166</v>
      </c>
      <c r="AU126" s="186" t="s">
        <v>113</v>
      </c>
      <c r="AV126" s="11" t="s">
        <v>113</v>
      </c>
      <c r="AW126" s="11" t="s">
        <v>35</v>
      </c>
      <c r="AX126" s="11" t="s">
        <v>77</v>
      </c>
      <c r="AY126" s="186" t="s">
        <v>158</v>
      </c>
    </row>
    <row r="127" spans="2:65" s="12" customFormat="1" ht="22.5" customHeight="1">
      <c r="B127" s="187"/>
      <c r="C127" s="188"/>
      <c r="D127" s="188"/>
      <c r="E127" s="189" t="s">
        <v>5</v>
      </c>
      <c r="F127" s="291" t="s">
        <v>170</v>
      </c>
      <c r="G127" s="292"/>
      <c r="H127" s="292"/>
      <c r="I127" s="292"/>
      <c r="J127" s="188"/>
      <c r="K127" s="190">
        <v>0.5</v>
      </c>
      <c r="L127" s="188"/>
      <c r="M127" s="188"/>
      <c r="N127" s="188"/>
      <c r="O127" s="188"/>
      <c r="P127" s="188"/>
      <c r="Q127" s="188"/>
      <c r="R127" s="191"/>
      <c r="T127" s="192"/>
      <c r="U127" s="188"/>
      <c r="V127" s="188"/>
      <c r="W127" s="188"/>
      <c r="X127" s="188"/>
      <c r="Y127" s="188"/>
      <c r="Z127" s="188"/>
      <c r="AA127" s="193"/>
      <c r="AT127" s="194" t="s">
        <v>166</v>
      </c>
      <c r="AU127" s="194" t="s">
        <v>113</v>
      </c>
      <c r="AV127" s="12" t="s">
        <v>163</v>
      </c>
      <c r="AW127" s="12" t="s">
        <v>35</v>
      </c>
      <c r="AX127" s="12" t="s">
        <v>85</v>
      </c>
      <c r="AY127" s="194" t="s">
        <v>158</v>
      </c>
    </row>
    <row r="128" spans="2:65" s="1" customFormat="1" ht="22.5" customHeight="1">
      <c r="B128" s="135"/>
      <c r="C128" s="164" t="s">
        <v>113</v>
      </c>
      <c r="D128" s="164" t="s">
        <v>159</v>
      </c>
      <c r="E128" s="165" t="s">
        <v>1051</v>
      </c>
      <c r="F128" s="277" t="s">
        <v>1052</v>
      </c>
      <c r="G128" s="277"/>
      <c r="H128" s="277"/>
      <c r="I128" s="277"/>
      <c r="J128" s="166" t="s">
        <v>216</v>
      </c>
      <c r="K128" s="167">
        <v>0.25</v>
      </c>
      <c r="L128" s="278">
        <v>0</v>
      </c>
      <c r="M128" s="278"/>
      <c r="N128" s="279">
        <f>ROUND(L128*K128,2)</f>
        <v>0</v>
      </c>
      <c r="O128" s="279"/>
      <c r="P128" s="279"/>
      <c r="Q128" s="279"/>
      <c r="R128" s="138"/>
      <c r="T128" s="168" t="s">
        <v>5</v>
      </c>
      <c r="U128" s="47" t="s">
        <v>42</v>
      </c>
      <c r="V128" s="39"/>
      <c r="W128" s="169">
        <f>V128*K128</f>
        <v>0</v>
      </c>
      <c r="X128" s="169">
        <v>2.3427600000000002</v>
      </c>
      <c r="Y128" s="169">
        <f>X128*K128</f>
        <v>0.58569000000000004</v>
      </c>
      <c r="Z128" s="169">
        <v>0</v>
      </c>
      <c r="AA128" s="170">
        <f>Z128*K128</f>
        <v>0</v>
      </c>
      <c r="AR128" s="21" t="s">
        <v>163</v>
      </c>
      <c r="AT128" s="21" t="s">
        <v>159</v>
      </c>
      <c r="AU128" s="21" t="s">
        <v>113</v>
      </c>
      <c r="AY128" s="21" t="s">
        <v>158</v>
      </c>
      <c r="BE128" s="109">
        <f>IF(U128="základní",N128,0)</f>
        <v>0</v>
      </c>
      <c r="BF128" s="109">
        <f>IF(U128="snížená",N128,0)</f>
        <v>0</v>
      </c>
      <c r="BG128" s="109">
        <f>IF(U128="zákl. přenesená",N128,0)</f>
        <v>0</v>
      </c>
      <c r="BH128" s="109">
        <f>IF(U128="sníž. přenesená",N128,0)</f>
        <v>0</v>
      </c>
      <c r="BI128" s="109">
        <f>IF(U128="nulová",N128,0)</f>
        <v>0</v>
      </c>
      <c r="BJ128" s="21" t="s">
        <v>85</v>
      </c>
      <c r="BK128" s="109">
        <f>ROUND(L128*K128,2)</f>
        <v>0</v>
      </c>
      <c r="BL128" s="21" t="s">
        <v>163</v>
      </c>
      <c r="BM128" s="21" t="s">
        <v>1053</v>
      </c>
    </row>
    <row r="129" spans="2:65" s="11" customFormat="1" ht="22.5" customHeight="1">
      <c r="B129" s="179"/>
      <c r="C129" s="180"/>
      <c r="D129" s="180"/>
      <c r="E129" s="181" t="s">
        <v>5</v>
      </c>
      <c r="F129" s="293" t="s">
        <v>1054</v>
      </c>
      <c r="G129" s="294"/>
      <c r="H129" s="294"/>
      <c r="I129" s="294"/>
      <c r="J129" s="180"/>
      <c r="K129" s="182">
        <v>0.25</v>
      </c>
      <c r="L129" s="180"/>
      <c r="M129" s="180"/>
      <c r="N129" s="180"/>
      <c r="O129" s="180"/>
      <c r="P129" s="180"/>
      <c r="Q129" s="180"/>
      <c r="R129" s="183"/>
      <c r="T129" s="184"/>
      <c r="U129" s="180"/>
      <c r="V129" s="180"/>
      <c r="W129" s="180"/>
      <c r="X129" s="180"/>
      <c r="Y129" s="180"/>
      <c r="Z129" s="180"/>
      <c r="AA129" s="185"/>
      <c r="AT129" s="186" t="s">
        <v>166</v>
      </c>
      <c r="AU129" s="186" t="s">
        <v>113</v>
      </c>
      <c r="AV129" s="11" t="s">
        <v>113</v>
      </c>
      <c r="AW129" s="11" t="s">
        <v>35</v>
      </c>
      <c r="AX129" s="11" t="s">
        <v>77</v>
      </c>
      <c r="AY129" s="186" t="s">
        <v>158</v>
      </c>
    </row>
    <row r="130" spans="2:65" s="12" customFormat="1" ht="22.5" customHeight="1">
      <c r="B130" s="187"/>
      <c r="C130" s="188"/>
      <c r="D130" s="188"/>
      <c r="E130" s="189" t="s">
        <v>5</v>
      </c>
      <c r="F130" s="291" t="s">
        <v>170</v>
      </c>
      <c r="G130" s="292"/>
      <c r="H130" s="292"/>
      <c r="I130" s="292"/>
      <c r="J130" s="188"/>
      <c r="K130" s="190">
        <v>0.25</v>
      </c>
      <c r="L130" s="188"/>
      <c r="M130" s="188"/>
      <c r="N130" s="188"/>
      <c r="O130" s="188"/>
      <c r="P130" s="188"/>
      <c r="Q130" s="188"/>
      <c r="R130" s="191"/>
      <c r="T130" s="192"/>
      <c r="U130" s="188"/>
      <c r="V130" s="188"/>
      <c r="W130" s="188"/>
      <c r="X130" s="188"/>
      <c r="Y130" s="188"/>
      <c r="Z130" s="188"/>
      <c r="AA130" s="193"/>
      <c r="AT130" s="194" t="s">
        <v>166</v>
      </c>
      <c r="AU130" s="194" t="s">
        <v>113</v>
      </c>
      <c r="AV130" s="12" t="s">
        <v>163</v>
      </c>
      <c r="AW130" s="12" t="s">
        <v>35</v>
      </c>
      <c r="AX130" s="12" t="s">
        <v>85</v>
      </c>
      <c r="AY130" s="194" t="s">
        <v>158</v>
      </c>
    </row>
    <row r="131" spans="2:65" s="9" customFormat="1" ht="29.85" customHeight="1">
      <c r="B131" s="153"/>
      <c r="C131" s="154"/>
      <c r="D131" s="163" t="s">
        <v>130</v>
      </c>
      <c r="E131" s="163"/>
      <c r="F131" s="163"/>
      <c r="G131" s="163"/>
      <c r="H131" s="163"/>
      <c r="I131" s="163"/>
      <c r="J131" s="163"/>
      <c r="K131" s="163"/>
      <c r="L131" s="163"/>
      <c r="M131" s="163"/>
      <c r="N131" s="283">
        <f>BK131</f>
        <v>0</v>
      </c>
      <c r="O131" s="284"/>
      <c r="P131" s="284"/>
      <c r="Q131" s="284"/>
      <c r="R131" s="156"/>
      <c r="T131" s="157"/>
      <c r="U131" s="154"/>
      <c r="V131" s="154"/>
      <c r="W131" s="158">
        <f>SUM(W132:W137)</f>
        <v>0</v>
      </c>
      <c r="X131" s="154"/>
      <c r="Y131" s="158">
        <f>SUM(Y132:Y137)</f>
        <v>0</v>
      </c>
      <c r="Z131" s="154"/>
      <c r="AA131" s="159">
        <f>SUM(AA132:AA137)</f>
        <v>0.55000000000000004</v>
      </c>
      <c r="AR131" s="160" t="s">
        <v>85</v>
      </c>
      <c r="AT131" s="161" t="s">
        <v>76</v>
      </c>
      <c r="AU131" s="161" t="s">
        <v>85</v>
      </c>
      <c r="AY131" s="160" t="s">
        <v>158</v>
      </c>
      <c r="BK131" s="162">
        <f>SUM(BK132:BK137)</f>
        <v>0</v>
      </c>
    </row>
    <row r="132" spans="2:65" s="1" customFormat="1" ht="31.5" customHeight="1">
      <c r="B132" s="135"/>
      <c r="C132" s="164" t="s">
        <v>175</v>
      </c>
      <c r="D132" s="164" t="s">
        <v>159</v>
      </c>
      <c r="E132" s="165" t="s">
        <v>1055</v>
      </c>
      <c r="F132" s="277" t="s">
        <v>1056</v>
      </c>
      <c r="G132" s="277"/>
      <c r="H132" s="277"/>
      <c r="I132" s="277"/>
      <c r="J132" s="166" t="s">
        <v>333</v>
      </c>
      <c r="K132" s="167">
        <v>3</v>
      </c>
      <c r="L132" s="278">
        <v>0</v>
      </c>
      <c r="M132" s="278"/>
      <c r="N132" s="279">
        <f>ROUND(L132*K132,2)</f>
        <v>0</v>
      </c>
      <c r="O132" s="279"/>
      <c r="P132" s="279"/>
      <c r="Q132" s="279"/>
      <c r="R132" s="138"/>
      <c r="T132" s="168" t="s">
        <v>5</v>
      </c>
      <c r="U132" s="47" t="s">
        <v>42</v>
      </c>
      <c r="V132" s="39"/>
      <c r="W132" s="169">
        <f>V132*K132</f>
        <v>0</v>
      </c>
      <c r="X132" s="169">
        <v>0</v>
      </c>
      <c r="Y132" s="169">
        <f>X132*K132</f>
        <v>0</v>
      </c>
      <c r="Z132" s="169">
        <v>0</v>
      </c>
      <c r="AA132" s="170">
        <f>Z132*K132</f>
        <v>0</v>
      </c>
      <c r="AR132" s="21" t="s">
        <v>163</v>
      </c>
      <c r="AT132" s="21" t="s">
        <v>159</v>
      </c>
      <c r="AU132" s="21" t="s">
        <v>113</v>
      </c>
      <c r="AY132" s="21" t="s">
        <v>158</v>
      </c>
      <c r="BE132" s="109">
        <f>IF(U132="základní",N132,0)</f>
        <v>0</v>
      </c>
      <c r="BF132" s="109">
        <f>IF(U132="snížená",N132,0)</f>
        <v>0</v>
      </c>
      <c r="BG132" s="109">
        <f>IF(U132="zákl. přenesená",N132,0)</f>
        <v>0</v>
      </c>
      <c r="BH132" s="109">
        <f>IF(U132="sníž. přenesená",N132,0)</f>
        <v>0</v>
      </c>
      <c r="BI132" s="109">
        <f>IF(U132="nulová",N132,0)</f>
        <v>0</v>
      </c>
      <c r="BJ132" s="21" t="s">
        <v>85</v>
      </c>
      <c r="BK132" s="109">
        <f>ROUND(L132*K132,2)</f>
        <v>0</v>
      </c>
      <c r="BL132" s="21" t="s">
        <v>163</v>
      </c>
      <c r="BM132" s="21" t="s">
        <v>1057</v>
      </c>
    </row>
    <row r="133" spans="2:65" s="11" customFormat="1" ht="22.5" customHeight="1">
      <c r="B133" s="179"/>
      <c r="C133" s="180"/>
      <c r="D133" s="180"/>
      <c r="E133" s="181" t="s">
        <v>5</v>
      </c>
      <c r="F133" s="293" t="s">
        <v>1058</v>
      </c>
      <c r="G133" s="294"/>
      <c r="H133" s="294"/>
      <c r="I133" s="294"/>
      <c r="J133" s="180"/>
      <c r="K133" s="182">
        <v>3</v>
      </c>
      <c r="L133" s="180"/>
      <c r="M133" s="180"/>
      <c r="N133" s="180"/>
      <c r="O133" s="180"/>
      <c r="P133" s="180"/>
      <c r="Q133" s="180"/>
      <c r="R133" s="183"/>
      <c r="T133" s="184"/>
      <c r="U133" s="180"/>
      <c r="V133" s="180"/>
      <c r="W133" s="180"/>
      <c r="X133" s="180"/>
      <c r="Y133" s="180"/>
      <c r="Z133" s="180"/>
      <c r="AA133" s="185"/>
      <c r="AT133" s="186" t="s">
        <v>166</v>
      </c>
      <c r="AU133" s="186" t="s">
        <v>113</v>
      </c>
      <c r="AV133" s="11" t="s">
        <v>113</v>
      </c>
      <c r="AW133" s="11" t="s">
        <v>35</v>
      </c>
      <c r="AX133" s="11" t="s">
        <v>77</v>
      </c>
      <c r="AY133" s="186" t="s">
        <v>158</v>
      </c>
    </row>
    <row r="134" spans="2:65" s="12" customFormat="1" ht="22.5" customHeight="1">
      <c r="B134" s="187"/>
      <c r="C134" s="188"/>
      <c r="D134" s="188"/>
      <c r="E134" s="189" t="s">
        <v>5</v>
      </c>
      <c r="F134" s="291" t="s">
        <v>170</v>
      </c>
      <c r="G134" s="292"/>
      <c r="H134" s="292"/>
      <c r="I134" s="292"/>
      <c r="J134" s="188"/>
      <c r="K134" s="190">
        <v>3</v>
      </c>
      <c r="L134" s="188"/>
      <c r="M134" s="188"/>
      <c r="N134" s="188"/>
      <c r="O134" s="188"/>
      <c r="P134" s="188"/>
      <c r="Q134" s="188"/>
      <c r="R134" s="191"/>
      <c r="T134" s="192"/>
      <c r="U134" s="188"/>
      <c r="V134" s="188"/>
      <c r="W134" s="188"/>
      <c r="X134" s="188"/>
      <c r="Y134" s="188"/>
      <c r="Z134" s="188"/>
      <c r="AA134" s="193"/>
      <c r="AT134" s="194" t="s">
        <v>166</v>
      </c>
      <c r="AU134" s="194" t="s">
        <v>113</v>
      </c>
      <c r="AV134" s="12" t="s">
        <v>163</v>
      </c>
      <c r="AW134" s="12" t="s">
        <v>35</v>
      </c>
      <c r="AX134" s="12" t="s">
        <v>85</v>
      </c>
      <c r="AY134" s="194" t="s">
        <v>158</v>
      </c>
    </row>
    <row r="135" spans="2:65" s="1" customFormat="1" ht="31.5" customHeight="1">
      <c r="B135" s="135"/>
      <c r="C135" s="164" t="s">
        <v>163</v>
      </c>
      <c r="D135" s="164" t="s">
        <v>159</v>
      </c>
      <c r="E135" s="165" t="s">
        <v>1059</v>
      </c>
      <c r="F135" s="277" t="s">
        <v>1060</v>
      </c>
      <c r="G135" s="277"/>
      <c r="H135" s="277"/>
      <c r="I135" s="277"/>
      <c r="J135" s="166" t="s">
        <v>216</v>
      </c>
      <c r="K135" s="167">
        <v>0.25</v>
      </c>
      <c r="L135" s="278">
        <v>0</v>
      </c>
      <c r="M135" s="278"/>
      <c r="N135" s="279">
        <f>ROUND(L135*K135,2)</f>
        <v>0</v>
      </c>
      <c r="O135" s="279"/>
      <c r="P135" s="279"/>
      <c r="Q135" s="279"/>
      <c r="R135" s="138"/>
      <c r="T135" s="168" t="s">
        <v>5</v>
      </c>
      <c r="U135" s="47" t="s">
        <v>42</v>
      </c>
      <c r="V135" s="39"/>
      <c r="W135" s="169">
        <f>V135*K135</f>
        <v>0</v>
      </c>
      <c r="X135" s="169">
        <v>0</v>
      </c>
      <c r="Y135" s="169">
        <f>X135*K135</f>
        <v>0</v>
      </c>
      <c r="Z135" s="169">
        <v>2.2000000000000002</v>
      </c>
      <c r="AA135" s="170">
        <f>Z135*K135</f>
        <v>0.55000000000000004</v>
      </c>
      <c r="AR135" s="21" t="s">
        <v>163</v>
      </c>
      <c r="AT135" s="21" t="s">
        <v>159</v>
      </c>
      <c r="AU135" s="21" t="s">
        <v>113</v>
      </c>
      <c r="AY135" s="21" t="s">
        <v>158</v>
      </c>
      <c r="BE135" s="109">
        <f>IF(U135="základní",N135,0)</f>
        <v>0</v>
      </c>
      <c r="BF135" s="109">
        <f>IF(U135="snížená",N135,0)</f>
        <v>0</v>
      </c>
      <c r="BG135" s="109">
        <f>IF(U135="zákl. přenesená",N135,0)</f>
        <v>0</v>
      </c>
      <c r="BH135" s="109">
        <f>IF(U135="sníž. přenesená",N135,0)</f>
        <v>0</v>
      </c>
      <c r="BI135" s="109">
        <f>IF(U135="nulová",N135,0)</f>
        <v>0</v>
      </c>
      <c r="BJ135" s="21" t="s">
        <v>85</v>
      </c>
      <c r="BK135" s="109">
        <f>ROUND(L135*K135,2)</f>
        <v>0</v>
      </c>
      <c r="BL135" s="21" t="s">
        <v>163</v>
      </c>
      <c r="BM135" s="21" t="s">
        <v>1061</v>
      </c>
    </row>
    <row r="136" spans="2:65" s="11" customFormat="1" ht="22.5" customHeight="1">
      <c r="B136" s="179"/>
      <c r="C136" s="180"/>
      <c r="D136" s="180"/>
      <c r="E136" s="181" t="s">
        <v>5</v>
      </c>
      <c r="F136" s="293" t="s">
        <v>1062</v>
      </c>
      <c r="G136" s="294"/>
      <c r="H136" s="294"/>
      <c r="I136" s="294"/>
      <c r="J136" s="180"/>
      <c r="K136" s="182">
        <v>0.25</v>
      </c>
      <c r="L136" s="180"/>
      <c r="M136" s="180"/>
      <c r="N136" s="180"/>
      <c r="O136" s="180"/>
      <c r="P136" s="180"/>
      <c r="Q136" s="180"/>
      <c r="R136" s="183"/>
      <c r="T136" s="184"/>
      <c r="U136" s="180"/>
      <c r="V136" s="180"/>
      <c r="W136" s="180"/>
      <c r="X136" s="180"/>
      <c r="Y136" s="180"/>
      <c r="Z136" s="180"/>
      <c r="AA136" s="185"/>
      <c r="AT136" s="186" t="s">
        <v>166</v>
      </c>
      <c r="AU136" s="186" t="s">
        <v>113</v>
      </c>
      <c r="AV136" s="11" t="s">
        <v>113</v>
      </c>
      <c r="AW136" s="11" t="s">
        <v>35</v>
      </c>
      <c r="AX136" s="11" t="s">
        <v>77</v>
      </c>
      <c r="AY136" s="186" t="s">
        <v>158</v>
      </c>
    </row>
    <row r="137" spans="2:65" s="12" customFormat="1" ht="22.5" customHeight="1">
      <c r="B137" s="187"/>
      <c r="C137" s="188"/>
      <c r="D137" s="188"/>
      <c r="E137" s="189" t="s">
        <v>5</v>
      </c>
      <c r="F137" s="291" t="s">
        <v>170</v>
      </c>
      <c r="G137" s="292"/>
      <c r="H137" s="292"/>
      <c r="I137" s="292"/>
      <c r="J137" s="188"/>
      <c r="K137" s="190">
        <v>0.25</v>
      </c>
      <c r="L137" s="188"/>
      <c r="M137" s="188"/>
      <c r="N137" s="188"/>
      <c r="O137" s="188"/>
      <c r="P137" s="188"/>
      <c r="Q137" s="188"/>
      <c r="R137" s="191"/>
      <c r="T137" s="192"/>
      <c r="U137" s="188"/>
      <c r="V137" s="188"/>
      <c r="W137" s="188"/>
      <c r="X137" s="188"/>
      <c r="Y137" s="188"/>
      <c r="Z137" s="188"/>
      <c r="AA137" s="193"/>
      <c r="AT137" s="194" t="s">
        <v>166</v>
      </c>
      <c r="AU137" s="194" t="s">
        <v>113</v>
      </c>
      <c r="AV137" s="12" t="s">
        <v>163</v>
      </c>
      <c r="AW137" s="12" t="s">
        <v>35</v>
      </c>
      <c r="AX137" s="12" t="s">
        <v>85</v>
      </c>
      <c r="AY137" s="194" t="s">
        <v>158</v>
      </c>
    </row>
    <row r="138" spans="2:65" s="9" customFormat="1" ht="29.85" customHeight="1">
      <c r="B138" s="153"/>
      <c r="C138" s="154"/>
      <c r="D138" s="163" t="s">
        <v>131</v>
      </c>
      <c r="E138" s="163"/>
      <c r="F138" s="163"/>
      <c r="G138" s="163"/>
      <c r="H138" s="163"/>
      <c r="I138" s="163"/>
      <c r="J138" s="163"/>
      <c r="K138" s="163"/>
      <c r="L138" s="163"/>
      <c r="M138" s="163"/>
      <c r="N138" s="283">
        <f>BK138</f>
        <v>0</v>
      </c>
      <c r="O138" s="284"/>
      <c r="P138" s="284"/>
      <c r="Q138" s="284"/>
      <c r="R138" s="156"/>
      <c r="T138" s="157"/>
      <c r="U138" s="154"/>
      <c r="V138" s="154"/>
      <c r="W138" s="158">
        <f>SUM(W139:W142)</f>
        <v>0</v>
      </c>
      <c r="X138" s="154"/>
      <c r="Y138" s="158">
        <f>SUM(Y139:Y142)</f>
        <v>0</v>
      </c>
      <c r="Z138" s="154"/>
      <c r="AA138" s="159">
        <f>SUM(AA139:AA142)</f>
        <v>0</v>
      </c>
      <c r="AR138" s="160" t="s">
        <v>85</v>
      </c>
      <c r="AT138" s="161" t="s">
        <v>76</v>
      </c>
      <c r="AU138" s="161" t="s">
        <v>85</v>
      </c>
      <c r="AY138" s="160" t="s">
        <v>158</v>
      </c>
      <c r="BK138" s="162">
        <f>SUM(BK139:BK142)</f>
        <v>0</v>
      </c>
    </row>
    <row r="139" spans="2:65" s="1" customFormat="1" ht="31.5" customHeight="1">
      <c r="B139" s="135"/>
      <c r="C139" s="164" t="s">
        <v>182</v>
      </c>
      <c r="D139" s="164" t="s">
        <v>159</v>
      </c>
      <c r="E139" s="165" t="s">
        <v>1063</v>
      </c>
      <c r="F139" s="277" t="s">
        <v>1064</v>
      </c>
      <c r="G139" s="277"/>
      <c r="H139" s="277"/>
      <c r="I139" s="277"/>
      <c r="J139" s="166" t="s">
        <v>278</v>
      </c>
      <c r="K139" s="167">
        <v>0.55000000000000004</v>
      </c>
      <c r="L139" s="278">
        <v>0</v>
      </c>
      <c r="M139" s="278"/>
      <c r="N139" s="279">
        <f>ROUND(L139*K139,2)</f>
        <v>0</v>
      </c>
      <c r="O139" s="279"/>
      <c r="P139" s="279"/>
      <c r="Q139" s="279"/>
      <c r="R139" s="138"/>
      <c r="T139" s="168" t="s">
        <v>5</v>
      </c>
      <c r="U139" s="47" t="s">
        <v>42</v>
      </c>
      <c r="V139" s="39"/>
      <c r="W139" s="169">
        <f>V139*K139</f>
        <v>0</v>
      </c>
      <c r="X139" s="169">
        <v>0</v>
      </c>
      <c r="Y139" s="169">
        <f>X139*K139</f>
        <v>0</v>
      </c>
      <c r="Z139" s="169">
        <v>0</v>
      </c>
      <c r="AA139" s="170">
        <f>Z139*K139</f>
        <v>0</v>
      </c>
      <c r="AR139" s="21" t="s">
        <v>163</v>
      </c>
      <c r="AT139" s="21" t="s">
        <v>159</v>
      </c>
      <c r="AU139" s="21" t="s">
        <v>113</v>
      </c>
      <c r="AY139" s="21" t="s">
        <v>158</v>
      </c>
      <c r="BE139" s="109">
        <f>IF(U139="základní",N139,0)</f>
        <v>0</v>
      </c>
      <c r="BF139" s="109">
        <f>IF(U139="snížená",N139,0)</f>
        <v>0</v>
      </c>
      <c r="BG139" s="109">
        <f>IF(U139="zákl. přenesená",N139,0)</f>
        <v>0</v>
      </c>
      <c r="BH139" s="109">
        <f>IF(U139="sníž. přenesená",N139,0)</f>
        <v>0</v>
      </c>
      <c r="BI139" s="109">
        <f>IF(U139="nulová",N139,0)</f>
        <v>0</v>
      </c>
      <c r="BJ139" s="21" t="s">
        <v>85</v>
      </c>
      <c r="BK139" s="109">
        <f>ROUND(L139*K139,2)</f>
        <v>0</v>
      </c>
      <c r="BL139" s="21" t="s">
        <v>163</v>
      </c>
      <c r="BM139" s="21" t="s">
        <v>1065</v>
      </c>
    </row>
    <row r="140" spans="2:65" s="1" customFormat="1" ht="31.5" customHeight="1">
      <c r="B140" s="135"/>
      <c r="C140" s="164" t="s">
        <v>189</v>
      </c>
      <c r="D140" s="164" t="s">
        <v>159</v>
      </c>
      <c r="E140" s="165" t="s">
        <v>580</v>
      </c>
      <c r="F140" s="277" t="s">
        <v>581</v>
      </c>
      <c r="G140" s="277"/>
      <c r="H140" s="277"/>
      <c r="I140" s="277"/>
      <c r="J140" s="166" t="s">
        <v>278</v>
      </c>
      <c r="K140" s="167">
        <v>0.55000000000000004</v>
      </c>
      <c r="L140" s="278">
        <v>0</v>
      </c>
      <c r="M140" s="278"/>
      <c r="N140" s="279">
        <f>ROUND(L140*K140,2)</f>
        <v>0</v>
      </c>
      <c r="O140" s="279"/>
      <c r="P140" s="279"/>
      <c r="Q140" s="279"/>
      <c r="R140" s="138"/>
      <c r="T140" s="168" t="s">
        <v>5</v>
      </c>
      <c r="U140" s="47" t="s">
        <v>42</v>
      </c>
      <c r="V140" s="39"/>
      <c r="W140" s="169">
        <f>V140*K140</f>
        <v>0</v>
      </c>
      <c r="X140" s="169">
        <v>0</v>
      </c>
      <c r="Y140" s="169">
        <f>X140*K140</f>
        <v>0</v>
      </c>
      <c r="Z140" s="169">
        <v>0</v>
      </c>
      <c r="AA140" s="170">
        <f>Z140*K140</f>
        <v>0</v>
      </c>
      <c r="AR140" s="21" t="s">
        <v>163</v>
      </c>
      <c r="AT140" s="21" t="s">
        <v>159</v>
      </c>
      <c r="AU140" s="21" t="s">
        <v>113</v>
      </c>
      <c r="AY140" s="21" t="s">
        <v>158</v>
      </c>
      <c r="BE140" s="109">
        <f>IF(U140="základní",N140,0)</f>
        <v>0</v>
      </c>
      <c r="BF140" s="109">
        <f>IF(U140="snížená",N140,0)</f>
        <v>0</v>
      </c>
      <c r="BG140" s="109">
        <f>IF(U140="zákl. přenesená",N140,0)</f>
        <v>0</v>
      </c>
      <c r="BH140" s="109">
        <f>IF(U140="sníž. přenesená",N140,0)</f>
        <v>0</v>
      </c>
      <c r="BI140" s="109">
        <f>IF(U140="nulová",N140,0)</f>
        <v>0</v>
      </c>
      <c r="BJ140" s="21" t="s">
        <v>85</v>
      </c>
      <c r="BK140" s="109">
        <f>ROUND(L140*K140,2)</f>
        <v>0</v>
      </c>
      <c r="BL140" s="21" t="s">
        <v>163</v>
      </c>
      <c r="BM140" s="21" t="s">
        <v>1066</v>
      </c>
    </row>
    <row r="141" spans="2:65" s="1" customFormat="1" ht="31.5" customHeight="1">
      <c r="B141" s="135"/>
      <c r="C141" s="164" t="s">
        <v>194</v>
      </c>
      <c r="D141" s="164" t="s">
        <v>159</v>
      </c>
      <c r="E141" s="165" t="s">
        <v>586</v>
      </c>
      <c r="F141" s="277" t="s">
        <v>587</v>
      </c>
      <c r="G141" s="277"/>
      <c r="H141" s="277"/>
      <c r="I141" s="277"/>
      <c r="J141" s="166" t="s">
        <v>278</v>
      </c>
      <c r="K141" s="167">
        <v>10.45</v>
      </c>
      <c r="L141" s="278">
        <v>0</v>
      </c>
      <c r="M141" s="278"/>
      <c r="N141" s="279">
        <f>ROUND(L141*K141,2)</f>
        <v>0</v>
      </c>
      <c r="O141" s="279"/>
      <c r="P141" s="279"/>
      <c r="Q141" s="279"/>
      <c r="R141" s="138"/>
      <c r="T141" s="168" t="s">
        <v>5</v>
      </c>
      <c r="U141" s="47" t="s">
        <v>42</v>
      </c>
      <c r="V141" s="39"/>
      <c r="W141" s="169">
        <f>V141*K141</f>
        <v>0</v>
      </c>
      <c r="X141" s="169">
        <v>0</v>
      </c>
      <c r="Y141" s="169">
        <f>X141*K141</f>
        <v>0</v>
      </c>
      <c r="Z141" s="169">
        <v>0</v>
      </c>
      <c r="AA141" s="170">
        <f>Z141*K141</f>
        <v>0</v>
      </c>
      <c r="AR141" s="21" t="s">
        <v>163</v>
      </c>
      <c r="AT141" s="21" t="s">
        <v>159</v>
      </c>
      <c r="AU141" s="21" t="s">
        <v>113</v>
      </c>
      <c r="AY141" s="21" t="s">
        <v>158</v>
      </c>
      <c r="BE141" s="109">
        <f>IF(U141="základní",N141,0)</f>
        <v>0</v>
      </c>
      <c r="BF141" s="109">
        <f>IF(U141="snížená",N141,0)</f>
        <v>0</v>
      </c>
      <c r="BG141" s="109">
        <f>IF(U141="zákl. přenesená",N141,0)</f>
        <v>0</v>
      </c>
      <c r="BH141" s="109">
        <f>IF(U141="sníž. přenesená",N141,0)</f>
        <v>0</v>
      </c>
      <c r="BI141" s="109">
        <f>IF(U141="nulová",N141,0)</f>
        <v>0</v>
      </c>
      <c r="BJ141" s="21" t="s">
        <v>85</v>
      </c>
      <c r="BK141" s="109">
        <f>ROUND(L141*K141,2)</f>
        <v>0</v>
      </c>
      <c r="BL141" s="21" t="s">
        <v>163</v>
      </c>
      <c r="BM141" s="21" t="s">
        <v>1067</v>
      </c>
    </row>
    <row r="142" spans="2:65" s="1" customFormat="1" ht="44.25" customHeight="1">
      <c r="B142" s="135"/>
      <c r="C142" s="164" t="s">
        <v>198</v>
      </c>
      <c r="D142" s="164" t="s">
        <v>159</v>
      </c>
      <c r="E142" s="165" t="s">
        <v>1068</v>
      </c>
      <c r="F142" s="277" t="s">
        <v>1069</v>
      </c>
      <c r="G142" s="277"/>
      <c r="H142" s="277"/>
      <c r="I142" s="277"/>
      <c r="J142" s="166" t="s">
        <v>278</v>
      </c>
      <c r="K142" s="167">
        <v>0.55000000000000004</v>
      </c>
      <c r="L142" s="278">
        <v>0</v>
      </c>
      <c r="M142" s="278"/>
      <c r="N142" s="279">
        <f>ROUND(L142*K142,2)</f>
        <v>0</v>
      </c>
      <c r="O142" s="279"/>
      <c r="P142" s="279"/>
      <c r="Q142" s="279"/>
      <c r="R142" s="138"/>
      <c r="T142" s="168" t="s">
        <v>5</v>
      </c>
      <c r="U142" s="47" t="s">
        <v>42</v>
      </c>
      <c r="V142" s="39"/>
      <c r="W142" s="169">
        <f>V142*K142</f>
        <v>0</v>
      </c>
      <c r="X142" s="169">
        <v>0</v>
      </c>
      <c r="Y142" s="169">
        <f>X142*K142</f>
        <v>0</v>
      </c>
      <c r="Z142" s="169">
        <v>0</v>
      </c>
      <c r="AA142" s="170">
        <f>Z142*K142</f>
        <v>0</v>
      </c>
      <c r="AR142" s="21" t="s">
        <v>163</v>
      </c>
      <c r="AT142" s="21" t="s">
        <v>159</v>
      </c>
      <c r="AU142" s="21" t="s">
        <v>113</v>
      </c>
      <c r="AY142" s="21" t="s">
        <v>158</v>
      </c>
      <c r="BE142" s="109">
        <f>IF(U142="základní",N142,0)</f>
        <v>0</v>
      </c>
      <c r="BF142" s="109">
        <f>IF(U142="snížená",N142,0)</f>
        <v>0</v>
      </c>
      <c r="BG142" s="109">
        <f>IF(U142="zákl. přenesená",N142,0)</f>
        <v>0</v>
      </c>
      <c r="BH142" s="109">
        <f>IF(U142="sníž. přenesená",N142,0)</f>
        <v>0</v>
      </c>
      <c r="BI142" s="109">
        <f>IF(U142="nulová",N142,0)</f>
        <v>0</v>
      </c>
      <c r="BJ142" s="21" t="s">
        <v>85</v>
      </c>
      <c r="BK142" s="109">
        <f>ROUND(L142*K142,2)</f>
        <v>0</v>
      </c>
      <c r="BL142" s="21" t="s">
        <v>163</v>
      </c>
      <c r="BM142" s="21" t="s">
        <v>1070</v>
      </c>
    </row>
    <row r="143" spans="2:65" s="9" customFormat="1" ht="29.85" customHeight="1">
      <c r="B143" s="153"/>
      <c r="C143" s="154"/>
      <c r="D143" s="163" t="s">
        <v>132</v>
      </c>
      <c r="E143" s="163"/>
      <c r="F143" s="163"/>
      <c r="G143" s="163"/>
      <c r="H143" s="163"/>
      <c r="I143" s="163"/>
      <c r="J143" s="163"/>
      <c r="K143" s="163"/>
      <c r="L143" s="163"/>
      <c r="M143" s="163"/>
      <c r="N143" s="303">
        <f>BK143</f>
        <v>0</v>
      </c>
      <c r="O143" s="304"/>
      <c r="P143" s="304"/>
      <c r="Q143" s="304"/>
      <c r="R143" s="156"/>
      <c r="T143" s="157"/>
      <c r="U143" s="154"/>
      <c r="V143" s="154"/>
      <c r="W143" s="158">
        <f>W144</f>
        <v>0</v>
      </c>
      <c r="X143" s="154"/>
      <c r="Y143" s="158">
        <f>Y144</f>
        <v>0</v>
      </c>
      <c r="Z143" s="154"/>
      <c r="AA143" s="159">
        <f>AA144</f>
        <v>0</v>
      </c>
      <c r="AR143" s="160" t="s">
        <v>85</v>
      </c>
      <c r="AT143" s="161" t="s">
        <v>76</v>
      </c>
      <c r="AU143" s="161" t="s">
        <v>85</v>
      </c>
      <c r="AY143" s="160" t="s">
        <v>158</v>
      </c>
      <c r="BK143" s="162">
        <f>BK144</f>
        <v>0</v>
      </c>
    </row>
    <row r="144" spans="2:65" s="1" customFormat="1" ht="22.5" customHeight="1">
      <c r="B144" s="135"/>
      <c r="C144" s="164" t="s">
        <v>203</v>
      </c>
      <c r="D144" s="164" t="s">
        <v>159</v>
      </c>
      <c r="E144" s="165" t="s">
        <v>1071</v>
      </c>
      <c r="F144" s="277" t="s">
        <v>1072</v>
      </c>
      <c r="G144" s="277"/>
      <c r="H144" s="277"/>
      <c r="I144" s="277"/>
      <c r="J144" s="166" t="s">
        <v>278</v>
      </c>
      <c r="K144" s="167">
        <v>1.7569999999999999</v>
      </c>
      <c r="L144" s="278">
        <v>0</v>
      </c>
      <c r="M144" s="278"/>
      <c r="N144" s="279">
        <f>ROUND(L144*K144,2)</f>
        <v>0</v>
      </c>
      <c r="O144" s="279"/>
      <c r="P144" s="279"/>
      <c r="Q144" s="279"/>
      <c r="R144" s="138"/>
      <c r="T144" s="168" t="s">
        <v>5</v>
      </c>
      <c r="U144" s="47" t="s">
        <v>42</v>
      </c>
      <c r="V144" s="39"/>
      <c r="W144" s="169">
        <f>V144*K144</f>
        <v>0</v>
      </c>
      <c r="X144" s="169">
        <v>0</v>
      </c>
      <c r="Y144" s="169">
        <f>X144*K144</f>
        <v>0</v>
      </c>
      <c r="Z144" s="169">
        <v>0</v>
      </c>
      <c r="AA144" s="170">
        <f>Z144*K144</f>
        <v>0</v>
      </c>
      <c r="AR144" s="21" t="s">
        <v>163</v>
      </c>
      <c r="AT144" s="21" t="s">
        <v>159</v>
      </c>
      <c r="AU144" s="21" t="s">
        <v>113</v>
      </c>
      <c r="AY144" s="21" t="s">
        <v>158</v>
      </c>
      <c r="BE144" s="109">
        <f>IF(U144="základní",N144,0)</f>
        <v>0</v>
      </c>
      <c r="BF144" s="109">
        <f>IF(U144="snížená",N144,0)</f>
        <v>0</v>
      </c>
      <c r="BG144" s="109">
        <f>IF(U144="zákl. přenesená",N144,0)</f>
        <v>0</v>
      </c>
      <c r="BH144" s="109">
        <f>IF(U144="sníž. přenesená",N144,0)</f>
        <v>0</v>
      </c>
      <c r="BI144" s="109">
        <f>IF(U144="nulová",N144,0)</f>
        <v>0</v>
      </c>
      <c r="BJ144" s="21" t="s">
        <v>85</v>
      </c>
      <c r="BK144" s="109">
        <f>ROUND(L144*K144,2)</f>
        <v>0</v>
      </c>
      <c r="BL144" s="21" t="s">
        <v>163</v>
      </c>
      <c r="BM144" s="21" t="s">
        <v>1073</v>
      </c>
    </row>
    <row r="145" spans="2:65" s="9" customFormat="1" ht="37.35" customHeight="1">
      <c r="B145" s="153"/>
      <c r="C145" s="154"/>
      <c r="D145" s="155" t="s">
        <v>133</v>
      </c>
      <c r="E145" s="155"/>
      <c r="F145" s="155"/>
      <c r="G145" s="155"/>
      <c r="H145" s="155"/>
      <c r="I145" s="155"/>
      <c r="J145" s="155"/>
      <c r="K145" s="155"/>
      <c r="L145" s="155"/>
      <c r="M145" s="155"/>
      <c r="N145" s="300">
        <f>BK145</f>
        <v>0</v>
      </c>
      <c r="O145" s="301"/>
      <c r="P145" s="301"/>
      <c r="Q145" s="301"/>
      <c r="R145" s="156"/>
      <c r="T145" s="157"/>
      <c r="U145" s="154"/>
      <c r="V145" s="154"/>
      <c r="W145" s="158">
        <f>W146</f>
        <v>0</v>
      </c>
      <c r="X145" s="154"/>
      <c r="Y145" s="158">
        <f>Y146</f>
        <v>0.15982469999999999</v>
      </c>
      <c r="Z145" s="154"/>
      <c r="AA145" s="159">
        <f>AA146</f>
        <v>0</v>
      </c>
      <c r="AR145" s="160" t="s">
        <v>113</v>
      </c>
      <c r="AT145" s="161" t="s">
        <v>76</v>
      </c>
      <c r="AU145" s="161" t="s">
        <v>77</v>
      </c>
      <c r="AY145" s="160" t="s">
        <v>158</v>
      </c>
      <c r="BK145" s="162">
        <f>BK146</f>
        <v>0</v>
      </c>
    </row>
    <row r="146" spans="2:65" s="9" customFormat="1" ht="19.899999999999999" customHeight="1">
      <c r="B146" s="153"/>
      <c r="C146" s="154"/>
      <c r="D146" s="163" t="s">
        <v>1046</v>
      </c>
      <c r="E146" s="163"/>
      <c r="F146" s="163"/>
      <c r="G146" s="163"/>
      <c r="H146" s="163"/>
      <c r="I146" s="163"/>
      <c r="J146" s="163"/>
      <c r="K146" s="163"/>
      <c r="L146" s="163"/>
      <c r="M146" s="163"/>
      <c r="N146" s="283">
        <f>BK146</f>
        <v>0</v>
      </c>
      <c r="O146" s="284"/>
      <c r="P146" s="284"/>
      <c r="Q146" s="284"/>
      <c r="R146" s="156"/>
      <c r="T146" s="157"/>
      <c r="U146" s="154"/>
      <c r="V146" s="154"/>
      <c r="W146" s="158">
        <f>SUM(W147:W156)</f>
        <v>0</v>
      </c>
      <c r="X146" s="154"/>
      <c r="Y146" s="158">
        <f>SUM(Y147:Y156)</f>
        <v>0.15982469999999999</v>
      </c>
      <c r="Z146" s="154"/>
      <c r="AA146" s="159">
        <f>SUM(AA147:AA156)</f>
        <v>0</v>
      </c>
      <c r="AR146" s="160" t="s">
        <v>113</v>
      </c>
      <c r="AT146" s="161" t="s">
        <v>76</v>
      </c>
      <c r="AU146" s="161" t="s">
        <v>85</v>
      </c>
      <c r="AY146" s="160" t="s">
        <v>158</v>
      </c>
      <c r="BK146" s="162">
        <f>SUM(BK147:BK156)</f>
        <v>0</v>
      </c>
    </row>
    <row r="147" spans="2:65" s="1" customFormat="1" ht="22.5" customHeight="1">
      <c r="B147" s="135"/>
      <c r="C147" s="164" t="s">
        <v>209</v>
      </c>
      <c r="D147" s="164" t="s">
        <v>159</v>
      </c>
      <c r="E147" s="165" t="s">
        <v>1074</v>
      </c>
      <c r="F147" s="277" t="s">
        <v>1075</v>
      </c>
      <c r="G147" s="277"/>
      <c r="H147" s="277"/>
      <c r="I147" s="277"/>
      <c r="J147" s="166" t="s">
        <v>678</v>
      </c>
      <c r="K147" s="167">
        <v>495.76499999999999</v>
      </c>
      <c r="L147" s="278">
        <v>0</v>
      </c>
      <c r="M147" s="278"/>
      <c r="N147" s="279">
        <f>ROUND(L147*K147,2)</f>
        <v>0</v>
      </c>
      <c r="O147" s="279"/>
      <c r="P147" s="279"/>
      <c r="Q147" s="279"/>
      <c r="R147" s="138"/>
      <c r="T147" s="168" t="s">
        <v>5</v>
      </c>
      <c r="U147" s="47" t="s">
        <v>42</v>
      </c>
      <c r="V147" s="39"/>
      <c r="W147" s="169">
        <f>V147*K147</f>
        <v>0</v>
      </c>
      <c r="X147" s="169">
        <v>6.9999999999999994E-5</v>
      </c>
      <c r="Y147" s="169">
        <f>X147*K147</f>
        <v>3.4703549999999993E-2</v>
      </c>
      <c r="Z147" s="169">
        <v>0</v>
      </c>
      <c r="AA147" s="170">
        <f>Z147*K147</f>
        <v>0</v>
      </c>
      <c r="AR147" s="21" t="s">
        <v>256</v>
      </c>
      <c r="AT147" s="21" t="s">
        <v>159</v>
      </c>
      <c r="AU147" s="21" t="s">
        <v>113</v>
      </c>
      <c r="AY147" s="21" t="s">
        <v>158</v>
      </c>
      <c r="BE147" s="109">
        <f>IF(U147="základní",N147,0)</f>
        <v>0</v>
      </c>
      <c r="BF147" s="109">
        <f>IF(U147="snížená",N147,0)</f>
        <v>0</v>
      </c>
      <c r="BG147" s="109">
        <f>IF(U147="zákl. přenesená",N147,0)</f>
        <v>0</v>
      </c>
      <c r="BH147" s="109">
        <f>IF(U147="sníž. přenesená",N147,0)</f>
        <v>0</v>
      </c>
      <c r="BI147" s="109">
        <f>IF(U147="nulová",N147,0)</f>
        <v>0</v>
      </c>
      <c r="BJ147" s="21" t="s">
        <v>85</v>
      </c>
      <c r="BK147" s="109">
        <f>ROUND(L147*K147,2)</f>
        <v>0</v>
      </c>
      <c r="BL147" s="21" t="s">
        <v>256</v>
      </c>
      <c r="BM147" s="21" t="s">
        <v>1076</v>
      </c>
    </row>
    <row r="148" spans="2:65" s="11" customFormat="1" ht="22.5" customHeight="1">
      <c r="B148" s="179"/>
      <c r="C148" s="180"/>
      <c r="D148" s="180"/>
      <c r="E148" s="181" t="s">
        <v>5</v>
      </c>
      <c r="F148" s="293" t="s">
        <v>1077</v>
      </c>
      <c r="G148" s="294"/>
      <c r="H148" s="294"/>
      <c r="I148" s="294"/>
      <c r="J148" s="180"/>
      <c r="K148" s="182">
        <v>495.76499999999999</v>
      </c>
      <c r="L148" s="180"/>
      <c r="M148" s="180"/>
      <c r="N148" s="180"/>
      <c r="O148" s="180"/>
      <c r="P148" s="180"/>
      <c r="Q148" s="180"/>
      <c r="R148" s="183"/>
      <c r="T148" s="184"/>
      <c r="U148" s="180"/>
      <c r="V148" s="180"/>
      <c r="W148" s="180"/>
      <c r="X148" s="180"/>
      <c r="Y148" s="180"/>
      <c r="Z148" s="180"/>
      <c r="AA148" s="185"/>
      <c r="AT148" s="186" t="s">
        <v>166</v>
      </c>
      <c r="AU148" s="186" t="s">
        <v>113</v>
      </c>
      <c r="AV148" s="11" t="s">
        <v>113</v>
      </c>
      <c r="AW148" s="11" t="s">
        <v>35</v>
      </c>
      <c r="AX148" s="11" t="s">
        <v>77</v>
      </c>
      <c r="AY148" s="186" t="s">
        <v>158</v>
      </c>
    </row>
    <row r="149" spans="2:65" s="12" customFormat="1" ht="22.5" customHeight="1">
      <c r="B149" s="187"/>
      <c r="C149" s="188"/>
      <c r="D149" s="188"/>
      <c r="E149" s="189" t="s">
        <v>5</v>
      </c>
      <c r="F149" s="291" t="s">
        <v>170</v>
      </c>
      <c r="G149" s="292"/>
      <c r="H149" s="292"/>
      <c r="I149" s="292"/>
      <c r="J149" s="188"/>
      <c r="K149" s="190">
        <v>495.76499999999999</v>
      </c>
      <c r="L149" s="188"/>
      <c r="M149" s="188"/>
      <c r="N149" s="188"/>
      <c r="O149" s="188"/>
      <c r="P149" s="188"/>
      <c r="Q149" s="188"/>
      <c r="R149" s="191"/>
      <c r="T149" s="192"/>
      <c r="U149" s="188"/>
      <c r="V149" s="188"/>
      <c r="W149" s="188"/>
      <c r="X149" s="188"/>
      <c r="Y149" s="188"/>
      <c r="Z149" s="188"/>
      <c r="AA149" s="193"/>
      <c r="AT149" s="194" t="s">
        <v>166</v>
      </c>
      <c r="AU149" s="194" t="s">
        <v>113</v>
      </c>
      <c r="AV149" s="12" t="s">
        <v>163</v>
      </c>
      <c r="AW149" s="12" t="s">
        <v>35</v>
      </c>
      <c r="AX149" s="12" t="s">
        <v>85</v>
      </c>
      <c r="AY149" s="194" t="s">
        <v>158</v>
      </c>
    </row>
    <row r="150" spans="2:65" s="1" customFormat="1" ht="22.5" customHeight="1">
      <c r="B150" s="135"/>
      <c r="C150" s="164" t="s">
        <v>17</v>
      </c>
      <c r="D150" s="164" t="s">
        <v>159</v>
      </c>
      <c r="E150" s="165" t="s">
        <v>1078</v>
      </c>
      <c r="F150" s="277" t="s">
        <v>1079</v>
      </c>
      <c r="G150" s="277"/>
      <c r="H150" s="277"/>
      <c r="I150" s="277"/>
      <c r="J150" s="166" t="s">
        <v>678</v>
      </c>
      <c r="K150" s="167">
        <v>1299.96</v>
      </c>
      <c r="L150" s="278">
        <v>0</v>
      </c>
      <c r="M150" s="278"/>
      <c r="N150" s="279">
        <f>ROUND(L150*K150,2)</f>
        <v>0</v>
      </c>
      <c r="O150" s="279"/>
      <c r="P150" s="279"/>
      <c r="Q150" s="279"/>
      <c r="R150" s="138"/>
      <c r="T150" s="168" t="s">
        <v>5</v>
      </c>
      <c r="U150" s="47" t="s">
        <v>42</v>
      </c>
      <c r="V150" s="39"/>
      <c r="W150" s="169">
        <f>V150*K150</f>
        <v>0</v>
      </c>
      <c r="X150" s="169">
        <v>6.9999999999999994E-5</v>
      </c>
      <c r="Y150" s="169">
        <f>X150*K150</f>
        <v>9.09972E-2</v>
      </c>
      <c r="Z150" s="169">
        <v>0</v>
      </c>
      <c r="AA150" s="170">
        <f>Z150*K150</f>
        <v>0</v>
      </c>
      <c r="AR150" s="21" t="s">
        <v>256</v>
      </c>
      <c r="AT150" s="21" t="s">
        <v>159</v>
      </c>
      <c r="AU150" s="21" t="s">
        <v>113</v>
      </c>
      <c r="AY150" s="21" t="s">
        <v>158</v>
      </c>
      <c r="BE150" s="109">
        <f>IF(U150="základní",N150,0)</f>
        <v>0</v>
      </c>
      <c r="BF150" s="109">
        <f>IF(U150="snížená",N150,0)</f>
        <v>0</v>
      </c>
      <c r="BG150" s="109">
        <f>IF(U150="zákl. přenesená",N150,0)</f>
        <v>0</v>
      </c>
      <c r="BH150" s="109">
        <f>IF(U150="sníž. přenesená",N150,0)</f>
        <v>0</v>
      </c>
      <c r="BI150" s="109">
        <f>IF(U150="nulová",N150,0)</f>
        <v>0</v>
      </c>
      <c r="BJ150" s="21" t="s">
        <v>85</v>
      </c>
      <c r="BK150" s="109">
        <f>ROUND(L150*K150,2)</f>
        <v>0</v>
      </c>
      <c r="BL150" s="21" t="s">
        <v>256</v>
      </c>
      <c r="BM150" s="21" t="s">
        <v>1080</v>
      </c>
    </row>
    <row r="151" spans="2:65" s="11" customFormat="1" ht="22.5" customHeight="1">
      <c r="B151" s="179"/>
      <c r="C151" s="180"/>
      <c r="D151" s="180"/>
      <c r="E151" s="181" t="s">
        <v>5</v>
      </c>
      <c r="F151" s="293" t="s">
        <v>1081</v>
      </c>
      <c r="G151" s="294"/>
      <c r="H151" s="294"/>
      <c r="I151" s="294"/>
      <c r="J151" s="180"/>
      <c r="K151" s="182">
        <v>1299.96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166</v>
      </c>
      <c r="AU151" s="186" t="s">
        <v>113</v>
      </c>
      <c r="AV151" s="11" t="s">
        <v>113</v>
      </c>
      <c r="AW151" s="11" t="s">
        <v>35</v>
      </c>
      <c r="AX151" s="11" t="s">
        <v>77</v>
      </c>
      <c r="AY151" s="186" t="s">
        <v>158</v>
      </c>
    </row>
    <row r="152" spans="2:65" s="12" customFormat="1" ht="22.5" customHeight="1">
      <c r="B152" s="187"/>
      <c r="C152" s="188"/>
      <c r="D152" s="188"/>
      <c r="E152" s="189" t="s">
        <v>5</v>
      </c>
      <c r="F152" s="291" t="s">
        <v>170</v>
      </c>
      <c r="G152" s="292"/>
      <c r="H152" s="292"/>
      <c r="I152" s="292"/>
      <c r="J152" s="188"/>
      <c r="K152" s="190">
        <v>1299.96</v>
      </c>
      <c r="L152" s="188"/>
      <c r="M152" s="188"/>
      <c r="N152" s="188"/>
      <c r="O152" s="188"/>
      <c r="P152" s="188"/>
      <c r="Q152" s="188"/>
      <c r="R152" s="191"/>
      <c r="T152" s="192"/>
      <c r="U152" s="188"/>
      <c r="V152" s="188"/>
      <c r="W152" s="188"/>
      <c r="X152" s="188"/>
      <c r="Y152" s="188"/>
      <c r="Z152" s="188"/>
      <c r="AA152" s="193"/>
      <c r="AT152" s="194" t="s">
        <v>166</v>
      </c>
      <c r="AU152" s="194" t="s">
        <v>113</v>
      </c>
      <c r="AV152" s="12" t="s">
        <v>163</v>
      </c>
      <c r="AW152" s="12" t="s">
        <v>35</v>
      </c>
      <c r="AX152" s="12" t="s">
        <v>85</v>
      </c>
      <c r="AY152" s="194" t="s">
        <v>158</v>
      </c>
    </row>
    <row r="153" spans="2:65" s="1" customFormat="1" ht="22.5" customHeight="1">
      <c r="B153" s="135"/>
      <c r="C153" s="164" t="s">
        <v>219</v>
      </c>
      <c r="D153" s="164" t="s">
        <v>159</v>
      </c>
      <c r="E153" s="165" t="s">
        <v>1082</v>
      </c>
      <c r="F153" s="277" t="s">
        <v>1083</v>
      </c>
      <c r="G153" s="277"/>
      <c r="H153" s="277"/>
      <c r="I153" s="277"/>
      <c r="J153" s="166" t="s">
        <v>678</v>
      </c>
      <c r="K153" s="167">
        <v>487.48500000000001</v>
      </c>
      <c r="L153" s="278">
        <v>0</v>
      </c>
      <c r="M153" s="278"/>
      <c r="N153" s="279">
        <f>ROUND(L153*K153,2)</f>
        <v>0</v>
      </c>
      <c r="O153" s="279"/>
      <c r="P153" s="279"/>
      <c r="Q153" s="279"/>
      <c r="R153" s="138"/>
      <c r="T153" s="168" t="s">
        <v>5</v>
      </c>
      <c r="U153" s="47" t="s">
        <v>42</v>
      </c>
      <c r="V153" s="39"/>
      <c r="W153" s="169">
        <f>V153*K153</f>
        <v>0</v>
      </c>
      <c r="X153" s="169">
        <v>6.9999999999999994E-5</v>
      </c>
      <c r="Y153" s="169">
        <f>X153*K153</f>
        <v>3.412395E-2</v>
      </c>
      <c r="Z153" s="169">
        <v>0</v>
      </c>
      <c r="AA153" s="170">
        <f>Z153*K153</f>
        <v>0</v>
      </c>
      <c r="AR153" s="21" t="s">
        <v>256</v>
      </c>
      <c r="AT153" s="21" t="s">
        <v>159</v>
      </c>
      <c r="AU153" s="21" t="s">
        <v>113</v>
      </c>
      <c r="AY153" s="21" t="s">
        <v>158</v>
      </c>
      <c r="BE153" s="109">
        <f>IF(U153="základní",N153,0)</f>
        <v>0</v>
      </c>
      <c r="BF153" s="109">
        <f>IF(U153="snížená",N153,0)</f>
        <v>0</v>
      </c>
      <c r="BG153" s="109">
        <f>IF(U153="zákl. přenesená",N153,0)</f>
        <v>0</v>
      </c>
      <c r="BH153" s="109">
        <f>IF(U153="sníž. přenesená",N153,0)</f>
        <v>0</v>
      </c>
      <c r="BI153" s="109">
        <f>IF(U153="nulová",N153,0)</f>
        <v>0</v>
      </c>
      <c r="BJ153" s="21" t="s">
        <v>85</v>
      </c>
      <c r="BK153" s="109">
        <f>ROUND(L153*K153,2)</f>
        <v>0</v>
      </c>
      <c r="BL153" s="21" t="s">
        <v>256</v>
      </c>
      <c r="BM153" s="21" t="s">
        <v>1084</v>
      </c>
    </row>
    <row r="154" spans="2:65" s="11" customFormat="1" ht="22.5" customHeight="1">
      <c r="B154" s="179"/>
      <c r="C154" s="180"/>
      <c r="D154" s="180"/>
      <c r="E154" s="181" t="s">
        <v>5</v>
      </c>
      <c r="F154" s="293" t="s">
        <v>1085</v>
      </c>
      <c r="G154" s="294"/>
      <c r="H154" s="294"/>
      <c r="I154" s="294"/>
      <c r="J154" s="180"/>
      <c r="K154" s="182">
        <v>487.48500000000001</v>
      </c>
      <c r="L154" s="180"/>
      <c r="M154" s="180"/>
      <c r="N154" s="180"/>
      <c r="O154" s="180"/>
      <c r="P154" s="180"/>
      <c r="Q154" s="180"/>
      <c r="R154" s="183"/>
      <c r="T154" s="184"/>
      <c r="U154" s="180"/>
      <c r="V154" s="180"/>
      <c r="W154" s="180"/>
      <c r="X154" s="180"/>
      <c r="Y154" s="180"/>
      <c r="Z154" s="180"/>
      <c r="AA154" s="185"/>
      <c r="AT154" s="186" t="s">
        <v>166</v>
      </c>
      <c r="AU154" s="186" t="s">
        <v>113</v>
      </c>
      <c r="AV154" s="11" t="s">
        <v>113</v>
      </c>
      <c r="AW154" s="11" t="s">
        <v>35</v>
      </c>
      <c r="AX154" s="11" t="s">
        <v>77</v>
      </c>
      <c r="AY154" s="186" t="s">
        <v>158</v>
      </c>
    </row>
    <row r="155" spans="2:65" s="12" customFormat="1" ht="22.5" customHeight="1">
      <c r="B155" s="187"/>
      <c r="C155" s="188"/>
      <c r="D155" s="188"/>
      <c r="E155" s="189" t="s">
        <v>5</v>
      </c>
      <c r="F155" s="291" t="s">
        <v>170</v>
      </c>
      <c r="G155" s="292"/>
      <c r="H155" s="292"/>
      <c r="I155" s="292"/>
      <c r="J155" s="188"/>
      <c r="K155" s="190">
        <v>487.48500000000001</v>
      </c>
      <c r="L155" s="188"/>
      <c r="M155" s="188"/>
      <c r="N155" s="188"/>
      <c r="O155" s="188"/>
      <c r="P155" s="188"/>
      <c r="Q155" s="188"/>
      <c r="R155" s="191"/>
      <c r="T155" s="192"/>
      <c r="U155" s="188"/>
      <c r="V155" s="188"/>
      <c r="W155" s="188"/>
      <c r="X155" s="188"/>
      <c r="Y155" s="188"/>
      <c r="Z155" s="188"/>
      <c r="AA155" s="193"/>
      <c r="AT155" s="194" t="s">
        <v>166</v>
      </c>
      <c r="AU155" s="194" t="s">
        <v>113</v>
      </c>
      <c r="AV155" s="12" t="s">
        <v>163</v>
      </c>
      <c r="AW155" s="12" t="s">
        <v>35</v>
      </c>
      <c r="AX155" s="12" t="s">
        <v>85</v>
      </c>
      <c r="AY155" s="194" t="s">
        <v>158</v>
      </c>
    </row>
    <row r="156" spans="2:65" s="1" customFormat="1" ht="31.5" customHeight="1">
      <c r="B156" s="135"/>
      <c r="C156" s="164" t="s">
        <v>242</v>
      </c>
      <c r="D156" s="164" t="s">
        <v>159</v>
      </c>
      <c r="E156" s="165" t="s">
        <v>1086</v>
      </c>
      <c r="F156" s="277" t="s">
        <v>1087</v>
      </c>
      <c r="G156" s="277"/>
      <c r="H156" s="277"/>
      <c r="I156" s="277"/>
      <c r="J156" s="166" t="s">
        <v>640</v>
      </c>
      <c r="K156" s="207">
        <v>0</v>
      </c>
      <c r="L156" s="278">
        <v>0</v>
      </c>
      <c r="M156" s="278"/>
      <c r="N156" s="279">
        <f>ROUND(L156*K156,2)</f>
        <v>0</v>
      </c>
      <c r="O156" s="279"/>
      <c r="P156" s="279"/>
      <c r="Q156" s="279"/>
      <c r="R156" s="138"/>
      <c r="T156" s="168" t="s">
        <v>5</v>
      </c>
      <c r="U156" s="47" t="s">
        <v>42</v>
      </c>
      <c r="V156" s="39"/>
      <c r="W156" s="169">
        <f>V156*K156</f>
        <v>0</v>
      </c>
      <c r="X156" s="169">
        <v>0</v>
      </c>
      <c r="Y156" s="169">
        <f>X156*K156</f>
        <v>0</v>
      </c>
      <c r="Z156" s="169">
        <v>0</v>
      </c>
      <c r="AA156" s="170">
        <f>Z156*K156</f>
        <v>0</v>
      </c>
      <c r="AR156" s="21" t="s">
        <v>256</v>
      </c>
      <c r="AT156" s="21" t="s">
        <v>159</v>
      </c>
      <c r="AU156" s="21" t="s">
        <v>113</v>
      </c>
      <c r="AY156" s="21" t="s">
        <v>158</v>
      </c>
      <c r="BE156" s="109">
        <f>IF(U156="základní",N156,0)</f>
        <v>0</v>
      </c>
      <c r="BF156" s="109">
        <f>IF(U156="snížená",N156,0)</f>
        <v>0</v>
      </c>
      <c r="BG156" s="109">
        <f>IF(U156="zákl. přenesená",N156,0)</f>
        <v>0</v>
      </c>
      <c r="BH156" s="109">
        <f>IF(U156="sníž. přenesená",N156,0)</f>
        <v>0</v>
      </c>
      <c r="BI156" s="109">
        <f>IF(U156="nulová",N156,0)</f>
        <v>0</v>
      </c>
      <c r="BJ156" s="21" t="s">
        <v>85</v>
      </c>
      <c r="BK156" s="109">
        <f>ROUND(L156*K156,2)</f>
        <v>0</v>
      </c>
      <c r="BL156" s="21" t="s">
        <v>256</v>
      </c>
      <c r="BM156" s="21" t="s">
        <v>1088</v>
      </c>
    </row>
    <row r="157" spans="2:65" s="1" customFormat="1" ht="49.9" customHeight="1">
      <c r="B157" s="38"/>
      <c r="C157" s="39"/>
      <c r="D157" s="155" t="s">
        <v>642</v>
      </c>
      <c r="E157" s="39"/>
      <c r="F157" s="39"/>
      <c r="G157" s="39"/>
      <c r="H157" s="39"/>
      <c r="I157" s="39"/>
      <c r="J157" s="39"/>
      <c r="K157" s="39"/>
      <c r="L157" s="39"/>
      <c r="M157" s="39"/>
      <c r="N157" s="300">
        <f>BK157</f>
        <v>0</v>
      </c>
      <c r="O157" s="301"/>
      <c r="P157" s="301"/>
      <c r="Q157" s="301"/>
      <c r="R157" s="40"/>
      <c r="T157" s="208"/>
      <c r="U157" s="59"/>
      <c r="V157" s="59"/>
      <c r="W157" s="59"/>
      <c r="X157" s="59"/>
      <c r="Y157" s="59"/>
      <c r="Z157" s="59"/>
      <c r="AA157" s="61"/>
      <c r="AT157" s="21" t="s">
        <v>76</v>
      </c>
      <c r="AU157" s="21" t="s">
        <v>77</v>
      </c>
      <c r="AY157" s="21" t="s">
        <v>643</v>
      </c>
      <c r="BK157" s="109">
        <v>0</v>
      </c>
    </row>
    <row r="158" spans="2:65" s="1" customFormat="1" ht="6.95" customHeight="1">
      <c r="B158" s="62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4"/>
    </row>
  </sheetData>
  <mergeCells count="131">
    <mergeCell ref="N157:Q157"/>
    <mergeCell ref="H1:K1"/>
    <mergeCell ref="S2:AC2"/>
    <mergeCell ref="F154:I154"/>
    <mergeCell ref="F155:I155"/>
    <mergeCell ref="F156:I156"/>
    <mergeCell ref="L156:M156"/>
    <mergeCell ref="N156:Q156"/>
    <mergeCell ref="N122:Q122"/>
    <mergeCell ref="N123:Q123"/>
    <mergeCell ref="N124:Q124"/>
    <mergeCell ref="N131:Q131"/>
    <mergeCell ref="N138:Q138"/>
    <mergeCell ref="N143:Q143"/>
    <mergeCell ref="N145:Q145"/>
    <mergeCell ref="N146:Q146"/>
    <mergeCell ref="F148:I148"/>
    <mergeCell ref="F149:I149"/>
    <mergeCell ref="F150:I150"/>
    <mergeCell ref="L150:M150"/>
    <mergeCell ref="N150:Q150"/>
    <mergeCell ref="F151:I151"/>
    <mergeCell ref="F152:I152"/>
    <mergeCell ref="F153:I153"/>
    <mergeCell ref="L153:M153"/>
    <mergeCell ref="N153:Q153"/>
    <mergeCell ref="F142:I142"/>
    <mergeCell ref="L142:M142"/>
    <mergeCell ref="N142:Q142"/>
    <mergeCell ref="F144:I144"/>
    <mergeCell ref="L144:M144"/>
    <mergeCell ref="N144:Q144"/>
    <mergeCell ref="F147:I147"/>
    <mergeCell ref="L147:M147"/>
    <mergeCell ref="N147:Q147"/>
    <mergeCell ref="F136:I136"/>
    <mergeCell ref="F137:I137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0:I130"/>
    <mergeCell ref="F132:I132"/>
    <mergeCell ref="L132:M132"/>
    <mergeCell ref="N132:Q132"/>
    <mergeCell ref="F133:I133"/>
    <mergeCell ref="F134:I134"/>
    <mergeCell ref="F135:I135"/>
    <mergeCell ref="L135:M135"/>
    <mergeCell ref="N135:Q135"/>
    <mergeCell ref="F125:I125"/>
    <mergeCell ref="L125:M125"/>
    <mergeCell ref="N125:Q125"/>
    <mergeCell ref="F126:I126"/>
    <mergeCell ref="F127:I127"/>
    <mergeCell ref="F128:I128"/>
    <mergeCell ref="L128:M128"/>
    <mergeCell ref="N128:Q128"/>
    <mergeCell ref="F129:I129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1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3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5"/>
      <c r="C1" s="15"/>
      <c r="D1" s="16" t="s">
        <v>1</v>
      </c>
      <c r="E1" s="15"/>
      <c r="F1" s="17" t="s">
        <v>108</v>
      </c>
      <c r="G1" s="17"/>
      <c r="H1" s="302" t="s">
        <v>109</v>
      </c>
      <c r="I1" s="302"/>
      <c r="J1" s="302"/>
      <c r="K1" s="302"/>
      <c r="L1" s="17" t="s">
        <v>110</v>
      </c>
      <c r="M1" s="15"/>
      <c r="N1" s="15"/>
      <c r="O1" s="16" t="s">
        <v>111</v>
      </c>
      <c r="P1" s="15"/>
      <c r="Q1" s="15"/>
      <c r="R1" s="15"/>
      <c r="S1" s="17" t="s">
        <v>112</v>
      </c>
      <c r="T1" s="17"/>
      <c r="U1" s="118"/>
      <c r="V1" s="1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09" t="s">
        <v>7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S2" s="245" t="s">
        <v>8</v>
      </c>
      <c r="T2" s="246"/>
      <c r="U2" s="246"/>
      <c r="V2" s="246"/>
      <c r="W2" s="246"/>
      <c r="X2" s="246"/>
      <c r="Y2" s="246"/>
      <c r="Z2" s="246"/>
      <c r="AA2" s="246"/>
      <c r="AB2" s="246"/>
      <c r="AC2" s="246"/>
      <c r="AT2" s="21" t="s">
        <v>98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113</v>
      </c>
    </row>
    <row r="4" spans="1:66" ht="36.950000000000003" customHeight="1">
      <c r="B4" s="25"/>
      <c r="C4" s="211" t="s">
        <v>114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54" t="str">
        <f>'Rekapitulace stavby'!K6</f>
        <v>Rekonstrukce komunikací v oblasti Toužimská Novákovo náměstí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9"/>
      <c r="R6" s="26"/>
    </row>
    <row r="7" spans="1:66" s="1" customFormat="1" ht="32.85" customHeight="1">
      <c r="B7" s="38"/>
      <c r="C7" s="39"/>
      <c r="D7" s="32" t="s">
        <v>115</v>
      </c>
      <c r="E7" s="39"/>
      <c r="F7" s="217" t="s">
        <v>1089</v>
      </c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5</v>
      </c>
      <c r="G8" s="39"/>
      <c r="H8" s="39"/>
      <c r="I8" s="39"/>
      <c r="J8" s="39"/>
      <c r="K8" s="39"/>
      <c r="L8" s="39"/>
      <c r="M8" s="33" t="s">
        <v>22</v>
      </c>
      <c r="N8" s="39"/>
      <c r="O8" s="31" t="s">
        <v>5</v>
      </c>
      <c r="P8" s="39"/>
      <c r="Q8" s="39"/>
      <c r="R8" s="40"/>
    </row>
    <row r="9" spans="1:66" s="1" customFormat="1" ht="14.45" customHeight="1">
      <c r="B9" s="38"/>
      <c r="C9" s="39"/>
      <c r="D9" s="33" t="s">
        <v>23</v>
      </c>
      <c r="E9" s="39"/>
      <c r="F9" s="31" t="s">
        <v>24</v>
      </c>
      <c r="G9" s="39"/>
      <c r="H9" s="39"/>
      <c r="I9" s="39"/>
      <c r="J9" s="39"/>
      <c r="K9" s="39"/>
      <c r="L9" s="39"/>
      <c r="M9" s="33" t="s">
        <v>25</v>
      </c>
      <c r="N9" s="39"/>
      <c r="O9" s="257" t="str">
        <f>'Rekapitulace stavby'!AN8</f>
        <v>21.4.2017</v>
      </c>
      <c r="P9" s="258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27</v>
      </c>
      <c r="E11" s="39"/>
      <c r="F11" s="39"/>
      <c r="G11" s="39"/>
      <c r="H11" s="39"/>
      <c r="I11" s="39"/>
      <c r="J11" s="39"/>
      <c r="K11" s="39"/>
      <c r="L11" s="39"/>
      <c r="M11" s="33" t="s">
        <v>28</v>
      </c>
      <c r="N11" s="39"/>
      <c r="O11" s="215" t="s">
        <v>5</v>
      </c>
      <c r="P11" s="215"/>
      <c r="Q11" s="39"/>
      <c r="R11" s="40"/>
    </row>
    <row r="12" spans="1:66" s="1" customFormat="1" ht="18" customHeight="1">
      <c r="B12" s="38"/>
      <c r="C12" s="39"/>
      <c r="D12" s="39"/>
      <c r="E12" s="31" t="s">
        <v>29</v>
      </c>
      <c r="F12" s="39"/>
      <c r="G12" s="39"/>
      <c r="H12" s="39"/>
      <c r="I12" s="39"/>
      <c r="J12" s="39"/>
      <c r="K12" s="39"/>
      <c r="L12" s="39"/>
      <c r="M12" s="33" t="s">
        <v>30</v>
      </c>
      <c r="N12" s="39"/>
      <c r="O12" s="215" t="s">
        <v>5</v>
      </c>
      <c r="P12" s="215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31</v>
      </c>
      <c r="E14" s="39"/>
      <c r="F14" s="39"/>
      <c r="G14" s="39"/>
      <c r="H14" s="39"/>
      <c r="I14" s="39"/>
      <c r="J14" s="39"/>
      <c r="K14" s="39"/>
      <c r="L14" s="39"/>
      <c r="M14" s="33" t="s">
        <v>28</v>
      </c>
      <c r="N14" s="39"/>
      <c r="O14" s="259" t="str">
        <f>IF('Rekapitulace stavby'!AN13="","",'Rekapitulace stavby'!AN13)</f>
        <v>Vyplň údaj</v>
      </c>
      <c r="P14" s="215"/>
      <c r="Q14" s="39"/>
      <c r="R14" s="40"/>
    </row>
    <row r="15" spans="1:66" s="1" customFormat="1" ht="18" customHeight="1">
      <c r="B15" s="38"/>
      <c r="C15" s="39"/>
      <c r="D15" s="39"/>
      <c r="E15" s="259" t="str">
        <f>IF('Rekapitulace stavby'!E14="","",'Rekapitulace stavby'!E14)</f>
        <v>Vyplň údaj</v>
      </c>
      <c r="F15" s="260"/>
      <c r="G15" s="260"/>
      <c r="H15" s="260"/>
      <c r="I15" s="260"/>
      <c r="J15" s="260"/>
      <c r="K15" s="260"/>
      <c r="L15" s="260"/>
      <c r="M15" s="33" t="s">
        <v>30</v>
      </c>
      <c r="N15" s="39"/>
      <c r="O15" s="259" t="str">
        <f>IF('Rekapitulace stavby'!AN14="","",'Rekapitulace stavby'!AN14)</f>
        <v>Vyplň údaj</v>
      </c>
      <c r="P15" s="215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33</v>
      </c>
      <c r="E17" s="39"/>
      <c r="F17" s="39"/>
      <c r="G17" s="39"/>
      <c r="H17" s="39"/>
      <c r="I17" s="39"/>
      <c r="J17" s="39"/>
      <c r="K17" s="39"/>
      <c r="L17" s="39"/>
      <c r="M17" s="33" t="s">
        <v>28</v>
      </c>
      <c r="N17" s="39"/>
      <c r="O17" s="215" t="str">
        <f>IF('Rekapitulace stavby'!AN16="","",'Rekapitulace stavby'!AN16)</f>
        <v/>
      </c>
      <c r="P17" s="215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30</v>
      </c>
      <c r="N18" s="39"/>
      <c r="O18" s="215" t="str">
        <f>IF('Rekapitulace stavby'!AN17="","",'Rekapitulace stavby'!AN17)</f>
        <v/>
      </c>
      <c r="P18" s="215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36</v>
      </c>
      <c r="E20" s="39"/>
      <c r="F20" s="39"/>
      <c r="G20" s="39"/>
      <c r="H20" s="39"/>
      <c r="I20" s="39"/>
      <c r="J20" s="39"/>
      <c r="K20" s="39"/>
      <c r="L20" s="39"/>
      <c r="M20" s="33" t="s">
        <v>28</v>
      </c>
      <c r="N20" s="39"/>
      <c r="O20" s="215" t="str">
        <f>IF('Rekapitulace stavby'!AN19="","",'Rekapitulace stavby'!AN19)</f>
        <v/>
      </c>
      <c r="P20" s="215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30</v>
      </c>
      <c r="N21" s="39"/>
      <c r="O21" s="215" t="str">
        <f>IF('Rekapitulace stavby'!AN20="","",'Rekapitulace stavby'!AN20)</f>
        <v/>
      </c>
      <c r="P21" s="215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0" t="s">
        <v>5</v>
      </c>
      <c r="F24" s="220"/>
      <c r="G24" s="220"/>
      <c r="H24" s="220"/>
      <c r="I24" s="220"/>
      <c r="J24" s="220"/>
      <c r="K24" s="220"/>
      <c r="L24" s="220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19" t="s">
        <v>117</v>
      </c>
      <c r="E27" s="39"/>
      <c r="F27" s="39"/>
      <c r="G27" s="39"/>
      <c r="H27" s="39"/>
      <c r="I27" s="39"/>
      <c r="J27" s="39"/>
      <c r="K27" s="39"/>
      <c r="L27" s="39"/>
      <c r="M27" s="221">
        <f>N88</f>
        <v>0</v>
      </c>
      <c r="N27" s="221"/>
      <c r="O27" s="221"/>
      <c r="P27" s="221"/>
      <c r="Q27" s="39"/>
      <c r="R27" s="40"/>
    </row>
    <row r="28" spans="2:18" s="1" customFormat="1" ht="14.45" customHeight="1">
      <c r="B28" s="38"/>
      <c r="C28" s="39"/>
      <c r="D28" s="37" t="s">
        <v>102</v>
      </c>
      <c r="E28" s="39"/>
      <c r="F28" s="39"/>
      <c r="G28" s="39"/>
      <c r="H28" s="39"/>
      <c r="I28" s="39"/>
      <c r="J28" s="39"/>
      <c r="K28" s="39"/>
      <c r="L28" s="39"/>
      <c r="M28" s="221">
        <f>N91</f>
        <v>0</v>
      </c>
      <c r="N28" s="221"/>
      <c r="O28" s="221"/>
      <c r="P28" s="221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0" t="s">
        <v>40</v>
      </c>
      <c r="E30" s="39"/>
      <c r="F30" s="39"/>
      <c r="G30" s="39"/>
      <c r="H30" s="39"/>
      <c r="I30" s="39"/>
      <c r="J30" s="39"/>
      <c r="K30" s="39"/>
      <c r="L30" s="39"/>
      <c r="M30" s="261">
        <f>ROUND(M27+M28,2)</f>
        <v>0</v>
      </c>
      <c r="N30" s="256"/>
      <c r="O30" s="256"/>
      <c r="P30" s="256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41</v>
      </c>
      <c r="E32" s="45" t="s">
        <v>42</v>
      </c>
      <c r="F32" s="46">
        <v>0.21</v>
      </c>
      <c r="G32" s="121" t="s">
        <v>43</v>
      </c>
      <c r="H32" s="262">
        <f>(SUM(BE91:BE98)+SUM(BE116:BE131))</f>
        <v>0</v>
      </c>
      <c r="I32" s="256"/>
      <c r="J32" s="256"/>
      <c r="K32" s="39"/>
      <c r="L32" s="39"/>
      <c r="M32" s="262">
        <f>ROUND((SUM(BE91:BE98)+SUM(BE116:BE131)), 2)*F32</f>
        <v>0</v>
      </c>
      <c r="N32" s="256"/>
      <c r="O32" s="256"/>
      <c r="P32" s="256"/>
      <c r="Q32" s="39"/>
      <c r="R32" s="40"/>
    </row>
    <row r="33" spans="2:18" s="1" customFormat="1" ht="14.45" customHeight="1">
      <c r="B33" s="38"/>
      <c r="C33" s="39"/>
      <c r="D33" s="39"/>
      <c r="E33" s="45" t="s">
        <v>44</v>
      </c>
      <c r="F33" s="46">
        <v>0.15</v>
      </c>
      <c r="G33" s="121" t="s">
        <v>43</v>
      </c>
      <c r="H33" s="262">
        <f>(SUM(BF91:BF98)+SUM(BF116:BF131))</f>
        <v>0</v>
      </c>
      <c r="I33" s="256"/>
      <c r="J33" s="256"/>
      <c r="K33" s="39"/>
      <c r="L33" s="39"/>
      <c r="M33" s="262">
        <f>ROUND((SUM(BF91:BF98)+SUM(BF116:BF131)), 2)*F33</f>
        <v>0</v>
      </c>
      <c r="N33" s="256"/>
      <c r="O33" s="256"/>
      <c r="P33" s="256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45</v>
      </c>
      <c r="F34" s="46">
        <v>0.21</v>
      </c>
      <c r="G34" s="121" t="s">
        <v>43</v>
      </c>
      <c r="H34" s="262">
        <f>(SUM(BG91:BG98)+SUM(BG116:BG131))</f>
        <v>0</v>
      </c>
      <c r="I34" s="256"/>
      <c r="J34" s="256"/>
      <c r="K34" s="39"/>
      <c r="L34" s="39"/>
      <c r="M34" s="262">
        <v>0</v>
      </c>
      <c r="N34" s="256"/>
      <c r="O34" s="256"/>
      <c r="P34" s="256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46</v>
      </c>
      <c r="F35" s="46">
        <v>0.15</v>
      </c>
      <c r="G35" s="121" t="s">
        <v>43</v>
      </c>
      <c r="H35" s="262">
        <f>(SUM(BH91:BH98)+SUM(BH116:BH131))</f>
        <v>0</v>
      </c>
      <c r="I35" s="256"/>
      <c r="J35" s="256"/>
      <c r="K35" s="39"/>
      <c r="L35" s="39"/>
      <c r="M35" s="262">
        <v>0</v>
      </c>
      <c r="N35" s="256"/>
      <c r="O35" s="256"/>
      <c r="P35" s="256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47</v>
      </c>
      <c r="F36" s="46">
        <v>0</v>
      </c>
      <c r="G36" s="121" t="s">
        <v>43</v>
      </c>
      <c r="H36" s="262">
        <f>(SUM(BI91:BI98)+SUM(BI116:BI131))</f>
        <v>0</v>
      </c>
      <c r="I36" s="256"/>
      <c r="J36" s="256"/>
      <c r="K36" s="39"/>
      <c r="L36" s="39"/>
      <c r="M36" s="262">
        <v>0</v>
      </c>
      <c r="N36" s="256"/>
      <c r="O36" s="256"/>
      <c r="P36" s="256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17"/>
      <c r="D38" s="122" t="s">
        <v>48</v>
      </c>
      <c r="E38" s="78"/>
      <c r="F38" s="78"/>
      <c r="G38" s="123" t="s">
        <v>49</v>
      </c>
      <c r="H38" s="124" t="s">
        <v>50</v>
      </c>
      <c r="I38" s="78"/>
      <c r="J38" s="78"/>
      <c r="K38" s="78"/>
      <c r="L38" s="263">
        <f>SUM(M30:M36)</f>
        <v>0</v>
      </c>
      <c r="M38" s="263"/>
      <c r="N38" s="263"/>
      <c r="O38" s="263"/>
      <c r="P38" s="264"/>
      <c r="Q38" s="117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51</v>
      </c>
      <c r="E50" s="54"/>
      <c r="F50" s="54"/>
      <c r="G50" s="54"/>
      <c r="H50" s="55"/>
      <c r="I50" s="39"/>
      <c r="J50" s="53" t="s">
        <v>52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53</v>
      </c>
      <c r="E59" s="59"/>
      <c r="F59" s="59"/>
      <c r="G59" s="60" t="s">
        <v>54</v>
      </c>
      <c r="H59" s="61"/>
      <c r="I59" s="39"/>
      <c r="J59" s="58" t="s">
        <v>53</v>
      </c>
      <c r="K59" s="59"/>
      <c r="L59" s="59"/>
      <c r="M59" s="59"/>
      <c r="N59" s="60" t="s">
        <v>54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55</v>
      </c>
      <c r="E61" s="54"/>
      <c r="F61" s="54"/>
      <c r="G61" s="54"/>
      <c r="H61" s="55"/>
      <c r="I61" s="39"/>
      <c r="J61" s="53" t="s">
        <v>56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18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18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18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18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18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18" s="1" customFormat="1" ht="15">
      <c r="B70" s="38"/>
      <c r="C70" s="39"/>
      <c r="D70" s="58" t="s">
        <v>53</v>
      </c>
      <c r="E70" s="59"/>
      <c r="F70" s="59"/>
      <c r="G70" s="60" t="s">
        <v>54</v>
      </c>
      <c r="H70" s="61"/>
      <c r="I70" s="39"/>
      <c r="J70" s="58" t="s">
        <v>53</v>
      </c>
      <c r="K70" s="59"/>
      <c r="L70" s="59"/>
      <c r="M70" s="59"/>
      <c r="N70" s="60" t="s">
        <v>54</v>
      </c>
      <c r="O70" s="59"/>
      <c r="P70" s="61"/>
      <c r="Q70" s="39"/>
      <c r="R70" s="40"/>
    </row>
    <row r="71" spans="2:18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6.950000000000003" customHeight="1">
      <c r="B76" s="38"/>
      <c r="C76" s="211" t="s">
        <v>118</v>
      </c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40"/>
    </row>
    <row r="77" spans="2:18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3" t="s">
        <v>19</v>
      </c>
      <c r="D78" s="39"/>
      <c r="E78" s="39"/>
      <c r="F78" s="254" t="str">
        <f>F6</f>
        <v>Rekonstrukce komunikací v oblasti Toužimská Novákovo náměstí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39"/>
      <c r="R78" s="40"/>
    </row>
    <row r="79" spans="2:18" s="1" customFormat="1" ht="36.950000000000003" customHeight="1">
      <c r="B79" s="38"/>
      <c r="C79" s="72" t="s">
        <v>115</v>
      </c>
      <c r="D79" s="39"/>
      <c r="E79" s="39"/>
      <c r="F79" s="247" t="str">
        <f>F7</f>
        <v>901 - VON</v>
      </c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39"/>
      <c r="R79" s="40"/>
    </row>
    <row r="80" spans="2:18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65" s="1" customFormat="1" ht="18" customHeight="1">
      <c r="B81" s="38"/>
      <c r="C81" s="33" t="s">
        <v>23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25</v>
      </c>
      <c r="L81" s="39"/>
      <c r="M81" s="258" t="str">
        <f>IF(O9="","",O9)</f>
        <v>21.4.2017</v>
      </c>
      <c r="N81" s="258"/>
      <c r="O81" s="258"/>
      <c r="P81" s="258"/>
      <c r="Q81" s="39"/>
      <c r="R81" s="40"/>
    </row>
    <row r="82" spans="2:65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65" s="1" customFormat="1" ht="15">
      <c r="B83" s="38"/>
      <c r="C83" s="33" t="s">
        <v>27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33</v>
      </c>
      <c r="L83" s="39"/>
      <c r="M83" s="215" t="str">
        <f>E18</f>
        <v xml:space="preserve"> </v>
      </c>
      <c r="N83" s="215"/>
      <c r="O83" s="215"/>
      <c r="P83" s="215"/>
      <c r="Q83" s="215"/>
      <c r="R83" s="40"/>
    </row>
    <row r="84" spans="2:65" s="1" customFormat="1" ht="14.45" customHeight="1">
      <c r="B84" s="38"/>
      <c r="C84" s="33" t="s">
        <v>31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36</v>
      </c>
      <c r="L84" s="39"/>
      <c r="M84" s="215" t="str">
        <f>E21</f>
        <v xml:space="preserve"> </v>
      </c>
      <c r="N84" s="215"/>
      <c r="O84" s="215"/>
      <c r="P84" s="215"/>
      <c r="Q84" s="215"/>
      <c r="R84" s="40"/>
    </row>
    <row r="85" spans="2:65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65" s="1" customFormat="1" ht="29.25" customHeight="1">
      <c r="B86" s="38"/>
      <c r="C86" s="265" t="s">
        <v>119</v>
      </c>
      <c r="D86" s="266"/>
      <c r="E86" s="266"/>
      <c r="F86" s="266"/>
      <c r="G86" s="266"/>
      <c r="H86" s="117"/>
      <c r="I86" s="117"/>
      <c r="J86" s="117"/>
      <c r="K86" s="117"/>
      <c r="L86" s="117"/>
      <c r="M86" s="117"/>
      <c r="N86" s="265" t="s">
        <v>120</v>
      </c>
      <c r="O86" s="266"/>
      <c r="P86" s="266"/>
      <c r="Q86" s="266"/>
      <c r="R86" s="40"/>
    </row>
    <row r="87" spans="2:65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65" s="1" customFormat="1" ht="29.25" customHeight="1">
      <c r="B88" s="38"/>
      <c r="C88" s="125" t="s">
        <v>121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39">
        <f>N116</f>
        <v>0</v>
      </c>
      <c r="O88" s="267"/>
      <c r="P88" s="267"/>
      <c r="Q88" s="267"/>
      <c r="R88" s="40"/>
      <c r="AU88" s="21" t="s">
        <v>122</v>
      </c>
    </row>
    <row r="89" spans="2:65" s="6" customFormat="1" ht="24.95" customHeight="1">
      <c r="B89" s="126"/>
      <c r="C89" s="127"/>
      <c r="D89" s="128" t="s">
        <v>1090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68">
        <f>N117</f>
        <v>0</v>
      </c>
      <c r="O89" s="269"/>
      <c r="P89" s="269"/>
      <c r="Q89" s="269"/>
      <c r="R89" s="129"/>
    </row>
    <row r="90" spans="2:65" s="1" customFormat="1" ht="21.75" customHeight="1"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40"/>
    </row>
    <row r="91" spans="2:65" s="1" customFormat="1" ht="29.25" customHeight="1">
      <c r="B91" s="38"/>
      <c r="C91" s="125" t="s">
        <v>135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267">
        <f>ROUND(N92+N93+N94+N95+N96+N97,2)</f>
        <v>0</v>
      </c>
      <c r="O91" s="271"/>
      <c r="P91" s="271"/>
      <c r="Q91" s="271"/>
      <c r="R91" s="40"/>
      <c r="T91" s="133"/>
      <c r="U91" s="134" t="s">
        <v>41</v>
      </c>
    </row>
    <row r="92" spans="2:65" s="1" customFormat="1" ht="18" customHeight="1">
      <c r="B92" s="135"/>
      <c r="C92" s="136"/>
      <c r="D92" s="240" t="s">
        <v>136</v>
      </c>
      <c r="E92" s="272"/>
      <c r="F92" s="272"/>
      <c r="G92" s="272"/>
      <c r="H92" s="272"/>
      <c r="I92" s="136"/>
      <c r="J92" s="136"/>
      <c r="K92" s="136"/>
      <c r="L92" s="136"/>
      <c r="M92" s="136"/>
      <c r="N92" s="242">
        <f>ROUND(N88*T92,2)</f>
        <v>0</v>
      </c>
      <c r="O92" s="273"/>
      <c r="P92" s="273"/>
      <c r="Q92" s="273"/>
      <c r="R92" s="138"/>
      <c r="S92" s="136"/>
      <c r="T92" s="139"/>
      <c r="U92" s="140" t="s">
        <v>42</v>
      </c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2" t="s">
        <v>137</v>
      </c>
      <c r="AZ92" s="141"/>
      <c r="BA92" s="141"/>
      <c r="BB92" s="141"/>
      <c r="BC92" s="141"/>
      <c r="BD92" s="141"/>
      <c r="BE92" s="143">
        <f t="shared" ref="BE92:BE97" si="0">IF(U92="základní",N92,0)</f>
        <v>0</v>
      </c>
      <c r="BF92" s="143">
        <f t="shared" ref="BF92:BF97" si="1">IF(U92="snížená",N92,0)</f>
        <v>0</v>
      </c>
      <c r="BG92" s="143">
        <f t="shared" ref="BG92:BG97" si="2">IF(U92="zákl. přenesená",N92,0)</f>
        <v>0</v>
      </c>
      <c r="BH92" s="143">
        <f t="shared" ref="BH92:BH97" si="3">IF(U92="sníž. přenesená",N92,0)</f>
        <v>0</v>
      </c>
      <c r="BI92" s="143">
        <f t="shared" ref="BI92:BI97" si="4">IF(U92="nulová",N92,0)</f>
        <v>0</v>
      </c>
      <c r="BJ92" s="142" t="s">
        <v>85</v>
      </c>
      <c r="BK92" s="141"/>
      <c r="BL92" s="141"/>
      <c r="BM92" s="141"/>
    </row>
    <row r="93" spans="2:65" s="1" customFormat="1" ht="18" customHeight="1">
      <c r="B93" s="135"/>
      <c r="C93" s="136"/>
      <c r="D93" s="240" t="s">
        <v>138</v>
      </c>
      <c r="E93" s="272"/>
      <c r="F93" s="272"/>
      <c r="G93" s="272"/>
      <c r="H93" s="272"/>
      <c r="I93" s="136"/>
      <c r="J93" s="136"/>
      <c r="K93" s="136"/>
      <c r="L93" s="136"/>
      <c r="M93" s="136"/>
      <c r="N93" s="242">
        <f>ROUND(N88*T93,2)</f>
        <v>0</v>
      </c>
      <c r="O93" s="273"/>
      <c r="P93" s="273"/>
      <c r="Q93" s="273"/>
      <c r="R93" s="138"/>
      <c r="S93" s="136"/>
      <c r="T93" s="139"/>
      <c r="U93" s="140" t="s">
        <v>42</v>
      </c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2" t="s">
        <v>137</v>
      </c>
      <c r="AZ93" s="141"/>
      <c r="BA93" s="141"/>
      <c r="BB93" s="141"/>
      <c r="BC93" s="141"/>
      <c r="BD93" s="141"/>
      <c r="BE93" s="143">
        <f t="shared" si="0"/>
        <v>0</v>
      </c>
      <c r="BF93" s="143">
        <f t="shared" si="1"/>
        <v>0</v>
      </c>
      <c r="BG93" s="143">
        <f t="shared" si="2"/>
        <v>0</v>
      </c>
      <c r="BH93" s="143">
        <f t="shared" si="3"/>
        <v>0</v>
      </c>
      <c r="BI93" s="143">
        <f t="shared" si="4"/>
        <v>0</v>
      </c>
      <c r="BJ93" s="142" t="s">
        <v>85</v>
      </c>
      <c r="BK93" s="141"/>
      <c r="BL93" s="141"/>
      <c r="BM93" s="141"/>
    </row>
    <row r="94" spans="2:65" s="1" customFormat="1" ht="18" customHeight="1">
      <c r="B94" s="135"/>
      <c r="C94" s="136"/>
      <c r="D94" s="240" t="s">
        <v>139</v>
      </c>
      <c r="E94" s="272"/>
      <c r="F94" s="272"/>
      <c r="G94" s="272"/>
      <c r="H94" s="272"/>
      <c r="I94" s="136"/>
      <c r="J94" s="136"/>
      <c r="K94" s="136"/>
      <c r="L94" s="136"/>
      <c r="M94" s="136"/>
      <c r="N94" s="242">
        <f>ROUND(N88*T94,2)</f>
        <v>0</v>
      </c>
      <c r="O94" s="273"/>
      <c r="P94" s="273"/>
      <c r="Q94" s="273"/>
      <c r="R94" s="138"/>
      <c r="S94" s="136"/>
      <c r="T94" s="139"/>
      <c r="U94" s="140" t="s">
        <v>42</v>
      </c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2" t="s">
        <v>137</v>
      </c>
      <c r="AZ94" s="141"/>
      <c r="BA94" s="141"/>
      <c r="BB94" s="141"/>
      <c r="BC94" s="141"/>
      <c r="BD94" s="141"/>
      <c r="BE94" s="143">
        <f t="shared" si="0"/>
        <v>0</v>
      </c>
      <c r="BF94" s="143">
        <f t="shared" si="1"/>
        <v>0</v>
      </c>
      <c r="BG94" s="143">
        <f t="shared" si="2"/>
        <v>0</v>
      </c>
      <c r="BH94" s="143">
        <f t="shared" si="3"/>
        <v>0</v>
      </c>
      <c r="BI94" s="143">
        <f t="shared" si="4"/>
        <v>0</v>
      </c>
      <c r="BJ94" s="142" t="s">
        <v>85</v>
      </c>
      <c r="BK94" s="141"/>
      <c r="BL94" s="141"/>
      <c r="BM94" s="141"/>
    </row>
    <row r="95" spans="2:65" s="1" customFormat="1" ht="18" customHeight="1">
      <c r="B95" s="135"/>
      <c r="C95" s="136"/>
      <c r="D95" s="240" t="s">
        <v>140</v>
      </c>
      <c r="E95" s="272"/>
      <c r="F95" s="272"/>
      <c r="G95" s="272"/>
      <c r="H95" s="272"/>
      <c r="I95" s="136"/>
      <c r="J95" s="136"/>
      <c r="K95" s="136"/>
      <c r="L95" s="136"/>
      <c r="M95" s="136"/>
      <c r="N95" s="242">
        <f>ROUND(N88*T95,2)</f>
        <v>0</v>
      </c>
      <c r="O95" s="273"/>
      <c r="P95" s="273"/>
      <c r="Q95" s="273"/>
      <c r="R95" s="138"/>
      <c r="S95" s="136"/>
      <c r="T95" s="139"/>
      <c r="U95" s="140" t="s">
        <v>42</v>
      </c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2" t="s">
        <v>137</v>
      </c>
      <c r="AZ95" s="141"/>
      <c r="BA95" s="141"/>
      <c r="BB95" s="141"/>
      <c r="BC95" s="141"/>
      <c r="BD95" s="141"/>
      <c r="BE95" s="143">
        <f t="shared" si="0"/>
        <v>0</v>
      </c>
      <c r="BF95" s="143">
        <f t="shared" si="1"/>
        <v>0</v>
      </c>
      <c r="BG95" s="143">
        <f t="shared" si="2"/>
        <v>0</v>
      </c>
      <c r="BH95" s="143">
        <f t="shared" si="3"/>
        <v>0</v>
      </c>
      <c r="BI95" s="143">
        <f t="shared" si="4"/>
        <v>0</v>
      </c>
      <c r="BJ95" s="142" t="s">
        <v>85</v>
      </c>
      <c r="BK95" s="141"/>
      <c r="BL95" s="141"/>
      <c r="BM95" s="141"/>
    </row>
    <row r="96" spans="2:65" s="1" customFormat="1" ht="18" customHeight="1">
      <c r="B96" s="135"/>
      <c r="C96" s="136"/>
      <c r="D96" s="240" t="s">
        <v>141</v>
      </c>
      <c r="E96" s="272"/>
      <c r="F96" s="272"/>
      <c r="G96" s="272"/>
      <c r="H96" s="272"/>
      <c r="I96" s="136"/>
      <c r="J96" s="136"/>
      <c r="K96" s="136"/>
      <c r="L96" s="136"/>
      <c r="M96" s="136"/>
      <c r="N96" s="242">
        <f>ROUND(N88*T96,2)</f>
        <v>0</v>
      </c>
      <c r="O96" s="273"/>
      <c r="P96" s="273"/>
      <c r="Q96" s="273"/>
      <c r="R96" s="138"/>
      <c r="S96" s="136"/>
      <c r="T96" s="139"/>
      <c r="U96" s="140" t="s">
        <v>42</v>
      </c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2" t="s">
        <v>137</v>
      </c>
      <c r="AZ96" s="141"/>
      <c r="BA96" s="141"/>
      <c r="BB96" s="141"/>
      <c r="BC96" s="141"/>
      <c r="BD96" s="141"/>
      <c r="BE96" s="143">
        <f t="shared" si="0"/>
        <v>0</v>
      </c>
      <c r="BF96" s="143">
        <f t="shared" si="1"/>
        <v>0</v>
      </c>
      <c r="BG96" s="143">
        <f t="shared" si="2"/>
        <v>0</v>
      </c>
      <c r="BH96" s="143">
        <f t="shared" si="3"/>
        <v>0</v>
      </c>
      <c r="BI96" s="143">
        <f t="shared" si="4"/>
        <v>0</v>
      </c>
      <c r="BJ96" s="142" t="s">
        <v>85</v>
      </c>
      <c r="BK96" s="141"/>
      <c r="BL96" s="141"/>
      <c r="BM96" s="141"/>
    </row>
    <row r="97" spans="2:65" s="1" customFormat="1" ht="18" customHeight="1">
      <c r="B97" s="135"/>
      <c r="C97" s="136"/>
      <c r="D97" s="137" t="s">
        <v>142</v>
      </c>
      <c r="E97" s="136"/>
      <c r="F97" s="136"/>
      <c r="G97" s="136"/>
      <c r="H97" s="136"/>
      <c r="I97" s="136"/>
      <c r="J97" s="136"/>
      <c r="K97" s="136"/>
      <c r="L97" s="136"/>
      <c r="M97" s="136"/>
      <c r="N97" s="242">
        <f>ROUND(N88*T97,2)</f>
        <v>0</v>
      </c>
      <c r="O97" s="273"/>
      <c r="P97" s="273"/>
      <c r="Q97" s="273"/>
      <c r="R97" s="138"/>
      <c r="S97" s="136"/>
      <c r="T97" s="144"/>
      <c r="U97" s="145" t="s">
        <v>42</v>
      </c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2" t="s">
        <v>143</v>
      </c>
      <c r="AZ97" s="141"/>
      <c r="BA97" s="141"/>
      <c r="BB97" s="141"/>
      <c r="BC97" s="141"/>
      <c r="BD97" s="141"/>
      <c r="BE97" s="143">
        <f t="shared" si="0"/>
        <v>0</v>
      </c>
      <c r="BF97" s="143">
        <f t="shared" si="1"/>
        <v>0</v>
      </c>
      <c r="BG97" s="143">
        <f t="shared" si="2"/>
        <v>0</v>
      </c>
      <c r="BH97" s="143">
        <f t="shared" si="3"/>
        <v>0</v>
      </c>
      <c r="BI97" s="143">
        <f t="shared" si="4"/>
        <v>0</v>
      </c>
      <c r="BJ97" s="142" t="s">
        <v>85</v>
      </c>
      <c r="BK97" s="141"/>
      <c r="BL97" s="141"/>
      <c r="BM97" s="141"/>
    </row>
    <row r="98" spans="2:65" s="1" customForma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0"/>
    </row>
    <row r="99" spans="2:65" s="1" customFormat="1" ht="29.25" customHeight="1">
      <c r="B99" s="38"/>
      <c r="C99" s="116" t="s">
        <v>107</v>
      </c>
      <c r="D99" s="117"/>
      <c r="E99" s="117"/>
      <c r="F99" s="117"/>
      <c r="G99" s="117"/>
      <c r="H99" s="117"/>
      <c r="I99" s="117"/>
      <c r="J99" s="117"/>
      <c r="K99" s="117"/>
      <c r="L99" s="244">
        <f>ROUND(SUM(N88+N91),2)</f>
        <v>0</v>
      </c>
      <c r="M99" s="244"/>
      <c r="N99" s="244"/>
      <c r="O99" s="244"/>
      <c r="P99" s="244"/>
      <c r="Q99" s="244"/>
      <c r="R99" s="40"/>
    </row>
    <row r="100" spans="2:65" s="1" customFormat="1" ht="6.95" customHeight="1"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4"/>
    </row>
    <row r="104" spans="2:65" s="1" customFormat="1" ht="6.95" customHeight="1"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7"/>
    </row>
    <row r="105" spans="2:65" s="1" customFormat="1" ht="36.950000000000003" customHeight="1">
      <c r="B105" s="38"/>
      <c r="C105" s="211" t="s">
        <v>144</v>
      </c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40"/>
    </row>
    <row r="106" spans="2:65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40"/>
    </row>
    <row r="107" spans="2:65" s="1" customFormat="1" ht="30" customHeight="1">
      <c r="B107" s="38"/>
      <c r="C107" s="33" t="s">
        <v>19</v>
      </c>
      <c r="D107" s="39"/>
      <c r="E107" s="39"/>
      <c r="F107" s="254" t="str">
        <f>F6</f>
        <v>Rekonstrukce komunikací v oblasti Toužimská Novákovo náměstí</v>
      </c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39"/>
      <c r="R107" s="40"/>
    </row>
    <row r="108" spans="2:65" s="1" customFormat="1" ht="36.950000000000003" customHeight="1">
      <c r="B108" s="38"/>
      <c r="C108" s="72" t="s">
        <v>115</v>
      </c>
      <c r="D108" s="39"/>
      <c r="E108" s="39"/>
      <c r="F108" s="247" t="str">
        <f>F7</f>
        <v>901 - VON</v>
      </c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39"/>
      <c r="R108" s="40"/>
    </row>
    <row r="109" spans="2:65" s="1" customFormat="1" ht="6.95" customHeigh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/>
    </row>
    <row r="110" spans="2:65" s="1" customFormat="1" ht="18" customHeight="1">
      <c r="B110" s="38"/>
      <c r="C110" s="33" t="s">
        <v>23</v>
      </c>
      <c r="D110" s="39"/>
      <c r="E110" s="39"/>
      <c r="F110" s="31" t="str">
        <f>F9</f>
        <v>Praha - Kbely</v>
      </c>
      <c r="G110" s="39"/>
      <c r="H110" s="39"/>
      <c r="I110" s="39"/>
      <c r="J110" s="39"/>
      <c r="K110" s="33" t="s">
        <v>25</v>
      </c>
      <c r="L110" s="39"/>
      <c r="M110" s="258" t="str">
        <f>IF(O9="","",O9)</f>
        <v>21.4.2017</v>
      </c>
      <c r="N110" s="258"/>
      <c r="O110" s="258"/>
      <c r="P110" s="258"/>
      <c r="Q110" s="39"/>
      <c r="R110" s="40"/>
    </row>
    <row r="111" spans="2:65" s="1" customFormat="1" ht="6.95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40"/>
    </row>
    <row r="112" spans="2:65" s="1" customFormat="1" ht="15">
      <c r="B112" s="38"/>
      <c r="C112" s="33" t="s">
        <v>27</v>
      </c>
      <c r="D112" s="39"/>
      <c r="E112" s="39"/>
      <c r="F112" s="31" t="str">
        <f>E12</f>
        <v>MČ Praha 19</v>
      </c>
      <c r="G112" s="39"/>
      <c r="H112" s="39"/>
      <c r="I112" s="39"/>
      <c r="J112" s="39"/>
      <c r="K112" s="33" t="s">
        <v>33</v>
      </c>
      <c r="L112" s="39"/>
      <c r="M112" s="215" t="str">
        <f>E18</f>
        <v xml:space="preserve"> </v>
      </c>
      <c r="N112" s="215"/>
      <c r="O112" s="215"/>
      <c r="P112" s="215"/>
      <c r="Q112" s="215"/>
      <c r="R112" s="40"/>
    </row>
    <row r="113" spans="2:65" s="1" customFormat="1" ht="14.45" customHeight="1">
      <c r="B113" s="38"/>
      <c r="C113" s="33" t="s">
        <v>31</v>
      </c>
      <c r="D113" s="39"/>
      <c r="E113" s="39"/>
      <c r="F113" s="31" t="str">
        <f>IF(E15="","",E15)</f>
        <v>Vyplň údaj</v>
      </c>
      <c r="G113" s="39"/>
      <c r="H113" s="39"/>
      <c r="I113" s="39"/>
      <c r="J113" s="39"/>
      <c r="K113" s="33" t="s">
        <v>36</v>
      </c>
      <c r="L113" s="39"/>
      <c r="M113" s="215" t="str">
        <f>E21</f>
        <v xml:space="preserve"> </v>
      </c>
      <c r="N113" s="215"/>
      <c r="O113" s="215"/>
      <c r="P113" s="215"/>
      <c r="Q113" s="215"/>
      <c r="R113" s="40"/>
    </row>
    <row r="114" spans="2:65" s="1" customFormat="1" ht="10.35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8" customFormat="1" ht="29.25" customHeight="1">
      <c r="B115" s="146"/>
      <c r="C115" s="147" t="s">
        <v>145</v>
      </c>
      <c r="D115" s="148" t="s">
        <v>146</v>
      </c>
      <c r="E115" s="148" t="s">
        <v>59</v>
      </c>
      <c r="F115" s="274" t="s">
        <v>147</v>
      </c>
      <c r="G115" s="274"/>
      <c r="H115" s="274"/>
      <c r="I115" s="274"/>
      <c r="J115" s="148" t="s">
        <v>148</v>
      </c>
      <c r="K115" s="148" t="s">
        <v>149</v>
      </c>
      <c r="L115" s="275" t="s">
        <v>150</v>
      </c>
      <c r="M115" s="275"/>
      <c r="N115" s="274" t="s">
        <v>120</v>
      </c>
      <c r="O115" s="274"/>
      <c r="P115" s="274"/>
      <c r="Q115" s="276"/>
      <c r="R115" s="149"/>
      <c r="T115" s="79" t="s">
        <v>151</v>
      </c>
      <c r="U115" s="80" t="s">
        <v>41</v>
      </c>
      <c r="V115" s="80" t="s">
        <v>152</v>
      </c>
      <c r="W115" s="80" t="s">
        <v>153</v>
      </c>
      <c r="X115" s="80" t="s">
        <v>154</v>
      </c>
      <c r="Y115" s="80" t="s">
        <v>155</v>
      </c>
      <c r="Z115" s="80" t="s">
        <v>156</v>
      </c>
      <c r="AA115" s="81" t="s">
        <v>157</v>
      </c>
    </row>
    <row r="116" spans="2:65" s="1" customFormat="1" ht="29.25" customHeight="1">
      <c r="B116" s="38"/>
      <c r="C116" s="83" t="s">
        <v>117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280">
        <f>BK116</f>
        <v>0</v>
      </c>
      <c r="O116" s="281"/>
      <c r="P116" s="281"/>
      <c r="Q116" s="281"/>
      <c r="R116" s="40"/>
      <c r="T116" s="82"/>
      <c r="U116" s="54"/>
      <c r="V116" s="54"/>
      <c r="W116" s="150">
        <f>W117+W132</f>
        <v>0</v>
      </c>
      <c r="X116" s="54"/>
      <c r="Y116" s="150">
        <f>Y117+Y132</f>
        <v>0</v>
      </c>
      <c r="Z116" s="54"/>
      <c r="AA116" s="151">
        <f>AA117+AA132</f>
        <v>0</v>
      </c>
      <c r="AT116" s="21" t="s">
        <v>76</v>
      </c>
      <c r="AU116" s="21" t="s">
        <v>122</v>
      </c>
      <c r="BK116" s="152">
        <f>BK117+BK132</f>
        <v>0</v>
      </c>
    </row>
    <row r="117" spans="2:65" s="9" customFormat="1" ht="37.35" customHeight="1">
      <c r="B117" s="153"/>
      <c r="C117" s="154"/>
      <c r="D117" s="155" t="s">
        <v>1090</v>
      </c>
      <c r="E117" s="155"/>
      <c r="F117" s="155"/>
      <c r="G117" s="155"/>
      <c r="H117" s="155"/>
      <c r="I117" s="155"/>
      <c r="J117" s="155"/>
      <c r="K117" s="155"/>
      <c r="L117" s="155"/>
      <c r="M117" s="155"/>
      <c r="N117" s="305">
        <f>BK117</f>
        <v>0</v>
      </c>
      <c r="O117" s="306"/>
      <c r="P117" s="306"/>
      <c r="Q117" s="306"/>
      <c r="R117" s="156"/>
      <c r="T117" s="157"/>
      <c r="U117" s="154"/>
      <c r="V117" s="154"/>
      <c r="W117" s="158">
        <f>SUM(W118:W131)</f>
        <v>0</v>
      </c>
      <c r="X117" s="154"/>
      <c r="Y117" s="158">
        <f>SUM(Y118:Y131)</f>
        <v>0</v>
      </c>
      <c r="Z117" s="154"/>
      <c r="AA117" s="159">
        <f>SUM(AA118:AA131)</f>
        <v>0</v>
      </c>
      <c r="AR117" s="160" t="s">
        <v>182</v>
      </c>
      <c r="AT117" s="161" t="s">
        <v>76</v>
      </c>
      <c r="AU117" s="161" t="s">
        <v>77</v>
      </c>
      <c r="AY117" s="160" t="s">
        <v>158</v>
      </c>
      <c r="BK117" s="162">
        <f>SUM(BK118:BK131)</f>
        <v>0</v>
      </c>
    </row>
    <row r="118" spans="2:65" s="1" customFormat="1" ht="31.5" customHeight="1">
      <c r="B118" s="135"/>
      <c r="C118" s="164" t="s">
        <v>85</v>
      </c>
      <c r="D118" s="164" t="s">
        <v>159</v>
      </c>
      <c r="E118" s="165" t="s">
        <v>1091</v>
      </c>
      <c r="F118" s="277" t="s">
        <v>1092</v>
      </c>
      <c r="G118" s="277"/>
      <c r="H118" s="277"/>
      <c r="I118" s="277"/>
      <c r="J118" s="166" t="s">
        <v>333</v>
      </c>
      <c r="K118" s="167">
        <v>1</v>
      </c>
      <c r="L118" s="278">
        <v>0</v>
      </c>
      <c r="M118" s="278"/>
      <c r="N118" s="279">
        <f t="shared" ref="N118:N131" si="5">ROUND(L118*K118,2)</f>
        <v>0</v>
      </c>
      <c r="O118" s="279"/>
      <c r="P118" s="279"/>
      <c r="Q118" s="279"/>
      <c r="R118" s="138"/>
      <c r="T118" s="168" t="s">
        <v>5</v>
      </c>
      <c r="U118" s="47" t="s">
        <v>42</v>
      </c>
      <c r="V118" s="39"/>
      <c r="W118" s="169">
        <f t="shared" ref="W118:W131" si="6">V118*K118</f>
        <v>0</v>
      </c>
      <c r="X118" s="169">
        <v>0</v>
      </c>
      <c r="Y118" s="169">
        <f t="shared" ref="Y118:Y131" si="7">X118*K118</f>
        <v>0</v>
      </c>
      <c r="Z118" s="169">
        <v>0</v>
      </c>
      <c r="AA118" s="170">
        <f t="shared" ref="AA118:AA131" si="8">Z118*K118</f>
        <v>0</v>
      </c>
      <c r="AR118" s="21" t="s">
        <v>1093</v>
      </c>
      <c r="AT118" s="21" t="s">
        <v>159</v>
      </c>
      <c r="AU118" s="21" t="s">
        <v>85</v>
      </c>
      <c r="AY118" s="21" t="s">
        <v>158</v>
      </c>
      <c r="BE118" s="109">
        <f t="shared" ref="BE118:BE131" si="9">IF(U118="základní",N118,0)</f>
        <v>0</v>
      </c>
      <c r="BF118" s="109">
        <f t="shared" ref="BF118:BF131" si="10">IF(U118="snížená",N118,0)</f>
        <v>0</v>
      </c>
      <c r="BG118" s="109">
        <f t="shared" ref="BG118:BG131" si="11">IF(U118="zákl. přenesená",N118,0)</f>
        <v>0</v>
      </c>
      <c r="BH118" s="109">
        <f t="shared" ref="BH118:BH131" si="12">IF(U118="sníž. přenesená",N118,0)</f>
        <v>0</v>
      </c>
      <c r="BI118" s="109">
        <f t="shared" ref="BI118:BI131" si="13">IF(U118="nulová",N118,0)</f>
        <v>0</v>
      </c>
      <c r="BJ118" s="21" t="s">
        <v>85</v>
      </c>
      <c r="BK118" s="109">
        <f t="shared" ref="BK118:BK131" si="14">ROUND(L118*K118,2)</f>
        <v>0</v>
      </c>
      <c r="BL118" s="21" t="s">
        <v>1093</v>
      </c>
      <c r="BM118" s="21" t="s">
        <v>1094</v>
      </c>
    </row>
    <row r="119" spans="2:65" s="1" customFormat="1" ht="31.5" customHeight="1">
      <c r="B119" s="135"/>
      <c r="C119" s="164" t="s">
        <v>113</v>
      </c>
      <c r="D119" s="164" t="s">
        <v>159</v>
      </c>
      <c r="E119" s="165" t="s">
        <v>1095</v>
      </c>
      <c r="F119" s="277" t="s">
        <v>1096</v>
      </c>
      <c r="G119" s="277"/>
      <c r="H119" s="277"/>
      <c r="I119" s="277"/>
      <c r="J119" s="166" t="s">
        <v>333</v>
      </c>
      <c r="K119" s="167">
        <v>1</v>
      </c>
      <c r="L119" s="278">
        <v>0</v>
      </c>
      <c r="M119" s="278"/>
      <c r="N119" s="279">
        <f t="shared" si="5"/>
        <v>0</v>
      </c>
      <c r="O119" s="279"/>
      <c r="P119" s="279"/>
      <c r="Q119" s="279"/>
      <c r="R119" s="138"/>
      <c r="T119" s="168" t="s">
        <v>5</v>
      </c>
      <c r="U119" s="47" t="s">
        <v>42</v>
      </c>
      <c r="V119" s="39"/>
      <c r="W119" s="169">
        <f t="shared" si="6"/>
        <v>0</v>
      </c>
      <c r="X119" s="169">
        <v>0</v>
      </c>
      <c r="Y119" s="169">
        <f t="shared" si="7"/>
        <v>0</v>
      </c>
      <c r="Z119" s="169">
        <v>0</v>
      </c>
      <c r="AA119" s="170">
        <f t="shared" si="8"/>
        <v>0</v>
      </c>
      <c r="AR119" s="21" t="s">
        <v>1093</v>
      </c>
      <c r="AT119" s="21" t="s">
        <v>159</v>
      </c>
      <c r="AU119" s="21" t="s">
        <v>85</v>
      </c>
      <c r="AY119" s="21" t="s">
        <v>158</v>
      </c>
      <c r="BE119" s="109">
        <f t="shared" si="9"/>
        <v>0</v>
      </c>
      <c r="BF119" s="109">
        <f t="shared" si="10"/>
        <v>0</v>
      </c>
      <c r="BG119" s="109">
        <f t="shared" si="11"/>
        <v>0</v>
      </c>
      <c r="BH119" s="109">
        <f t="shared" si="12"/>
        <v>0</v>
      </c>
      <c r="BI119" s="109">
        <f t="shared" si="13"/>
        <v>0</v>
      </c>
      <c r="BJ119" s="21" t="s">
        <v>85</v>
      </c>
      <c r="BK119" s="109">
        <f t="shared" si="14"/>
        <v>0</v>
      </c>
      <c r="BL119" s="21" t="s">
        <v>1093</v>
      </c>
      <c r="BM119" s="21" t="s">
        <v>1097</v>
      </c>
    </row>
    <row r="120" spans="2:65" s="1" customFormat="1" ht="22.5" customHeight="1">
      <c r="B120" s="135"/>
      <c r="C120" s="164" t="s">
        <v>175</v>
      </c>
      <c r="D120" s="164" t="s">
        <v>159</v>
      </c>
      <c r="E120" s="165" t="s">
        <v>1098</v>
      </c>
      <c r="F120" s="277" t="s">
        <v>1099</v>
      </c>
      <c r="G120" s="277"/>
      <c r="H120" s="277"/>
      <c r="I120" s="277"/>
      <c r="J120" s="166" t="s">
        <v>333</v>
      </c>
      <c r="K120" s="167">
        <v>1</v>
      </c>
      <c r="L120" s="278">
        <v>0</v>
      </c>
      <c r="M120" s="278"/>
      <c r="N120" s="279">
        <f t="shared" si="5"/>
        <v>0</v>
      </c>
      <c r="O120" s="279"/>
      <c r="P120" s="279"/>
      <c r="Q120" s="279"/>
      <c r="R120" s="138"/>
      <c r="T120" s="168" t="s">
        <v>5</v>
      </c>
      <c r="U120" s="47" t="s">
        <v>42</v>
      </c>
      <c r="V120" s="39"/>
      <c r="W120" s="169">
        <f t="shared" si="6"/>
        <v>0</v>
      </c>
      <c r="X120" s="169">
        <v>0</v>
      </c>
      <c r="Y120" s="169">
        <f t="shared" si="7"/>
        <v>0</v>
      </c>
      <c r="Z120" s="169">
        <v>0</v>
      </c>
      <c r="AA120" s="170">
        <f t="shared" si="8"/>
        <v>0</v>
      </c>
      <c r="AR120" s="21" t="s">
        <v>1093</v>
      </c>
      <c r="AT120" s="21" t="s">
        <v>159</v>
      </c>
      <c r="AU120" s="21" t="s">
        <v>85</v>
      </c>
      <c r="AY120" s="21" t="s">
        <v>158</v>
      </c>
      <c r="BE120" s="109">
        <f t="shared" si="9"/>
        <v>0</v>
      </c>
      <c r="BF120" s="109">
        <f t="shared" si="10"/>
        <v>0</v>
      </c>
      <c r="BG120" s="109">
        <f t="shared" si="11"/>
        <v>0</v>
      </c>
      <c r="BH120" s="109">
        <f t="shared" si="12"/>
        <v>0</v>
      </c>
      <c r="BI120" s="109">
        <f t="shared" si="13"/>
        <v>0</v>
      </c>
      <c r="BJ120" s="21" t="s">
        <v>85</v>
      </c>
      <c r="BK120" s="109">
        <f t="shared" si="14"/>
        <v>0</v>
      </c>
      <c r="BL120" s="21" t="s">
        <v>1093</v>
      </c>
      <c r="BM120" s="21" t="s">
        <v>1100</v>
      </c>
    </row>
    <row r="121" spans="2:65" s="1" customFormat="1" ht="31.5" customHeight="1">
      <c r="B121" s="135"/>
      <c r="C121" s="164" t="s">
        <v>163</v>
      </c>
      <c r="D121" s="164" t="s">
        <v>159</v>
      </c>
      <c r="E121" s="165" t="s">
        <v>1101</v>
      </c>
      <c r="F121" s="277" t="s">
        <v>1102</v>
      </c>
      <c r="G121" s="277"/>
      <c r="H121" s="277"/>
      <c r="I121" s="277"/>
      <c r="J121" s="166" t="s">
        <v>333</v>
      </c>
      <c r="K121" s="167">
        <v>1</v>
      </c>
      <c r="L121" s="278">
        <v>0</v>
      </c>
      <c r="M121" s="278"/>
      <c r="N121" s="279">
        <f t="shared" si="5"/>
        <v>0</v>
      </c>
      <c r="O121" s="279"/>
      <c r="P121" s="279"/>
      <c r="Q121" s="279"/>
      <c r="R121" s="138"/>
      <c r="T121" s="168" t="s">
        <v>5</v>
      </c>
      <c r="U121" s="47" t="s">
        <v>42</v>
      </c>
      <c r="V121" s="39"/>
      <c r="W121" s="169">
        <f t="shared" si="6"/>
        <v>0</v>
      </c>
      <c r="X121" s="169">
        <v>0</v>
      </c>
      <c r="Y121" s="169">
        <f t="shared" si="7"/>
        <v>0</v>
      </c>
      <c r="Z121" s="169">
        <v>0</v>
      </c>
      <c r="AA121" s="170">
        <f t="shared" si="8"/>
        <v>0</v>
      </c>
      <c r="AR121" s="21" t="s">
        <v>1093</v>
      </c>
      <c r="AT121" s="21" t="s">
        <v>159</v>
      </c>
      <c r="AU121" s="21" t="s">
        <v>85</v>
      </c>
      <c r="AY121" s="21" t="s">
        <v>158</v>
      </c>
      <c r="BE121" s="109">
        <f t="shared" si="9"/>
        <v>0</v>
      </c>
      <c r="BF121" s="109">
        <f t="shared" si="10"/>
        <v>0</v>
      </c>
      <c r="BG121" s="109">
        <f t="shared" si="11"/>
        <v>0</v>
      </c>
      <c r="BH121" s="109">
        <f t="shared" si="12"/>
        <v>0</v>
      </c>
      <c r="BI121" s="109">
        <f t="shared" si="13"/>
        <v>0</v>
      </c>
      <c r="BJ121" s="21" t="s">
        <v>85</v>
      </c>
      <c r="BK121" s="109">
        <f t="shared" si="14"/>
        <v>0</v>
      </c>
      <c r="BL121" s="21" t="s">
        <v>1093</v>
      </c>
      <c r="BM121" s="21" t="s">
        <v>1103</v>
      </c>
    </row>
    <row r="122" spans="2:65" s="1" customFormat="1" ht="31.5" customHeight="1">
      <c r="B122" s="135"/>
      <c r="C122" s="164" t="s">
        <v>182</v>
      </c>
      <c r="D122" s="164" t="s">
        <v>159</v>
      </c>
      <c r="E122" s="165" t="s">
        <v>1104</v>
      </c>
      <c r="F122" s="277" t="s">
        <v>1105</v>
      </c>
      <c r="G122" s="277"/>
      <c r="H122" s="277"/>
      <c r="I122" s="277"/>
      <c r="J122" s="166" t="s">
        <v>333</v>
      </c>
      <c r="K122" s="167">
        <v>1</v>
      </c>
      <c r="L122" s="278">
        <v>0</v>
      </c>
      <c r="M122" s="278"/>
      <c r="N122" s="279">
        <f t="shared" si="5"/>
        <v>0</v>
      </c>
      <c r="O122" s="279"/>
      <c r="P122" s="279"/>
      <c r="Q122" s="279"/>
      <c r="R122" s="138"/>
      <c r="T122" s="168" t="s">
        <v>5</v>
      </c>
      <c r="U122" s="47" t="s">
        <v>42</v>
      </c>
      <c r="V122" s="39"/>
      <c r="W122" s="169">
        <f t="shared" si="6"/>
        <v>0</v>
      </c>
      <c r="X122" s="169">
        <v>0</v>
      </c>
      <c r="Y122" s="169">
        <f t="shared" si="7"/>
        <v>0</v>
      </c>
      <c r="Z122" s="169">
        <v>0</v>
      </c>
      <c r="AA122" s="170">
        <f t="shared" si="8"/>
        <v>0</v>
      </c>
      <c r="AR122" s="21" t="s">
        <v>1093</v>
      </c>
      <c r="AT122" s="21" t="s">
        <v>159</v>
      </c>
      <c r="AU122" s="21" t="s">
        <v>85</v>
      </c>
      <c r="AY122" s="21" t="s">
        <v>158</v>
      </c>
      <c r="BE122" s="109">
        <f t="shared" si="9"/>
        <v>0</v>
      </c>
      <c r="BF122" s="109">
        <f t="shared" si="10"/>
        <v>0</v>
      </c>
      <c r="BG122" s="109">
        <f t="shared" si="11"/>
        <v>0</v>
      </c>
      <c r="BH122" s="109">
        <f t="shared" si="12"/>
        <v>0</v>
      </c>
      <c r="BI122" s="109">
        <f t="shared" si="13"/>
        <v>0</v>
      </c>
      <c r="BJ122" s="21" t="s">
        <v>85</v>
      </c>
      <c r="BK122" s="109">
        <f t="shared" si="14"/>
        <v>0</v>
      </c>
      <c r="BL122" s="21" t="s">
        <v>1093</v>
      </c>
      <c r="BM122" s="21" t="s">
        <v>1106</v>
      </c>
    </row>
    <row r="123" spans="2:65" s="1" customFormat="1" ht="31.5" customHeight="1">
      <c r="B123" s="135"/>
      <c r="C123" s="164" t="s">
        <v>189</v>
      </c>
      <c r="D123" s="164" t="s">
        <v>159</v>
      </c>
      <c r="E123" s="165" t="s">
        <v>1107</v>
      </c>
      <c r="F123" s="277" t="s">
        <v>1108</v>
      </c>
      <c r="G123" s="277"/>
      <c r="H123" s="277"/>
      <c r="I123" s="277"/>
      <c r="J123" s="166" t="s">
        <v>333</v>
      </c>
      <c r="K123" s="167">
        <v>1</v>
      </c>
      <c r="L123" s="278">
        <v>0</v>
      </c>
      <c r="M123" s="278"/>
      <c r="N123" s="279">
        <f t="shared" si="5"/>
        <v>0</v>
      </c>
      <c r="O123" s="279"/>
      <c r="P123" s="279"/>
      <c r="Q123" s="279"/>
      <c r="R123" s="138"/>
      <c r="T123" s="168" t="s">
        <v>5</v>
      </c>
      <c r="U123" s="47" t="s">
        <v>42</v>
      </c>
      <c r="V123" s="39"/>
      <c r="W123" s="169">
        <f t="shared" si="6"/>
        <v>0</v>
      </c>
      <c r="X123" s="169">
        <v>0</v>
      </c>
      <c r="Y123" s="169">
        <f t="shared" si="7"/>
        <v>0</v>
      </c>
      <c r="Z123" s="169">
        <v>0</v>
      </c>
      <c r="AA123" s="170">
        <f t="shared" si="8"/>
        <v>0</v>
      </c>
      <c r="AR123" s="21" t="s">
        <v>1093</v>
      </c>
      <c r="AT123" s="21" t="s">
        <v>159</v>
      </c>
      <c r="AU123" s="21" t="s">
        <v>85</v>
      </c>
      <c r="AY123" s="21" t="s">
        <v>158</v>
      </c>
      <c r="BE123" s="109">
        <f t="shared" si="9"/>
        <v>0</v>
      </c>
      <c r="BF123" s="109">
        <f t="shared" si="10"/>
        <v>0</v>
      </c>
      <c r="BG123" s="109">
        <f t="shared" si="11"/>
        <v>0</v>
      </c>
      <c r="BH123" s="109">
        <f t="shared" si="12"/>
        <v>0</v>
      </c>
      <c r="BI123" s="109">
        <f t="shared" si="13"/>
        <v>0</v>
      </c>
      <c r="BJ123" s="21" t="s">
        <v>85</v>
      </c>
      <c r="BK123" s="109">
        <f t="shared" si="14"/>
        <v>0</v>
      </c>
      <c r="BL123" s="21" t="s">
        <v>1093</v>
      </c>
      <c r="BM123" s="21" t="s">
        <v>1109</v>
      </c>
    </row>
    <row r="124" spans="2:65" s="1" customFormat="1" ht="22.5" customHeight="1">
      <c r="B124" s="135"/>
      <c r="C124" s="164" t="s">
        <v>194</v>
      </c>
      <c r="D124" s="164" t="s">
        <v>159</v>
      </c>
      <c r="E124" s="165" t="s">
        <v>1110</v>
      </c>
      <c r="F124" s="277" t="s">
        <v>1111</v>
      </c>
      <c r="G124" s="277"/>
      <c r="H124" s="277"/>
      <c r="I124" s="277"/>
      <c r="J124" s="166" t="s">
        <v>333</v>
      </c>
      <c r="K124" s="167">
        <v>1</v>
      </c>
      <c r="L124" s="278">
        <v>0</v>
      </c>
      <c r="M124" s="278"/>
      <c r="N124" s="279">
        <f t="shared" si="5"/>
        <v>0</v>
      </c>
      <c r="O124" s="279"/>
      <c r="P124" s="279"/>
      <c r="Q124" s="279"/>
      <c r="R124" s="138"/>
      <c r="T124" s="168" t="s">
        <v>5</v>
      </c>
      <c r="U124" s="47" t="s">
        <v>42</v>
      </c>
      <c r="V124" s="39"/>
      <c r="W124" s="169">
        <f t="shared" si="6"/>
        <v>0</v>
      </c>
      <c r="X124" s="169">
        <v>0</v>
      </c>
      <c r="Y124" s="169">
        <f t="shared" si="7"/>
        <v>0</v>
      </c>
      <c r="Z124" s="169">
        <v>0</v>
      </c>
      <c r="AA124" s="170">
        <f t="shared" si="8"/>
        <v>0</v>
      </c>
      <c r="AR124" s="21" t="s">
        <v>1093</v>
      </c>
      <c r="AT124" s="21" t="s">
        <v>159</v>
      </c>
      <c r="AU124" s="21" t="s">
        <v>85</v>
      </c>
      <c r="AY124" s="21" t="s">
        <v>158</v>
      </c>
      <c r="BE124" s="109">
        <f t="shared" si="9"/>
        <v>0</v>
      </c>
      <c r="BF124" s="109">
        <f t="shared" si="10"/>
        <v>0</v>
      </c>
      <c r="BG124" s="109">
        <f t="shared" si="11"/>
        <v>0</v>
      </c>
      <c r="BH124" s="109">
        <f t="shared" si="12"/>
        <v>0</v>
      </c>
      <c r="BI124" s="109">
        <f t="shared" si="13"/>
        <v>0</v>
      </c>
      <c r="BJ124" s="21" t="s">
        <v>85</v>
      </c>
      <c r="BK124" s="109">
        <f t="shared" si="14"/>
        <v>0</v>
      </c>
      <c r="BL124" s="21" t="s">
        <v>1093</v>
      </c>
      <c r="BM124" s="21" t="s">
        <v>1112</v>
      </c>
    </row>
    <row r="125" spans="2:65" s="1" customFormat="1" ht="22.5" customHeight="1">
      <c r="B125" s="135"/>
      <c r="C125" s="164" t="s">
        <v>198</v>
      </c>
      <c r="D125" s="164" t="s">
        <v>159</v>
      </c>
      <c r="E125" s="165" t="s">
        <v>1113</v>
      </c>
      <c r="F125" s="277" t="s">
        <v>136</v>
      </c>
      <c r="G125" s="277"/>
      <c r="H125" s="277"/>
      <c r="I125" s="277"/>
      <c r="J125" s="166" t="s">
        <v>333</v>
      </c>
      <c r="K125" s="167">
        <v>1</v>
      </c>
      <c r="L125" s="278">
        <v>0</v>
      </c>
      <c r="M125" s="278"/>
      <c r="N125" s="279">
        <f t="shared" si="5"/>
        <v>0</v>
      </c>
      <c r="O125" s="279"/>
      <c r="P125" s="279"/>
      <c r="Q125" s="279"/>
      <c r="R125" s="138"/>
      <c r="T125" s="168" t="s">
        <v>5</v>
      </c>
      <c r="U125" s="47" t="s">
        <v>42</v>
      </c>
      <c r="V125" s="39"/>
      <c r="W125" s="169">
        <f t="shared" si="6"/>
        <v>0</v>
      </c>
      <c r="X125" s="169">
        <v>0</v>
      </c>
      <c r="Y125" s="169">
        <f t="shared" si="7"/>
        <v>0</v>
      </c>
      <c r="Z125" s="169">
        <v>0</v>
      </c>
      <c r="AA125" s="170">
        <f t="shared" si="8"/>
        <v>0</v>
      </c>
      <c r="AR125" s="21" t="s">
        <v>1093</v>
      </c>
      <c r="AT125" s="21" t="s">
        <v>159</v>
      </c>
      <c r="AU125" s="21" t="s">
        <v>85</v>
      </c>
      <c r="AY125" s="21" t="s">
        <v>158</v>
      </c>
      <c r="BE125" s="109">
        <f t="shared" si="9"/>
        <v>0</v>
      </c>
      <c r="BF125" s="109">
        <f t="shared" si="10"/>
        <v>0</v>
      </c>
      <c r="BG125" s="109">
        <f t="shared" si="11"/>
        <v>0</v>
      </c>
      <c r="BH125" s="109">
        <f t="shared" si="12"/>
        <v>0</v>
      </c>
      <c r="BI125" s="109">
        <f t="shared" si="13"/>
        <v>0</v>
      </c>
      <c r="BJ125" s="21" t="s">
        <v>85</v>
      </c>
      <c r="BK125" s="109">
        <f t="shared" si="14"/>
        <v>0</v>
      </c>
      <c r="BL125" s="21" t="s">
        <v>1093</v>
      </c>
      <c r="BM125" s="21" t="s">
        <v>1114</v>
      </c>
    </row>
    <row r="126" spans="2:65" s="1" customFormat="1" ht="31.5" customHeight="1">
      <c r="B126" s="135"/>
      <c r="C126" s="164" t="s">
        <v>203</v>
      </c>
      <c r="D126" s="164" t="s">
        <v>159</v>
      </c>
      <c r="E126" s="165" t="s">
        <v>1115</v>
      </c>
      <c r="F126" s="277" t="s">
        <v>1116</v>
      </c>
      <c r="G126" s="277"/>
      <c r="H126" s="277"/>
      <c r="I126" s="277"/>
      <c r="J126" s="166" t="s">
        <v>333</v>
      </c>
      <c r="K126" s="167">
        <v>1</v>
      </c>
      <c r="L126" s="278">
        <v>0</v>
      </c>
      <c r="M126" s="278"/>
      <c r="N126" s="279">
        <f t="shared" si="5"/>
        <v>0</v>
      </c>
      <c r="O126" s="279"/>
      <c r="P126" s="279"/>
      <c r="Q126" s="279"/>
      <c r="R126" s="138"/>
      <c r="T126" s="168" t="s">
        <v>5</v>
      </c>
      <c r="U126" s="47" t="s">
        <v>42</v>
      </c>
      <c r="V126" s="39"/>
      <c r="W126" s="169">
        <f t="shared" si="6"/>
        <v>0</v>
      </c>
      <c r="X126" s="169">
        <v>0</v>
      </c>
      <c r="Y126" s="169">
        <f t="shared" si="7"/>
        <v>0</v>
      </c>
      <c r="Z126" s="169">
        <v>0</v>
      </c>
      <c r="AA126" s="170">
        <f t="shared" si="8"/>
        <v>0</v>
      </c>
      <c r="AR126" s="21" t="s">
        <v>1093</v>
      </c>
      <c r="AT126" s="21" t="s">
        <v>159</v>
      </c>
      <c r="AU126" s="21" t="s">
        <v>85</v>
      </c>
      <c r="AY126" s="21" t="s">
        <v>158</v>
      </c>
      <c r="BE126" s="109">
        <f t="shared" si="9"/>
        <v>0</v>
      </c>
      <c r="BF126" s="109">
        <f t="shared" si="10"/>
        <v>0</v>
      </c>
      <c r="BG126" s="109">
        <f t="shared" si="11"/>
        <v>0</v>
      </c>
      <c r="BH126" s="109">
        <f t="shared" si="12"/>
        <v>0</v>
      </c>
      <c r="BI126" s="109">
        <f t="shared" si="13"/>
        <v>0</v>
      </c>
      <c r="BJ126" s="21" t="s">
        <v>85</v>
      </c>
      <c r="BK126" s="109">
        <f t="shared" si="14"/>
        <v>0</v>
      </c>
      <c r="BL126" s="21" t="s">
        <v>1093</v>
      </c>
      <c r="BM126" s="21" t="s">
        <v>1117</v>
      </c>
    </row>
    <row r="127" spans="2:65" s="1" customFormat="1" ht="22.5" customHeight="1">
      <c r="B127" s="135"/>
      <c r="C127" s="164" t="s">
        <v>209</v>
      </c>
      <c r="D127" s="164" t="s">
        <v>159</v>
      </c>
      <c r="E127" s="165" t="s">
        <v>1118</v>
      </c>
      <c r="F127" s="277" t="s">
        <v>1119</v>
      </c>
      <c r="G127" s="277"/>
      <c r="H127" s="277"/>
      <c r="I127" s="277"/>
      <c r="J127" s="166" t="s">
        <v>333</v>
      </c>
      <c r="K127" s="167">
        <v>1</v>
      </c>
      <c r="L127" s="278">
        <v>0</v>
      </c>
      <c r="M127" s="278"/>
      <c r="N127" s="279">
        <f t="shared" si="5"/>
        <v>0</v>
      </c>
      <c r="O127" s="279"/>
      <c r="P127" s="279"/>
      <c r="Q127" s="279"/>
      <c r="R127" s="138"/>
      <c r="T127" s="168" t="s">
        <v>5</v>
      </c>
      <c r="U127" s="47" t="s">
        <v>42</v>
      </c>
      <c r="V127" s="39"/>
      <c r="W127" s="169">
        <f t="shared" si="6"/>
        <v>0</v>
      </c>
      <c r="X127" s="169">
        <v>0</v>
      </c>
      <c r="Y127" s="169">
        <f t="shared" si="7"/>
        <v>0</v>
      </c>
      <c r="Z127" s="169">
        <v>0</v>
      </c>
      <c r="AA127" s="170">
        <f t="shared" si="8"/>
        <v>0</v>
      </c>
      <c r="AR127" s="21" t="s">
        <v>1093</v>
      </c>
      <c r="AT127" s="21" t="s">
        <v>159</v>
      </c>
      <c r="AU127" s="21" t="s">
        <v>85</v>
      </c>
      <c r="AY127" s="21" t="s">
        <v>158</v>
      </c>
      <c r="BE127" s="109">
        <f t="shared" si="9"/>
        <v>0</v>
      </c>
      <c r="BF127" s="109">
        <f t="shared" si="10"/>
        <v>0</v>
      </c>
      <c r="BG127" s="109">
        <f t="shared" si="11"/>
        <v>0</v>
      </c>
      <c r="BH127" s="109">
        <f t="shared" si="12"/>
        <v>0</v>
      </c>
      <c r="BI127" s="109">
        <f t="shared" si="13"/>
        <v>0</v>
      </c>
      <c r="BJ127" s="21" t="s">
        <v>85</v>
      </c>
      <c r="BK127" s="109">
        <f t="shared" si="14"/>
        <v>0</v>
      </c>
      <c r="BL127" s="21" t="s">
        <v>1093</v>
      </c>
      <c r="BM127" s="21" t="s">
        <v>1120</v>
      </c>
    </row>
    <row r="128" spans="2:65" s="1" customFormat="1" ht="22.5" customHeight="1">
      <c r="B128" s="135"/>
      <c r="C128" s="164" t="s">
        <v>17</v>
      </c>
      <c r="D128" s="164" t="s">
        <v>159</v>
      </c>
      <c r="E128" s="165" t="s">
        <v>1121</v>
      </c>
      <c r="F128" s="277" t="s">
        <v>1122</v>
      </c>
      <c r="G128" s="277"/>
      <c r="H128" s="277"/>
      <c r="I128" s="277"/>
      <c r="J128" s="166" t="s">
        <v>333</v>
      </c>
      <c r="K128" s="167">
        <v>1</v>
      </c>
      <c r="L128" s="278">
        <v>0</v>
      </c>
      <c r="M128" s="278"/>
      <c r="N128" s="279">
        <f t="shared" si="5"/>
        <v>0</v>
      </c>
      <c r="O128" s="279"/>
      <c r="P128" s="279"/>
      <c r="Q128" s="279"/>
      <c r="R128" s="138"/>
      <c r="T128" s="168" t="s">
        <v>5</v>
      </c>
      <c r="U128" s="47" t="s">
        <v>42</v>
      </c>
      <c r="V128" s="39"/>
      <c r="W128" s="169">
        <f t="shared" si="6"/>
        <v>0</v>
      </c>
      <c r="X128" s="169">
        <v>0</v>
      </c>
      <c r="Y128" s="169">
        <f t="shared" si="7"/>
        <v>0</v>
      </c>
      <c r="Z128" s="169">
        <v>0</v>
      </c>
      <c r="AA128" s="170">
        <f t="shared" si="8"/>
        <v>0</v>
      </c>
      <c r="AR128" s="21" t="s">
        <v>1093</v>
      </c>
      <c r="AT128" s="21" t="s">
        <v>159</v>
      </c>
      <c r="AU128" s="21" t="s">
        <v>85</v>
      </c>
      <c r="AY128" s="21" t="s">
        <v>158</v>
      </c>
      <c r="BE128" s="109">
        <f t="shared" si="9"/>
        <v>0</v>
      </c>
      <c r="BF128" s="109">
        <f t="shared" si="10"/>
        <v>0</v>
      </c>
      <c r="BG128" s="109">
        <f t="shared" si="11"/>
        <v>0</v>
      </c>
      <c r="BH128" s="109">
        <f t="shared" si="12"/>
        <v>0</v>
      </c>
      <c r="BI128" s="109">
        <f t="shared" si="13"/>
        <v>0</v>
      </c>
      <c r="BJ128" s="21" t="s">
        <v>85</v>
      </c>
      <c r="BK128" s="109">
        <f t="shared" si="14"/>
        <v>0</v>
      </c>
      <c r="BL128" s="21" t="s">
        <v>1093</v>
      </c>
      <c r="BM128" s="21" t="s">
        <v>1123</v>
      </c>
    </row>
    <row r="129" spans="2:65" s="1" customFormat="1" ht="22.5" customHeight="1">
      <c r="B129" s="135"/>
      <c r="C129" s="164" t="s">
        <v>219</v>
      </c>
      <c r="D129" s="164" t="s">
        <v>159</v>
      </c>
      <c r="E129" s="165" t="s">
        <v>1124</v>
      </c>
      <c r="F129" s="277" t="s">
        <v>139</v>
      </c>
      <c r="G129" s="277"/>
      <c r="H129" s="277"/>
      <c r="I129" s="277"/>
      <c r="J129" s="166" t="s">
        <v>333</v>
      </c>
      <c r="K129" s="167">
        <v>1</v>
      </c>
      <c r="L129" s="278">
        <v>0</v>
      </c>
      <c r="M129" s="278"/>
      <c r="N129" s="279">
        <f t="shared" si="5"/>
        <v>0</v>
      </c>
      <c r="O129" s="279"/>
      <c r="P129" s="279"/>
      <c r="Q129" s="279"/>
      <c r="R129" s="138"/>
      <c r="T129" s="168" t="s">
        <v>5</v>
      </c>
      <c r="U129" s="47" t="s">
        <v>42</v>
      </c>
      <c r="V129" s="39"/>
      <c r="W129" s="169">
        <f t="shared" si="6"/>
        <v>0</v>
      </c>
      <c r="X129" s="169">
        <v>0</v>
      </c>
      <c r="Y129" s="169">
        <f t="shared" si="7"/>
        <v>0</v>
      </c>
      <c r="Z129" s="169">
        <v>0</v>
      </c>
      <c r="AA129" s="170">
        <f t="shared" si="8"/>
        <v>0</v>
      </c>
      <c r="AR129" s="21" t="s">
        <v>1093</v>
      </c>
      <c r="AT129" s="21" t="s">
        <v>159</v>
      </c>
      <c r="AU129" s="21" t="s">
        <v>85</v>
      </c>
      <c r="AY129" s="21" t="s">
        <v>158</v>
      </c>
      <c r="BE129" s="109">
        <f t="shared" si="9"/>
        <v>0</v>
      </c>
      <c r="BF129" s="109">
        <f t="shared" si="10"/>
        <v>0</v>
      </c>
      <c r="BG129" s="109">
        <f t="shared" si="11"/>
        <v>0</v>
      </c>
      <c r="BH129" s="109">
        <f t="shared" si="12"/>
        <v>0</v>
      </c>
      <c r="BI129" s="109">
        <f t="shared" si="13"/>
        <v>0</v>
      </c>
      <c r="BJ129" s="21" t="s">
        <v>85</v>
      </c>
      <c r="BK129" s="109">
        <f t="shared" si="14"/>
        <v>0</v>
      </c>
      <c r="BL129" s="21" t="s">
        <v>1093</v>
      </c>
      <c r="BM129" s="21" t="s">
        <v>1125</v>
      </c>
    </row>
    <row r="130" spans="2:65" s="1" customFormat="1" ht="22.5" customHeight="1">
      <c r="B130" s="135"/>
      <c r="C130" s="164" t="s">
        <v>242</v>
      </c>
      <c r="D130" s="164" t="s">
        <v>159</v>
      </c>
      <c r="E130" s="165" t="s">
        <v>1126</v>
      </c>
      <c r="F130" s="277" t="s">
        <v>140</v>
      </c>
      <c r="G130" s="277"/>
      <c r="H130" s="277"/>
      <c r="I130" s="277"/>
      <c r="J130" s="166" t="s">
        <v>333</v>
      </c>
      <c r="K130" s="167">
        <v>1</v>
      </c>
      <c r="L130" s="278">
        <v>0</v>
      </c>
      <c r="M130" s="278"/>
      <c r="N130" s="279">
        <f t="shared" si="5"/>
        <v>0</v>
      </c>
      <c r="O130" s="279"/>
      <c r="P130" s="279"/>
      <c r="Q130" s="279"/>
      <c r="R130" s="138"/>
      <c r="T130" s="168" t="s">
        <v>5</v>
      </c>
      <c r="U130" s="47" t="s">
        <v>42</v>
      </c>
      <c r="V130" s="39"/>
      <c r="W130" s="169">
        <f t="shared" si="6"/>
        <v>0</v>
      </c>
      <c r="X130" s="169">
        <v>0</v>
      </c>
      <c r="Y130" s="169">
        <f t="shared" si="7"/>
        <v>0</v>
      </c>
      <c r="Z130" s="169">
        <v>0</v>
      </c>
      <c r="AA130" s="170">
        <f t="shared" si="8"/>
        <v>0</v>
      </c>
      <c r="AR130" s="21" t="s">
        <v>1093</v>
      </c>
      <c r="AT130" s="21" t="s">
        <v>159</v>
      </c>
      <c r="AU130" s="21" t="s">
        <v>85</v>
      </c>
      <c r="AY130" s="21" t="s">
        <v>158</v>
      </c>
      <c r="BE130" s="109">
        <f t="shared" si="9"/>
        <v>0</v>
      </c>
      <c r="BF130" s="109">
        <f t="shared" si="10"/>
        <v>0</v>
      </c>
      <c r="BG130" s="109">
        <f t="shared" si="11"/>
        <v>0</v>
      </c>
      <c r="BH130" s="109">
        <f t="shared" si="12"/>
        <v>0</v>
      </c>
      <c r="BI130" s="109">
        <f t="shared" si="13"/>
        <v>0</v>
      </c>
      <c r="BJ130" s="21" t="s">
        <v>85</v>
      </c>
      <c r="BK130" s="109">
        <f t="shared" si="14"/>
        <v>0</v>
      </c>
      <c r="BL130" s="21" t="s">
        <v>1093</v>
      </c>
      <c r="BM130" s="21" t="s">
        <v>1127</v>
      </c>
    </row>
    <row r="131" spans="2:65" s="1" customFormat="1" ht="22.5" customHeight="1">
      <c r="B131" s="135"/>
      <c r="C131" s="164" t="s">
        <v>247</v>
      </c>
      <c r="D131" s="164" t="s">
        <v>159</v>
      </c>
      <c r="E131" s="165" t="s">
        <v>1128</v>
      </c>
      <c r="F131" s="277" t="s">
        <v>1129</v>
      </c>
      <c r="G131" s="277"/>
      <c r="H131" s="277"/>
      <c r="I131" s="277"/>
      <c r="J131" s="166" t="s">
        <v>333</v>
      </c>
      <c r="K131" s="167">
        <v>2</v>
      </c>
      <c r="L131" s="278">
        <v>0</v>
      </c>
      <c r="M131" s="278"/>
      <c r="N131" s="279">
        <f t="shared" si="5"/>
        <v>0</v>
      </c>
      <c r="O131" s="279"/>
      <c r="P131" s="279"/>
      <c r="Q131" s="279"/>
      <c r="R131" s="138"/>
      <c r="T131" s="168" t="s">
        <v>5</v>
      </c>
      <c r="U131" s="47" t="s">
        <v>42</v>
      </c>
      <c r="V131" s="39"/>
      <c r="W131" s="169">
        <f t="shared" si="6"/>
        <v>0</v>
      </c>
      <c r="X131" s="169">
        <v>0</v>
      </c>
      <c r="Y131" s="169">
        <f t="shared" si="7"/>
        <v>0</v>
      </c>
      <c r="Z131" s="169">
        <v>0</v>
      </c>
      <c r="AA131" s="170">
        <f t="shared" si="8"/>
        <v>0</v>
      </c>
      <c r="AR131" s="21" t="s">
        <v>1093</v>
      </c>
      <c r="AT131" s="21" t="s">
        <v>159</v>
      </c>
      <c r="AU131" s="21" t="s">
        <v>85</v>
      </c>
      <c r="AY131" s="21" t="s">
        <v>158</v>
      </c>
      <c r="BE131" s="109">
        <f t="shared" si="9"/>
        <v>0</v>
      </c>
      <c r="BF131" s="109">
        <f t="shared" si="10"/>
        <v>0</v>
      </c>
      <c r="BG131" s="109">
        <f t="shared" si="11"/>
        <v>0</v>
      </c>
      <c r="BH131" s="109">
        <f t="shared" si="12"/>
        <v>0</v>
      </c>
      <c r="BI131" s="109">
        <f t="shared" si="13"/>
        <v>0</v>
      </c>
      <c r="BJ131" s="21" t="s">
        <v>85</v>
      </c>
      <c r="BK131" s="109">
        <f t="shared" si="14"/>
        <v>0</v>
      </c>
      <c r="BL131" s="21" t="s">
        <v>1093</v>
      </c>
      <c r="BM131" s="21" t="s">
        <v>1130</v>
      </c>
    </row>
    <row r="132" spans="2:65" s="1" customFormat="1" ht="49.9" customHeight="1">
      <c r="B132" s="38"/>
      <c r="C132" s="39"/>
      <c r="D132" s="155" t="s">
        <v>642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00">
        <f>BK132</f>
        <v>0</v>
      </c>
      <c r="O132" s="301"/>
      <c r="P132" s="301"/>
      <c r="Q132" s="301"/>
      <c r="R132" s="40"/>
      <c r="T132" s="208"/>
      <c r="U132" s="59"/>
      <c r="V132" s="59"/>
      <c r="W132" s="59"/>
      <c r="X132" s="59"/>
      <c r="Y132" s="59"/>
      <c r="Z132" s="59"/>
      <c r="AA132" s="61"/>
      <c r="AT132" s="21" t="s">
        <v>76</v>
      </c>
      <c r="AU132" s="21" t="s">
        <v>77</v>
      </c>
      <c r="AY132" s="21" t="s">
        <v>643</v>
      </c>
      <c r="BK132" s="109">
        <v>0</v>
      </c>
    </row>
    <row r="133" spans="2:65" s="1" customFormat="1" ht="6.95" customHeight="1">
      <c r="B133" s="62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4"/>
    </row>
  </sheetData>
  <mergeCells count="108">
    <mergeCell ref="N132:Q132"/>
    <mergeCell ref="H1:K1"/>
    <mergeCell ref="S2:AC2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M113:Q113"/>
    <mergeCell ref="F115:I115"/>
    <mergeCell ref="L115:M115"/>
    <mergeCell ref="N115:Q115"/>
    <mergeCell ref="F118:I118"/>
    <mergeCell ref="L118:M118"/>
    <mergeCell ref="N118:Q118"/>
    <mergeCell ref="F119:I119"/>
    <mergeCell ref="L119:M119"/>
    <mergeCell ref="N119:Q119"/>
    <mergeCell ref="N116:Q116"/>
    <mergeCell ref="N117:Q117"/>
    <mergeCell ref="D96:H96"/>
    <mergeCell ref="N96:Q96"/>
    <mergeCell ref="N97:Q97"/>
    <mergeCell ref="L99:Q99"/>
    <mergeCell ref="C105:Q105"/>
    <mergeCell ref="F107:P107"/>
    <mergeCell ref="F108:P108"/>
    <mergeCell ref="M110:P110"/>
    <mergeCell ref="M112:Q112"/>
    <mergeCell ref="N89:Q89"/>
    <mergeCell ref="N91:Q91"/>
    <mergeCell ref="D92:H92"/>
    <mergeCell ref="N92:Q92"/>
    <mergeCell ref="D93:H93"/>
    <mergeCell ref="N93:Q93"/>
    <mergeCell ref="D94:H94"/>
    <mergeCell ref="N94:Q94"/>
    <mergeCell ref="D95:H95"/>
    <mergeCell ref="N95:Q95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15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100 - SO 100 Komunikace a...</vt:lpstr>
      <vt:lpstr>400 - SO 400 Veřejné osvě...</vt:lpstr>
      <vt:lpstr>800 - SO 800 Sadové úpravy</vt:lpstr>
      <vt:lpstr>850 - SO Statické zajiště...</vt:lpstr>
      <vt:lpstr>901 - VON</vt:lpstr>
      <vt:lpstr>'100 - SO 100 Komunikace a...'!Názvy_tisku</vt:lpstr>
      <vt:lpstr>'400 - SO 400 Veřejné osvě...'!Názvy_tisku</vt:lpstr>
      <vt:lpstr>'800 - SO 800 Sadové úpravy'!Názvy_tisku</vt:lpstr>
      <vt:lpstr>'850 - SO Statické zajiště...'!Názvy_tisku</vt:lpstr>
      <vt:lpstr>'901 - VON'!Názvy_tisku</vt:lpstr>
      <vt:lpstr>'Rekapitulace stavby'!Názvy_tisku</vt:lpstr>
      <vt:lpstr>'100 - SO 100 Komunikace a...'!Oblast_tisku</vt:lpstr>
      <vt:lpstr>'400 - SO 400 Veřejné osvě...'!Oblast_tisku</vt:lpstr>
      <vt:lpstr>'800 - SO 800 Sadové úpravy'!Oblast_tisku</vt:lpstr>
      <vt:lpstr>'850 - SO Statické zajiště...'!Oblast_tisku</vt:lpstr>
      <vt:lpstr>'901 -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DESKTOP-4NS5FKT\uzivatel</dc:creator>
  <cp:lastModifiedBy>uzivatel</cp:lastModifiedBy>
  <dcterms:created xsi:type="dcterms:W3CDTF">2017-04-26T14:04:08Z</dcterms:created>
  <dcterms:modified xsi:type="dcterms:W3CDTF">2017-04-26T14:27:44Z</dcterms:modified>
</cp:coreProperties>
</file>