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0" yWindow="270" windowWidth="18735" windowHeight="12210"/>
  </bookViews>
  <sheets>
    <sheet name="Pokyny pro vyplnění" sheetId="11" r:id="rId1"/>
    <sheet name="Stavba" sheetId="1" r:id="rId2"/>
    <sheet name="VzorPolozky" sheetId="10" state="hidden" r:id="rId3"/>
    <sheet name="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 Pol'!$A$1:$U$42</definedName>
    <definedName name="_xlnm.Print_Area" localSheetId="1">Stavba!$A$1:$J$53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krouhleni">Stavba!$G$27</definedName>
    <definedName name="Zhotovitel">Stavba!$D$11:$G$11</definedName>
  </definedNames>
  <calcPr calcId="145621" fullCalcOnLoad="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H52" i="1" l="1"/>
  <c r="H51" i="1"/>
  <c r="H50" i="1"/>
  <c r="H49" i="1"/>
  <c r="H48" i="1"/>
  <c r="H47" i="1"/>
  <c r="G52" i="1"/>
  <c r="G51" i="1"/>
  <c r="G50" i="1"/>
  <c r="G49" i="1"/>
  <c r="G48" i="1"/>
  <c r="G47" i="1"/>
  <c r="G39" i="1"/>
  <c r="F39" i="1"/>
  <c r="G32" i="12"/>
  <c r="AC32" i="12"/>
  <c r="AD32" i="12"/>
  <c r="BA11" i="12"/>
  <c r="O8" i="12"/>
  <c r="Q8" i="12"/>
  <c r="U8" i="12"/>
  <c r="G9" i="12"/>
  <c r="G8" i="12" s="1"/>
  <c r="I9" i="12"/>
  <c r="K9" i="12"/>
  <c r="K8" i="12" s="1"/>
  <c r="O9" i="12"/>
  <c r="Q9" i="12"/>
  <c r="U9" i="12"/>
  <c r="G10" i="12"/>
  <c r="M10" i="12" s="1"/>
  <c r="I10" i="12"/>
  <c r="I8" i="12" s="1"/>
  <c r="K10" i="12"/>
  <c r="O10" i="12"/>
  <c r="Q10" i="12"/>
  <c r="U10" i="12"/>
  <c r="G12" i="12"/>
  <c r="M12" i="12" s="1"/>
  <c r="I12" i="12"/>
  <c r="K12" i="12"/>
  <c r="O12" i="12"/>
  <c r="Q12" i="12"/>
  <c r="U12" i="12"/>
  <c r="G13" i="12"/>
  <c r="I13" i="12"/>
  <c r="K13" i="12"/>
  <c r="M13" i="12"/>
  <c r="O13" i="12"/>
  <c r="Q13" i="12"/>
  <c r="U13" i="12"/>
  <c r="G14" i="12"/>
  <c r="I14" i="12"/>
  <c r="K14" i="12"/>
  <c r="M14" i="12"/>
  <c r="O14" i="12"/>
  <c r="U14" i="12"/>
  <c r="G15" i="12"/>
  <c r="I15" i="12"/>
  <c r="K15" i="12"/>
  <c r="M15" i="12"/>
  <c r="O15" i="12"/>
  <c r="Q15" i="12"/>
  <c r="Q14" i="12" s="1"/>
  <c r="U15" i="12"/>
  <c r="Q16" i="12"/>
  <c r="U16" i="12"/>
  <c r="G17" i="12"/>
  <c r="I17" i="12"/>
  <c r="I16" i="12" s="1"/>
  <c r="K17" i="12"/>
  <c r="M17" i="12"/>
  <c r="O17" i="12"/>
  <c r="Q17" i="12"/>
  <c r="U17" i="12"/>
  <c r="G18" i="12"/>
  <c r="G16" i="12" s="1"/>
  <c r="I18" i="12"/>
  <c r="K18" i="12"/>
  <c r="K16" i="12" s="1"/>
  <c r="O18" i="12"/>
  <c r="Q18" i="12"/>
  <c r="U18" i="12"/>
  <c r="G19" i="12"/>
  <c r="M19" i="12" s="1"/>
  <c r="I19" i="12"/>
  <c r="K19" i="12"/>
  <c r="O19" i="12"/>
  <c r="Q19" i="12"/>
  <c r="U19" i="12"/>
  <c r="G20" i="12"/>
  <c r="M20" i="12" s="1"/>
  <c r="I20" i="12"/>
  <c r="K20" i="12"/>
  <c r="O20" i="12"/>
  <c r="Q20" i="12"/>
  <c r="U20" i="12"/>
  <c r="G21" i="12"/>
  <c r="I21" i="12"/>
  <c r="K21" i="12"/>
  <c r="M21" i="12"/>
  <c r="O21" i="12"/>
  <c r="Q21" i="12"/>
  <c r="U21" i="12"/>
  <c r="G23" i="12"/>
  <c r="I23" i="12"/>
  <c r="K23" i="12"/>
  <c r="M23" i="12"/>
  <c r="O23" i="12"/>
  <c r="O16" i="12" s="1"/>
  <c r="Q23" i="12"/>
  <c r="U23" i="12"/>
  <c r="I24" i="12"/>
  <c r="K24" i="12"/>
  <c r="M24" i="12"/>
  <c r="O24" i="12"/>
  <c r="Q24" i="12"/>
  <c r="G25" i="12"/>
  <c r="G24" i="12" s="1"/>
  <c r="I25" i="12"/>
  <c r="K25" i="12"/>
  <c r="M25" i="12"/>
  <c r="O25" i="12"/>
  <c r="Q25" i="12"/>
  <c r="U25" i="12"/>
  <c r="U24" i="12" s="1"/>
  <c r="O26" i="12"/>
  <c r="Q26" i="12"/>
  <c r="U26" i="12"/>
  <c r="G27" i="12"/>
  <c r="G26" i="12" s="1"/>
  <c r="I27" i="12"/>
  <c r="K27" i="12"/>
  <c r="K26" i="12" s="1"/>
  <c r="O27" i="12"/>
  <c r="Q27" i="12"/>
  <c r="U27" i="12"/>
  <c r="G28" i="12"/>
  <c r="M28" i="12" s="1"/>
  <c r="I28" i="12"/>
  <c r="I26" i="12" s="1"/>
  <c r="K28" i="12"/>
  <c r="O28" i="12"/>
  <c r="Q28" i="12"/>
  <c r="U28" i="12"/>
  <c r="G29" i="12"/>
  <c r="I29" i="12"/>
  <c r="K29" i="12"/>
  <c r="O29" i="12"/>
  <c r="U29" i="12"/>
  <c r="G30" i="12"/>
  <c r="I30" i="12"/>
  <c r="K30" i="12"/>
  <c r="M30" i="12"/>
  <c r="M29" i="12" s="1"/>
  <c r="O30" i="12"/>
  <c r="Q30" i="12"/>
  <c r="Q29" i="12" s="1"/>
  <c r="U30" i="12"/>
  <c r="I20" i="1"/>
  <c r="G20" i="1"/>
  <c r="E20" i="1"/>
  <c r="I19" i="1"/>
  <c r="G19" i="1"/>
  <c r="E19" i="1"/>
  <c r="I18" i="1"/>
  <c r="G18" i="1"/>
  <c r="E18" i="1"/>
  <c r="I17" i="1"/>
  <c r="G17" i="1"/>
  <c r="E17" i="1"/>
  <c r="I16" i="1"/>
  <c r="G16" i="1"/>
  <c r="E16" i="1"/>
  <c r="G53" i="1"/>
  <c r="H53" i="1"/>
  <c r="I53" i="1"/>
  <c r="G27" i="1"/>
  <c r="F40" i="1"/>
  <c r="G40" i="1"/>
  <c r="G25" i="1" s="1"/>
  <c r="G26" i="1" s="1"/>
  <c r="H39" i="1"/>
  <c r="I39" i="1" s="1"/>
  <c r="I40" i="1" s="1"/>
  <c r="J39" i="1" s="1"/>
  <c r="J40" i="1" s="1"/>
  <c r="J28" i="1"/>
  <c r="J26" i="1"/>
  <c r="G38" i="1"/>
  <c r="F38" i="1"/>
  <c r="H32" i="1"/>
  <c r="J23" i="1"/>
  <c r="J24" i="1"/>
  <c r="J25" i="1"/>
  <c r="J27" i="1"/>
  <c r="E24" i="1"/>
  <c r="E26" i="1"/>
  <c r="G28" i="1" l="1"/>
  <c r="G23" i="1"/>
  <c r="M27" i="12"/>
  <c r="M26" i="12" s="1"/>
  <c r="M18" i="12"/>
  <c r="M16" i="12" s="1"/>
  <c r="M9" i="12"/>
  <c r="M8" i="12" s="1"/>
  <c r="I21" i="1"/>
  <c r="G21" i="1"/>
  <c r="E21" i="1"/>
  <c r="H40" i="1"/>
  <c r="G24" i="1" l="1"/>
  <c r="G29" i="1" s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<sst xmlns="http://schemas.openxmlformats.org/spreadsheetml/2006/main" count="223" uniqueCount="136">
  <si>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</si>
  <si>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</si>
  <si>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</si>
  <si>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</si>
  <si>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</si>
  <si>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</si>
  <si>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</si>
  <si>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</si>
  <si>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</si>
  <si>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</si>
  <si>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</si>
  <si>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</si>
  <si>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</si>
  <si>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</si>
  <si>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</si>
  <si>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</si>
  <si>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</si>
  <si>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</si>
  <si>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</si>
  <si>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</si>
  <si>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</si>
  <si>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</si>
  <si>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</si>
  <si>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</si>
  <si>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</si>
  <si>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</si>
  <si>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</si>
  <si>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</si>
  <si>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</si>
  <si>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</si>
  <si>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</si>
  <si>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</si>
  <si>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</si>
  <si>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</si>
  <si>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</si>
  <si>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</si>
  <si>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</si>
  <si>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</si>
  <si>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</si>
  <si>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</si>
  <si>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</si>
  <si>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</si>
  <si>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</si>
  <si>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Obec Lochenice</t>
  </si>
  <si>
    <t>Rozpočet:</t>
  </si>
  <si>
    <t>Misto</t>
  </si>
  <si>
    <t>Oprava místních komunikací-úsek 1</t>
  </si>
  <si>
    <t>Celkem za stavbu</t>
  </si>
  <si>
    <t>CZK</t>
  </si>
  <si>
    <t>Rekapitulace dílů</t>
  </si>
  <si>
    <t>Typ dílu</t>
  </si>
  <si>
    <t>1</t>
  </si>
  <si>
    <t>Zemní práce</t>
  </si>
  <si>
    <t>11</t>
  </si>
  <si>
    <t>Přípravné a přidružené práce</t>
  </si>
  <si>
    <t>5</t>
  </si>
  <si>
    <t>Komunikace</t>
  </si>
  <si>
    <t>93</t>
  </si>
  <si>
    <t>Dokončovací práce inž.staveb</t>
  </si>
  <si>
    <t>97</t>
  </si>
  <si>
    <t>Prorážení otvorů</t>
  </si>
  <si>
    <t>99</t>
  </si>
  <si>
    <t>Staveništní přesun hmot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</si>
  <si>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</si>
  <si>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</si>
  <si>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</si>
  <si>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</si>
  <si>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</si>
  <si>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</si>
  <si>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</si>
  <si>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</si>
  <si>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</si>
  <si>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</si>
  <si>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</si>
  <si>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</si>
  <si>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</si>
  <si>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</si>
  <si>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</si>
  <si>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</si>
  <si>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</si>
  <si>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</si>
  <si>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</si>
  <si>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</si>
  <si>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</si>
  <si>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</si>
  <si>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</si>
  <si>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</si>
  <si>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</si>
  <si>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</si>
  <si>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</si>
  <si>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</si>
  <si>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</si>
  <si>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113151219R00</t>
  </si>
  <si>
    <t>Fréz.živič krytu nad 500 m2, bez překážek,tl.10 cm</t>
  </si>
  <si>
    <t>m2</t>
  </si>
  <si>
    <t>POL1_0</t>
  </si>
  <si>
    <t>122100110RA0</t>
  </si>
  <si>
    <t>Odkopávky pro spodní stavbu silnic v hornině 1-4</t>
  </si>
  <si>
    <t>POL2_0</t>
  </si>
  <si>
    <t>hloubka výkopu 450mm</t>
  </si>
  <si>
    <t>POP</t>
  </si>
  <si>
    <t>162701105R00</t>
  </si>
  <si>
    <t>Vodorovné přemístění výkopku z hor.1-4 do 10000 m</t>
  </si>
  <si>
    <t>m3</t>
  </si>
  <si>
    <t>199000002R00</t>
  </si>
  <si>
    <t>Poplatek za skládku horniny 1- 4</t>
  </si>
  <si>
    <t>11-100DIO</t>
  </si>
  <si>
    <t>DIO - zajištění stanovisek DOSS, včetně  zajištění, úpravy DZ po dobu výstavby.</t>
  </si>
  <si>
    <t>soubor</t>
  </si>
  <si>
    <t>569831111R00</t>
  </si>
  <si>
    <t>Zpevnění krajnic štěrkodrtí tloušťky  10 cm</t>
  </si>
  <si>
    <t>564871111R00</t>
  </si>
  <si>
    <t>Podklad ze štěrkodrti po zhutnění tloušťky 25 cm</t>
  </si>
  <si>
    <t>565131111RT2</t>
  </si>
  <si>
    <t>Podklad z obal kamen. ACP 16+, š. do 3 m, tl. 5 cm, plochy 201-1000 m2</t>
  </si>
  <si>
    <t>572751112R00</t>
  </si>
  <si>
    <t>Vyspravení výtluků krytů asf.betonem,1 km nad 10 t</t>
  </si>
  <si>
    <t>t</t>
  </si>
  <si>
    <t>573211111R00</t>
  </si>
  <si>
    <t>Postřik živičný spojovací z asfaltu 0,5-0,7 kg/m2</t>
  </si>
  <si>
    <t>1098*2</t>
  </si>
  <si>
    <t>VV</t>
  </si>
  <si>
    <t>577141212RT2</t>
  </si>
  <si>
    <t>Beton asfalt.ACO 11, tl.5 cm, plochy 201-1000 m2</t>
  </si>
  <si>
    <t>938909611R00</t>
  </si>
  <si>
    <t>Odstranění nánosu na krajnicích tl. do 10 cm</t>
  </si>
  <si>
    <t>979082318R00</t>
  </si>
  <si>
    <t>Vodorovná doprava suti a hmot po suchu do 6000 m</t>
  </si>
  <si>
    <t>979990113R00</t>
  </si>
  <si>
    <t>Poplatek za skládku suti - obalované kam. - asfalt</t>
  </si>
  <si>
    <t>998225111R00</t>
  </si>
  <si>
    <t>Přesun hmot, pozemní komunikace, kryt živičný</t>
  </si>
  <si>
    <t/>
  </si>
  <si>
    <t>SUM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</si>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</sst>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12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7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6" xfId="0" applyFont="1" applyBorder="1" applyAlignment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3" fillId="2" borderId="0" xfId="0" applyFont="1" applyFill="1" applyAlignment="1">
      <alignment horizontal="left" wrapText="1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 indent="1"/>
    </xf>
    <xf numFmtId="1" fontId="0" fillId="0" borderId="6" xfId="0" applyNumberFormat="1" applyFont="1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Border="1" applyAlignment="1">
      <alignment horizontal="left" vertical="center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0" borderId="29" xfId="0" applyNumberFormat="1" applyBorder="1" applyAlignment="1"/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 wrapText="1"/>
    </xf>
    <xf numFmtId="49" fontId="7" fillId="0" borderId="26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vertical="center" wrapText="1"/>
    </xf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5" fillId="3" borderId="35" xfId="0" applyFont="1" applyFill="1" applyBorder="1" applyAlignment="1">
      <alignment horizontal="center" vertical="center" wrapText="1"/>
    </xf>
    <xf numFmtId="0" fontId="15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9" fontId="7" fillId="0" borderId="10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 applyAlignment="1"/>
    <xf numFmtId="4" fontId="7" fillId="5" borderId="39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45" xfId="0" applyFont="1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 applyAlignment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49" fontId="19" fillId="0" borderId="0" xfId="0" applyNumberFormat="1" applyFont="1" applyAlignment="1">
      <alignment wrapText="1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6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17" fillId="0" borderId="0" xfId="0" applyNumberFormat="1" applyFont="1" applyBorder="1" applyAlignment="1">
      <alignment vertical="top" wrapText="1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0" fontId="18" fillId="0" borderId="33" xfId="0" applyNumberFormat="1" applyFont="1" applyBorder="1" applyAlignment="1">
      <alignment vertical="top" wrapText="1" shrinkToFit="1"/>
    </xf>
    <xf numFmtId="172" fontId="16" fillId="0" borderId="33" xfId="0" applyNumberFormat="1" applyFont="1" applyBorder="1" applyAlignment="1">
      <alignment vertical="top" shrinkToFit="1"/>
    </xf>
    <xf numFmtId="172" fontId="17" fillId="0" borderId="0" xfId="0" applyNumberFormat="1" applyFont="1" applyBorder="1" applyAlignment="1">
      <alignment vertical="top" wrapText="1" shrinkToFit="1"/>
    </xf>
    <xf numFmtId="172" fontId="0" fillId="3" borderId="39" xfId="0" applyNumberFormat="1" applyFill="1" applyBorder="1" applyAlignment="1">
      <alignment vertical="top" shrinkToFit="1"/>
    </xf>
    <xf numFmtId="172" fontId="18" fillId="0" borderId="33" xfId="0" applyNumberFormat="1" applyFont="1" applyBorder="1" applyAlignment="1">
      <alignment vertical="top" wrapText="1" shrinkToFit="1"/>
    </xf>
    <xf numFmtId="4" fontId="16" fillId="4" borderId="33" xfId="0" applyNumberFormat="1" applyFont="1" applyFill="1" applyBorder="1" applyAlignment="1" applyProtection="1">
      <alignment vertical="top" shrinkToFit="1"/>
      <protection locked="0"/>
    </xf>
    <xf numFmtId="4" fontId="16" fillId="0" borderId="33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wrapText="1" shrinkToFit="1"/>
    </xf>
    <xf numFmtId="4" fontId="17" fillId="0" borderId="34" xfId="0" applyNumberFormat="1" applyFont="1" applyBorder="1" applyAlignment="1">
      <alignment vertical="top" wrapText="1" shrinkToFit="1"/>
    </xf>
    <xf numFmtId="4" fontId="0" fillId="3" borderId="39" xfId="0" applyNumberFormat="1" applyFill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172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10" xfId="0" applyNumberFormat="1" applyFont="1" applyBorder="1" applyAlignment="1">
      <alignment vertical="top"/>
    </xf>
    <xf numFmtId="0" fontId="16" fillId="0" borderId="39" xfId="0" applyFont="1" applyBorder="1" applyAlignment="1">
      <alignment vertical="top" shrinkToFit="1"/>
    </xf>
    <xf numFmtId="172" fontId="16" fillId="0" borderId="39" xfId="0" applyNumberFormat="1" applyFont="1" applyBorder="1" applyAlignment="1">
      <alignment vertical="top" shrinkToFit="1"/>
    </xf>
    <xf numFmtId="4" fontId="16" fillId="4" borderId="39" xfId="0" applyNumberFormat="1" applyFont="1" applyFill="1" applyBorder="1" applyAlignment="1" applyProtection="1">
      <alignment vertical="top" shrinkToFit="1"/>
      <protection locked="0"/>
    </xf>
    <xf numFmtId="4" fontId="16" fillId="0" borderId="39" xfId="0" applyNumberFormat="1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4" fontId="8" fillId="3" borderId="22" xfId="0" applyNumberFormat="1" applyFont="1" applyFill="1" applyBorder="1" applyAlignment="1">
      <alignment vertical="top"/>
    </xf>
    <xf numFmtId="0" fontId="16" fillId="0" borderId="33" xfId="0" applyNumberFormat="1" applyFont="1" applyBorder="1" applyAlignment="1">
      <alignment horizontal="left" vertical="top" wrapText="1"/>
    </xf>
    <xf numFmtId="0" fontId="17" fillId="0" borderId="26" xfId="0" applyNumberFormat="1" applyFont="1" applyBorder="1" applyAlignment="1">
      <alignment horizontal="left" vertical="top" wrapText="1"/>
    </xf>
    <xf numFmtId="0" fontId="0" fillId="3" borderId="39" xfId="0" applyNumberFormat="1" applyFill="1" applyBorder="1" applyAlignment="1">
      <alignment horizontal="left" vertical="top" wrapText="1"/>
    </xf>
    <xf numFmtId="0" fontId="18" fillId="0" borderId="33" xfId="0" quotePrefix="1" applyNumberFormat="1" applyFont="1" applyBorder="1" applyAlignment="1">
      <alignment horizontal="left" vertical="top" wrapText="1"/>
    </xf>
    <xf numFmtId="0" fontId="16" fillId="0" borderId="39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vitel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tabSelected="1" workbookViewId="0">
      <selection activeCell="A2" sqref="A2:G2"/>
    </sheetView>
  </sheetViews>
  <sheetFormatPr defaultRowHeight="12.75" x14ac:dyDescent="0.2"/>
  <sheetData>
    <row r="1" spans="1:7" x14ac:dyDescent="0.2">
      <c r="A1" s="37" t="s">
        <v>38</v>
      </c>
    </row>
    <row r="2" spans="1:7" ht="57.75" customHeight="1" x14ac:dyDescent="0.2">
      <c r="A2" s="80" t="s">
        <v>39</v>
      </c>
      <c r="B2" s="80"/>
      <c r="C2" s="80"/>
      <c r="D2" s="80"/>
      <c r="E2" s="80"/>
      <c r="F2" s="80"/>
      <c r="G2" s="80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56"/>
  <sheetViews>
    <sheetView showGridLines="0" topLeftCell="B23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 x14ac:dyDescent="0.2">
      <c r="A1" s="73" t="s">
        <v>36</v>
      </c>
      <c r="B1" s="85" t="s">
        <v>42</v>
      </c>
      <c r="C1" s="86"/>
      <c r="D1" s="86"/>
      <c r="E1" s="86"/>
      <c r="F1" s="86"/>
      <c r="G1" s="86"/>
      <c r="H1" s="86"/>
      <c r="I1" s="86"/>
      <c r="J1" s="87"/>
    </row>
    <row r="2" spans="1:15" ht="23.25" customHeight="1" x14ac:dyDescent="0.2">
      <c r="A2" s="4"/>
      <c r="B2" s="106" t="s">
        <v>40</v>
      </c>
      <c r="C2" s="107"/>
      <c r="D2" s="108" t="s">
        <v>46</v>
      </c>
      <c r="E2" s="109"/>
      <c r="F2" s="109"/>
      <c r="G2" s="109"/>
      <c r="H2" s="109"/>
      <c r="I2" s="109"/>
      <c r="J2" s="110"/>
      <c r="O2" s="2"/>
    </row>
    <row r="3" spans="1:15" ht="23.25" customHeight="1" x14ac:dyDescent="0.2">
      <c r="A3" s="4"/>
      <c r="B3" s="111" t="s">
        <v>45</v>
      </c>
      <c r="C3" s="112"/>
      <c r="D3" s="113" t="s">
        <v>43</v>
      </c>
      <c r="E3" s="114"/>
      <c r="F3" s="114"/>
      <c r="G3" s="114"/>
      <c r="H3" s="114"/>
      <c r="I3" s="114"/>
      <c r="J3" s="115"/>
    </row>
    <row r="4" spans="1:15" ht="23.25" hidden="1" customHeight="1" x14ac:dyDescent="0.2">
      <c r="A4" s="4"/>
      <c r="B4" s="116" t="s">
        <v>44</v>
      </c>
      <c r="C4" s="117"/>
      <c r="D4" s="118"/>
      <c r="E4" s="118"/>
      <c r="F4" s="119"/>
      <c r="G4" s="120"/>
      <c r="H4" s="119"/>
      <c r="I4" s="120"/>
      <c r="J4" s="121"/>
    </row>
    <row r="5" spans="1:15" ht="24" customHeight="1" x14ac:dyDescent="0.2">
      <c r="A5" s="4"/>
      <c r="B5" s="47" t="s">
        <v>21</v>
      </c>
      <c r="C5" s="5"/>
      <c r="D5" s="122" t="s">
        <v>43</v>
      </c>
      <c r="E5" s="26"/>
      <c r="F5" s="26"/>
      <c r="G5" s="26"/>
      <c r="H5" s="28" t="s">
        <v>33</v>
      </c>
      <c r="I5" s="122"/>
      <c r="J5" s="11"/>
    </row>
    <row r="6" spans="1:15" ht="15.75" customHeight="1" x14ac:dyDescent="0.2">
      <c r="A6" s="4"/>
      <c r="B6" s="41"/>
      <c r="C6" s="26"/>
      <c r="D6" s="122"/>
      <c r="E6" s="26"/>
      <c r="F6" s="26"/>
      <c r="G6" s="26"/>
      <c r="H6" s="28" t="s">
        <v>34</v>
      </c>
      <c r="I6" s="122"/>
      <c r="J6" s="11"/>
    </row>
    <row r="7" spans="1:15" ht="15.75" customHeight="1" x14ac:dyDescent="0.2">
      <c r="A7" s="4"/>
      <c r="B7" s="42"/>
      <c r="C7" s="123"/>
      <c r="D7" s="105"/>
      <c r="E7" s="34"/>
      <c r="F7" s="34"/>
      <c r="G7" s="34"/>
      <c r="H7" s="36"/>
      <c r="I7" s="34"/>
      <c r="J7" s="51"/>
    </row>
    <row r="8" spans="1:15" ht="24" hidden="1" customHeight="1" x14ac:dyDescent="0.2">
      <c r="A8" s="4"/>
      <c r="B8" s="47" t="s">
        <v>19</v>
      </c>
      <c r="C8" s="5"/>
      <c r="D8" s="35"/>
      <c r="E8" s="5"/>
      <c r="F8" s="5"/>
      <c r="G8" s="45"/>
      <c r="H8" s="28" t="s">
        <v>33</v>
      </c>
      <c r="I8" s="33"/>
      <c r="J8" s="11"/>
    </row>
    <row r="9" spans="1:15" ht="15.75" hidden="1" customHeight="1" x14ac:dyDescent="0.2">
      <c r="A9" s="4"/>
      <c r="B9" s="4"/>
      <c r="C9" s="5"/>
      <c r="D9" s="35"/>
      <c r="E9" s="5"/>
      <c r="F9" s="5"/>
      <c r="G9" s="45"/>
      <c r="H9" s="28" t="s">
        <v>34</v>
      </c>
      <c r="I9" s="33"/>
      <c r="J9" s="11"/>
    </row>
    <row r="10" spans="1:15" ht="15.75" hidden="1" customHeight="1" x14ac:dyDescent="0.2">
      <c r="A10" s="4"/>
      <c r="B10" s="52"/>
      <c r="C10" s="27"/>
      <c r="D10" s="46"/>
      <c r="E10" s="55"/>
      <c r="F10" s="55"/>
      <c r="G10" s="53"/>
      <c r="H10" s="53"/>
      <c r="I10" s="54"/>
      <c r="J10" s="51"/>
    </row>
    <row r="11" spans="1:15" ht="24" customHeight="1" x14ac:dyDescent="0.2">
      <c r="A11" s="4"/>
      <c r="B11" s="47" t="s">
        <v>18</v>
      </c>
      <c r="C11" s="5"/>
      <c r="D11" s="124"/>
      <c r="E11" s="124"/>
      <c r="F11" s="124"/>
      <c r="G11" s="124"/>
      <c r="H11" s="28" t="s">
        <v>33</v>
      </c>
      <c r="I11" s="128"/>
      <c r="J11" s="11"/>
    </row>
    <row r="12" spans="1:15" ht="15.75" customHeight="1" x14ac:dyDescent="0.2">
      <c r="A12" s="4"/>
      <c r="B12" s="41"/>
      <c r="C12" s="26"/>
      <c r="D12" s="125"/>
      <c r="E12" s="125"/>
      <c r="F12" s="125"/>
      <c r="G12" s="125"/>
      <c r="H12" s="28" t="s">
        <v>34</v>
      </c>
      <c r="I12" s="128"/>
      <c r="J12" s="11"/>
    </row>
    <row r="13" spans="1:15" ht="15.75" customHeight="1" x14ac:dyDescent="0.2">
      <c r="A13" s="4"/>
      <c r="B13" s="42"/>
      <c r="C13" s="127"/>
      <c r="D13" s="126"/>
      <c r="E13" s="126"/>
      <c r="F13" s="126"/>
      <c r="G13" s="126"/>
      <c r="H13" s="29"/>
      <c r="I13" s="34"/>
      <c r="J13" s="51"/>
    </row>
    <row r="14" spans="1:15" ht="24" hidden="1" customHeight="1" x14ac:dyDescent="0.2">
      <c r="A14" s="4"/>
      <c r="B14" s="66" t="s">
        <v>20</v>
      </c>
      <c r="C14" s="67"/>
      <c r="D14" s="68"/>
      <c r="E14" s="69"/>
      <c r="F14" s="69"/>
      <c r="G14" s="69"/>
      <c r="H14" s="70"/>
      <c r="I14" s="69"/>
      <c r="J14" s="71"/>
    </row>
    <row r="15" spans="1:15" ht="32.25" customHeight="1" x14ac:dyDescent="0.2">
      <c r="A15" s="4"/>
      <c r="B15" s="52" t="s">
        <v>31</v>
      </c>
      <c r="C15" s="72"/>
      <c r="D15" s="53"/>
      <c r="E15" s="100" t="s">
        <v>29</v>
      </c>
      <c r="F15" s="100"/>
      <c r="G15" s="81" t="s">
        <v>30</v>
      </c>
      <c r="H15" s="81"/>
      <c r="I15" s="81" t="s">
        <v>28</v>
      </c>
      <c r="J15" s="82"/>
    </row>
    <row r="16" spans="1:15" ht="23.25" customHeight="1" x14ac:dyDescent="0.2">
      <c r="A16" s="193" t="s">
        <v>23</v>
      </c>
      <c r="B16" s="194" t="s">
        <v>23</v>
      </c>
      <c r="C16" s="58"/>
      <c r="D16" s="59"/>
      <c r="E16" s="83">
        <f>SUMIF(F47:F52,A16,G47:G52)+SUMIF(F47:F52,"PSU",G47:G52)</f>
        <v>0</v>
      </c>
      <c r="F16" s="84"/>
      <c r="G16" s="83">
        <f>SUMIF(F47:F52,A16,H47:H52)+SUMIF(F47:F52,"PSU",H47:H52)</f>
        <v>0</v>
      </c>
      <c r="H16" s="84"/>
      <c r="I16" s="83">
        <f>SUMIF(F47:F52,A16,I47:I52)+SUMIF(F47:F52,"PSU",I47:I52)</f>
        <v>0</v>
      </c>
      <c r="J16" s="93"/>
    </row>
    <row r="17" spans="1:10" ht="23.25" customHeight="1" x14ac:dyDescent="0.2">
      <c r="A17" s="193" t="s">
        <v>24</v>
      </c>
      <c r="B17" s="194" t="s">
        <v>24</v>
      </c>
      <c r="C17" s="58"/>
      <c r="D17" s="59"/>
      <c r="E17" s="83">
        <f>SUMIF(F47:F52,A17,G47:G52)</f>
        <v>0</v>
      </c>
      <c r="F17" s="84"/>
      <c r="G17" s="83">
        <f>SUMIF(F47:F52,A17,H47:H52)</f>
        <v>0</v>
      </c>
      <c r="H17" s="84"/>
      <c r="I17" s="83">
        <f>SUMIF(F47:F52,A17,I47:I52)</f>
        <v>0</v>
      </c>
      <c r="J17" s="93"/>
    </row>
    <row r="18" spans="1:10" ht="23.25" customHeight="1" x14ac:dyDescent="0.2">
      <c r="A18" s="193" t="s">
        <v>25</v>
      </c>
      <c r="B18" s="194" t="s">
        <v>25</v>
      </c>
      <c r="C18" s="58"/>
      <c r="D18" s="59"/>
      <c r="E18" s="83">
        <f>SUMIF(F47:F52,A18,G47:G52)</f>
        <v>0</v>
      </c>
      <c r="F18" s="84"/>
      <c r="G18" s="83">
        <f>SUMIF(F47:F52,A18,H47:H52)</f>
        <v>0</v>
      </c>
      <c r="H18" s="84"/>
      <c r="I18" s="83">
        <f>SUMIF(F47:F52,A18,I47:I52)</f>
        <v>0</v>
      </c>
      <c r="J18" s="93"/>
    </row>
    <row r="19" spans="1:10" ht="23.25" customHeight="1" x14ac:dyDescent="0.2">
      <c r="A19" s="193" t="s">
        <v>63</v>
      </c>
      <c r="B19" s="194" t="s">
        <v>26</v>
      </c>
      <c r="C19" s="58"/>
      <c r="D19" s="59"/>
      <c r="E19" s="83">
        <f>SUMIF(F47:F52,A19,G47:G52)</f>
        <v>0</v>
      </c>
      <c r="F19" s="84"/>
      <c r="G19" s="83">
        <f>SUMIF(F47:F52,A19,H47:H52)</f>
        <v>0</v>
      </c>
      <c r="H19" s="84"/>
      <c r="I19" s="83">
        <f>SUMIF(F47:F52,A19,I47:I52)</f>
        <v>0</v>
      </c>
      <c r="J19" s="93"/>
    </row>
    <row r="20" spans="1:10" ht="23.25" customHeight="1" x14ac:dyDescent="0.2">
      <c r="A20" s="193" t="s">
        <v>64</v>
      </c>
      <c r="B20" s="194" t="s">
        <v>27</v>
      </c>
      <c r="C20" s="58"/>
      <c r="D20" s="59"/>
      <c r="E20" s="83">
        <f>SUMIF(F47:F52,A20,G47:G52)</f>
        <v>0</v>
      </c>
      <c r="F20" s="84"/>
      <c r="G20" s="83">
        <f>SUMIF(F47:F52,A20,H47:H52)</f>
        <v>0</v>
      </c>
      <c r="H20" s="84"/>
      <c r="I20" s="83">
        <f>SUMIF(F47:F52,A20,I47:I52)</f>
        <v>0</v>
      </c>
      <c r="J20" s="93"/>
    </row>
    <row r="21" spans="1:10" ht="23.25" customHeight="1" x14ac:dyDescent="0.2">
      <c r="A21" s="4"/>
      <c r="B21" s="74" t="s">
        <v>28</v>
      </c>
      <c r="C21" s="75"/>
      <c r="D21" s="76"/>
      <c r="E21" s="94">
        <f>SUM(E16:F20)</f>
        <v>0</v>
      </c>
      <c r="F21" s="95"/>
      <c r="G21" s="94">
        <f>SUM(G16:H20)</f>
        <v>0</v>
      </c>
      <c r="H21" s="95"/>
      <c r="I21" s="94">
        <f>SUM(I16:J20)</f>
        <v>0</v>
      </c>
      <c r="J21" s="99"/>
    </row>
    <row r="22" spans="1:10" ht="33" customHeight="1" x14ac:dyDescent="0.2">
      <c r="A22" s="4"/>
      <c r="B22" s="65" t="s">
        <v>32</v>
      </c>
      <c r="C22" s="58"/>
      <c r="D22" s="59"/>
      <c r="E22" s="64"/>
      <c r="F22" s="61"/>
      <c r="G22" s="50"/>
      <c r="H22" s="50"/>
      <c r="I22" s="50"/>
      <c r="J22" s="62"/>
    </row>
    <row r="23" spans="1:10" ht="23.25" customHeight="1" x14ac:dyDescent="0.2">
      <c r="A23" s="4"/>
      <c r="B23" s="57" t="s">
        <v>11</v>
      </c>
      <c r="C23" s="58"/>
      <c r="D23" s="59"/>
      <c r="E23" s="60">
        <v>15</v>
      </c>
      <c r="F23" s="61" t="s">
        <v>0</v>
      </c>
      <c r="G23" s="91">
        <f>ZakladDPHSniVypocet</f>
        <v>0</v>
      </c>
      <c r="H23" s="92"/>
      <c r="I23" s="92"/>
      <c r="J23" s="62" t="str">
        <f t="shared" ref="J23:J28" si="0">Mena</f>
        <v>CZK</v>
      </c>
    </row>
    <row r="24" spans="1:10" ht="23.25" customHeight="1" x14ac:dyDescent="0.2">
      <c r="A24" s="4"/>
      <c r="B24" s="57" t="s">
        <v>12</v>
      </c>
      <c r="C24" s="58"/>
      <c r="D24" s="59"/>
      <c r="E24" s="60">
        <f>SazbaDPH1</f>
        <v>15</v>
      </c>
      <c r="F24" s="61" t="s">
        <v>0</v>
      </c>
      <c r="G24" s="97">
        <f>ZakladDPHSni*SazbaDPH1/100</f>
        <v>0</v>
      </c>
      <c r="H24" s="98"/>
      <c r="I24" s="98"/>
      <c r="J24" s="62" t="str">
        <f t="shared" si="0"/>
        <v>CZK</v>
      </c>
    </row>
    <row r="25" spans="1:10" ht="23.25" customHeight="1" x14ac:dyDescent="0.2">
      <c r="A25" s="4"/>
      <c r="B25" s="57" t="s">
        <v>13</v>
      </c>
      <c r="C25" s="58"/>
      <c r="D25" s="59"/>
      <c r="E25" s="60">
        <v>21</v>
      </c>
      <c r="F25" s="61" t="s">
        <v>0</v>
      </c>
      <c r="G25" s="91">
        <f>ZakladDPHZaklVypocet</f>
        <v>0</v>
      </c>
      <c r="H25" s="92"/>
      <c r="I25" s="92"/>
      <c r="J25" s="62" t="str">
        <f t="shared" si="0"/>
        <v>CZK</v>
      </c>
    </row>
    <row r="26" spans="1:10" ht="23.25" customHeight="1" x14ac:dyDescent="0.2">
      <c r="A26" s="4"/>
      <c r="B26" s="49" t="s">
        <v>14</v>
      </c>
      <c r="C26" s="22"/>
      <c r="D26" s="18"/>
      <c r="E26" s="43">
        <f>SazbaDPH2</f>
        <v>21</v>
      </c>
      <c r="F26" s="44" t="s">
        <v>0</v>
      </c>
      <c r="G26" s="88">
        <f>ZakladDPHZakl*SazbaDPH2/100</f>
        <v>0</v>
      </c>
      <c r="H26" s="89"/>
      <c r="I26" s="89"/>
      <c r="J26" s="56" t="str">
        <f t="shared" si="0"/>
        <v>CZK</v>
      </c>
    </row>
    <row r="27" spans="1:10" ht="23.25" customHeight="1" thickBot="1" x14ac:dyDescent="0.25">
      <c r="A27" s="4"/>
      <c r="B27" s="48" t="s">
        <v>4</v>
      </c>
      <c r="C27" s="20"/>
      <c r="D27" s="23"/>
      <c r="E27" s="20"/>
      <c r="F27" s="21"/>
      <c r="G27" s="90">
        <f>0</f>
        <v>0</v>
      </c>
      <c r="H27" s="90"/>
      <c r="I27" s="90"/>
      <c r="J27" s="63" t="str">
        <f t="shared" si="0"/>
        <v>CZK</v>
      </c>
    </row>
    <row r="28" spans="1:10" ht="27.75" hidden="1" customHeight="1" thickBot="1" x14ac:dyDescent="0.25">
      <c r="A28" s="4"/>
      <c r="B28" s="152" t="s">
        <v>22</v>
      </c>
      <c r="C28" s="153"/>
      <c r="D28" s="153"/>
      <c r="E28" s="154"/>
      <c r="F28" s="155"/>
      <c r="G28" s="156">
        <f>ZakladDPHSniVypocet+ZakladDPHZaklVypocet</f>
        <v>0</v>
      </c>
      <c r="H28" s="156"/>
      <c r="I28" s="156"/>
      <c r="J28" s="157" t="str">
        <f t="shared" si="0"/>
        <v>CZK</v>
      </c>
    </row>
    <row r="29" spans="1:10" ht="27.75" customHeight="1" thickBot="1" x14ac:dyDescent="0.25">
      <c r="A29" s="4"/>
      <c r="B29" s="152" t="s">
        <v>35</v>
      </c>
      <c r="C29" s="158"/>
      <c r="D29" s="158"/>
      <c r="E29" s="158"/>
      <c r="F29" s="158"/>
      <c r="G29" s="159">
        <f>ZakladDPHSni+DPHSni+ZakladDPHZakl+DPHZakl+Zaokrouhleni</f>
        <v>0</v>
      </c>
      <c r="H29" s="159"/>
      <c r="I29" s="159"/>
      <c r="J29" s="160" t="s">
        <v>48</v>
      </c>
    </row>
    <row r="30" spans="1:10" ht="12.75" customHeight="1" x14ac:dyDescent="0.2">
      <c r="A30" s="4"/>
      <c r="B30" s="4"/>
      <c r="C30" s="5"/>
      <c r="D30" s="5"/>
      <c r="E30" s="5"/>
      <c r="F30" s="5"/>
      <c r="G30" s="45"/>
      <c r="H30" s="5"/>
      <c r="I30" s="45"/>
      <c r="J30" s="12"/>
    </row>
    <row r="31" spans="1:10" ht="30" customHeight="1" x14ac:dyDescent="0.2">
      <c r="A31" s="4"/>
      <c r="B31" s="4"/>
      <c r="C31" s="5"/>
      <c r="D31" s="5"/>
      <c r="E31" s="5"/>
      <c r="F31" s="5"/>
      <c r="G31" s="45"/>
      <c r="H31" s="5"/>
      <c r="I31" s="45"/>
      <c r="J31" s="12"/>
    </row>
    <row r="32" spans="1:10" ht="18.75" customHeight="1" x14ac:dyDescent="0.2">
      <c r="A32" s="4"/>
      <c r="B32" s="24"/>
      <c r="C32" s="19" t="s">
        <v>10</v>
      </c>
      <c r="D32" s="39"/>
      <c r="E32" s="39"/>
      <c r="F32" s="19" t="s">
        <v>9</v>
      </c>
      <c r="G32" s="39"/>
      <c r="H32" s="40">
        <f ca="1">TODAY()</f>
        <v>43161</v>
      </c>
      <c r="I32" s="39"/>
      <c r="J32" s="12"/>
    </row>
    <row r="33" spans="1:10" ht="47.25" customHeight="1" x14ac:dyDescent="0.2">
      <c r="A33" s="4"/>
      <c r="B33" s="4"/>
      <c r="C33" s="5"/>
      <c r="D33" s="5"/>
      <c r="E33" s="5"/>
      <c r="F33" s="5"/>
      <c r="G33" s="45"/>
      <c r="H33" s="5"/>
      <c r="I33" s="45"/>
      <c r="J33" s="12"/>
    </row>
    <row r="34" spans="1:10" s="37" customFormat="1" ht="18.75" customHeight="1" x14ac:dyDescent="0.2">
      <c r="A34" s="30"/>
      <c r="B34" s="30"/>
      <c r="C34" s="31"/>
      <c r="D34" s="25"/>
      <c r="E34" s="25"/>
      <c r="F34" s="31"/>
      <c r="G34" s="32"/>
      <c r="H34" s="25"/>
      <c r="I34" s="32"/>
      <c r="J34" s="38"/>
    </row>
    <row r="35" spans="1:10" ht="12.75" customHeight="1" x14ac:dyDescent="0.2">
      <c r="A35" s="4"/>
      <c r="B35" s="4"/>
      <c r="C35" s="5"/>
      <c r="D35" s="96" t="s">
        <v>2</v>
      </c>
      <c r="E35" s="96"/>
      <c r="F35" s="5"/>
      <c r="G35" s="45"/>
      <c r="H35" s="13" t="s">
        <v>3</v>
      </c>
      <c r="I35" s="45"/>
      <c r="J35" s="12"/>
    </row>
    <row r="36" spans="1:10" ht="13.5" customHeight="1" thickBot="1" x14ac:dyDescent="0.25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10" ht="27" hidden="1" customHeight="1" x14ac:dyDescent="0.25">
      <c r="B37" s="77" t="s">
        <v>15</v>
      </c>
      <c r="C37" s="3"/>
      <c r="D37" s="3"/>
      <c r="E37" s="3"/>
      <c r="F37" s="144"/>
      <c r="G37" s="144"/>
      <c r="H37" s="144"/>
      <c r="I37" s="144"/>
      <c r="J37" s="3"/>
    </row>
    <row r="38" spans="1:10" ht="25.5" hidden="1" customHeight="1" x14ac:dyDescent="0.2">
      <c r="A38" s="131" t="s">
        <v>37</v>
      </c>
      <c r="B38" s="133" t="s">
        <v>16</v>
      </c>
      <c r="C38" s="134" t="s">
        <v>5</v>
      </c>
      <c r="D38" s="135"/>
      <c r="E38" s="135"/>
      <c r="F38" s="145" t="str">
        <f>B23</f>
        <v>Základ pro sníženou DPH</v>
      </c>
      <c r="G38" s="145" t="str">
        <f>B25</f>
        <v>Základ pro základní DPH</v>
      </c>
      <c r="H38" s="146" t="s">
        <v>17</v>
      </c>
      <c r="I38" s="146" t="s">
        <v>1</v>
      </c>
      <c r="J38" s="136" t="s">
        <v>0</v>
      </c>
    </row>
    <row r="39" spans="1:10" ht="25.5" hidden="1" customHeight="1" x14ac:dyDescent="0.2">
      <c r="A39" s="131">
        <v>1</v>
      </c>
      <c r="B39" s="137"/>
      <c r="C39" s="138"/>
      <c r="D39" s="139"/>
      <c r="E39" s="139"/>
      <c r="F39" s="147">
        <f>' Pol'!AC32</f>
        <v>0</v>
      </c>
      <c r="G39" s="148">
        <f>' Pol'!AD32</f>
        <v>0</v>
      </c>
      <c r="H39" s="149">
        <f>(F39*SazbaDPH1/100)+(G39*SazbaDPH2/100)</f>
        <v>0</v>
      </c>
      <c r="I39" s="149">
        <f>F39+G39+H39</f>
        <v>0</v>
      </c>
      <c r="J39" s="140" t="str">
        <f>IF(CenaCelkemVypocet=0,"",I39/CenaCelkemVypocet*100)</f>
        <v/>
      </c>
    </row>
    <row r="40" spans="1:10" ht="25.5" hidden="1" customHeight="1" x14ac:dyDescent="0.2">
      <c r="A40" s="131"/>
      <c r="B40" s="141" t="s">
        <v>47</v>
      </c>
      <c r="C40" s="142"/>
      <c r="D40" s="142"/>
      <c r="E40" s="143"/>
      <c r="F40" s="150">
        <f>SUMIF(A39:A39,"=1",F39:F39)</f>
        <v>0</v>
      </c>
      <c r="G40" s="151">
        <f>SUMIF(A39:A39,"=1",G39:G39)</f>
        <v>0</v>
      </c>
      <c r="H40" s="151">
        <f>SUMIF(A39:A39,"=1",H39:H39)</f>
        <v>0</v>
      </c>
      <c r="I40" s="151">
        <f>SUMIF(A39:A39,"=1",I39:I39)</f>
        <v>0</v>
      </c>
      <c r="J40" s="132">
        <f>SUMIF(A39:A39,"=1",J39:J39)</f>
        <v>0</v>
      </c>
    </row>
    <row r="44" spans="1:10" ht="15.75" x14ac:dyDescent="0.25">
      <c r="B44" s="161" t="s">
        <v>49</v>
      </c>
    </row>
    <row r="46" spans="1:10" ht="25.5" customHeight="1" x14ac:dyDescent="0.2">
      <c r="A46" s="162"/>
      <c r="B46" s="168" t="s">
        <v>16</v>
      </c>
      <c r="C46" s="168" t="s">
        <v>5</v>
      </c>
      <c r="D46" s="169"/>
      <c r="E46" s="169"/>
      <c r="F46" s="172" t="s">
        <v>50</v>
      </c>
      <c r="G46" s="172" t="s">
        <v>29</v>
      </c>
      <c r="H46" s="172" t="s">
        <v>30</v>
      </c>
      <c r="I46" s="173" t="s">
        <v>28</v>
      </c>
      <c r="J46" s="173"/>
    </row>
    <row r="47" spans="1:10" ht="25.5" customHeight="1" x14ac:dyDescent="0.2">
      <c r="A47" s="163"/>
      <c r="B47" s="174" t="s">
        <v>51</v>
      </c>
      <c r="C47" s="175" t="s">
        <v>52</v>
      </c>
      <c r="D47" s="176"/>
      <c r="E47" s="176"/>
      <c r="F47" s="180" t="s">
        <v>23</v>
      </c>
      <c r="G47" s="181">
        <f>' Pol'!I8</f>
        <v>0</v>
      </c>
      <c r="H47" s="181">
        <f>' Pol'!K8</f>
        <v>0</v>
      </c>
      <c r="I47" s="182"/>
      <c r="J47" s="182"/>
    </row>
    <row r="48" spans="1:10" ht="25.5" customHeight="1" x14ac:dyDescent="0.2">
      <c r="A48" s="163"/>
      <c r="B48" s="166" t="s">
        <v>53</v>
      </c>
      <c r="C48" s="165" t="s">
        <v>54</v>
      </c>
      <c r="D48" s="167"/>
      <c r="E48" s="167"/>
      <c r="F48" s="183" t="s">
        <v>23</v>
      </c>
      <c r="G48" s="184">
        <f>' Pol'!I14</f>
        <v>0</v>
      </c>
      <c r="H48" s="184">
        <f>' Pol'!K14</f>
        <v>0</v>
      </c>
      <c r="I48" s="185"/>
      <c r="J48" s="185"/>
    </row>
    <row r="49" spans="1:10" ht="25.5" customHeight="1" x14ac:dyDescent="0.2">
      <c r="A49" s="163"/>
      <c r="B49" s="166" t="s">
        <v>55</v>
      </c>
      <c r="C49" s="165" t="s">
        <v>56</v>
      </c>
      <c r="D49" s="167"/>
      <c r="E49" s="167"/>
      <c r="F49" s="183" t="s">
        <v>23</v>
      </c>
      <c r="G49" s="184">
        <f>' Pol'!I16</f>
        <v>0</v>
      </c>
      <c r="H49" s="184">
        <f>' Pol'!K16</f>
        <v>0</v>
      </c>
      <c r="I49" s="185"/>
      <c r="J49" s="185"/>
    </row>
    <row r="50" spans="1:10" ht="25.5" customHeight="1" x14ac:dyDescent="0.2">
      <c r="A50" s="163"/>
      <c r="B50" s="166" t="s">
        <v>57</v>
      </c>
      <c r="C50" s="165" t="s">
        <v>58</v>
      </c>
      <c r="D50" s="167"/>
      <c r="E50" s="167"/>
      <c r="F50" s="183" t="s">
        <v>23</v>
      </c>
      <c r="G50" s="184">
        <f>' Pol'!I24</f>
        <v>0</v>
      </c>
      <c r="H50" s="184">
        <f>' Pol'!K24</f>
        <v>0</v>
      </c>
      <c r="I50" s="185"/>
      <c r="J50" s="185"/>
    </row>
    <row r="51" spans="1:10" ht="25.5" customHeight="1" x14ac:dyDescent="0.2">
      <c r="A51" s="163"/>
      <c r="B51" s="166" t="s">
        <v>59</v>
      </c>
      <c r="C51" s="165" t="s">
        <v>60</v>
      </c>
      <c r="D51" s="167"/>
      <c r="E51" s="167"/>
      <c r="F51" s="183" t="s">
        <v>23</v>
      </c>
      <c r="G51" s="184">
        <f>' Pol'!I26</f>
        <v>0</v>
      </c>
      <c r="H51" s="184">
        <f>' Pol'!K26</f>
        <v>0</v>
      </c>
      <c r="I51" s="185"/>
      <c r="J51" s="185"/>
    </row>
    <row r="52" spans="1:10" ht="25.5" customHeight="1" x14ac:dyDescent="0.2">
      <c r="A52" s="163"/>
      <c r="B52" s="177" t="s">
        <v>61</v>
      </c>
      <c r="C52" s="178" t="s">
        <v>62</v>
      </c>
      <c r="D52" s="179"/>
      <c r="E52" s="179"/>
      <c r="F52" s="186" t="s">
        <v>23</v>
      </c>
      <c r="G52" s="187">
        <f>' Pol'!I29</f>
        <v>0</v>
      </c>
      <c r="H52" s="187">
        <f>' Pol'!K29</f>
        <v>0</v>
      </c>
      <c r="I52" s="188"/>
      <c r="J52" s="188"/>
    </row>
    <row r="53" spans="1:10" ht="25.5" customHeight="1" x14ac:dyDescent="0.2">
      <c r="A53" s="164"/>
      <c r="B53" s="170" t="s">
        <v>1</v>
      </c>
      <c r="C53" s="170"/>
      <c r="D53" s="171"/>
      <c r="E53" s="171"/>
      <c r="F53" s="189"/>
      <c r="G53" s="190">
        <f>SUM(G47:G52)</f>
        <v>0</v>
      </c>
      <c r="H53" s="190">
        <f>SUM(H47:H52)</f>
        <v>0</v>
      </c>
      <c r="I53" s="191">
        <f>SUM(I47:I52)</f>
        <v>0</v>
      </c>
      <c r="J53" s="191"/>
    </row>
    <row r="54" spans="1:10" x14ac:dyDescent="0.2">
      <c r="F54" s="192"/>
      <c r="G54" s="130"/>
      <c r="H54" s="192"/>
      <c r="I54" s="130"/>
      <c r="J54" s="130"/>
    </row>
    <row r="55" spans="1:10" x14ac:dyDescent="0.2">
      <c r="F55" s="192"/>
      <c r="G55" s="130"/>
      <c r="H55" s="192"/>
      <c r="I55" s="130"/>
      <c r="J55" s="130"/>
    </row>
    <row r="56" spans="1:10" x14ac:dyDescent="0.2">
      <c r="F56" s="192"/>
      <c r="G56" s="130"/>
      <c r="H56" s="192"/>
      <c r="I56" s="130"/>
      <c r="J56" s="130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1">
    <mergeCell ref="I52:J52"/>
    <mergeCell ref="C52:E52"/>
    <mergeCell ref="I53:J53"/>
    <mergeCell ref="I49:J49"/>
    <mergeCell ref="C49:E49"/>
    <mergeCell ref="I50:J50"/>
    <mergeCell ref="C50:E50"/>
    <mergeCell ref="I51:J51"/>
    <mergeCell ref="C51:E51"/>
    <mergeCell ref="C39:E39"/>
    <mergeCell ref="B40:E40"/>
    <mergeCell ref="I46:J46"/>
    <mergeCell ref="I47:J47"/>
    <mergeCell ref="C47:E47"/>
    <mergeCell ref="I48:J48"/>
    <mergeCell ref="C48:E48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D11:G11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G28:I28"/>
    <mergeCell ref="G15:H15"/>
    <mergeCell ref="I15:J15"/>
    <mergeCell ref="E16:F16"/>
    <mergeCell ref="D12:G12"/>
    <mergeCell ref="D13:G13"/>
    <mergeCell ref="D3:J3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activeCell="A5" sqref="A5:IV5"/>
    </sheetView>
  </sheetViews>
  <sheetFormatPr defaultRowHeight="12.75" x14ac:dyDescent="0.2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 x14ac:dyDescent="0.2">
      <c r="A1" s="101" t="s">
        <v>6</v>
      </c>
      <c r="B1" s="101"/>
      <c r="C1" s="102"/>
      <c r="D1" s="101"/>
      <c r="E1" s="101"/>
      <c r="F1" s="101"/>
      <c r="G1" s="101"/>
    </row>
    <row r="2" spans="1:7" ht="24.95" customHeight="1" x14ac:dyDescent="0.2">
      <c r="A2" s="79" t="s">
        <v>41</v>
      </c>
      <c r="B2" s="78"/>
      <c r="C2" s="103"/>
      <c r="D2" s="103"/>
      <c r="E2" s="103"/>
      <c r="F2" s="103"/>
      <c r="G2" s="104"/>
    </row>
    <row r="3" spans="1:7" ht="24.95" hidden="1" customHeight="1" x14ac:dyDescent="0.2">
      <c r="A3" s="79" t="s">
        <v>7</v>
      </c>
      <c r="B3" s="78"/>
      <c r="C3" s="103"/>
      <c r="D3" s="103"/>
      <c r="E3" s="103"/>
      <c r="F3" s="103"/>
      <c r="G3" s="104"/>
    </row>
    <row r="4" spans="1:7" ht="24.95" hidden="1" customHeight="1" x14ac:dyDescent="0.2">
      <c r="A4" s="79" t="s">
        <v>8</v>
      </c>
      <c r="B4" s="78"/>
      <c r="C4" s="103"/>
      <c r="D4" s="103"/>
      <c r="E4" s="103"/>
      <c r="F4" s="103"/>
      <c r="G4" s="104"/>
    </row>
    <row r="5" spans="1:7" hidden="1" x14ac:dyDescent="0.2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42"/>
  <sheetViews>
    <sheetView workbookViewId="0">
      <selection sqref="A1:G1"/>
    </sheetView>
  </sheetViews>
  <sheetFormatPr defaultRowHeight="12.75" outlineLevelRow="1" x14ac:dyDescent="0.2"/>
  <cols>
    <col min="1" max="1" width="4.28515625" customWidth="1"/>
    <col min="2" max="2" width="14.42578125" style="129" customWidth="1"/>
    <col min="3" max="3" width="38.28515625" style="129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12" max="13" width="0" hidden="1" customWidth="1"/>
    <col min="18" max="21" width="0" hidden="1" customWidth="1"/>
    <col min="29" max="39" width="0" hidden="1" customWidth="1"/>
    <col min="53" max="53" width="73.42578125" customWidth="1"/>
  </cols>
  <sheetData>
    <row r="1" spans="1:60" ht="15.75" customHeight="1" x14ac:dyDescent="0.25">
      <c r="A1" s="195" t="s">
        <v>6</v>
      </c>
      <c r="B1" s="195"/>
      <c r="C1" s="195"/>
      <c r="D1" s="195"/>
      <c r="E1" s="195"/>
      <c r="F1" s="195"/>
      <c r="G1" s="195"/>
      <c r="AE1" t="s">
        <v>66</v>
      </c>
    </row>
    <row r="2" spans="1:60" ht="24.95" customHeight="1" x14ac:dyDescent="0.2">
      <c r="A2" s="202" t="s">
        <v>65</v>
      </c>
      <c r="B2" s="196"/>
      <c r="C2" s="197" t="s">
        <v>46</v>
      </c>
      <c r="D2" s="198"/>
      <c r="E2" s="198"/>
      <c r="F2" s="198"/>
      <c r="G2" s="204"/>
      <c r="AE2" t="s">
        <v>67</v>
      </c>
    </row>
    <row r="3" spans="1:60" ht="24.95" customHeight="1" x14ac:dyDescent="0.2">
      <c r="A3" s="203" t="s">
        <v>7</v>
      </c>
      <c r="B3" s="201"/>
      <c r="C3" s="199" t="s">
        <v>43</v>
      </c>
      <c r="D3" s="200"/>
      <c r="E3" s="200"/>
      <c r="F3" s="200"/>
      <c r="G3" s="205"/>
      <c r="AE3" t="s">
        <v>68</v>
      </c>
    </row>
    <row r="4" spans="1:60" ht="24.95" hidden="1" customHeight="1" x14ac:dyDescent="0.2">
      <c r="A4" s="203" t="s">
        <v>8</v>
      </c>
      <c r="B4" s="201"/>
      <c r="C4" s="199"/>
      <c r="D4" s="200"/>
      <c r="E4" s="200"/>
      <c r="F4" s="200"/>
      <c r="G4" s="205"/>
      <c r="AE4" t="s">
        <v>69</v>
      </c>
    </row>
    <row r="5" spans="1:60" hidden="1" x14ac:dyDescent="0.2">
      <c r="A5" s="206" t="s">
        <v>70</v>
      </c>
      <c r="B5" s="207"/>
      <c r="C5" s="208"/>
      <c r="D5" s="209"/>
      <c r="E5" s="209"/>
      <c r="F5" s="209"/>
      <c r="G5" s="210"/>
      <c r="AE5" t="s">
        <v>71</v>
      </c>
    </row>
    <row r="7" spans="1:60" ht="38.25" x14ac:dyDescent="0.2">
      <c r="A7" s="216" t="s">
        <v>72</v>
      </c>
      <c r="B7" s="217" t="s">
        <v>73</v>
      </c>
      <c r="C7" s="217" t="s">
        <v>74</v>
      </c>
      <c r="D7" s="216" t="s">
        <v>75</v>
      </c>
      <c r="E7" s="216" t="s">
        <v>76</v>
      </c>
      <c r="F7" s="211" t="s">
        <v>77</v>
      </c>
      <c r="G7" s="237" t="s">
        <v>28</v>
      </c>
      <c r="H7" s="238" t="s">
        <v>29</v>
      </c>
      <c r="I7" s="238" t="s">
        <v>78</v>
      </c>
      <c r="J7" s="238" t="s">
        <v>30</v>
      </c>
      <c r="K7" s="238" t="s">
        <v>79</v>
      </c>
      <c r="L7" s="238" t="s">
        <v>80</v>
      </c>
      <c r="M7" s="238" t="s">
        <v>81</v>
      </c>
      <c r="N7" s="238" t="s">
        <v>82</v>
      </c>
      <c r="O7" s="238" t="s">
        <v>83</v>
      </c>
      <c r="P7" s="238" t="s">
        <v>84</v>
      </c>
      <c r="Q7" s="238" t="s">
        <v>85</v>
      </c>
      <c r="R7" s="238" t="s">
        <v>86</v>
      </c>
      <c r="S7" s="238" t="s">
        <v>87</v>
      </c>
      <c r="T7" s="238" t="s">
        <v>88</v>
      </c>
      <c r="U7" s="219" t="s">
        <v>89</v>
      </c>
    </row>
    <row r="8" spans="1:60" x14ac:dyDescent="0.2">
      <c r="A8" s="239" t="s">
        <v>90</v>
      </c>
      <c r="B8" s="240" t="s">
        <v>51</v>
      </c>
      <c r="C8" s="241" t="s">
        <v>52</v>
      </c>
      <c r="D8" s="218"/>
      <c r="E8" s="242"/>
      <c r="F8" s="243"/>
      <c r="G8" s="243">
        <f>SUMIF(AE9:AE13,"&lt;&gt;NOR",G9:G13)</f>
        <v>0</v>
      </c>
      <c r="H8" s="243"/>
      <c r="I8" s="243">
        <f>SUM(I9:I13)</f>
        <v>0</v>
      </c>
      <c r="J8" s="243"/>
      <c r="K8" s="243">
        <f>SUM(K9:K13)</f>
        <v>0</v>
      </c>
      <c r="L8" s="243"/>
      <c r="M8" s="243">
        <f>SUM(M9:M13)</f>
        <v>0</v>
      </c>
      <c r="N8" s="218"/>
      <c r="O8" s="218">
        <f>SUM(O9:O13)</f>
        <v>0</v>
      </c>
      <c r="P8" s="218"/>
      <c r="Q8" s="218">
        <f>SUM(Q9:Q13)</f>
        <v>27.94</v>
      </c>
      <c r="R8" s="218"/>
      <c r="S8" s="218"/>
      <c r="T8" s="239"/>
      <c r="U8" s="218">
        <f>SUM(U9:U13)</f>
        <v>42.300000000000004</v>
      </c>
      <c r="AE8" t="s">
        <v>91</v>
      </c>
    </row>
    <row r="9" spans="1:60" outlineLevel="1" x14ac:dyDescent="0.2">
      <c r="A9" s="213">
        <v>1</v>
      </c>
      <c r="B9" s="220" t="s">
        <v>92</v>
      </c>
      <c r="C9" s="265" t="s">
        <v>93</v>
      </c>
      <c r="D9" s="222" t="s">
        <v>94</v>
      </c>
      <c r="E9" s="228">
        <v>127</v>
      </c>
      <c r="F9" s="232"/>
      <c r="G9" s="233">
        <f>ROUND(E9*F9,2)</f>
        <v>0</v>
      </c>
      <c r="H9" s="232"/>
      <c r="I9" s="233">
        <f>ROUND(E9*H9,2)</f>
        <v>0</v>
      </c>
      <c r="J9" s="232"/>
      <c r="K9" s="233">
        <f>ROUND(E9*J9,2)</f>
        <v>0</v>
      </c>
      <c r="L9" s="233">
        <v>21</v>
      </c>
      <c r="M9" s="233">
        <f>G9*(1+L9/100)</f>
        <v>0</v>
      </c>
      <c r="N9" s="222">
        <v>0</v>
      </c>
      <c r="O9" s="222">
        <f>ROUND(E9*N9,5)</f>
        <v>0</v>
      </c>
      <c r="P9" s="222">
        <v>0.22</v>
      </c>
      <c r="Q9" s="222">
        <f>ROUND(E9*P9,5)</f>
        <v>27.94</v>
      </c>
      <c r="R9" s="222"/>
      <c r="S9" s="222"/>
      <c r="T9" s="223">
        <v>5.96E-2</v>
      </c>
      <c r="U9" s="222">
        <f>ROUND(E9*T9,2)</f>
        <v>7.57</v>
      </c>
      <c r="V9" s="212"/>
      <c r="W9" s="212"/>
      <c r="X9" s="212"/>
      <c r="Y9" s="212"/>
      <c r="Z9" s="212"/>
      <c r="AA9" s="212"/>
      <c r="AB9" s="212"/>
      <c r="AC9" s="212"/>
      <c r="AD9" s="212"/>
      <c r="AE9" s="212" t="s">
        <v>95</v>
      </c>
      <c r="AF9" s="212"/>
      <c r="AG9" s="212"/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212"/>
      <c r="BB9" s="212"/>
      <c r="BC9" s="212"/>
      <c r="BD9" s="212"/>
      <c r="BE9" s="212"/>
      <c r="BF9" s="212"/>
      <c r="BG9" s="212"/>
      <c r="BH9" s="212"/>
    </row>
    <row r="10" spans="1:60" outlineLevel="1" x14ac:dyDescent="0.2">
      <c r="A10" s="213">
        <v>2</v>
      </c>
      <c r="B10" s="220" t="s">
        <v>96</v>
      </c>
      <c r="C10" s="265" t="s">
        <v>97</v>
      </c>
      <c r="D10" s="222" t="s">
        <v>94</v>
      </c>
      <c r="E10" s="228">
        <v>250</v>
      </c>
      <c r="F10" s="232"/>
      <c r="G10" s="233">
        <f>ROUND(E10*F10,2)</f>
        <v>0</v>
      </c>
      <c r="H10" s="232"/>
      <c r="I10" s="233">
        <f>ROUND(E10*H10,2)</f>
        <v>0</v>
      </c>
      <c r="J10" s="232"/>
      <c r="K10" s="233">
        <f>ROUND(E10*J10,2)</f>
        <v>0</v>
      </c>
      <c r="L10" s="233">
        <v>21</v>
      </c>
      <c r="M10" s="233">
        <f>G10*(1+L10/100)</f>
        <v>0</v>
      </c>
      <c r="N10" s="222">
        <v>0</v>
      </c>
      <c r="O10" s="222">
        <f>ROUND(E10*N10,5)</f>
        <v>0</v>
      </c>
      <c r="P10" s="222">
        <v>0</v>
      </c>
      <c r="Q10" s="222">
        <f>ROUND(E10*P10,5)</f>
        <v>0</v>
      </c>
      <c r="R10" s="222"/>
      <c r="S10" s="222"/>
      <c r="T10" s="223">
        <v>0.13450000000000001</v>
      </c>
      <c r="U10" s="222">
        <f>ROUND(E10*T10,2)</f>
        <v>33.630000000000003</v>
      </c>
      <c r="V10" s="212"/>
      <c r="W10" s="212"/>
      <c r="X10" s="212"/>
      <c r="Y10" s="212"/>
      <c r="Z10" s="212"/>
      <c r="AA10" s="212"/>
      <c r="AB10" s="212"/>
      <c r="AC10" s="212"/>
      <c r="AD10" s="212"/>
      <c r="AE10" s="212" t="s">
        <v>98</v>
      </c>
      <c r="AF10" s="212"/>
      <c r="AG10" s="212"/>
      <c r="AH10" s="212"/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212"/>
      <c r="BB10" s="212"/>
      <c r="BC10" s="212"/>
      <c r="BD10" s="212"/>
      <c r="BE10" s="212"/>
      <c r="BF10" s="212"/>
      <c r="BG10" s="212"/>
      <c r="BH10" s="212"/>
    </row>
    <row r="11" spans="1:60" outlineLevel="1" x14ac:dyDescent="0.2">
      <c r="A11" s="213"/>
      <c r="B11" s="220"/>
      <c r="C11" s="266" t="s">
        <v>99</v>
      </c>
      <c r="D11" s="224"/>
      <c r="E11" s="229"/>
      <c r="F11" s="234"/>
      <c r="G11" s="235"/>
      <c r="H11" s="233"/>
      <c r="I11" s="233"/>
      <c r="J11" s="233"/>
      <c r="K11" s="233"/>
      <c r="L11" s="233"/>
      <c r="M11" s="233"/>
      <c r="N11" s="222"/>
      <c r="O11" s="222"/>
      <c r="P11" s="222"/>
      <c r="Q11" s="222"/>
      <c r="R11" s="222"/>
      <c r="S11" s="222"/>
      <c r="T11" s="223"/>
      <c r="U11" s="222"/>
      <c r="V11" s="212"/>
      <c r="W11" s="212"/>
      <c r="X11" s="212"/>
      <c r="Y11" s="212"/>
      <c r="Z11" s="212"/>
      <c r="AA11" s="212"/>
      <c r="AB11" s="212"/>
      <c r="AC11" s="212"/>
      <c r="AD11" s="212"/>
      <c r="AE11" s="212" t="s">
        <v>100</v>
      </c>
      <c r="AF11" s="212"/>
      <c r="AG11" s="212"/>
      <c r="AH11" s="212"/>
      <c r="AI11" s="212"/>
      <c r="AJ11" s="212"/>
      <c r="AK11" s="212"/>
      <c r="AL11" s="212"/>
      <c r="AM11" s="212"/>
      <c r="AN11" s="212"/>
      <c r="AO11" s="212"/>
      <c r="AP11" s="212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15" t="str">
        <f>C11</f>
        <v>hloubka výkopu 450mm</v>
      </c>
      <c r="BB11" s="212"/>
      <c r="BC11" s="212"/>
      <c r="BD11" s="212"/>
      <c r="BE11" s="212"/>
      <c r="BF11" s="212"/>
      <c r="BG11" s="212"/>
      <c r="BH11" s="212"/>
    </row>
    <row r="12" spans="1:60" ht="22.5" outlineLevel="1" x14ac:dyDescent="0.2">
      <c r="A12" s="213">
        <v>3</v>
      </c>
      <c r="B12" s="220" t="s">
        <v>101</v>
      </c>
      <c r="C12" s="265" t="s">
        <v>102</v>
      </c>
      <c r="D12" s="222" t="s">
        <v>103</v>
      </c>
      <c r="E12" s="228">
        <v>100</v>
      </c>
      <c r="F12" s="232"/>
      <c r="G12" s="233">
        <f>ROUND(E12*F12,2)</f>
        <v>0</v>
      </c>
      <c r="H12" s="232"/>
      <c r="I12" s="233">
        <f>ROUND(E12*H12,2)</f>
        <v>0</v>
      </c>
      <c r="J12" s="232"/>
      <c r="K12" s="233">
        <f>ROUND(E12*J12,2)</f>
        <v>0</v>
      </c>
      <c r="L12" s="233">
        <v>21</v>
      </c>
      <c r="M12" s="233">
        <f>G12*(1+L12/100)</f>
        <v>0</v>
      </c>
      <c r="N12" s="222">
        <v>0</v>
      </c>
      <c r="O12" s="222">
        <f>ROUND(E12*N12,5)</f>
        <v>0</v>
      </c>
      <c r="P12" s="222">
        <v>0</v>
      </c>
      <c r="Q12" s="222">
        <f>ROUND(E12*P12,5)</f>
        <v>0</v>
      </c>
      <c r="R12" s="222"/>
      <c r="S12" s="222"/>
      <c r="T12" s="223">
        <v>1.0999999999999999E-2</v>
      </c>
      <c r="U12" s="222">
        <f>ROUND(E12*T12,2)</f>
        <v>1.1000000000000001</v>
      </c>
      <c r="V12" s="212"/>
      <c r="W12" s="212"/>
      <c r="X12" s="212"/>
      <c r="Y12" s="212"/>
      <c r="Z12" s="212"/>
      <c r="AA12" s="212"/>
      <c r="AB12" s="212"/>
      <c r="AC12" s="212"/>
      <c r="AD12" s="212"/>
      <c r="AE12" s="212" t="s">
        <v>95</v>
      </c>
      <c r="AF12" s="212"/>
      <c r="AG12" s="212"/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  <c r="AS12" s="212"/>
      <c r="AT12" s="212"/>
      <c r="AU12" s="212"/>
      <c r="AV12" s="212"/>
      <c r="AW12" s="212"/>
      <c r="AX12" s="212"/>
      <c r="AY12" s="212"/>
      <c r="AZ12" s="212"/>
      <c r="BA12" s="212"/>
      <c r="BB12" s="212"/>
      <c r="BC12" s="212"/>
      <c r="BD12" s="212"/>
      <c r="BE12" s="212"/>
      <c r="BF12" s="212"/>
      <c r="BG12" s="212"/>
      <c r="BH12" s="212"/>
    </row>
    <row r="13" spans="1:60" outlineLevel="1" x14ac:dyDescent="0.2">
      <c r="A13" s="213">
        <v>4</v>
      </c>
      <c r="B13" s="220" t="s">
        <v>104</v>
      </c>
      <c r="C13" s="265" t="s">
        <v>105</v>
      </c>
      <c r="D13" s="222" t="s">
        <v>103</v>
      </c>
      <c r="E13" s="228">
        <v>100</v>
      </c>
      <c r="F13" s="232"/>
      <c r="G13" s="233">
        <f>ROUND(E13*F13,2)</f>
        <v>0</v>
      </c>
      <c r="H13" s="232"/>
      <c r="I13" s="233">
        <f>ROUND(E13*H13,2)</f>
        <v>0</v>
      </c>
      <c r="J13" s="232"/>
      <c r="K13" s="233">
        <f>ROUND(E13*J13,2)</f>
        <v>0</v>
      </c>
      <c r="L13" s="233">
        <v>21</v>
      </c>
      <c r="M13" s="233">
        <f>G13*(1+L13/100)</f>
        <v>0</v>
      </c>
      <c r="N13" s="222">
        <v>0</v>
      </c>
      <c r="O13" s="222">
        <f>ROUND(E13*N13,5)</f>
        <v>0</v>
      </c>
      <c r="P13" s="222">
        <v>0</v>
      </c>
      <c r="Q13" s="222">
        <f>ROUND(E13*P13,5)</f>
        <v>0</v>
      </c>
      <c r="R13" s="222"/>
      <c r="S13" s="222"/>
      <c r="T13" s="223">
        <v>0</v>
      </c>
      <c r="U13" s="222">
        <f>ROUND(E13*T13,2)</f>
        <v>0</v>
      </c>
      <c r="V13" s="212"/>
      <c r="W13" s="212"/>
      <c r="X13" s="212"/>
      <c r="Y13" s="212"/>
      <c r="Z13" s="212"/>
      <c r="AA13" s="212"/>
      <c r="AB13" s="212"/>
      <c r="AC13" s="212"/>
      <c r="AD13" s="212"/>
      <c r="AE13" s="212" t="s">
        <v>95</v>
      </c>
      <c r="AF13" s="212"/>
      <c r="AG13" s="212"/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  <c r="AS13" s="212"/>
      <c r="AT13" s="212"/>
      <c r="AU13" s="212"/>
      <c r="AV13" s="212"/>
      <c r="AW13" s="212"/>
      <c r="AX13" s="212"/>
      <c r="AY13" s="212"/>
      <c r="AZ13" s="212"/>
      <c r="BA13" s="212"/>
      <c r="BB13" s="212"/>
      <c r="BC13" s="212"/>
      <c r="BD13" s="212"/>
      <c r="BE13" s="212"/>
      <c r="BF13" s="212"/>
      <c r="BG13" s="212"/>
      <c r="BH13" s="212"/>
    </row>
    <row r="14" spans="1:60" x14ac:dyDescent="0.2">
      <c r="A14" s="214" t="s">
        <v>90</v>
      </c>
      <c r="B14" s="221" t="s">
        <v>53</v>
      </c>
      <c r="C14" s="267" t="s">
        <v>54</v>
      </c>
      <c r="D14" s="225"/>
      <c r="E14" s="230"/>
      <c r="F14" s="236"/>
      <c r="G14" s="236">
        <f>SUMIF(AE15:AE15,"&lt;&gt;NOR",G15:G15)</f>
        <v>0</v>
      </c>
      <c r="H14" s="236"/>
      <c r="I14" s="236">
        <f>SUM(I15:I15)</f>
        <v>0</v>
      </c>
      <c r="J14" s="236"/>
      <c r="K14" s="236">
        <f>SUM(K15:K15)</f>
        <v>0</v>
      </c>
      <c r="L14" s="236"/>
      <c r="M14" s="236">
        <f>SUM(M15:M15)</f>
        <v>0</v>
      </c>
      <c r="N14" s="225"/>
      <c r="O14" s="225">
        <f>SUM(O15:O15)</f>
        <v>0</v>
      </c>
      <c r="P14" s="225"/>
      <c r="Q14" s="225">
        <f>SUM(Q15:Q15)</f>
        <v>0</v>
      </c>
      <c r="R14" s="225"/>
      <c r="S14" s="225"/>
      <c r="T14" s="226"/>
      <c r="U14" s="225">
        <f>SUM(U15:U15)</f>
        <v>0</v>
      </c>
      <c r="AE14" t="s">
        <v>91</v>
      </c>
    </row>
    <row r="15" spans="1:60" ht="22.5" outlineLevel="1" x14ac:dyDescent="0.2">
      <c r="A15" s="213">
        <v>5</v>
      </c>
      <c r="B15" s="220" t="s">
        <v>106</v>
      </c>
      <c r="C15" s="265" t="s">
        <v>107</v>
      </c>
      <c r="D15" s="222" t="s">
        <v>108</v>
      </c>
      <c r="E15" s="228">
        <v>1</v>
      </c>
      <c r="F15" s="232"/>
      <c r="G15" s="233">
        <f>ROUND(E15*F15,2)</f>
        <v>0</v>
      </c>
      <c r="H15" s="232"/>
      <c r="I15" s="233">
        <f>ROUND(E15*H15,2)</f>
        <v>0</v>
      </c>
      <c r="J15" s="232"/>
      <c r="K15" s="233">
        <f>ROUND(E15*J15,2)</f>
        <v>0</v>
      </c>
      <c r="L15" s="233">
        <v>21</v>
      </c>
      <c r="M15" s="233">
        <f>G15*(1+L15/100)</f>
        <v>0</v>
      </c>
      <c r="N15" s="222">
        <v>0</v>
      </c>
      <c r="O15" s="222">
        <f>ROUND(E15*N15,5)</f>
        <v>0</v>
      </c>
      <c r="P15" s="222">
        <v>0</v>
      </c>
      <c r="Q15" s="222">
        <f>ROUND(E15*P15,5)</f>
        <v>0</v>
      </c>
      <c r="R15" s="222"/>
      <c r="S15" s="222"/>
      <c r="T15" s="223">
        <v>0</v>
      </c>
      <c r="U15" s="222">
        <f>ROUND(E15*T15,2)</f>
        <v>0</v>
      </c>
      <c r="V15" s="212"/>
      <c r="W15" s="212"/>
      <c r="X15" s="212"/>
      <c r="Y15" s="212"/>
      <c r="Z15" s="212"/>
      <c r="AA15" s="212"/>
      <c r="AB15" s="212"/>
      <c r="AC15" s="212"/>
      <c r="AD15" s="212"/>
      <c r="AE15" s="212" t="s">
        <v>95</v>
      </c>
      <c r="AF15" s="212"/>
      <c r="AG15" s="212"/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  <c r="AS15" s="212"/>
      <c r="AT15" s="212"/>
      <c r="AU15" s="212"/>
      <c r="AV15" s="212"/>
      <c r="AW15" s="212"/>
      <c r="AX15" s="212"/>
      <c r="AY15" s="212"/>
      <c r="AZ15" s="212"/>
      <c r="BA15" s="212"/>
      <c r="BB15" s="212"/>
      <c r="BC15" s="212"/>
      <c r="BD15" s="212"/>
      <c r="BE15" s="212"/>
      <c r="BF15" s="212"/>
      <c r="BG15" s="212"/>
      <c r="BH15" s="212"/>
    </row>
    <row r="16" spans="1:60" x14ac:dyDescent="0.2">
      <c r="A16" s="214" t="s">
        <v>90</v>
      </c>
      <c r="B16" s="221" t="s">
        <v>55</v>
      </c>
      <c r="C16" s="267" t="s">
        <v>56</v>
      </c>
      <c r="D16" s="225"/>
      <c r="E16" s="230"/>
      <c r="F16" s="236"/>
      <c r="G16" s="236">
        <f>SUMIF(AE17:AE23,"&lt;&gt;NOR",G17:G23)</f>
        <v>0</v>
      </c>
      <c r="H16" s="236"/>
      <c r="I16" s="236">
        <f>SUM(I17:I23)</f>
        <v>0</v>
      </c>
      <c r="J16" s="236"/>
      <c r="K16" s="236">
        <f>SUM(K17:K23)</f>
        <v>0</v>
      </c>
      <c r="L16" s="236"/>
      <c r="M16" s="236">
        <f>SUM(M17:M23)</f>
        <v>0</v>
      </c>
      <c r="N16" s="225"/>
      <c r="O16" s="225">
        <f>SUM(O17:O23)</f>
        <v>519.75259000000005</v>
      </c>
      <c r="P16" s="225"/>
      <c r="Q16" s="225">
        <f>SUM(Q17:Q23)</f>
        <v>0</v>
      </c>
      <c r="R16" s="225"/>
      <c r="S16" s="225"/>
      <c r="T16" s="226"/>
      <c r="U16" s="225">
        <f>SUM(U17:U23)</f>
        <v>677.3900000000001</v>
      </c>
      <c r="AE16" t="s">
        <v>91</v>
      </c>
    </row>
    <row r="17" spans="1:60" outlineLevel="1" x14ac:dyDescent="0.2">
      <c r="A17" s="213">
        <v>6</v>
      </c>
      <c r="B17" s="220" t="s">
        <v>109</v>
      </c>
      <c r="C17" s="265" t="s">
        <v>110</v>
      </c>
      <c r="D17" s="222" t="s">
        <v>94</v>
      </c>
      <c r="E17" s="228">
        <v>218</v>
      </c>
      <c r="F17" s="232"/>
      <c r="G17" s="233">
        <f>ROUND(E17*F17,2)</f>
        <v>0</v>
      </c>
      <c r="H17" s="232"/>
      <c r="I17" s="233">
        <f>ROUND(E17*H17,2)</f>
        <v>0</v>
      </c>
      <c r="J17" s="232"/>
      <c r="K17" s="233">
        <f>ROUND(E17*J17,2)</f>
        <v>0</v>
      </c>
      <c r="L17" s="233">
        <v>21</v>
      </c>
      <c r="M17" s="233">
        <f>G17*(1+L17/100)</f>
        <v>0</v>
      </c>
      <c r="N17" s="222">
        <v>0.18776000000000001</v>
      </c>
      <c r="O17" s="222">
        <f>ROUND(E17*N17,5)</f>
        <v>40.93168</v>
      </c>
      <c r="P17" s="222">
        <v>0</v>
      </c>
      <c r="Q17" s="222">
        <f>ROUND(E17*P17,5)</f>
        <v>0</v>
      </c>
      <c r="R17" s="222"/>
      <c r="S17" s="222"/>
      <c r="T17" s="223">
        <v>5.1999999999999998E-2</v>
      </c>
      <c r="U17" s="222">
        <f>ROUND(E17*T17,2)</f>
        <v>11.34</v>
      </c>
      <c r="V17" s="212"/>
      <c r="W17" s="212"/>
      <c r="X17" s="212"/>
      <c r="Y17" s="212"/>
      <c r="Z17" s="212"/>
      <c r="AA17" s="212"/>
      <c r="AB17" s="212"/>
      <c r="AC17" s="212"/>
      <c r="AD17" s="212"/>
      <c r="AE17" s="212" t="s">
        <v>95</v>
      </c>
      <c r="AF17" s="212"/>
      <c r="AG17" s="212"/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  <c r="AS17" s="212"/>
      <c r="AT17" s="212"/>
      <c r="AU17" s="212"/>
      <c r="AV17" s="212"/>
      <c r="AW17" s="212"/>
      <c r="AX17" s="212"/>
      <c r="AY17" s="212"/>
      <c r="AZ17" s="212"/>
      <c r="BA17" s="212"/>
      <c r="BB17" s="212"/>
      <c r="BC17" s="212"/>
      <c r="BD17" s="212"/>
      <c r="BE17" s="212"/>
      <c r="BF17" s="212"/>
      <c r="BG17" s="212"/>
      <c r="BH17" s="212"/>
    </row>
    <row r="18" spans="1:60" outlineLevel="1" x14ac:dyDescent="0.2">
      <c r="A18" s="213">
        <v>7</v>
      </c>
      <c r="B18" s="220" t="s">
        <v>111</v>
      </c>
      <c r="C18" s="265" t="s">
        <v>112</v>
      </c>
      <c r="D18" s="222" t="s">
        <v>94</v>
      </c>
      <c r="E18" s="228">
        <v>250</v>
      </c>
      <c r="F18" s="232"/>
      <c r="G18" s="233">
        <f>ROUND(E18*F18,2)</f>
        <v>0</v>
      </c>
      <c r="H18" s="232"/>
      <c r="I18" s="233">
        <f>ROUND(E18*H18,2)</f>
        <v>0</v>
      </c>
      <c r="J18" s="232"/>
      <c r="K18" s="233">
        <f>ROUND(E18*J18,2)</f>
        <v>0</v>
      </c>
      <c r="L18" s="233">
        <v>21</v>
      </c>
      <c r="M18" s="233">
        <f>G18*(1+L18/100)</f>
        <v>0</v>
      </c>
      <c r="N18" s="222">
        <v>0.55125000000000002</v>
      </c>
      <c r="O18" s="222">
        <f>ROUND(E18*N18,5)</f>
        <v>137.8125</v>
      </c>
      <c r="P18" s="222">
        <v>0</v>
      </c>
      <c r="Q18" s="222">
        <f>ROUND(E18*P18,5)</f>
        <v>0</v>
      </c>
      <c r="R18" s="222"/>
      <c r="S18" s="222"/>
      <c r="T18" s="223">
        <v>2.7E-2</v>
      </c>
      <c r="U18" s="222">
        <f>ROUND(E18*T18,2)</f>
        <v>6.75</v>
      </c>
      <c r="V18" s="212"/>
      <c r="W18" s="212"/>
      <c r="X18" s="212"/>
      <c r="Y18" s="212"/>
      <c r="Z18" s="212"/>
      <c r="AA18" s="212"/>
      <c r="AB18" s="212"/>
      <c r="AC18" s="212"/>
      <c r="AD18" s="212"/>
      <c r="AE18" s="212" t="s">
        <v>95</v>
      </c>
      <c r="AF18" s="212"/>
      <c r="AG18" s="212"/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  <c r="AS18" s="212"/>
      <c r="AT18" s="212"/>
      <c r="AU18" s="212"/>
      <c r="AV18" s="212"/>
      <c r="AW18" s="212"/>
      <c r="AX18" s="212"/>
      <c r="AY18" s="212"/>
      <c r="AZ18" s="212"/>
      <c r="BA18" s="212"/>
      <c r="BB18" s="212"/>
      <c r="BC18" s="212"/>
      <c r="BD18" s="212"/>
      <c r="BE18" s="212"/>
      <c r="BF18" s="212"/>
      <c r="BG18" s="212"/>
      <c r="BH18" s="212"/>
    </row>
    <row r="19" spans="1:60" ht="22.5" outlineLevel="1" x14ac:dyDescent="0.2">
      <c r="A19" s="213">
        <v>8</v>
      </c>
      <c r="B19" s="220" t="s">
        <v>113</v>
      </c>
      <c r="C19" s="265" t="s">
        <v>114</v>
      </c>
      <c r="D19" s="222" t="s">
        <v>94</v>
      </c>
      <c r="E19" s="228">
        <v>250</v>
      </c>
      <c r="F19" s="232"/>
      <c r="G19" s="233">
        <f>ROUND(E19*F19,2)</f>
        <v>0</v>
      </c>
      <c r="H19" s="232"/>
      <c r="I19" s="233">
        <f>ROUND(E19*H19,2)</f>
        <v>0</v>
      </c>
      <c r="J19" s="232"/>
      <c r="K19" s="233">
        <f>ROUND(E19*J19,2)</f>
        <v>0</v>
      </c>
      <c r="L19" s="233">
        <v>21</v>
      </c>
      <c r="M19" s="233">
        <f>G19*(1+L19/100)</f>
        <v>0</v>
      </c>
      <c r="N19" s="222">
        <v>0.13188</v>
      </c>
      <c r="O19" s="222">
        <f>ROUND(E19*N19,5)</f>
        <v>32.97</v>
      </c>
      <c r="P19" s="222">
        <v>0</v>
      </c>
      <c r="Q19" s="222">
        <f>ROUND(E19*P19,5)</f>
        <v>0</v>
      </c>
      <c r="R19" s="222"/>
      <c r="S19" s="222"/>
      <c r="T19" s="223">
        <v>4.9000000000000002E-2</v>
      </c>
      <c r="U19" s="222">
        <f>ROUND(E19*T19,2)</f>
        <v>12.25</v>
      </c>
      <c r="V19" s="212"/>
      <c r="W19" s="212"/>
      <c r="X19" s="212"/>
      <c r="Y19" s="212"/>
      <c r="Z19" s="212"/>
      <c r="AA19" s="212"/>
      <c r="AB19" s="212"/>
      <c r="AC19" s="212"/>
      <c r="AD19" s="212"/>
      <c r="AE19" s="212" t="s">
        <v>95</v>
      </c>
      <c r="AF19" s="212"/>
      <c r="AG19" s="212"/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  <c r="AS19" s="212"/>
      <c r="AT19" s="212"/>
      <c r="AU19" s="212"/>
      <c r="AV19" s="212"/>
      <c r="AW19" s="212"/>
      <c r="AX19" s="212"/>
      <c r="AY19" s="212"/>
      <c r="AZ19" s="212"/>
      <c r="BA19" s="212"/>
      <c r="BB19" s="212"/>
      <c r="BC19" s="212"/>
      <c r="BD19" s="212"/>
      <c r="BE19" s="212"/>
      <c r="BF19" s="212"/>
      <c r="BG19" s="212"/>
      <c r="BH19" s="212"/>
    </row>
    <row r="20" spans="1:60" outlineLevel="1" x14ac:dyDescent="0.2">
      <c r="A20" s="213">
        <v>9</v>
      </c>
      <c r="B20" s="220" t="s">
        <v>115</v>
      </c>
      <c r="C20" s="265" t="s">
        <v>116</v>
      </c>
      <c r="D20" s="222" t="s">
        <v>117</v>
      </c>
      <c r="E20" s="228">
        <v>164.7</v>
      </c>
      <c r="F20" s="232"/>
      <c r="G20" s="233">
        <f>ROUND(E20*F20,2)</f>
        <v>0</v>
      </c>
      <c r="H20" s="232"/>
      <c r="I20" s="233">
        <f>ROUND(E20*H20,2)</f>
        <v>0</v>
      </c>
      <c r="J20" s="232"/>
      <c r="K20" s="233">
        <f>ROUND(E20*J20,2)</f>
        <v>0</v>
      </c>
      <c r="L20" s="233">
        <v>21</v>
      </c>
      <c r="M20" s="233">
        <f>G20*(1+L20/100)</f>
        <v>0</v>
      </c>
      <c r="N20" s="222">
        <v>1.0145</v>
      </c>
      <c r="O20" s="222">
        <f>ROUND(E20*N20,5)</f>
        <v>167.08815000000001</v>
      </c>
      <c r="P20" s="222">
        <v>0</v>
      </c>
      <c r="Q20" s="222">
        <f>ROUND(E20*P20,5)</f>
        <v>0</v>
      </c>
      <c r="R20" s="222"/>
      <c r="S20" s="222"/>
      <c r="T20" s="223">
        <v>3.4220000000000002</v>
      </c>
      <c r="U20" s="222">
        <f>ROUND(E20*T20,2)</f>
        <v>563.6</v>
      </c>
      <c r="V20" s="212"/>
      <c r="W20" s="212"/>
      <c r="X20" s="212"/>
      <c r="Y20" s="212"/>
      <c r="Z20" s="212"/>
      <c r="AA20" s="212"/>
      <c r="AB20" s="212"/>
      <c r="AC20" s="212"/>
      <c r="AD20" s="212"/>
      <c r="AE20" s="212" t="s">
        <v>95</v>
      </c>
      <c r="AF20" s="212"/>
      <c r="AG20" s="212"/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  <c r="AS20" s="212"/>
      <c r="AT20" s="212"/>
      <c r="AU20" s="212"/>
      <c r="AV20" s="212"/>
      <c r="AW20" s="212"/>
      <c r="AX20" s="212"/>
      <c r="AY20" s="212"/>
      <c r="AZ20" s="212"/>
      <c r="BA20" s="212"/>
      <c r="BB20" s="212"/>
      <c r="BC20" s="212"/>
      <c r="BD20" s="212"/>
      <c r="BE20" s="212"/>
      <c r="BF20" s="212"/>
      <c r="BG20" s="212"/>
      <c r="BH20" s="212"/>
    </row>
    <row r="21" spans="1:60" outlineLevel="1" x14ac:dyDescent="0.2">
      <c r="A21" s="213">
        <v>10</v>
      </c>
      <c r="B21" s="220" t="s">
        <v>118</v>
      </c>
      <c r="C21" s="265" t="s">
        <v>119</v>
      </c>
      <c r="D21" s="222" t="s">
        <v>94</v>
      </c>
      <c r="E21" s="228">
        <v>2196</v>
      </c>
      <c r="F21" s="232"/>
      <c r="G21" s="233">
        <f>ROUND(E21*F21,2)</f>
        <v>0</v>
      </c>
      <c r="H21" s="232"/>
      <c r="I21" s="233">
        <f>ROUND(E21*H21,2)</f>
        <v>0</v>
      </c>
      <c r="J21" s="232"/>
      <c r="K21" s="233">
        <f>ROUND(E21*J21,2)</f>
        <v>0</v>
      </c>
      <c r="L21" s="233">
        <v>21</v>
      </c>
      <c r="M21" s="233">
        <f>G21*(1+L21/100)</f>
        <v>0</v>
      </c>
      <c r="N21" s="222">
        <v>6.0999999999999997E-4</v>
      </c>
      <c r="O21" s="222">
        <f>ROUND(E21*N21,5)</f>
        <v>1.3395600000000001</v>
      </c>
      <c r="P21" s="222">
        <v>0</v>
      </c>
      <c r="Q21" s="222">
        <f>ROUND(E21*P21,5)</f>
        <v>0</v>
      </c>
      <c r="R21" s="222"/>
      <c r="S21" s="222"/>
      <c r="T21" s="223">
        <v>2E-3</v>
      </c>
      <c r="U21" s="222">
        <f>ROUND(E21*T21,2)</f>
        <v>4.3899999999999997</v>
      </c>
      <c r="V21" s="212"/>
      <c r="W21" s="212"/>
      <c r="X21" s="212"/>
      <c r="Y21" s="212"/>
      <c r="Z21" s="212"/>
      <c r="AA21" s="212"/>
      <c r="AB21" s="212"/>
      <c r="AC21" s="212"/>
      <c r="AD21" s="212"/>
      <c r="AE21" s="212" t="s">
        <v>95</v>
      </c>
      <c r="AF21" s="212"/>
      <c r="AG21" s="212"/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  <c r="AS21" s="212"/>
      <c r="AT21" s="212"/>
      <c r="AU21" s="212"/>
      <c r="AV21" s="212"/>
      <c r="AW21" s="212"/>
      <c r="AX21" s="212"/>
      <c r="AY21" s="212"/>
      <c r="AZ21" s="212"/>
      <c r="BA21" s="212"/>
      <c r="BB21" s="212"/>
      <c r="BC21" s="212"/>
      <c r="BD21" s="212"/>
      <c r="BE21" s="212"/>
      <c r="BF21" s="212"/>
      <c r="BG21" s="212"/>
      <c r="BH21" s="212"/>
    </row>
    <row r="22" spans="1:60" outlineLevel="1" x14ac:dyDescent="0.2">
      <c r="A22" s="213"/>
      <c r="B22" s="220"/>
      <c r="C22" s="268" t="s">
        <v>120</v>
      </c>
      <c r="D22" s="227"/>
      <c r="E22" s="231">
        <v>2196</v>
      </c>
      <c r="F22" s="233"/>
      <c r="G22" s="233"/>
      <c r="H22" s="233"/>
      <c r="I22" s="233"/>
      <c r="J22" s="233"/>
      <c r="K22" s="233"/>
      <c r="L22" s="233"/>
      <c r="M22" s="233"/>
      <c r="N22" s="222"/>
      <c r="O22" s="222"/>
      <c r="P22" s="222"/>
      <c r="Q22" s="222"/>
      <c r="R22" s="222"/>
      <c r="S22" s="222"/>
      <c r="T22" s="223"/>
      <c r="U22" s="222"/>
      <c r="V22" s="212"/>
      <c r="W22" s="212"/>
      <c r="X22" s="212"/>
      <c r="Y22" s="212"/>
      <c r="Z22" s="212"/>
      <c r="AA22" s="212"/>
      <c r="AB22" s="212"/>
      <c r="AC22" s="212"/>
      <c r="AD22" s="212"/>
      <c r="AE22" s="212" t="s">
        <v>121</v>
      </c>
      <c r="AF22" s="212">
        <v>0</v>
      </c>
      <c r="AG22" s="212"/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  <c r="AS22" s="212"/>
      <c r="AT22" s="212"/>
      <c r="AU22" s="212"/>
      <c r="AV22" s="212"/>
      <c r="AW22" s="212"/>
      <c r="AX22" s="212"/>
      <c r="AY22" s="212"/>
      <c r="AZ22" s="212"/>
      <c r="BA22" s="212"/>
      <c r="BB22" s="212"/>
      <c r="BC22" s="212"/>
      <c r="BD22" s="212"/>
      <c r="BE22" s="212"/>
      <c r="BF22" s="212"/>
      <c r="BG22" s="212"/>
      <c r="BH22" s="212"/>
    </row>
    <row r="23" spans="1:60" outlineLevel="1" x14ac:dyDescent="0.2">
      <c r="A23" s="213">
        <v>11</v>
      </c>
      <c r="B23" s="220" t="s">
        <v>122</v>
      </c>
      <c r="C23" s="265" t="s">
        <v>123</v>
      </c>
      <c r="D23" s="222" t="s">
        <v>94</v>
      </c>
      <c r="E23" s="228">
        <v>1098</v>
      </c>
      <c r="F23" s="232"/>
      <c r="G23" s="233">
        <f>ROUND(E23*F23,2)</f>
        <v>0</v>
      </c>
      <c r="H23" s="232"/>
      <c r="I23" s="233">
        <f>ROUND(E23*H23,2)</f>
        <v>0</v>
      </c>
      <c r="J23" s="232"/>
      <c r="K23" s="233">
        <f>ROUND(E23*J23,2)</f>
        <v>0</v>
      </c>
      <c r="L23" s="233">
        <v>21</v>
      </c>
      <c r="M23" s="233">
        <f>G23*(1+L23/100)</f>
        <v>0</v>
      </c>
      <c r="N23" s="222">
        <v>0.12715000000000001</v>
      </c>
      <c r="O23" s="222">
        <f>ROUND(E23*N23,5)</f>
        <v>139.61070000000001</v>
      </c>
      <c r="P23" s="222">
        <v>0</v>
      </c>
      <c r="Q23" s="222">
        <f>ROUND(E23*P23,5)</f>
        <v>0</v>
      </c>
      <c r="R23" s="222"/>
      <c r="S23" s="222"/>
      <c r="T23" s="223">
        <v>7.1999999999999995E-2</v>
      </c>
      <c r="U23" s="222">
        <f>ROUND(E23*T23,2)</f>
        <v>79.06</v>
      </c>
      <c r="V23" s="212"/>
      <c r="W23" s="212"/>
      <c r="X23" s="212"/>
      <c r="Y23" s="212"/>
      <c r="Z23" s="212"/>
      <c r="AA23" s="212"/>
      <c r="AB23" s="212"/>
      <c r="AC23" s="212"/>
      <c r="AD23" s="212"/>
      <c r="AE23" s="212" t="s">
        <v>95</v>
      </c>
      <c r="AF23" s="212"/>
      <c r="AG23" s="212"/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  <c r="AS23" s="212"/>
      <c r="AT23" s="212"/>
      <c r="AU23" s="212"/>
      <c r="AV23" s="212"/>
      <c r="AW23" s="212"/>
      <c r="AX23" s="212"/>
      <c r="AY23" s="212"/>
      <c r="AZ23" s="212"/>
      <c r="BA23" s="212"/>
      <c r="BB23" s="212"/>
      <c r="BC23" s="212"/>
      <c r="BD23" s="212"/>
      <c r="BE23" s="212"/>
      <c r="BF23" s="212"/>
      <c r="BG23" s="212"/>
      <c r="BH23" s="212"/>
    </row>
    <row r="24" spans="1:60" x14ac:dyDescent="0.2">
      <c r="A24" s="214" t="s">
        <v>90</v>
      </c>
      <c r="B24" s="221" t="s">
        <v>57</v>
      </c>
      <c r="C24" s="267" t="s">
        <v>58</v>
      </c>
      <c r="D24" s="225"/>
      <c r="E24" s="230"/>
      <c r="F24" s="236"/>
      <c r="G24" s="236">
        <f>SUMIF(AE25:AE25,"&lt;&gt;NOR",G25:G25)</f>
        <v>0</v>
      </c>
      <c r="H24" s="236"/>
      <c r="I24" s="236">
        <f>SUM(I25:I25)</f>
        <v>0</v>
      </c>
      <c r="J24" s="236"/>
      <c r="K24" s="236">
        <f>SUM(K25:K25)</f>
        <v>0</v>
      </c>
      <c r="L24" s="236"/>
      <c r="M24" s="236">
        <f>SUM(M25:M25)</f>
        <v>0</v>
      </c>
      <c r="N24" s="225"/>
      <c r="O24" s="225">
        <f>SUM(O25:O25)</f>
        <v>0</v>
      </c>
      <c r="P24" s="225"/>
      <c r="Q24" s="225">
        <f>SUM(Q25:Q25)</f>
        <v>27.468</v>
      </c>
      <c r="R24" s="225"/>
      <c r="S24" s="225"/>
      <c r="T24" s="226"/>
      <c r="U24" s="225">
        <f>SUM(U25:U25)</f>
        <v>7.41</v>
      </c>
      <c r="AE24" t="s">
        <v>91</v>
      </c>
    </row>
    <row r="25" spans="1:60" outlineLevel="1" x14ac:dyDescent="0.2">
      <c r="A25" s="213">
        <v>12</v>
      </c>
      <c r="B25" s="220" t="s">
        <v>124</v>
      </c>
      <c r="C25" s="265" t="s">
        <v>125</v>
      </c>
      <c r="D25" s="222" t="s">
        <v>94</v>
      </c>
      <c r="E25" s="228">
        <v>218</v>
      </c>
      <c r="F25" s="232"/>
      <c r="G25" s="233">
        <f>ROUND(E25*F25,2)</f>
        <v>0</v>
      </c>
      <c r="H25" s="232"/>
      <c r="I25" s="233">
        <f>ROUND(E25*H25,2)</f>
        <v>0</v>
      </c>
      <c r="J25" s="232"/>
      <c r="K25" s="233">
        <f>ROUND(E25*J25,2)</f>
        <v>0</v>
      </c>
      <c r="L25" s="233">
        <v>21</v>
      </c>
      <c r="M25" s="233">
        <f>G25*(1+L25/100)</f>
        <v>0</v>
      </c>
      <c r="N25" s="222">
        <v>0</v>
      </c>
      <c r="O25" s="222">
        <f>ROUND(E25*N25,5)</f>
        <v>0</v>
      </c>
      <c r="P25" s="222">
        <v>0.126</v>
      </c>
      <c r="Q25" s="222">
        <f>ROUND(E25*P25,5)</f>
        <v>27.468</v>
      </c>
      <c r="R25" s="222"/>
      <c r="S25" s="222"/>
      <c r="T25" s="223">
        <v>3.4000000000000002E-2</v>
      </c>
      <c r="U25" s="222">
        <f>ROUND(E25*T25,2)</f>
        <v>7.41</v>
      </c>
      <c r="V25" s="212"/>
      <c r="W25" s="212"/>
      <c r="X25" s="212"/>
      <c r="Y25" s="212"/>
      <c r="Z25" s="212"/>
      <c r="AA25" s="212"/>
      <c r="AB25" s="212"/>
      <c r="AC25" s="212"/>
      <c r="AD25" s="212"/>
      <c r="AE25" s="212" t="s">
        <v>95</v>
      </c>
      <c r="AF25" s="212"/>
      <c r="AG25" s="212"/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  <c r="AS25" s="212"/>
      <c r="AT25" s="212"/>
      <c r="AU25" s="212"/>
      <c r="AV25" s="212"/>
      <c r="AW25" s="212"/>
      <c r="AX25" s="212"/>
      <c r="AY25" s="212"/>
      <c r="AZ25" s="212"/>
      <c r="BA25" s="212"/>
      <c r="BB25" s="212"/>
      <c r="BC25" s="212"/>
      <c r="BD25" s="212"/>
      <c r="BE25" s="212"/>
      <c r="BF25" s="212"/>
      <c r="BG25" s="212"/>
      <c r="BH25" s="212"/>
    </row>
    <row r="26" spans="1:60" x14ac:dyDescent="0.2">
      <c r="A26" s="214" t="s">
        <v>90</v>
      </c>
      <c r="B26" s="221" t="s">
        <v>59</v>
      </c>
      <c r="C26" s="267" t="s">
        <v>60</v>
      </c>
      <c r="D26" s="225"/>
      <c r="E26" s="230"/>
      <c r="F26" s="236"/>
      <c r="G26" s="236">
        <f>SUMIF(AE27:AE28,"&lt;&gt;NOR",G27:G28)</f>
        <v>0</v>
      </c>
      <c r="H26" s="236"/>
      <c r="I26" s="236">
        <f>SUM(I27:I28)</f>
        <v>0</v>
      </c>
      <c r="J26" s="236"/>
      <c r="K26" s="236">
        <f>SUM(K27:K28)</f>
        <v>0</v>
      </c>
      <c r="L26" s="236"/>
      <c r="M26" s="236">
        <f>SUM(M27:M28)</f>
        <v>0</v>
      </c>
      <c r="N26" s="225"/>
      <c r="O26" s="225">
        <f>SUM(O27:O28)</f>
        <v>0</v>
      </c>
      <c r="P26" s="225"/>
      <c r="Q26" s="225">
        <f>SUM(Q27:Q28)</f>
        <v>0</v>
      </c>
      <c r="R26" s="225"/>
      <c r="S26" s="225"/>
      <c r="T26" s="226"/>
      <c r="U26" s="225">
        <f>SUM(U27:U28)</f>
        <v>0</v>
      </c>
      <c r="AE26" t="s">
        <v>91</v>
      </c>
    </row>
    <row r="27" spans="1:60" outlineLevel="1" x14ac:dyDescent="0.2">
      <c r="A27" s="213">
        <v>13</v>
      </c>
      <c r="B27" s="220" t="s">
        <v>126</v>
      </c>
      <c r="C27" s="265" t="s">
        <v>127</v>
      </c>
      <c r="D27" s="222" t="s">
        <v>117</v>
      </c>
      <c r="E27" s="228">
        <v>27.94</v>
      </c>
      <c r="F27" s="232"/>
      <c r="G27" s="233">
        <f>ROUND(E27*F27,2)</f>
        <v>0</v>
      </c>
      <c r="H27" s="232"/>
      <c r="I27" s="233">
        <f>ROUND(E27*H27,2)</f>
        <v>0</v>
      </c>
      <c r="J27" s="232"/>
      <c r="K27" s="233">
        <f>ROUND(E27*J27,2)</f>
        <v>0</v>
      </c>
      <c r="L27" s="233">
        <v>21</v>
      </c>
      <c r="M27" s="233">
        <f>G27*(1+L27/100)</f>
        <v>0</v>
      </c>
      <c r="N27" s="222">
        <v>0</v>
      </c>
      <c r="O27" s="222">
        <f>ROUND(E27*N27,5)</f>
        <v>0</v>
      </c>
      <c r="P27" s="222">
        <v>0</v>
      </c>
      <c r="Q27" s="222">
        <f>ROUND(E27*P27,5)</f>
        <v>0</v>
      </c>
      <c r="R27" s="222"/>
      <c r="S27" s="222"/>
      <c r="T27" s="223">
        <v>0</v>
      </c>
      <c r="U27" s="222">
        <f>ROUND(E27*T27,2)</f>
        <v>0</v>
      </c>
      <c r="V27" s="212"/>
      <c r="W27" s="212"/>
      <c r="X27" s="212"/>
      <c r="Y27" s="212"/>
      <c r="Z27" s="212"/>
      <c r="AA27" s="212"/>
      <c r="AB27" s="212"/>
      <c r="AC27" s="212"/>
      <c r="AD27" s="212"/>
      <c r="AE27" s="212" t="s">
        <v>95</v>
      </c>
      <c r="AF27" s="212"/>
      <c r="AG27" s="212"/>
      <c r="AH27" s="212"/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  <c r="AS27" s="212"/>
      <c r="AT27" s="212"/>
      <c r="AU27" s="212"/>
      <c r="AV27" s="212"/>
      <c r="AW27" s="212"/>
      <c r="AX27" s="212"/>
      <c r="AY27" s="212"/>
      <c r="AZ27" s="212"/>
      <c r="BA27" s="212"/>
      <c r="BB27" s="212"/>
      <c r="BC27" s="212"/>
      <c r="BD27" s="212"/>
      <c r="BE27" s="212"/>
      <c r="BF27" s="212"/>
      <c r="BG27" s="212"/>
      <c r="BH27" s="212"/>
    </row>
    <row r="28" spans="1:60" outlineLevel="1" x14ac:dyDescent="0.2">
      <c r="A28" s="213">
        <v>14</v>
      </c>
      <c r="B28" s="220" t="s">
        <v>128</v>
      </c>
      <c r="C28" s="265" t="s">
        <v>129</v>
      </c>
      <c r="D28" s="222" t="s">
        <v>117</v>
      </c>
      <c r="E28" s="228">
        <v>27.94</v>
      </c>
      <c r="F28" s="232"/>
      <c r="G28" s="233">
        <f>ROUND(E28*F28,2)</f>
        <v>0</v>
      </c>
      <c r="H28" s="232"/>
      <c r="I28" s="233">
        <f>ROUND(E28*H28,2)</f>
        <v>0</v>
      </c>
      <c r="J28" s="232"/>
      <c r="K28" s="233">
        <f>ROUND(E28*J28,2)</f>
        <v>0</v>
      </c>
      <c r="L28" s="233">
        <v>21</v>
      </c>
      <c r="M28" s="233">
        <f>G28*(1+L28/100)</f>
        <v>0</v>
      </c>
      <c r="N28" s="222">
        <v>0</v>
      </c>
      <c r="O28" s="222">
        <f>ROUND(E28*N28,5)</f>
        <v>0</v>
      </c>
      <c r="P28" s="222">
        <v>0</v>
      </c>
      <c r="Q28" s="222">
        <f>ROUND(E28*P28,5)</f>
        <v>0</v>
      </c>
      <c r="R28" s="222"/>
      <c r="S28" s="222"/>
      <c r="T28" s="223">
        <v>0</v>
      </c>
      <c r="U28" s="222">
        <f>ROUND(E28*T28,2)</f>
        <v>0</v>
      </c>
      <c r="V28" s="212"/>
      <c r="W28" s="212"/>
      <c r="X28" s="212"/>
      <c r="Y28" s="212"/>
      <c r="Z28" s="212"/>
      <c r="AA28" s="212"/>
      <c r="AB28" s="212"/>
      <c r="AC28" s="212"/>
      <c r="AD28" s="212"/>
      <c r="AE28" s="212" t="s">
        <v>95</v>
      </c>
      <c r="AF28" s="212"/>
      <c r="AG28" s="212"/>
      <c r="AH28" s="212"/>
      <c r="AI28" s="212"/>
      <c r="AJ28" s="212"/>
      <c r="AK28" s="212"/>
      <c r="AL28" s="212"/>
      <c r="AM28" s="212"/>
      <c r="AN28" s="212"/>
      <c r="AO28" s="212"/>
      <c r="AP28" s="212"/>
      <c r="AQ28" s="212"/>
      <c r="AR28" s="212"/>
      <c r="AS28" s="212"/>
      <c r="AT28" s="212"/>
      <c r="AU28" s="212"/>
      <c r="AV28" s="212"/>
      <c r="AW28" s="212"/>
      <c r="AX28" s="212"/>
      <c r="AY28" s="212"/>
      <c r="AZ28" s="212"/>
      <c r="BA28" s="212"/>
      <c r="BB28" s="212"/>
      <c r="BC28" s="212"/>
      <c r="BD28" s="212"/>
      <c r="BE28" s="212"/>
      <c r="BF28" s="212"/>
      <c r="BG28" s="212"/>
      <c r="BH28" s="212"/>
    </row>
    <row r="29" spans="1:60" x14ac:dyDescent="0.2">
      <c r="A29" s="214" t="s">
        <v>90</v>
      </c>
      <c r="B29" s="221" t="s">
        <v>61</v>
      </c>
      <c r="C29" s="267" t="s">
        <v>62</v>
      </c>
      <c r="D29" s="225"/>
      <c r="E29" s="230"/>
      <c r="F29" s="236"/>
      <c r="G29" s="236">
        <f>SUMIF(AE30:AE30,"&lt;&gt;NOR",G30:G30)</f>
        <v>0</v>
      </c>
      <c r="H29" s="236"/>
      <c r="I29" s="236">
        <f>SUM(I30:I30)</f>
        <v>0</v>
      </c>
      <c r="J29" s="236"/>
      <c r="K29" s="236">
        <f>SUM(K30:K30)</f>
        <v>0</v>
      </c>
      <c r="L29" s="236"/>
      <c r="M29" s="236">
        <f>SUM(M30:M30)</f>
        <v>0</v>
      </c>
      <c r="N29" s="225"/>
      <c r="O29" s="225">
        <f>SUM(O30:O30)</f>
        <v>0</v>
      </c>
      <c r="P29" s="225"/>
      <c r="Q29" s="225">
        <f>SUM(Q30:Q30)</f>
        <v>0</v>
      </c>
      <c r="R29" s="225"/>
      <c r="S29" s="225"/>
      <c r="T29" s="226"/>
      <c r="U29" s="225">
        <f>SUM(U30:U30)</f>
        <v>8.32</v>
      </c>
      <c r="AE29" t="s">
        <v>91</v>
      </c>
    </row>
    <row r="30" spans="1:60" outlineLevel="1" x14ac:dyDescent="0.2">
      <c r="A30" s="244">
        <v>15</v>
      </c>
      <c r="B30" s="245" t="s">
        <v>130</v>
      </c>
      <c r="C30" s="269" t="s">
        <v>131</v>
      </c>
      <c r="D30" s="246" t="s">
        <v>117</v>
      </c>
      <c r="E30" s="247">
        <v>519.75</v>
      </c>
      <c r="F30" s="248"/>
      <c r="G30" s="249">
        <f>ROUND(E30*F30,2)</f>
        <v>0</v>
      </c>
      <c r="H30" s="248"/>
      <c r="I30" s="249">
        <f>ROUND(E30*H30,2)</f>
        <v>0</v>
      </c>
      <c r="J30" s="248"/>
      <c r="K30" s="249">
        <f>ROUND(E30*J30,2)</f>
        <v>0</v>
      </c>
      <c r="L30" s="249">
        <v>21</v>
      </c>
      <c r="M30" s="249">
        <f>G30*(1+L30/100)</f>
        <v>0</v>
      </c>
      <c r="N30" s="246">
        <v>0</v>
      </c>
      <c r="O30" s="246">
        <f>ROUND(E30*N30,5)</f>
        <v>0</v>
      </c>
      <c r="P30" s="246">
        <v>0</v>
      </c>
      <c r="Q30" s="246">
        <f>ROUND(E30*P30,5)</f>
        <v>0</v>
      </c>
      <c r="R30" s="246"/>
      <c r="S30" s="246"/>
      <c r="T30" s="250">
        <v>1.6E-2</v>
      </c>
      <c r="U30" s="246">
        <f>ROUND(E30*T30,2)</f>
        <v>8.32</v>
      </c>
      <c r="V30" s="212"/>
      <c r="W30" s="212"/>
      <c r="X30" s="212"/>
      <c r="Y30" s="212"/>
      <c r="Z30" s="212"/>
      <c r="AA30" s="212"/>
      <c r="AB30" s="212"/>
      <c r="AC30" s="212"/>
      <c r="AD30" s="212"/>
      <c r="AE30" s="212" t="s">
        <v>95</v>
      </c>
      <c r="AF30" s="212"/>
      <c r="AG30" s="212"/>
      <c r="AH30" s="212"/>
      <c r="AI30" s="212"/>
      <c r="AJ30" s="212"/>
      <c r="AK30" s="212"/>
      <c r="AL30" s="212"/>
      <c r="AM30" s="212"/>
      <c r="AN30" s="212"/>
      <c r="AO30" s="212"/>
      <c r="AP30" s="212"/>
      <c r="AQ30" s="212"/>
      <c r="AR30" s="212"/>
      <c r="AS30" s="212"/>
      <c r="AT30" s="212"/>
      <c r="AU30" s="212"/>
      <c r="AV30" s="212"/>
      <c r="AW30" s="212"/>
      <c r="AX30" s="212"/>
      <c r="AY30" s="212"/>
      <c r="AZ30" s="212"/>
      <c r="BA30" s="212"/>
      <c r="BB30" s="212"/>
      <c r="BC30" s="212"/>
      <c r="BD30" s="212"/>
      <c r="BE30" s="212"/>
      <c r="BF30" s="212"/>
      <c r="BG30" s="212"/>
      <c r="BH30" s="212"/>
    </row>
    <row r="31" spans="1:60" x14ac:dyDescent="0.2">
      <c r="A31" s="6"/>
      <c r="B31" s="7" t="s">
        <v>132</v>
      </c>
      <c r="C31" s="270" t="s">
        <v>132</v>
      </c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AC31">
        <v>15</v>
      </c>
      <c r="AD31">
        <v>21</v>
      </c>
    </row>
    <row r="32" spans="1:60" x14ac:dyDescent="0.2">
      <c r="A32" s="251"/>
      <c r="B32" s="252">
        <v>26</v>
      </c>
      <c r="C32" s="271" t="s">
        <v>132</v>
      </c>
      <c r="D32" s="253"/>
      <c r="E32" s="253"/>
      <c r="F32" s="253"/>
      <c r="G32" s="264">
        <f>G8+G14+G16+G24+G26+G29</f>
        <v>0</v>
      </c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AC32">
        <f>SUMIF(L7:L30,AC31,G7:G30)</f>
        <v>0</v>
      </c>
      <c r="AD32">
        <f>SUMIF(L7:L30,AD31,G7:G30)</f>
        <v>0</v>
      </c>
      <c r="AE32" t="s">
        <v>133</v>
      </c>
    </row>
    <row r="33" spans="1:31" x14ac:dyDescent="0.2">
      <c r="A33" s="6"/>
      <c r="B33" s="7" t="s">
        <v>132</v>
      </c>
      <c r="C33" s="270" t="s">
        <v>132</v>
      </c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</row>
    <row r="34" spans="1:31" x14ac:dyDescent="0.2">
      <c r="A34" s="6"/>
      <c r="B34" s="7" t="s">
        <v>132</v>
      </c>
      <c r="C34" s="270" t="s">
        <v>132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</row>
    <row r="35" spans="1:31" x14ac:dyDescent="0.2">
      <c r="A35" s="254">
        <v>33</v>
      </c>
      <c r="B35" s="254"/>
      <c r="C35" s="272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</row>
    <row r="36" spans="1:31" x14ac:dyDescent="0.2">
      <c r="A36" s="255"/>
      <c r="B36" s="256"/>
      <c r="C36" s="273"/>
      <c r="D36" s="256"/>
      <c r="E36" s="256"/>
      <c r="F36" s="256"/>
      <c r="G36" s="257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AE36" t="s">
        <v>134</v>
      </c>
    </row>
    <row r="37" spans="1:31" x14ac:dyDescent="0.2">
      <c r="A37" s="258"/>
      <c r="B37" s="259"/>
      <c r="C37" s="274"/>
      <c r="D37" s="259"/>
      <c r="E37" s="259"/>
      <c r="F37" s="259"/>
      <c r="G37" s="260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</row>
    <row r="38" spans="1:31" x14ac:dyDescent="0.2">
      <c r="A38" s="258"/>
      <c r="B38" s="259"/>
      <c r="C38" s="274"/>
      <c r="D38" s="259"/>
      <c r="E38" s="259"/>
      <c r="F38" s="259"/>
      <c r="G38" s="260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</row>
    <row r="39" spans="1:31" x14ac:dyDescent="0.2">
      <c r="A39" s="258"/>
      <c r="B39" s="259"/>
      <c r="C39" s="274"/>
      <c r="D39" s="259"/>
      <c r="E39" s="259"/>
      <c r="F39" s="259"/>
      <c r="G39" s="260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</row>
    <row r="40" spans="1:31" x14ac:dyDescent="0.2">
      <c r="A40" s="261"/>
      <c r="B40" s="262"/>
      <c r="C40" s="275"/>
      <c r="D40" s="262"/>
      <c r="E40" s="262"/>
      <c r="F40" s="262"/>
      <c r="G40" s="263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</row>
    <row r="41" spans="1:31" x14ac:dyDescent="0.2">
      <c r="A41" s="6"/>
      <c r="B41" s="7" t="s">
        <v>132</v>
      </c>
      <c r="C41" s="270" t="s">
        <v>132</v>
      </c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</row>
    <row r="42" spans="1:31" x14ac:dyDescent="0.2">
      <c r="C42" s="276"/>
      <c r="AE42" t="s">
        <v>135</v>
      </c>
    </row>
  </sheetData>
  <mergeCells count="7">
    <mergeCell ref="A36:G40"/>
    <mergeCell ref="A1:G1"/>
    <mergeCell ref="C2:G2"/>
    <mergeCell ref="C3:G3"/>
    <mergeCell ref="C4:G4"/>
    <mergeCell ref="C11:G11"/>
    <mergeCell ref="A35:C35"/>
  </mergeCells>
  <pageMargins left="0.59055118110236204" right="0.39370078740157499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45</vt:i4>
      </vt:variant>
    </vt:vector>
  </HeadingPairs>
  <TitlesOfParts>
    <vt:vector size="49" baseType="lpstr">
      <vt:lpstr>Pokyny pro vyplnění</vt:lpstr>
      <vt:lpstr>Stavba</vt:lpstr>
      <vt:lpstr>VzorPolozky</vt:lpstr>
      <vt:lpstr>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PDSKADAVY</dc:creator>
  <cp:lastModifiedBy>PDSKADAVY</cp:lastModifiedBy>
  <cp:lastPrinted>2014-02-28T09:52:57Z</cp:lastPrinted>
  <dcterms:created xsi:type="dcterms:W3CDTF">2009-04-08T07:15:50Z</dcterms:created>
  <dcterms:modified xsi:type="dcterms:W3CDTF">2018-03-02T11:19:09Z</dcterms:modified>
</cp:coreProperties>
</file>