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ndriska.vocaskova\AppData\Local\Microsoft\Windows\INetCache\Content.Outlook\0DY2AV8W\"/>
    </mc:Choice>
  </mc:AlternateContent>
  <bookViews>
    <workbookView xWindow="0" yWindow="0" windowWidth="28800" windowHeight="12300" activeTab="1"/>
  </bookViews>
  <sheets>
    <sheet name="Rekapitulace stavby" sheetId="1" r:id="rId1"/>
    <sheet name="IO 01 - Vodovodní řad" sheetId="2" r:id="rId2"/>
    <sheet name="IO 02 - Vodojem 2 ks " sheetId="3" r:id="rId3"/>
    <sheet name="ON - Ostatní náklady" sheetId="4" r:id="rId4"/>
  </sheets>
  <definedNames>
    <definedName name="_xlnm._FilterDatabase" localSheetId="1" hidden="1">'IO 01 - Vodovodní řad'!$C$124:$K$257</definedName>
    <definedName name="_xlnm._FilterDatabase" localSheetId="2" hidden="1">'IO 02 - Vodojem 2 ks '!$C$126:$K$262</definedName>
    <definedName name="_xlnm._FilterDatabase" localSheetId="3" hidden="1">'ON - Ostatní náklady'!$C$120:$K$139</definedName>
    <definedName name="_xlnm.Print_Titles" localSheetId="1">'IO 01 - Vodovodní řad'!$124:$124</definedName>
    <definedName name="_xlnm.Print_Titles" localSheetId="2">'IO 02 - Vodojem 2 ks '!$126:$126</definedName>
    <definedName name="_xlnm.Print_Titles" localSheetId="3">'ON - Ostatní náklady'!$120:$120</definedName>
    <definedName name="_xlnm.Print_Titles" localSheetId="0">'Rekapitulace stavby'!$92:$92</definedName>
    <definedName name="_xlnm.Print_Area" localSheetId="1">'IO 01 - Vodovodní řad'!$C$4:$J$76,'IO 01 - Vodovodní řad'!$C$82:$J$106,'IO 01 - Vodovodní řad'!$C$112:$J$257</definedName>
    <definedName name="_xlnm.Print_Area" localSheetId="2">'IO 02 - Vodojem 2 ks '!$C$4:$J$76,'IO 02 - Vodojem 2 ks '!$C$82:$J$108,'IO 02 - Vodojem 2 ks '!$C$114:$J$262</definedName>
    <definedName name="_xlnm.Print_Area" localSheetId="3">'ON - Ostatní náklady'!$C$4:$J$76,'ON - Ostatní náklady'!$C$82:$J$102,'ON - Ostatní náklady'!$C$108:$J$139</definedName>
    <definedName name="_xlnm.Print_Area" localSheetId="0">'Rekapitulace stavby'!$D$4:$AO$76,'Rekapitulace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39" i="4"/>
  <c r="BH139" i="4"/>
  <c r="BG139" i="4"/>
  <c r="BF139" i="4"/>
  <c r="T139" i="4"/>
  <c r="T138" i="4"/>
  <c r="R139" i="4"/>
  <c r="R138" i="4"/>
  <c r="P139" i="4"/>
  <c r="P138" i="4"/>
  <c r="BI137" i="4"/>
  <c r="BH137" i="4"/>
  <c r="BG137" i="4"/>
  <c r="BF137" i="4"/>
  <c r="T137" i="4"/>
  <c r="T136" i="4"/>
  <c r="R137" i="4"/>
  <c r="R136" i="4"/>
  <c r="P137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118" i="4"/>
  <c r="J17" i="4"/>
  <c r="J15" i="4"/>
  <c r="E15" i="4"/>
  <c r="F91" i="4" s="1"/>
  <c r="J14" i="4"/>
  <c r="J12" i="4"/>
  <c r="J115" i="4" s="1"/>
  <c r="E7" i="4"/>
  <c r="E85" i="4" s="1"/>
  <c r="J229" i="3"/>
  <c r="J37" i="3"/>
  <c r="J36" i="3"/>
  <c r="AY96" i="1"/>
  <c r="J35" i="3"/>
  <c r="AX96" i="1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J104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J124" i="3"/>
  <c r="J123" i="3"/>
  <c r="F121" i="3"/>
  <c r="E119" i="3"/>
  <c r="J92" i="3"/>
  <c r="J91" i="3"/>
  <c r="F89" i="3"/>
  <c r="E87" i="3"/>
  <c r="J18" i="3"/>
  <c r="E18" i="3"/>
  <c r="F124" i="3" s="1"/>
  <c r="J17" i="3"/>
  <c r="J15" i="3"/>
  <c r="E15" i="3"/>
  <c r="F91" i="3" s="1"/>
  <c r="J14" i="3"/>
  <c r="J12" i="3"/>
  <c r="J121" i="3" s="1"/>
  <c r="E7" i="3"/>
  <c r="E117" i="3"/>
  <c r="J37" i="2"/>
  <c r="J36" i="2"/>
  <c r="AY95" i="1" s="1"/>
  <c r="J35" i="2"/>
  <c r="AX95" i="1"/>
  <c r="BI256" i="2"/>
  <c r="BH256" i="2"/>
  <c r="BG256" i="2"/>
  <c r="BF256" i="2"/>
  <c r="T256" i="2"/>
  <c r="T255" i="2" s="1"/>
  <c r="R256" i="2"/>
  <c r="R255" i="2"/>
  <c r="P256" i="2"/>
  <c r="P255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F37" i="2" s="1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19" i="2"/>
  <c r="E117" i="2"/>
  <c r="J92" i="2"/>
  <c r="J91" i="2"/>
  <c r="F89" i="2"/>
  <c r="E87" i="2"/>
  <c r="J18" i="2"/>
  <c r="E18" i="2"/>
  <c r="F122" i="2"/>
  <c r="J17" i="2"/>
  <c r="J15" i="2"/>
  <c r="E15" i="2"/>
  <c r="F121" i="2" s="1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BK221" i="2"/>
  <c r="BK216" i="2"/>
  <c r="BK212" i="2"/>
  <c r="BK208" i="2"/>
  <c r="BK202" i="2"/>
  <c r="J199" i="2"/>
  <c r="J186" i="2"/>
  <c r="BK181" i="2"/>
  <c r="BK173" i="2"/>
  <c r="J169" i="2"/>
  <c r="J163" i="2"/>
  <c r="BK155" i="2"/>
  <c r="BK148" i="2"/>
  <c r="BK140" i="2"/>
  <c r="BK135" i="2"/>
  <c r="J132" i="2"/>
  <c r="J128" i="2"/>
  <c r="BK224" i="3"/>
  <c r="BK159" i="3"/>
  <c r="BK255" i="3"/>
  <c r="J226" i="3"/>
  <c r="J132" i="3"/>
  <c r="BK189" i="3"/>
  <c r="BK130" i="3"/>
  <c r="BK196" i="3"/>
  <c r="BK152" i="3"/>
  <c r="J212" i="3"/>
  <c r="BK149" i="3"/>
  <c r="BK238" i="3"/>
  <c r="J201" i="3"/>
  <c r="J154" i="3"/>
  <c r="J240" i="3"/>
  <c r="J157" i="3"/>
  <c r="J237" i="3"/>
  <c r="J167" i="3"/>
  <c r="J137" i="3"/>
  <c r="J135" i="4"/>
  <c r="BK128" i="4"/>
  <c r="J128" i="4"/>
  <c r="J124" i="4"/>
  <c r="F34" i="2"/>
  <c r="J225" i="2"/>
  <c r="BK218" i="2"/>
  <c r="J215" i="2"/>
  <c r="J208" i="2"/>
  <c r="J204" i="2"/>
  <c r="BK197" i="2"/>
  <c r="BK189" i="2"/>
  <c r="J185" i="2"/>
  <c r="BK180" i="2"/>
  <c r="BK175" i="2"/>
  <c r="BK169" i="2"/>
  <c r="BK164" i="2"/>
  <c r="BK160" i="2"/>
  <c r="J156" i="2"/>
  <c r="J148" i="2"/>
  <c r="J142" i="2"/>
  <c r="J135" i="2"/>
  <c r="BK130" i="2"/>
  <c r="J242" i="3"/>
  <c r="BK179" i="3"/>
  <c r="BK131" i="3"/>
  <c r="J232" i="3"/>
  <c r="J168" i="3"/>
  <c r="BK217" i="3"/>
  <c r="BK153" i="3"/>
  <c r="BK214" i="3"/>
  <c r="J153" i="3"/>
  <c r="J183" i="3"/>
  <c r="J145" i="3"/>
  <c r="J234" i="3"/>
  <c r="BK187" i="3"/>
  <c r="BK167" i="3"/>
  <c r="BK242" i="3"/>
  <c r="BK155" i="3"/>
  <c r="BK235" i="3"/>
  <c r="J189" i="3"/>
  <c r="J139" i="4"/>
  <c r="BK129" i="4"/>
  <c r="J126" i="4"/>
  <c r="J132" i="4"/>
  <c r="J256" i="2"/>
  <c r="J252" i="2"/>
  <c r="J248" i="2"/>
  <c r="J246" i="2"/>
  <c r="J243" i="2"/>
  <c r="J242" i="2"/>
  <c r="J241" i="2"/>
  <c r="J240" i="2"/>
  <c r="J239" i="2"/>
  <c r="J238" i="2"/>
  <c r="J236" i="2"/>
  <c r="J234" i="2"/>
  <c r="J233" i="2"/>
  <c r="BK231" i="2"/>
  <c r="BK230" i="2"/>
  <c r="J230" i="2"/>
  <c r="J229" i="2"/>
  <c r="J228" i="2"/>
  <c r="BK226" i="2"/>
  <c r="J224" i="2"/>
  <c r="BK219" i="2"/>
  <c r="J216" i="2"/>
  <c r="BK211" i="2"/>
  <c r="BK207" i="2"/>
  <c r="J202" i="2"/>
  <c r="BK199" i="2"/>
  <c r="J192" i="2"/>
  <c r="BK186" i="2"/>
  <c r="BK183" i="2"/>
  <c r="J180" i="2"/>
  <c r="BK172" i="2"/>
  <c r="J167" i="2"/>
  <c r="BK162" i="2"/>
  <c r="J157" i="2"/>
  <c r="J149" i="2"/>
  <c r="BK142" i="2"/>
  <c r="J136" i="2"/>
  <c r="BK132" i="2"/>
  <c r="AS94" i="1"/>
  <c r="BK132" i="3"/>
  <c r="BK237" i="3"/>
  <c r="J179" i="3"/>
  <c r="J249" i="3"/>
  <c r="BK176" i="3"/>
  <c r="J241" i="3"/>
  <c r="BK209" i="3"/>
  <c r="BK150" i="3"/>
  <c r="J194" i="3"/>
  <c r="J160" i="3"/>
  <c r="J131" i="3"/>
  <c r="J222" i="3"/>
  <c r="BK168" i="3"/>
  <c r="J207" i="3"/>
  <c r="J150" i="3"/>
  <c r="BK203" i="3"/>
  <c r="BK154" i="3"/>
  <c r="BK135" i="4"/>
  <c r="J137" i="4"/>
  <c r="BK134" i="4"/>
  <c r="BK127" i="4"/>
  <c r="BK256" i="2"/>
  <c r="BK252" i="2"/>
  <c r="BK248" i="2"/>
  <c r="BK246" i="2"/>
  <c r="BK243" i="2"/>
  <c r="BK242" i="2"/>
  <c r="BK241" i="2"/>
  <c r="BK240" i="2"/>
  <c r="BK239" i="2"/>
  <c r="BK238" i="2"/>
  <c r="BK236" i="2"/>
  <c r="BK234" i="2"/>
  <c r="BK233" i="2"/>
  <c r="BK232" i="2"/>
  <c r="J232" i="2"/>
  <c r="J231" i="2"/>
  <c r="BK229" i="2"/>
  <c r="BK228" i="2"/>
  <c r="BK227" i="2"/>
  <c r="BK225" i="2"/>
  <c r="BK223" i="2"/>
  <c r="J219" i="2"/>
  <c r="BK214" i="2"/>
  <c r="J211" i="2"/>
  <c r="J205" i="2"/>
  <c r="J201" i="2"/>
  <c r="J197" i="2"/>
  <c r="BK185" i="2"/>
  <c r="BK182" i="2"/>
  <c r="BK177" i="2"/>
  <c r="J172" i="2"/>
  <c r="BK165" i="2"/>
  <c r="J162" i="2"/>
  <c r="BK156" i="2"/>
  <c r="BK149" i="2"/>
  <c r="J145" i="2"/>
  <c r="BK136" i="2"/>
  <c r="J133" i="2"/>
  <c r="BK128" i="2"/>
  <c r="BK234" i="3"/>
  <c r="J174" i="3"/>
  <c r="J149" i="3"/>
  <c r="J209" i="3"/>
  <c r="J163" i="3"/>
  <c r="J236" i="3"/>
  <c r="J159" i="3"/>
  <c r="J235" i="3"/>
  <c r="J169" i="3"/>
  <c r="BK219" i="3"/>
  <c r="BK161" i="3"/>
  <c r="BK133" i="3"/>
  <c r="BK207" i="3"/>
  <c r="BK157" i="3"/>
  <c r="J245" i="3"/>
  <c r="BK194" i="3"/>
  <c r="BK259" i="3"/>
  <c r="J219" i="3"/>
  <c r="J187" i="3"/>
  <c r="BK137" i="4"/>
  <c r="J130" i="4"/>
  <c r="J127" i="4"/>
  <c r="J133" i="4"/>
  <c r="F36" i="2"/>
  <c r="J226" i="2"/>
  <c r="J223" i="2"/>
  <c r="J217" i="2"/>
  <c r="J212" i="2"/>
  <c r="J207" i="2"/>
  <c r="BK204" i="2"/>
  <c r="J200" i="2"/>
  <c r="BK194" i="2"/>
  <c r="J189" i="2"/>
  <c r="J183" i="2"/>
  <c r="J181" i="2"/>
  <c r="J177" i="2"/>
  <c r="BK171" i="2"/>
  <c r="BK163" i="2"/>
  <c r="J160" i="2"/>
  <c r="BK157" i="2"/>
  <c r="BK152" i="2"/>
  <c r="J146" i="2"/>
  <c r="J138" i="2"/>
  <c r="BK133" i="2"/>
  <c r="J129" i="2"/>
  <c r="BK239" i="3"/>
  <c r="BK183" i="3"/>
  <c r="J161" i="3"/>
  <c r="J130" i="3"/>
  <c r="J217" i="3"/>
  <c r="J143" i="3"/>
  <c r="BK198" i="3"/>
  <c r="BK169" i="3"/>
  <c r="BK222" i="3"/>
  <c r="BK170" i="3"/>
  <c r="BK137" i="3"/>
  <c r="BK172" i="3"/>
  <c r="BK140" i="3"/>
  <c r="BK212" i="3"/>
  <c r="J185" i="3"/>
  <c r="BK249" i="3"/>
  <c r="BK166" i="3"/>
  <c r="J255" i="3"/>
  <c r="J192" i="3"/>
  <c r="J133" i="3"/>
  <c r="BK133" i="4"/>
  <c r="BK125" i="4"/>
  <c r="J134" i="4"/>
  <c r="J34" i="2"/>
  <c r="J227" i="2"/>
  <c r="BK224" i="2"/>
  <c r="J221" i="2"/>
  <c r="BK217" i="2"/>
  <c r="J214" i="2"/>
  <c r="J209" i="2"/>
  <c r="BK205" i="2"/>
  <c r="BK200" i="2"/>
  <c r="BK192" i="2"/>
  <c r="J187" i="2"/>
  <c r="J184" i="2"/>
  <c r="BK178" i="2"/>
  <c r="J175" i="2"/>
  <c r="J171" i="2"/>
  <c r="J165" i="2"/>
  <c r="J159" i="2"/>
  <c r="J155" i="2"/>
  <c r="BK146" i="2"/>
  <c r="J140" i="2"/>
  <c r="BK134" i="2"/>
  <c r="BK129" i="2"/>
  <c r="BK245" i="3"/>
  <c r="BK192" i="3"/>
  <c r="J166" i="3"/>
  <c r="BK147" i="3"/>
  <c r="J239" i="3"/>
  <c r="J198" i="3"/>
  <c r="J238" i="3"/>
  <c r="J170" i="3"/>
  <c r="BK143" i="3"/>
  <c r="BK174" i="3"/>
  <c r="J140" i="3"/>
  <c r="J178" i="3"/>
  <c r="BK135" i="3"/>
  <c r="BK236" i="3"/>
  <c r="J203" i="3"/>
  <c r="J172" i="3"/>
  <c r="BK252" i="3"/>
  <c r="J176" i="3"/>
  <c r="J259" i="3"/>
  <c r="J196" i="3"/>
  <c r="J180" i="3"/>
  <c r="BK124" i="4"/>
  <c r="J129" i="4"/>
  <c r="BK139" i="4"/>
  <c r="BK132" i="4"/>
  <c r="F35" i="2"/>
  <c r="J218" i="2"/>
  <c r="BK215" i="2"/>
  <c r="BK209" i="2"/>
  <c r="BK201" i="2"/>
  <c r="J194" i="2"/>
  <c r="BK187" i="2"/>
  <c r="BK184" i="2"/>
  <c r="J182" i="2"/>
  <c r="J178" i="2"/>
  <c r="J173" i="2"/>
  <c r="BK167" i="2"/>
  <c r="J164" i="2"/>
  <c r="BK159" i="2"/>
  <c r="J152" i="2"/>
  <c r="BK145" i="2"/>
  <c r="BK138" i="2"/>
  <c r="J134" i="2"/>
  <c r="J130" i="2"/>
  <c r="J252" i="3"/>
  <c r="BK201" i="3"/>
  <c r="J152" i="3"/>
  <c r="BK139" i="3"/>
  <c r="BK240" i="3"/>
  <c r="BK180" i="3"/>
  <c r="J139" i="3"/>
  <c r="BK185" i="3"/>
  <c r="BK145" i="3"/>
  <c r="BK232" i="3"/>
  <c r="BK160" i="3"/>
  <c r="BK241" i="3"/>
  <c r="BK163" i="3"/>
  <c r="BK134" i="3"/>
  <c r="J214" i="3"/>
  <c r="BK178" i="3"/>
  <c r="J134" i="3"/>
  <c r="J224" i="3"/>
  <c r="J147" i="3"/>
  <c r="BK226" i="3"/>
  <c r="J155" i="3"/>
  <c r="J135" i="3"/>
  <c r="BK130" i="4"/>
  <c r="J125" i="4"/>
  <c r="BK126" i="4"/>
  <c r="R127" i="2" l="1"/>
  <c r="R126" i="2" s="1"/>
  <c r="P235" i="2"/>
  <c r="R245" i="2"/>
  <c r="R244" i="2" s="1"/>
  <c r="R165" i="3"/>
  <c r="R123" i="4"/>
  <c r="BK127" i="2"/>
  <c r="J127" i="2"/>
  <c r="J98" i="2" s="1"/>
  <c r="BK179" i="2"/>
  <c r="J179" i="2"/>
  <c r="J100" i="2" s="1"/>
  <c r="P179" i="2"/>
  <c r="R179" i="2"/>
  <c r="T179" i="2"/>
  <c r="BK235" i="2"/>
  <c r="J235" i="2" s="1"/>
  <c r="J102" i="2" s="1"/>
  <c r="T245" i="2"/>
  <c r="T244" i="2" s="1"/>
  <c r="BK129" i="3"/>
  <c r="P165" i="3"/>
  <c r="T171" i="3"/>
  <c r="T182" i="3"/>
  <c r="BK206" i="3"/>
  <c r="J206" i="3" s="1"/>
  <c r="J103" i="3" s="1"/>
  <c r="BK123" i="4"/>
  <c r="T123" i="4"/>
  <c r="P174" i="2"/>
  <c r="R191" i="2"/>
  <c r="BK245" i="2"/>
  <c r="J245" i="2" s="1"/>
  <c r="J104" i="2" s="1"/>
  <c r="T129" i="3"/>
  <c r="BK171" i="3"/>
  <c r="J171" i="3"/>
  <c r="J100" i="3"/>
  <c r="BK182" i="3"/>
  <c r="J182" i="3"/>
  <c r="J101" i="3" s="1"/>
  <c r="T191" i="3"/>
  <c r="BK231" i="3"/>
  <c r="J231" i="3" s="1"/>
  <c r="J106" i="3" s="1"/>
  <c r="P231" i="3"/>
  <c r="P230" i="3"/>
  <c r="BK254" i="3"/>
  <c r="J254" i="3" s="1"/>
  <c r="J107" i="3" s="1"/>
  <c r="R254" i="3"/>
  <c r="P123" i="4"/>
  <c r="P131" i="4"/>
  <c r="P122" i="4" s="1"/>
  <c r="P121" i="4" s="1"/>
  <c r="AU97" i="1" s="1"/>
  <c r="BK174" i="2"/>
  <c r="J174" i="2" s="1"/>
  <c r="J99" i="2" s="1"/>
  <c r="BK191" i="2"/>
  <c r="J191" i="2"/>
  <c r="J101" i="2"/>
  <c r="T235" i="2"/>
  <c r="P129" i="3"/>
  <c r="T165" i="3"/>
  <c r="P182" i="3"/>
  <c r="R191" i="3"/>
  <c r="T206" i="3"/>
  <c r="R231" i="3"/>
  <c r="R230" i="3"/>
  <c r="T254" i="3"/>
  <c r="BK131" i="4"/>
  <c r="J131" i="4" s="1"/>
  <c r="J99" i="4" s="1"/>
  <c r="T127" i="2"/>
  <c r="T174" i="2"/>
  <c r="P191" i="2"/>
  <c r="R235" i="2"/>
  <c r="BK165" i="3"/>
  <c r="J165" i="3"/>
  <c r="J99" i="3" s="1"/>
  <c r="R171" i="3"/>
  <c r="BK191" i="3"/>
  <c r="J191" i="3" s="1"/>
  <c r="J102" i="3" s="1"/>
  <c r="P206" i="3"/>
  <c r="T131" i="4"/>
  <c r="P127" i="2"/>
  <c r="P126" i="2" s="1"/>
  <c r="P125" i="2" s="1"/>
  <c r="AU95" i="1" s="1"/>
  <c r="R174" i="2"/>
  <c r="T191" i="2"/>
  <c r="P245" i="2"/>
  <c r="P244" i="2" s="1"/>
  <c r="R129" i="3"/>
  <c r="P171" i="3"/>
  <c r="R182" i="3"/>
  <c r="P191" i="3"/>
  <c r="R206" i="3"/>
  <c r="R128" i="3" s="1"/>
  <c r="R127" i="3" s="1"/>
  <c r="T231" i="3"/>
  <c r="T230" i="3" s="1"/>
  <c r="P254" i="3"/>
  <c r="R131" i="4"/>
  <c r="BK136" i="4"/>
  <c r="J136" i="4"/>
  <c r="J100" i="4"/>
  <c r="BK255" i="2"/>
  <c r="J255" i="2" s="1"/>
  <c r="J105" i="2" s="1"/>
  <c r="BK138" i="4"/>
  <c r="J138" i="4" s="1"/>
  <c r="J101" i="4" s="1"/>
  <c r="E111" i="4"/>
  <c r="BE137" i="4"/>
  <c r="J129" i="3"/>
  <c r="J98" i="3" s="1"/>
  <c r="BE129" i="4"/>
  <c r="F92" i="4"/>
  <c r="F117" i="4"/>
  <c r="BE130" i="4"/>
  <c r="BE132" i="4"/>
  <c r="BE139" i="4"/>
  <c r="BK230" i="3"/>
  <c r="J230" i="3" s="1"/>
  <c r="J105" i="3" s="1"/>
  <c r="J89" i="4"/>
  <c r="BE124" i="4"/>
  <c r="BE135" i="4"/>
  <c r="BE125" i="4"/>
  <c r="BE126" i="4"/>
  <c r="BE127" i="4"/>
  <c r="BE128" i="4"/>
  <c r="BE133" i="4"/>
  <c r="BE134" i="4"/>
  <c r="J89" i="3"/>
  <c r="BE139" i="3"/>
  <c r="BE147" i="3"/>
  <c r="BE179" i="3"/>
  <c r="BE222" i="3"/>
  <c r="BE241" i="3"/>
  <c r="BE252" i="3"/>
  <c r="BE259" i="3"/>
  <c r="F123" i="3"/>
  <c r="BE132" i="3"/>
  <c r="BE137" i="3"/>
  <c r="BE180" i="3"/>
  <c r="BE183" i="3"/>
  <c r="BE196" i="3"/>
  <c r="BE198" i="3"/>
  <c r="BE201" i="3"/>
  <c r="BE209" i="3"/>
  <c r="BE212" i="3"/>
  <c r="BE214" i="3"/>
  <c r="BE217" i="3"/>
  <c r="BE219" i="3"/>
  <c r="BE131" i="3"/>
  <c r="BE135" i="3"/>
  <c r="BE143" i="3"/>
  <c r="BE145" i="3"/>
  <c r="BE155" i="3"/>
  <c r="BE160" i="3"/>
  <c r="BE161" i="3"/>
  <c r="BE194" i="3"/>
  <c r="BE226" i="3"/>
  <c r="BE240" i="3"/>
  <c r="BE242" i="3"/>
  <c r="BE255" i="3"/>
  <c r="BE159" i="3"/>
  <c r="BE170" i="3"/>
  <c r="BE174" i="3"/>
  <c r="BE187" i="3"/>
  <c r="BE224" i="3"/>
  <c r="BE232" i="3"/>
  <c r="BE236" i="3"/>
  <c r="BE238" i="3"/>
  <c r="F92" i="3"/>
  <c r="BE130" i="3"/>
  <c r="BE134" i="3"/>
  <c r="BE167" i="3"/>
  <c r="BE178" i="3"/>
  <c r="BE185" i="3"/>
  <c r="BE189" i="3"/>
  <c r="BE237" i="3"/>
  <c r="BE239" i="3"/>
  <c r="BE140" i="3"/>
  <c r="BE149" i="3"/>
  <c r="BE163" i="3"/>
  <c r="BE234" i="3"/>
  <c r="BE133" i="3"/>
  <c r="BE150" i="3"/>
  <c r="BE152" i="3"/>
  <c r="BE153" i="3"/>
  <c r="BE154" i="3"/>
  <c r="BE157" i="3"/>
  <c r="BE166" i="3"/>
  <c r="BE172" i="3"/>
  <c r="BE176" i="3"/>
  <c r="BE192" i="3"/>
  <c r="BE235" i="3"/>
  <c r="BE245" i="3"/>
  <c r="BE249" i="3"/>
  <c r="E85" i="3"/>
  <c r="BE168" i="3"/>
  <c r="BE169" i="3"/>
  <c r="BE203" i="3"/>
  <c r="BE207" i="3"/>
  <c r="E85" i="2"/>
  <c r="J89" i="2"/>
  <c r="F91" i="2"/>
  <c r="F92" i="2"/>
  <c r="BE128" i="2"/>
  <c r="BE129" i="2"/>
  <c r="BE130" i="2"/>
  <c r="BE132" i="2"/>
  <c r="BE133" i="2"/>
  <c r="BE134" i="2"/>
  <c r="BE135" i="2"/>
  <c r="BE136" i="2"/>
  <c r="BE138" i="2"/>
  <c r="BE140" i="2"/>
  <c r="BE142" i="2"/>
  <c r="BE145" i="2"/>
  <c r="BE146" i="2"/>
  <c r="BE148" i="2"/>
  <c r="BE149" i="2"/>
  <c r="BE152" i="2"/>
  <c r="BE155" i="2"/>
  <c r="BE156" i="2"/>
  <c r="BE157" i="2"/>
  <c r="BE159" i="2"/>
  <c r="BE160" i="2"/>
  <c r="BE162" i="2"/>
  <c r="BE163" i="2"/>
  <c r="BE164" i="2"/>
  <c r="BE165" i="2"/>
  <c r="BE167" i="2"/>
  <c r="BE169" i="2"/>
  <c r="BE171" i="2"/>
  <c r="BE172" i="2"/>
  <c r="BE173" i="2"/>
  <c r="BE175" i="2"/>
  <c r="BE177" i="2"/>
  <c r="BE178" i="2"/>
  <c r="BE180" i="2"/>
  <c r="BE181" i="2"/>
  <c r="BE182" i="2"/>
  <c r="BE183" i="2"/>
  <c r="BE184" i="2"/>
  <c r="BE185" i="2"/>
  <c r="BE186" i="2"/>
  <c r="BE187" i="2"/>
  <c r="BE189" i="2"/>
  <c r="BE192" i="2"/>
  <c r="BE194" i="2"/>
  <c r="BE197" i="2"/>
  <c r="BE199" i="2"/>
  <c r="BE200" i="2"/>
  <c r="BE201" i="2"/>
  <c r="BE202" i="2"/>
  <c r="BE204" i="2"/>
  <c r="BE205" i="2"/>
  <c r="BE207" i="2"/>
  <c r="BE208" i="2"/>
  <c r="BE209" i="2"/>
  <c r="BE211" i="2"/>
  <c r="BE212" i="2"/>
  <c r="BE214" i="2"/>
  <c r="BE215" i="2"/>
  <c r="BE216" i="2"/>
  <c r="BE217" i="2"/>
  <c r="BE218" i="2"/>
  <c r="BE219" i="2"/>
  <c r="BE221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6" i="2"/>
  <c r="BE238" i="2"/>
  <c r="BE239" i="2"/>
  <c r="BE240" i="2"/>
  <c r="BE241" i="2"/>
  <c r="BE242" i="2"/>
  <c r="BE243" i="2"/>
  <c r="BE246" i="2"/>
  <c r="BE248" i="2"/>
  <c r="BE252" i="2"/>
  <c r="BE256" i="2"/>
  <c r="BC95" i="1"/>
  <c r="BB95" i="1"/>
  <c r="BA95" i="1"/>
  <c r="AW95" i="1"/>
  <c r="BD95" i="1"/>
  <c r="J34" i="3"/>
  <c r="AW96" i="1"/>
  <c r="F34" i="3"/>
  <c r="BA96" i="1" s="1"/>
  <c r="F37" i="4"/>
  <c r="BD97" i="1"/>
  <c r="F34" i="4"/>
  <c r="BA97" i="1" s="1"/>
  <c r="F37" i="3"/>
  <c r="BD96" i="1"/>
  <c r="F36" i="3"/>
  <c r="BC96" i="1" s="1"/>
  <c r="F35" i="4"/>
  <c r="BB97" i="1"/>
  <c r="F36" i="4"/>
  <c r="BC97" i="1" s="1"/>
  <c r="J34" i="4"/>
  <c r="AW97" i="1"/>
  <c r="F35" i="3"/>
  <c r="BB96" i="1" s="1"/>
  <c r="R125" i="2" l="1"/>
  <c r="BK244" i="2"/>
  <c r="J244" i="2" s="1"/>
  <c r="J103" i="2" s="1"/>
  <c r="T126" i="2"/>
  <c r="T125" i="2" s="1"/>
  <c r="BK122" i="4"/>
  <c r="J122" i="4"/>
  <c r="J97" i="4"/>
  <c r="BK128" i="3"/>
  <c r="J128" i="3" s="1"/>
  <c r="J97" i="3" s="1"/>
  <c r="T128" i="3"/>
  <c r="T127" i="3" s="1"/>
  <c r="T122" i="4"/>
  <c r="T121" i="4"/>
  <c r="R122" i="4"/>
  <c r="R121" i="4" s="1"/>
  <c r="P128" i="3"/>
  <c r="P127" i="3"/>
  <c r="AU96" i="1"/>
  <c r="BK126" i="2"/>
  <c r="J126" i="2"/>
  <c r="J97" i="2"/>
  <c r="J123" i="4"/>
  <c r="J98" i="4" s="1"/>
  <c r="AU94" i="1"/>
  <c r="BB94" i="1"/>
  <c r="W31" i="1"/>
  <c r="BA94" i="1"/>
  <c r="W30" i="1" s="1"/>
  <c r="J33" i="4"/>
  <c r="AV97" i="1" s="1"/>
  <c r="AT97" i="1" s="1"/>
  <c r="J33" i="3"/>
  <c r="AV96" i="1" s="1"/>
  <c r="AT96" i="1" s="1"/>
  <c r="F33" i="2"/>
  <c r="AZ95" i="1" s="1"/>
  <c r="F33" i="3"/>
  <c r="AZ96" i="1" s="1"/>
  <c r="BC94" i="1"/>
  <c r="W32" i="1"/>
  <c r="BD94" i="1"/>
  <c r="W33" i="1"/>
  <c r="F33" i="4"/>
  <c r="AZ97" i="1" s="1"/>
  <c r="J33" i="2"/>
  <c r="AV95" i="1" s="1"/>
  <c r="AT95" i="1" s="1"/>
  <c r="BK127" i="3" l="1"/>
  <c r="J127" i="3" s="1"/>
  <c r="J96" i="3" s="1"/>
  <c r="BK125" i="2"/>
  <c r="J125" i="2"/>
  <c r="J96" i="2"/>
  <c r="BK121" i="4"/>
  <c r="J121" i="4"/>
  <c r="J96" i="4"/>
  <c r="AW94" i="1"/>
  <c r="AK30" i="1"/>
  <c r="AZ94" i="1"/>
  <c r="W29" i="1" s="1"/>
  <c r="AY94" i="1"/>
  <c r="AX94" i="1"/>
  <c r="J30" i="3" l="1"/>
  <c r="AG96" i="1" s="1"/>
  <c r="AN96" i="1" s="1"/>
  <c r="J39" i="3"/>
  <c r="J30" i="4"/>
  <c r="AG97" i="1"/>
  <c r="J30" i="2"/>
  <c r="AG95" i="1" s="1"/>
  <c r="AN95" i="1" s="1"/>
  <c r="AV94" i="1"/>
  <c r="AK29" i="1" s="1"/>
  <c r="J39" i="2" l="1"/>
  <c r="J39" i="4"/>
  <c r="AN97" i="1"/>
  <c r="AG94" i="1"/>
  <c r="AK26" i="1"/>
  <c r="AT94" i="1"/>
  <c r="AN94" i="1" s="1"/>
  <c r="AK35" i="1" l="1"/>
</calcChain>
</file>

<file path=xl/sharedStrings.xml><?xml version="1.0" encoding="utf-8"?>
<sst xmlns="http://schemas.openxmlformats.org/spreadsheetml/2006/main" count="3560" uniqueCount="844">
  <si>
    <t>Export Komplet</t>
  </si>
  <si>
    <t/>
  </si>
  <si>
    <t>2.0</t>
  </si>
  <si>
    <t>ZAMOK</t>
  </si>
  <si>
    <t>False</t>
  </si>
  <si>
    <t>{159eac37-66c2-416b-bf43-366d4f68c9a7}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</si>
  <si>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</si>
  <si>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</si>
  <si>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</si>
  <si>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</si>
  <si>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</si>
  <si>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</si>
  <si>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</si>
  <si>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</si>
  <si>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000-2021-01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</si>
  <si>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</si>
  <si>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</si>
  <si>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Malšovice _ Vodovod Borek/Hliněná</t>
  </si>
  <si>
    <t>0,1</t>
  </si>
  <si>
    <t>KSO:</t>
  </si>
  <si>
    <t>CC-CZ:</t>
  </si>
  <si>
    <t>1</t>
  </si>
  <si>
    <t>Místo:</t>
  </si>
  <si>
    <t>Borek/Hliněná</t>
  </si>
  <si>
    <t>Datum:</t>
  </si>
  <si>
    <t>18. 10. 2021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</si>
  <si>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</si>
  <si>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</si>
  <si>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</si>
  <si>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</si>
  <si>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</si>
  <si>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</si>
  <si>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</si>
  <si>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</si>
  <si>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</si>
  <si>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27290964</t>
  </si>
  <si>
    <t>Ingreal Děčín s.r.o.</t>
  </si>
  <si>
    <t>CZ27290964</t>
  </si>
  <si>
    <t>True</t>
  </si>
  <si>
    <t>Zpracovatel:</t>
  </si>
  <si>
    <t>Ing. Jiří Pacovský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</si>
  <si>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</si>
  <si>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</si>
  <si>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</si>
  <si>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</si>
  <si>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</si>
  <si>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</si>
  <si>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</si>
  <si>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</si>
  <si>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</si>
  <si>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</si>
  <si>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</si>
  <si>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</si>
  <si>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</si>
  <si>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</si>
  <si>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</si>
  <si>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</si>
  <si>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</si>
  <si>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</si>
  <si>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</si>
  <si>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</si>
  <si>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</si>
  <si>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</si>
  <si>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</si>
  <si>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</si>
  <si>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</si>
  <si>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</si>
  <si>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</si>
  <si>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</si>
  <si>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</si>
  <si>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</si>
  <si>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</si>
  <si>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</si>
  <si>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</si>
  <si>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</si>
  <si>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</si>
  <si>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</si>
  <si>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</si>
  <si>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</si>
  <si>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</si>
  <si>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</si>
  <si>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</si>
  <si>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</si>
  <si>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</si>
  <si>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</si>
  <si>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</si>
  <si>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</si>
  <si>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</si>
  <si>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Vodovodní řad</t>
  </si>
  <si>
    <t>STA</t>
  </si>
  <si>
    <t>{00a0d541-fd84-47d7-bbd9-a36a8d0cc0e7}</t>
  </si>
  <si>
    <t>2</t>
  </si>
  <si>
    <t>IO 02</t>
  </si>
  <si>
    <t xml:space="preserve">Vodojem 2 ks </t>
  </si>
  <si>
    <t>{ecd416c7-06c7-49c7-a111-01fbe5d5032e}</t>
  </si>
  <si>
    <t>ON</t>
  </si>
  <si>
    <t>Ostatní náklady</t>
  </si>
  <si>
    <t>{e441cbb9-4742-4e89-9c5f-777d2ea0a87e}</t>
  </si>
  <si>
    <t>KRYCÍ LIST SOUPISU PRACÍ</t>
  </si>
  <si>
    <t>Objekt:</t>
  </si>
  <si>
    <t>IO 01 - Vodovodní řad</t>
  </si>
  <si>
    <t>REKAPITULACE ČLENĚNÍ SOUPISU PRACÍ</t>
  </si>
  <si>
    <t>Kód dílu - Popis</t>
  </si>
  <si>
    <t>Cena celkem [CZK]</t>
  </si>
  <si>
    <t>Náklady ze soupisu prací</t>
  </si>
  <si>
    <t>-1</t>
  </si>
  <si>
    <t>HSV -  Práce a dodávky HSV</t>
  </si>
  <si>
    <t xml:space="preserve">    1 -  Zemní práce</t>
  </si>
  <si>
    <t xml:space="preserve">    4 -  Vodorovné konstrukce</t>
  </si>
  <si>
    <t xml:space="preserve">    5 -  Komunikace</t>
  </si>
  <si>
    <t xml:space="preserve">    8 -  Trubní vedení</t>
  </si>
  <si>
    <t xml:space="preserve">    9 -  Ostatní konstrukce a práce - bourání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</si>
  <si>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</si>
  <si>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</si>
  <si>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</si>
  <si>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</si>
  <si>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</si>
  <si>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</si>
  <si>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</si>
  <si>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</si>
  <si>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</si>
  <si>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</si>
  <si>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</si>
  <si>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</si>
  <si>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</si>
  <si>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</si>
  <si>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</si>
  <si>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</si>
  <si>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</si>
  <si>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</si>
  <si>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</si>
  <si>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</si>
  <si>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</si>
  <si>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113107223</t>
  </si>
  <si>
    <t>Odstranění podkladů nebo krytů v ploše přes 200 m2 z kameniva drceného o tl. vrstvy do 300 mm</t>
  </si>
  <si>
    <t>m2</t>
  </si>
  <si>
    <t>4</t>
  </si>
  <si>
    <t>287075868</t>
  </si>
  <si>
    <t>113107243</t>
  </si>
  <si>
    <t>Odstranění podkladů nebo krytů v ploše přes 200 m2 živičných o tl. vrstvy do 150 mm</t>
  </si>
  <si>
    <t>-442657138</t>
  </si>
  <si>
    <t>3</t>
  </si>
  <si>
    <t>113154323</t>
  </si>
  <si>
    <t>Frézování živičného krytu plochy do 10000 m2 šířky do 1 m, tl. 50 mm</t>
  </si>
  <si>
    <t>906566107</t>
  </si>
  <si>
    <t>VV</t>
  </si>
  <si>
    <t>4372*0,2*0,2</t>
  </si>
  <si>
    <t>115101201</t>
  </si>
  <si>
    <t>Čerpání vody na výšku do 10 m do 500 l/min</t>
  </si>
  <si>
    <t>hod</t>
  </si>
  <si>
    <t>-51795654</t>
  </si>
  <si>
    <t>5</t>
  </si>
  <si>
    <t>115101301</t>
  </si>
  <si>
    <t>Pohotovost záložní čerpací soupravy pro výšku do 10 m do 500 l/min</t>
  </si>
  <si>
    <t>d</t>
  </si>
  <si>
    <t>124698854</t>
  </si>
  <si>
    <t>6</t>
  </si>
  <si>
    <t>119001401</t>
  </si>
  <si>
    <t>Dočasné zajištění podzemního vedení - potrubí do DN 200</t>
  </si>
  <si>
    <t>m</t>
  </si>
  <si>
    <t>1139204760</t>
  </si>
  <si>
    <t>7</t>
  </si>
  <si>
    <t>119001421</t>
  </si>
  <si>
    <t>Dočasné zajištění podzemního vedení - kabelových tras do 3 kabelů</t>
  </si>
  <si>
    <t>1919654968</t>
  </si>
  <si>
    <t>8</t>
  </si>
  <si>
    <t>121101101</t>
  </si>
  <si>
    <t>Sejmutí ornice s přemístěním do 50 m</t>
  </si>
  <si>
    <t>m3</t>
  </si>
  <si>
    <t>1530084047</t>
  </si>
  <si>
    <t>4372*0,2*0,7</t>
  </si>
  <si>
    <t>9</t>
  </si>
  <si>
    <t>120001101</t>
  </si>
  <si>
    <t>Příplatek za ztížení vykopávky v blízkosti podzemního vedení</t>
  </si>
  <si>
    <t>-2066038975</t>
  </si>
  <si>
    <t>736*0,3</t>
  </si>
  <si>
    <t>131151102</t>
  </si>
  <si>
    <t>Hloubení jam nezapažených v hornině třídy těžitelnosti I, skupiny 1 a 2 objem do 50 m3 strojně</t>
  </si>
  <si>
    <t>-1911389910</t>
  </si>
  <si>
    <t>PP</t>
  </si>
  <si>
    <t>Hloubení nezapažených jam a zářezů strojně s urovnáním dna do předepsaného profilu a spádu v hornině třídy těžitelnosti I skupiny 1 a 2 přes 20 do 50 m3</t>
  </si>
  <si>
    <t>11</t>
  </si>
  <si>
    <t>132201203</t>
  </si>
  <si>
    <t>Hloubení rýh šířky do 2000 mm v horn.tř.3 přes 1000 m3 do 5000 m3</t>
  </si>
  <si>
    <t>723106551</t>
  </si>
  <si>
    <t>4372*0,2*1,4*0,6</t>
  </si>
  <si>
    <t>Předpoklad 20% hloubení rýh, 80% protlaky</t>
  </si>
  <si>
    <t>12</t>
  </si>
  <si>
    <t>132201209</t>
  </si>
  <si>
    <t>Příplatek za lepivost horn.tř.3</t>
  </si>
  <si>
    <t>18184780</t>
  </si>
  <si>
    <t>13</t>
  </si>
  <si>
    <t>141721211</t>
  </si>
  <si>
    <t>Řízený zemní protlak délky do 50 m hloubky do 6 m s protlačením potrubí vnějšího průměru vrtu do 90 mm v hornině třídy těžitelnosti I a II, skupiny 1 až 4</t>
  </si>
  <si>
    <t>-107442566</t>
  </si>
  <si>
    <t>4372*0,8</t>
  </si>
  <si>
    <t>14</t>
  </si>
  <si>
    <t>M</t>
  </si>
  <si>
    <t>28613530.0</t>
  </si>
  <si>
    <t>potrubí PE100 RC SDR7,5 DN 63 (PN25)</t>
  </si>
  <si>
    <t>-1820051190</t>
  </si>
  <si>
    <t>28613527.0</t>
  </si>
  <si>
    <t>potrubí PE100 RC SDR11 DN 63 (PN16)</t>
  </si>
  <si>
    <t>1469847200</t>
  </si>
  <si>
    <t>potrubí třívrstvé PE100 RC SDR11 63x5,80 dl 12m</t>
  </si>
  <si>
    <t>(890+165)*1,05</t>
  </si>
  <si>
    <t>16</t>
  </si>
  <si>
    <t>28613526</t>
  </si>
  <si>
    <t>potrubí PE100 RC SDR9  DN 63 (PN16)</t>
  </si>
  <si>
    <t>-600165725</t>
  </si>
  <si>
    <t>potrubí třívrstvé PE100 RC SDR11 50x4,60 dl 12m</t>
  </si>
  <si>
    <t>1047*1,05</t>
  </si>
  <si>
    <t>17</t>
  </si>
  <si>
    <t>R13130310</t>
  </si>
  <si>
    <t>Zřízení a odstranění startovací protlakové jámy, včetně pažení, obsypu a zásypu</t>
  </si>
  <si>
    <t>kus</t>
  </si>
  <si>
    <t>-129042190</t>
  </si>
  <si>
    <t>18</t>
  </si>
  <si>
    <t>R13130311</t>
  </si>
  <si>
    <t>Zřízení a odstranění koncové nebo přípojkové protlakové jámy, včetně pažení, obsypu a zásypu</t>
  </si>
  <si>
    <t>-142756251</t>
  </si>
  <si>
    <t>19</t>
  </si>
  <si>
    <t>151101101</t>
  </si>
  <si>
    <t>Zřízení pažení a rozepření rýh příložné hloubky do 2 m</t>
  </si>
  <si>
    <t>741289247</t>
  </si>
  <si>
    <t>4372*0,2*1,2*2</t>
  </si>
  <si>
    <t>20</t>
  </si>
  <si>
    <t>151101111</t>
  </si>
  <si>
    <t>Odstranění pažení a rozepření rýh příložné hloubky do 2 m</t>
  </si>
  <si>
    <t>-483708816</t>
  </si>
  <si>
    <t>162701105</t>
  </si>
  <si>
    <t>Vodorovné přemístění výkopku po suchu z horn.tř.1-4 do 10000 m</t>
  </si>
  <si>
    <t>781616583</t>
  </si>
  <si>
    <t>4372*0,2*0,4*0,8</t>
  </si>
  <si>
    <t>22</t>
  </si>
  <si>
    <t>162701109</t>
  </si>
  <si>
    <t>Příplatek za každých dalších 1000 m k horn.tř.1-4</t>
  </si>
  <si>
    <t>-1440308876</t>
  </si>
  <si>
    <t>23</t>
  </si>
  <si>
    <t>171201201</t>
  </si>
  <si>
    <t>Uložení sypaniny na skládky</t>
  </si>
  <si>
    <t>-926617376</t>
  </si>
  <si>
    <t>24</t>
  </si>
  <si>
    <t>171201211</t>
  </si>
  <si>
    <t>Poplatek za uložení na skládku</t>
  </si>
  <si>
    <t>t</t>
  </si>
  <si>
    <t>-557897948</t>
  </si>
  <si>
    <t>25</t>
  </si>
  <si>
    <t>174101101</t>
  </si>
  <si>
    <t>Zásyp sypaninou se zhutněním jam, šachet, rýh</t>
  </si>
  <si>
    <t>-1122080222</t>
  </si>
  <si>
    <t>734,496-279,808</t>
  </si>
  <si>
    <t>26</t>
  </si>
  <si>
    <t>175101101</t>
  </si>
  <si>
    <t>Obsyp potrubí bez prohození sypaniny</t>
  </si>
  <si>
    <t>1267846239</t>
  </si>
  <si>
    <t>4372*0,2*0,6*0,4</t>
  </si>
  <si>
    <t>27</t>
  </si>
  <si>
    <t>SPC1-003</t>
  </si>
  <si>
    <t>Kamenivo těžené f. 0-8 mm</t>
  </si>
  <si>
    <t>-1474718219</t>
  </si>
  <si>
    <t>209,856*1,9</t>
  </si>
  <si>
    <t>28</t>
  </si>
  <si>
    <t>181301103</t>
  </si>
  <si>
    <t>Rozprostření a urovnání ornice v tl. do 200 mm</t>
  </si>
  <si>
    <t>1198346682</t>
  </si>
  <si>
    <t>29</t>
  </si>
  <si>
    <t>181411121</t>
  </si>
  <si>
    <t>Založení lučního trávníku výsevem plochy do 1000 m2 v rovině a ve svahu do 1:5</t>
  </si>
  <si>
    <t>-191599988</t>
  </si>
  <si>
    <t>30</t>
  </si>
  <si>
    <t>SPC1-004</t>
  </si>
  <si>
    <t>osivo směs travní krajinná - rovinná</t>
  </si>
  <si>
    <t>kg</t>
  </si>
  <si>
    <t>-1635105601</t>
  </si>
  <si>
    <t xml:space="preserve"> Vodorovné konstrukce</t>
  </si>
  <si>
    <t>31</t>
  </si>
  <si>
    <t>451572111</t>
  </si>
  <si>
    <t>Lože pod potrubí z kameniva drobného těženého</t>
  </si>
  <si>
    <t>-1219477193</t>
  </si>
  <si>
    <t>4372*0,2*0,6*0,1</t>
  </si>
  <si>
    <t>32</t>
  </si>
  <si>
    <t>452113131</t>
  </si>
  <si>
    <t>Bloky pro potrubí z betonu C12/15</t>
  </si>
  <si>
    <t>522076297</t>
  </si>
  <si>
    <t>33</t>
  </si>
  <si>
    <t>452353101</t>
  </si>
  <si>
    <t>Bednění bloků pro potrubí</t>
  </si>
  <si>
    <t>-938998587</t>
  </si>
  <si>
    <t xml:space="preserve"> Komunikace</t>
  </si>
  <si>
    <t>34</t>
  </si>
  <si>
    <t>564671111</t>
  </si>
  <si>
    <t>Podklad z kameniva hrubého drceného vel. 63-125 mm, tl. po zhutnění 250 mm</t>
  </si>
  <si>
    <t>-889203472</t>
  </si>
  <si>
    <t>35</t>
  </si>
  <si>
    <t>564681111</t>
  </si>
  <si>
    <t>Podklad z kameniva hrubého drceného vel. 63-125 mm, tl. po zhutnění 300 mm</t>
  </si>
  <si>
    <t>-1394537527</t>
  </si>
  <si>
    <t>36</t>
  </si>
  <si>
    <t>564851111</t>
  </si>
  <si>
    <t>Podklad nebo kryt ze štěrkodrti, tl. po zhutnění 150 mm</t>
  </si>
  <si>
    <t>946540292</t>
  </si>
  <si>
    <t>37</t>
  </si>
  <si>
    <t>565135111</t>
  </si>
  <si>
    <t>Asfaltový beton vrstva podkladní ACP 16, š. do 3 m, tl. po zhutnění 50 mm</t>
  </si>
  <si>
    <t>-1032998263</t>
  </si>
  <si>
    <t>38</t>
  </si>
  <si>
    <t>565155111</t>
  </si>
  <si>
    <t>Asfaltový beton vrstva podkladní ACP 16, š. do 3 m, tl. po zhutnění 70 mm</t>
  </si>
  <si>
    <t>1568978946</t>
  </si>
  <si>
    <t>39</t>
  </si>
  <si>
    <t>567133113</t>
  </si>
  <si>
    <t>Podklad ze směsi stmelené cementem SC C 5/6, tl. po zhutnění 180 mm</t>
  </si>
  <si>
    <t>-1539067157</t>
  </si>
  <si>
    <t>40</t>
  </si>
  <si>
    <t>573111112</t>
  </si>
  <si>
    <t>Postřik živičný infiltrační z asfaltu silničního do 1,00 kg/m2</t>
  </si>
  <si>
    <t>724977953</t>
  </si>
  <si>
    <t>85</t>
  </si>
  <si>
    <t>573452112</t>
  </si>
  <si>
    <t>Dvojitý nátěr ze silniční emulze v množství 2,0 kg/m2 s posypem</t>
  </si>
  <si>
    <t>1841025211</t>
  </si>
  <si>
    <t>Dvojitý nátěr DN s posypem kamenivem a se zaválcováním z emulze silniční, v množství 2,0 kg/m2</t>
  </si>
  <si>
    <t>86</t>
  </si>
  <si>
    <t>577134121</t>
  </si>
  <si>
    <t>Asfaltový beton vrstva obrusná ACO 11 (ABS) tř. I tl 40 mm š přes 3 m z nemodifikovaného asfaltu</t>
  </si>
  <si>
    <t>370571778</t>
  </si>
  <si>
    <t>Asfaltový beton vrstva obrusná ACO 11 (ABS)  s rozprostřením a se zhutněním z nemodifikovaného asfaltu v pruhu šířky přes 3 m tř. I, po zhutnění tl. 40 mm</t>
  </si>
  <si>
    <t xml:space="preserve"> Trubní vedení</t>
  </si>
  <si>
    <t>41</t>
  </si>
  <si>
    <t>877211113</t>
  </si>
  <si>
    <t>Montáž elektro T-kusů na vodovodním potrubí z PE trub d 63</t>
  </si>
  <si>
    <t>-261446944</t>
  </si>
  <si>
    <t>Montáž tvarovek na vodovodním plastovém potrubí z polyetylenu PE 100 elektrotvarovek SDR 11/PN16 T-kusů d 63</t>
  </si>
  <si>
    <t>42</t>
  </si>
  <si>
    <t>WVN.FF485826W</t>
  </si>
  <si>
    <t>Elektro T-kus rovnoramenný 63</t>
  </si>
  <si>
    <t>1288734246</t>
  </si>
  <si>
    <t>P</t>
  </si>
  <si>
    <t>Poznámka k položce:_x000D_
PE100 elektrotvarovka, barva černá - Elektro T-kus rovnoramenný 63</t>
  </si>
  <si>
    <t>43</t>
  </si>
  <si>
    <t>879221111</t>
  </si>
  <si>
    <t>Montáž vodovodní přípojky na potrubí DN 63</t>
  </si>
  <si>
    <t>2008903133</t>
  </si>
  <si>
    <t>Montáž napojení vodovodní přípojky v otevřeném výkopu ve sklonu přes 20 % DN 63</t>
  </si>
  <si>
    <t>44</t>
  </si>
  <si>
    <t>891173111</t>
  </si>
  <si>
    <t>Montáž vodovodních ventilů DN 63</t>
  </si>
  <si>
    <t>ks</t>
  </si>
  <si>
    <t>132034315</t>
  </si>
  <si>
    <t>45</t>
  </si>
  <si>
    <t>SPC8-018</t>
  </si>
  <si>
    <t>Šoupátko 2600 DN 63</t>
  </si>
  <si>
    <t>149563694</t>
  </si>
  <si>
    <t>46</t>
  </si>
  <si>
    <t>SPC8-019</t>
  </si>
  <si>
    <t>Zemní souprava teleskopická 9601 na šoupě DN 63</t>
  </si>
  <si>
    <t>734105127</t>
  </si>
  <si>
    <t>47</t>
  </si>
  <si>
    <t>891239111</t>
  </si>
  <si>
    <t>Montáž navrtávacích pasů na potrubí z jakýchkoli trub DN 63</t>
  </si>
  <si>
    <t>-1486330873</t>
  </si>
  <si>
    <t>Montáž vodovodních armatur na potrubí navrtávacích pasů s ventilem Jt 1 MPa, na potrubí z trub litinových, ocelových nebo plastických hmot DN 65</t>
  </si>
  <si>
    <t>48</t>
  </si>
  <si>
    <t>891211111</t>
  </si>
  <si>
    <t>Montáž vodovodních šoupátek v otevřeném výkopu DN 63</t>
  </si>
  <si>
    <t>1455597914</t>
  </si>
  <si>
    <t>49</t>
  </si>
  <si>
    <t>HWL.525006305416</t>
  </si>
  <si>
    <t>PAS NAVRTÁVACÍ 63</t>
  </si>
  <si>
    <t>1408568578</t>
  </si>
  <si>
    <t>PAS NAVRTÁVACÍ HAKU 63-5/4"</t>
  </si>
  <si>
    <t>50</t>
  </si>
  <si>
    <t>SPC8-019.1</t>
  </si>
  <si>
    <t>Šoupátko 4000 DN 63</t>
  </si>
  <si>
    <t>-702893318</t>
  </si>
  <si>
    <t>51</t>
  </si>
  <si>
    <t>SPC8-020</t>
  </si>
  <si>
    <t>Zemní souprava teleskopická 9500 na šoupě DN 63</t>
  </si>
  <si>
    <t>2136441612</t>
  </si>
  <si>
    <t>52</t>
  </si>
  <si>
    <t>196330.0</t>
  </si>
  <si>
    <t>tvarovka přírubová</t>
  </si>
  <si>
    <t>-1682877660</t>
  </si>
  <si>
    <t>tvarovka Cu koleno 90° vnitřní a vnější pájení 54mm</t>
  </si>
  <si>
    <t>53</t>
  </si>
  <si>
    <t>891245321</t>
  </si>
  <si>
    <t>Montáž zpětných klapek DN 80 na výtlačném potrubí</t>
  </si>
  <si>
    <t>-1601640928</t>
  </si>
  <si>
    <t>54</t>
  </si>
  <si>
    <t>42284403</t>
  </si>
  <si>
    <t>klapka zpětná č.9831 DN80 mm</t>
  </si>
  <si>
    <t>748329943</t>
  </si>
  <si>
    <t>klapka zpětná samočinná uhlíková ocel L10 117 516 T 400°C  DN 65</t>
  </si>
  <si>
    <t>55</t>
  </si>
  <si>
    <t>891247211</t>
  </si>
  <si>
    <t>Montáž hydrantů podzemních DN 80</t>
  </si>
  <si>
    <t>240831957</t>
  </si>
  <si>
    <t>56</t>
  </si>
  <si>
    <t>SPC8-024</t>
  </si>
  <si>
    <t>Odběrová souprava s odvodněním 0508</t>
  </si>
  <si>
    <t>-1402053913</t>
  </si>
  <si>
    <t>57</t>
  </si>
  <si>
    <t>892241111</t>
  </si>
  <si>
    <t>Tlakové zkoušky vodou na potrubí do DN 80</t>
  </si>
  <si>
    <t>-951878474</t>
  </si>
  <si>
    <t>58</t>
  </si>
  <si>
    <t>892372111</t>
  </si>
  <si>
    <t>Zabezpečení konců potrubí při tlakových zkouškách</t>
  </si>
  <si>
    <t>-1544950982</t>
  </si>
  <si>
    <t>59</t>
  </si>
  <si>
    <t>892273122</t>
  </si>
  <si>
    <t>Proplach a desinfekce vodovodního potrubí DN do 125</t>
  </si>
  <si>
    <t>692842657</t>
  </si>
  <si>
    <t>60</t>
  </si>
  <si>
    <t>894.</t>
  </si>
  <si>
    <t>Redukční šachta</t>
  </si>
  <si>
    <t>-845374679</t>
  </si>
  <si>
    <t>Osazení betonových nebo železobetonových dílců pro šachty skruží přechodových</t>
  </si>
  <si>
    <t>61</t>
  </si>
  <si>
    <t>8944.1</t>
  </si>
  <si>
    <t>Redukční ventil D65</t>
  </si>
  <si>
    <t>-1036858673</t>
  </si>
  <si>
    <t>Osazení betonových nebo železobetonových dílců pro šachty skruží základových (dno)</t>
  </si>
  <si>
    <t>62</t>
  </si>
  <si>
    <t>899401111</t>
  </si>
  <si>
    <t>Osazení poklopů litinových ventilových</t>
  </si>
  <si>
    <t>-1073683903</t>
  </si>
  <si>
    <t>63</t>
  </si>
  <si>
    <t>SPC8-025</t>
  </si>
  <si>
    <t>Poklop šoupátkový z tvárné litiny 1650</t>
  </si>
  <si>
    <t>-1095442380</t>
  </si>
  <si>
    <t>64</t>
  </si>
  <si>
    <t>SPC8-026</t>
  </si>
  <si>
    <t>Podkladová deska k ventilovému poklopu</t>
  </si>
  <si>
    <t>94462598</t>
  </si>
  <si>
    <t>65</t>
  </si>
  <si>
    <t>899401112</t>
  </si>
  <si>
    <t>Osazení poklopů litinových šoupátkových</t>
  </si>
  <si>
    <t>1528860197</t>
  </si>
  <si>
    <t>66</t>
  </si>
  <si>
    <t>SPC8-027</t>
  </si>
  <si>
    <t>Poklop šoupátkový z tvárné litiny 1750</t>
  </si>
  <si>
    <t>1688733658</t>
  </si>
  <si>
    <t>67</t>
  </si>
  <si>
    <t>SPC8-028</t>
  </si>
  <si>
    <t>Podkladová deska k šoupátkovému poklopu</t>
  </si>
  <si>
    <t>-338123426</t>
  </si>
  <si>
    <t>68</t>
  </si>
  <si>
    <t>8994011113,00000</t>
  </si>
  <si>
    <t>Osazení poklopů litinových hydrantových</t>
  </si>
  <si>
    <t>-2098546378</t>
  </si>
  <si>
    <t>69</t>
  </si>
  <si>
    <t>SPC8-029</t>
  </si>
  <si>
    <t>Poklop hydrantový z tvárné litiny 1950</t>
  </si>
  <si>
    <t>-825478406</t>
  </si>
  <si>
    <t>70</t>
  </si>
  <si>
    <t>SPC8-030</t>
  </si>
  <si>
    <t>Podkladová deska k hydrantovému poklopu</t>
  </si>
  <si>
    <t>2133816568</t>
  </si>
  <si>
    <t>71</t>
  </si>
  <si>
    <t>899712111</t>
  </si>
  <si>
    <t>Orientační tabulky na vodovodních řadech na zdivu</t>
  </si>
  <si>
    <t>2118813569</t>
  </si>
  <si>
    <t>72</t>
  </si>
  <si>
    <t>899721111</t>
  </si>
  <si>
    <t>Signalizační vodič na plastovém potrubí</t>
  </si>
  <si>
    <t>280968706</t>
  </si>
  <si>
    <t>73</t>
  </si>
  <si>
    <t>899722112</t>
  </si>
  <si>
    <t>Krytí potrubí z plastů výstražnou fólií z PVC š. 25 cm</t>
  </si>
  <si>
    <t>2044430547</t>
  </si>
  <si>
    <t xml:space="preserve"> Ostatní konstrukce a práce - bourání</t>
  </si>
  <si>
    <t>74</t>
  </si>
  <si>
    <t>919735113</t>
  </si>
  <si>
    <t>Řezání stávajícího živičného krytu hloubky do 150 mm</t>
  </si>
  <si>
    <t>-1218237769</t>
  </si>
  <si>
    <t>4372*0,2</t>
  </si>
  <si>
    <t>75</t>
  </si>
  <si>
    <t>997221611</t>
  </si>
  <si>
    <t>Nakládání suti na dopravní prostředky pro vodorovnou dopravu</t>
  </si>
  <si>
    <t>-1112150795</t>
  </si>
  <si>
    <t>76</t>
  </si>
  <si>
    <t>997221551</t>
  </si>
  <si>
    <t>Vodorovná doprava suti po suchu do 1 km</t>
  </si>
  <si>
    <t>308381621</t>
  </si>
  <si>
    <t>77</t>
  </si>
  <si>
    <t>997221559</t>
  </si>
  <si>
    <t>Příplatek za každý další 1 km</t>
  </si>
  <si>
    <t>-84351569</t>
  </si>
  <si>
    <t>78</t>
  </si>
  <si>
    <t>997221845</t>
  </si>
  <si>
    <t>Poplatek za uložení stavebního odpadu z asfaltových povrchů</t>
  </si>
  <si>
    <t>-2137742703</t>
  </si>
  <si>
    <t>79</t>
  </si>
  <si>
    <t>997221855</t>
  </si>
  <si>
    <t>Poplatek za uložení stavebního odpadu z kameniva</t>
  </si>
  <si>
    <t>1558618034</t>
  </si>
  <si>
    <t>80</t>
  </si>
  <si>
    <t>998276101</t>
  </si>
  <si>
    <t>Přesun hmot pro trubní vedení hloubené z trub plastických</t>
  </si>
  <si>
    <t>-1644072661</t>
  </si>
  <si>
    <t>Práce a dodávky M</t>
  </si>
  <si>
    <t>21-M</t>
  </si>
  <si>
    <t>Elektromontáže</t>
  </si>
  <si>
    <t>81</t>
  </si>
  <si>
    <t>210812031</t>
  </si>
  <si>
    <t>Montáž kabel Cu plný kulatý do 1 kV 4x1,5 až 4 mm2 uložený volně nebo v liště (např. CYKY)</t>
  </si>
  <si>
    <t>-1739866935</t>
  </si>
  <si>
    <t>Montáž izolovaných kabelů měděných do 1 kV bez ukončení plných a kulatých (např. CYKY, CHKE-R) uložených volně nebo v liště počtu a průřezu žil 4x1,5 až 4 mm2</t>
  </si>
  <si>
    <t>82</t>
  </si>
  <si>
    <t>34111064</t>
  </si>
  <si>
    <t>kabel instalační jádro Cu plné izolace PVC plášť PVC 450/750V (CYKY) 4x2,5mm2</t>
  </si>
  <si>
    <t>256</t>
  </si>
  <si>
    <t>2054193976</t>
  </si>
  <si>
    <t>Poznámka k položce:_x000D_
CYKY</t>
  </si>
  <si>
    <t>2320*1,15 'Přepočtené koeficientem množství</t>
  </si>
  <si>
    <t>83</t>
  </si>
  <si>
    <t>34571350</t>
  </si>
  <si>
    <t>trubka elektroinstalační ohebná dvouplášťová korugovaná (chránička) D 32/40mm, HDPE+LDPE</t>
  </si>
  <si>
    <t>337174036</t>
  </si>
  <si>
    <t>46-M</t>
  </si>
  <si>
    <t>Zemní práce při extr.mont.pracích</t>
  </si>
  <si>
    <t>84</t>
  </si>
  <si>
    <t>460171182</t>
  </si>
  <si>
    <t>Hloubení kabelových nezapažených rýh strojně š 35 cm hl 90 cm v hornině tř I skupiny 3</t>
  </si>
  <si>
    <t>22030479</t>
  </si>
  <si>
    <t>Hloubení nezapažených kabelových rýh strojně včetně urovnání dna s přemístěním výkopku do vzdálenosti 3 m od okraje jámy nebo s naložením na dopravní prostředek šířky 35 cm hloubky 90 cm v hornině třídy těžitelnosti I skupiny 3</t>
  </si>
  <si>
    <t xml:space="preserve">IO 02 - Vodojem 2 ks </t>
  </si>
  <si>
    <t xml:space="preserve">    2 - 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</si>
  <si>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</si>
  <si>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</si>
  <si>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</si>
  <si>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</si>
  <si>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</si>
  <si>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>PSV -  Práce a dodávky PSV</t>
  </si>
  <si>
    <t xml:space="preserve">    741 -  Elektroinstalace - silnoproud</t>
  </si>
  <si>
    <t>OST -  Ostatní - vodojem a technologie</t>
  </si>
  <si>
    <t>111201101</t>
  </si>
  <si>
    <t>Odstranění křovin a stromů průměru kmene do 100 mm i s kořeny z celkové plochy do 1000 m2</t>
  </si>
  <si>
    <t>766366617</t>
  </si>
  <si>
    <t>112101101</t>
  </si>
  <si>
    <t>Kácení stromů listnatých D kmene do 300 mm</t>
  </si>
  <si>
    <t>2025665181</t>
  </si>
  <si>
    <t>112201101</t>
  </si>
  <si>
    <t>Odstranění pařezů D do 300 mm</t>
  </si>
  <si>
    <t>-37746131</t>
  </si>
  <si>
    <t>Čerpání vody na dopravní výšku do 10 m průměrný přítok do 500 l/min</t>
  </si>
  <si>
    <t>-298169801</t>
  </si>
  <si>
    <t>Pohotovost čerpací soupravy pro dopravní výšku do 10 m přítok do 500 l/min</t>
  </si>
  <si>
    <t>den</t>
  </si>
  <si>
    <t>320482281</t>
  </si>
  <si>
    <t>121101102</t>
  </si>
  <si>
    <t>Sejmutí ornice s přemístěním na vzdálenost do 100 m</t>
  </si>
  <si>
    <t>639210108</t>
  </si>
  <si>
    <t>(5,56+3)*(3,16+3)</t>
  </si>
  <si>
    <t>131301202</t>
  </si>
  <si>
    <t>Hloubení jam zapažených v hornině tř. 4 objemu do 1000 m3</t>
  </si>
  <si>
    <t>222847020</t>
  </si>
  <si>
    <t>(5,56+2)*(3,16*2)*3,5*2</t>
  </si>
  <si>
    <t>131301209</t>
  </si>
  <si>
    <t>Příplatek za lepivost u hloubení jam zapažených v hornině tř. 4</t>
  </si>
  <si>
    <t>65598882</t>
  </si>
  <si>
    <t>131351104</t>
  </si>
  <si>
    <t>Hloubení jam nezapažených v hornině třídy těžitelnosti II, skupiny 4 objem do 500 m3 strojně</t>
  </si>
  <si>
    <t>1692754369</t>
  </si>
  <si>
    <t>Hloubení nezapažených jam a zářezů strojně s urovnáním dna do předepsaného profilu a spádu v hornině třídy těžitelnosti II skupiny 4 přes 100 do 500 m3</t>
  </si>
  <si>
    <t>(3*6*8)*2</t>
  </si>
  <si>
    <t>131351791</t>
  </si>
  <si>
    <t>Příplatek za hloubení jam v tekoucí vodě pro LTM v hornině třídy těžitelnosti II, skupiny 4</t>
  </si>
  <si>
    <t>-1503975413</t>
  </si>
  <si>
    <t>Hloubení jam a zářezů pro lesnicko-technické meliorace strojně zapažených i nezapažených s urovnáním dna do předepsaného profilu a spádu Příplatek k cenám za hloubení jam v tekoucí vodě při lesnicko-technických melioracích (LTM) pro jakékoliv množství vykopávky v hornině třídy těžitelnosti II skupiny 4</t>
  </si>
  <si>
    <t>132151103</t>
  </si>
  <si>
    <t>Hloubení rýh nezapažených  š do 800 mm v hornině třídy těžitelnosti I, skupiny 1 a 2 objem do 100 m3 strojně</t>
  </si>
  <si>
    <t>-1935826589</t>
  </si>
  <si>
    <t>Hloubení nezapažených rýh šířky do 800 mm strojně s urovnáním dna do předepsaného profilu a spádu v hornině třídy těžitelnosti I skupiny 1 a 2 přes 50 do 100 m3</t>
  </si>
  <si>
    <t>161101101</t>
  </si>
  <si>
    <t>Svislé přemístění výkopku z horniny tř. 1 až 4 hl výkopu do 2,5 m</t>
  </si>
  <si>
    <t>580219990</t>
  </si>
  <si>
    <t>334/3,5*2,5</t>
  </si>
  <si>
    <t>162301101</t>
  </si>
  <si>
    <t>Vodorovné přemístění do 500 m výkopku/sypaniny z horniny tř. 1 až 4</t>
  </si>
  <si>
    <t>-731895438</t>
  </si>
  <si>
    <t>Vodorovné přemístění do 10000 m výkopku/sypaniny z horniny tř. 1 až 4</t>
  </si>
  <si>
    <t>666263221</t>
  </si>
  <si>
    <t>334,454-(5,56*2+3,16*2)*0,8*2+ 622,33</t>
  </si>
  <si>
    <t>Příplatek k vodorovnému přemístění výkopku/sypaniny z horniny tř. 1 až 4 ZKD 1000 m přes 10000 m</t>
  </si>
  <si>
    <t>1685680359</t>
  </si>
  <si>
    <t>167101102</t>
  </si>
  <si>
    <t>Nakládání výkopku z hornin tř. 1 až 4 přes 100 m3</t>
  </si>
  <si>
    <t>-827723013</t>
  </si>
  <si>
    <t>-1210743285</t>
  </si>
  <si>
    <t>Poplatek za uložení odpadu ze sypaniny na skládce (skládkovné)</t>
  </si>
  <si>
    <t>2072890989</t>
  </si>
  <si>
    <t>928,88*1,6</t>
  </si>
  <si>
    <t>Zásyp jam, šachet rýh nebo kolem objektů sypaninou se zhutněním</t>
  </si>
  <si>
    <t>-339129993</t>
  </si>
  <si>
    <t>334,454-306,55</t>
  </si>
  <si>
    <t>175101201</t>
  </si>
  <si>
    <t>Obsypání objektu nad přilehlým původním terénem sypaninou bez prohození, uloženou do 3 m</t>
  </si>
  <si>
    <t>105322936</t>
  </si>
  <si>
    <t>175101209</t>
  </si>
  <si>
    <t>Příplatek k obsypání objektu za ruční prohození sypaniny, uložené do 3 m</t>
  </si>
  <si>
    <t>-971820139</t>
  </si>
  <si>
    <t>Rozprostření ornice tl vrstvy do 200 mm pl do 500 m2 v rovině nebo ve svahu do 1:5</t>
  </si>
  <si>
    <t>-468644200</t>
  </si>
  <si>
    <t>(5,56*2+3,16*2)*2*2</t>
  </si>
  <si>
    <t>181351105</t>
  </si>
  <si>
    <t>Rozprostření ornice tl vrstvy do 300 mm pl do 500 m2 v rovině nebo ve svahu do 1:5 strojně</t>
  </si>
  <si>
    <t>1970312438</t>
  </si>
  <si>
    <t>Rozprostření a urovnání ornice v rovině nebo ve svahu sklonu do 1:5 strojně při souvislé ploše přes 100 do 500 m2, tl. vrstvy přes 250 do 300 mm</t>
  </si>
  <si>
    <t xml:space="preserve"> Zakládání</t>
  </si>
  <si>
    <t>211971110</t>
  </si>
  <si>
    <t>Zřízení opláštění žeber nebo trativodů geotextilií v rýze nebo zářezu sklonu do 1:2</t>
  </si>
  <si>
    <t>-614461029</t>
  </si>
  <si>
    <t>693111460</t>
  </si>
  <si>
    <t>textilie 300 g/m2 do š 8,8 m</t>
  </si>
  <si>
    <t>204444345</t>
  </si>
  <si>
    <t>212752312</t>
  </si>
  <si>
    <t>Trativod z drenážních trubek plastových tuhých DN 150 mm včetně lože otevřený výkop</t>
  </si>
  <si>
    <t>-267700474</t>
  </si>
  <si>
    <t>215901101</t>
  </si>
  <si>
    <t>Zhutnění podloží z hornin soudržných do 92% PS nebo nesoudržných sypkých I(d) do 0,8</t>
  </si>
  <si>
    <t>113950339</t>
  </si>
  <si>
    <t>271562211</t>
  </si>
  <si>
    <t>Podsyp pod základové konstrukce se zhutněním z drobného kameniva frakce 0 až 4 mm</t>
  </si>
  <si>
    <t>568354192</t>
  </si>
  <si>
    <t>Svislé a kompletní konstrukce</t>
  </si>
  <si>
    <t>338171113</t>
  </si>
  <si>
    <t>Osazování sloupků a vzpěr plotových ocelových v 2,00 m se zabetonováním</t>
  </si>
  <si>
    <t>-311666143</t>
  </si>
  <si>
    <t>Osazování sloupků a vzpěr plotových ocelových  trubkových nebo profilovaných výšky do 2,00 m se zabetonováním (tř. C 25/30) do 0,08 m3 do připravených jamek</t>
  </si>
  <si>
    <t>55342255</t>
  </si>
  <si>
    <t>sloupek plotový průběžný Pz a komaxitový 2500/38x1,5mm</t>
  </si>
  <si>
    <t>-1008641389</t>
  </si>
  <si>
    <t>348101240</t>
  </si>
  <si>
    <t>Osazení vrat a vrátek k oplocení na ocelové sloupky do 8 m2</t>
  </si>
  <si>
    <t>1074657537</t>
  </si>
  <si>
    <t>Osazení vrat a vrátek k oplocení na sloupky ocelové, plochy jednotlivě přes 6 do 8 m2</t>
  </si>
  <si>
    <t>OST 04</t>
  </si>
  <si>
    <t>D+M brána vjezdová 1/3  š.4m výška 1800mm</t>
  </si>
  <si>
    <t>907044756</t>
  </si>
  <si>
    <t>OST 05</t>
  </si>
  <si>
    <t>D+M branka obslužná 1x1,8 m</t>
  </si>
  <si>
    <t>-1704052499</t>
  </si>
  <si>
    <t>348401130</t>
  </si>
  <si>
    <t>Osazení oplocení ze strojového pletiva s napínacími dráty výšky do 2,0 m do 15° sklonu svahu</t>
  </si>
  <si>
    <t>-169323640</t>
  </si>
  <si>
    <t>Osazení oplocení ze strojového pletiva s napínacími dráty do 15° sklonu svahu, výšky přes 1,6 do 2,0 m</t>
  </si>
  <si>
    <t>Vodorovné konstrukce</t>
  </si>
  <si>
    <t>430321515</t>
  </si>
  <si>
    <t>Schodišťová konstrukce a rampa ze ŽB tř. C 20/25</t>
  </si>
  <si>
    <t>1123215594</t>
  </si>
  <si>
    <t>Schodišťové konstrukce a rampy z betonu železového (bez výztuže)  stupně, schodnice, ramena, podesty s nosníky tř. C 20/25</t>
  </si>
  <si>
    <t>430361821</t>
  </si>
  <si>
    <t>Výztuž schodišťové konstrukce a rampy betonářskou ocelí 10 505</t>
  </si>
  <si>
    <t>-1172360938</t>
  </si>
  <si>
    <t>Výztuž schodišťových konstrukcí a ramp  stupňů, schodnic, ramen, podest s nosníky z betonářské oceli 10 505 (R) nebo BSt 500</t>
  </si>
  <si>
    <t>431351121</t>
  </si>
  <si>
    <t>Zřízení bednění podest schodišť a ramp přímočarých v do 4 m</t>
  </si>
  <si>
    <t>-852386786</t>
  </si>
  <si>
    <t>Bednění podest, podstupňových desek a ramp včetně podpěrné konstrukce  výšky do 4 m půdorysně přímočarých zřízení</t>
  </si>
  <si>
    <t>431351122</t>
  </si>
  <si>
    <t>Odstranění bednění podest schodišť a ramp přímočarých v do 4 m</t>
  </si>
  <si>
    <t>-1001282235</t>
  </si>
  <si>
    <t>Bednění podest, podstupňových desek a ramp včetně podpěrné konstrukce  výšky do 4 m půdorysně přímočarých odstranění</t>
  </si>
  <si>
    <t>Komunikace pozemní</t>
  </si>
  <si>
    <t>564261111</t>
  </si>
  <si>
    <t>Podklad nebo podsyp ze štěrkopísku ŠP tl 200 mm</t>
  </si>
  <si>
    <t>-988809807</t>
  </si>
  <si>
    <t>Podklad nebo podsyp ze štěrkopísku ŠP  s rozprostřením, vlhčením a zhutněním, po zhutnění tl. 200 mm</t>
  </si>
  <si>
    <t>575191113</t>
  </si>
  <si>
    <t>Vsypný makadam VM tl 120 mm</t>
  </si>
  <si>
    <t>-84056695</t>
  </si>
  <si>
    <t>Vsypný makadam VM z kameniva hrubého drceného  s rozprostřením, se vsypem z kameniva drceného obaleného asfaltem, po zhutnění tl. 120 mm</t>
  </si>
  <si>
    <t>596811120</t>
  </si>
  <si>
    <t>Kladení betonové dlažby komunikací pro pěší do lože z kameniva vel do 0,09 m2 plochy do 50 m2</t>
  </si>
  <si>
    <t>455378248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</si>
  <si>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</si>
  <si>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59248005</t>
  </si>
  <si>
    <t>dlažba plošná betonová chodníková 300x300x50mm přírodní</t>
  </si>
  <si>
    <t>-518830564</t>
  </si>
  <si>
    <t>42,88*1,03 'Přepočtené koeficientem množství</t>
  </si>
  <si>
    <t>916133112</t>
  </si>
  <si>
    <t>Osazení silničního obrubníku betonového ke kruhovým objezdům do lože z betonu prostého s boční opěrou</t>
  </si>
  <si>
    <t>-1055704594</t>
  </si>
  <si>
    <t>Osazení silničního obrubníku ke kruhovým objezdům se zřízením lože tl. do 150 mm, s vyplněním a zatřením spár cementovou maltou betonového, do lože z betonu prostého s boční opěrou</t>
  </si>
  <si>
    <t>59217034</t>
  </si>
  <si>
    <t>obrubník betonový silniční 1000x150x300mm</t>
  </si>
  <si>
    <t>-123873989</t>
  </si>
  <si>
    <t>50*1,02 'Přepočtené koeficientem množství</t>
  </si>
  <si>
    <t>Trubní vedení</t>
  </si>
  <si>
    <t>871143202</t>
  </si>
  <si>
    <t>Položení geotextílie pod kapkovou závlahu</t>
  </si>
  <si>
    <t>2136162805</t>
  </si>
  <si>
    <t>Kapková závlaha osazená pod povrchem položení geotextílie</t>
  </si>
  <si>
    <t>MTM.69366058</t>
  </si>
  <si>
    <t>textilie 500g/m2 do š 8,8m</t>
  </si>
  <si>
    <t>-1082635185</t>
  </si>
  <si>
    <t>textilie GEOFILTEX 63 63/50 500g/m2 do š 8,8m</t>
  </si>
  <si>
    <t>40*1,2 'Přepočtené koeficientem množství</t>
  </si>
  <si>
    <t>871161141</t>
  </si>
  <si>
    <t>Montáž potrubí z PE100 SDR 11 otevřený výkop svařovaných na tupo D 32 x 3,0 mm</t>
  </si>
  <si>
    <t>1791088863</t>
  </si>
  <si>
    <t>Montáž vodovodního potrubí z plastů v otevřeném výkopu z polyetylenu PE 100 svařovaných na tupo SDR 11/PN16 D 32 x 3,0 mm</t>
  </si>
  <si>
    <t>28613170</t>
  </si>
  <si>
    <t>trubka vodovodní PE100 SDR11 se signalizační vrstvou 32x3,0mm</t>
  </si>
  <si>
    <t>189671791</t>
  </si>
  <si>
    <t>1095*1,015 'Přepočtené koeficientem množství</t>
  </si>
  <si>
    <t>871310330</t>
  </si>
  <si>
    <t>Montáž kanalizačního potrubí hladkého plnostěnného SN 16 z polypropylenu DN 150</t>
  </si>
  <si>
    <t>1123510504</t>
  </si>
  <si>
    <t>Montáž kanalizačního potrubí z plastů z polypropylenu PP hladkého plnostěnného SN 16 DN 150</t>
  </si>
  <si>
    <t>28617094</t>
  </si>
  <si>
    <t>trubka kanalizační PP plnostěnná třívrstvá DN 150x6000mm SN16</t>
  </si>
  <si>
    <t>1720783775</t>
  </si>
  <si>
    <t>100*1,015 'Přepočtené koeficientem množství</t>
  </si>
  <si>
    <t>877211126</t>
  </si>
  <si>
    <t>Montáž  T-kusů ventil a 360° otočná odbočka na vodovodním potrubí z PE trub d 63/32</t>
  </si>
  <si>
    <t>349694690</t>
  </si>
  <si>
    <t>Montáž tvarovek na vodovodním plastovém potrubí z polyetylenu PE 100 elektrotvarovek SDR 11/PN16 T-kusů navrtávacích s ventilem a 360° otočnou odbočkou d 63/32</t>
  </si>
  <si>
    <t>28614028</t>
  </si>
  <si>
    <t>tvarovka T-kus  D 63-32mm</t>
  </si>
  <si>
    <t>-1431422476</t>
  </si>
  <si>
    <t>tvarovka T-kus navrtávací bez vrtáku D 63-32mm</t>
  </si>
  <si>
    <t>897171112</t>
  </si>
  <si>
    <t xml:space="preserve">Vsakovací blok pro vsakování dešťových vod </t>
  </si>
  <si>
    <t>1506483202</t>
  </si>
  <si>
    <t>Akumulační boxy z polypropylenu PP pro vsakování dešťových vod pod plochy zatížené osobními automobily o celkovém akumulačním objemu přes 10 do 30 m3</t>
  </si>
  <si>
    <t>8*2*2</t>
  </si>
  <si>
    <t>Ostatní konstrukce a práce, bourání</t>
  </si>
  <si>
    <t>PSV</t>
  </si>
  <si>
    <t xml:space="preserve"> Práce a dodávky PSV</t>
  </si>
  <si>
    <t>741</t>
  </si>
  <si>
    <t xml:space="preserve"> Elektroinstalace - silnoproud</t>
  </si>
  <si>
    <t>741210.004</t>
  </si>
  <si>
    <t>Montáž a dodávka rozvodnice vč. vystrojení</t>
  </si>
  <si>
    <t>-1827106072</t>
  </si>
  <si>
    <t>Montáž rozvodnic oceloplechových nebo plastových bez zapojení vodičů běžných, hmotnosti do 150 kg</t>
  </si>
  <si>
    <t>741410022</t>
  </si>
  <si>
    <t>Montáž vodič uzemňovací pásek průřezu do 120 mm2 v průmyslové výstavbě v zemi</t>
  </si>
  <si>
    <t>1996694279</t>
  </si>
  <si>
    <t>354419860</t>
  </si>
  <si>
    <t>svorka odbočovací a spojovací SR 2a pro pásek 30x4 mm    FeZn</t>
  </si>
  <si>
    <t>-1452493933</t>
  </si>
  <si>
    <t>354420620</t>
  </si>
  <si>
    <t>pás zemnící 30 x 4 mm FeZn</t>
  </si>
  <si>
    <t>-1239205273</t>
  </si>
  <si>
    <t>354421100</t>
  </si>
  <si>
    <t>štítek plastový č. 31 -  čísla svodů</t>
  </si>
  <si>
    <t>-2136950843</t>
  </si>
  <si>
    <t>354420900</t>
  </si>
  <si>
    <t>tyč zemnící ZT 2,0  2m, FeZn</t>
  </si>
  <si>
    <t>907238006</t>
  </si>
  <si>
    <t>354418950</t>
  </si>
  <si>
    <t>svorka připojovací SP1 k připojení kovových částí</t>
  </si>
  <si>
    <t>-288622622</t>
  </si>
  <si>
    <t>354419250</t>
  </si>
  <si>
    <t>svorka zkušební SZ pro lano D6-12 mm   FeZn</t>
  </si>
  <si>
    <t>-533363593</t>
  </si>
  <si>
    <t>OST 06</t>
  </si>
  <si>
    <t>zajištění ČEZ</t>
  </si>
  <si>
    <t>kpl</t>
  </si>
  <si>
    <t>447915637</t>
  </si>
  <si>
    <t>Montáž kabel Cu  1 kV 4x1,5 až 4 mm2 uložený volně nebo v liště (např. CYKY)</t>
  </si>
  <si>
    <t>-1496441200</t>
  </si>
  <si>
    <t>375+980</t>
  </si>
  <si>
    <t>kabel instalační jádro Cu(CYKY) 4x2,5mm2</t>
  </si>
  <si>
    <t>-65450972</t>
  </si>
  <si>
    <t>1178,261*1,15 'Přepočtené koeficientem množství</t>
  </si>
  <si>
    <t>396773207</t>
  </si>
  <si>
    <t>210280002</t>
  </si>
  <si>
    <t>Zkoušky a prohlídky el rozvodů a zařízení celková prohlídka pro objem mtž prací do 500 000 Kč</t>
  </si>
  <si>
    <t>-970530445</t>
  </si>
  <si>
    <t>Zkoušky a prohlídky elektrických rozvodů a zařízení  celková prohlídka, zkoušení, měření a vyhotovení revizní zprávy pro objem montážních prací přes 100 do 500 tisíc Kč</t>
  </si>
  <si>
    <t>OST</t>
  </si>
  <si>
    <t xml:space="preserve"> Ostatní - vodojem a technologie</t>
  </si>
  <si>
    <t>OST 01.1</t>
  </si>
  <si>
    <t xml:space="preserve">Dodávka a montáž vodojemu 2 x 25 m3 včetně technologie, napojení, komplexních zkoušek a předání do provozu - Hliněná_x000D_
</t>
  </si>
  <si>
    <t>1749653308</t>
  </si>
  <si>
    <t xml:space="preserve">"Vodojem 2x 20 m3 s kompletním trubním, 
zámečnickým a elektro
vystrojením dle výše uvedené technické zprávy
vč. vstupních plast. jednokřídl. zatepl. dveř
í
vč. zateplené fasády horního domku tl. 100 mm
vč. komplet sedlové střechy s krytinou a okapy
vč. dvou zásobních řadů
Doprava prefa na staveniště
Montáž na staveništi
Montážní jeřáb na staveništi  do nosnosti 160 t"
viz Technická zpráva
1
</t>
  </si>
  <si>
    <t>viz Technická zpráva</t>
  </si>
  <si>
    <t>OST 01.2</t>
  </si>
  <si>
    <t>Dodávka a montáž čerpací stanice s akumulací 1x15m3 včetně ATS, technologie, napojení, komplexních zkoušek a předání do provozu - Borek</t>
  </si>
  <si>
    <t>-1256331911</t>
  </si>
  <si>
    <t xml:space="preserve">Čerpací stanice 1x 15 m3 s kompletním trubním,
zámečnickým a elektro vystrojením dle výše uvedené technické zprávy,
vč. vstupních plast. jednokřídl. zatepl. dveří
vč. zateplené fasády horního domku tl. 100 mm
vč. komplet sedlové střechy s krytinou a okapy
vč. posilovací AT stanice
Doprava prefa na staveniště
Montážní jeřáb na staveništi  do nosnosti 160 t"
viz Technická zpráva
1
</t>
  </si>
  <si>
    <t>ON - Ostatní náklady</t>
  </si>
  <si>
    <t>Stará Oleška</t>
  </si>
  <si>
    <t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</si>
  <si>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</si>
  <si>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</si>
  <si>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</si>
  <si>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 xml:space="preserve">    VRN9 -  Ostatní náklady</t>
  </si>
  <si>
    <t>VRN</t>
  </si>
  <si>
    <t xml:space="preserve"> Vedlejší rozpočtové náklady</t>
  </si>
  <si>
    <t>VRN1</t>
  </si>
  <si>
    <t xml:space="preserve"> Průzkumné, geodetické a projektové práce</t>
  </si>
  <si>
    <t>010001000</t>
  </si>
  <si>
    <t>Průzkumné, geodetické a projektové práce</t>
  </si>
  <si>
    <t>…</t>
  </si>
  <si>
    <t>1024</t>
  </si>
  <si>
    <t>-2089667118</t>
  </si>
  <si>
    <t>012103000</t>
  </si>
  <si>
    <t>Geodetické práce před výstavbou</t>
  </si>
  <si>
    <t>-1364969395</t>
  </si>
  <si>
    <t>012203000</t>
  </si>
  <si>
    <t>Geodetické práce při provádění stavby</t>
  </si>
  <si>
    <t>-2001510866</t>
  </si>
  <si>
    <t>012303000</t>
  </si>
  <si>
    <t>Geodetické práce po výstavbě</t>
  </si>
  <si>
    <t>-1366039306</t>
  </si>
  <si>
    <t>012403000</t>
  </si>
  <si>
    <t>Kartografické práce</t>
  </si>
  <si>
    <t>-107886039</t>
  </si>
  <si>
    <t>01325400.1</t>
  </si>
  <si>
    <t>Vypracování Realizační (dodavatelské) projektové dokumentace</t>
  </si>
  <si>
    <t>-1302124533</t>
  </si>
  <si>
    <t>013254000</t>
  </si>
  <si>
    <t>Dokumentace skutečného provedení stavby</t>
  </si>
  <si>
    <t>-450266100</t>
  </si>
  <si>
    <t>VRN3</t>
  </si>
  <si>
    <t xml:space="preserve"> Zařízení staveniště</t>
  </si>
  <si>
    <t>030001000</t>
  </si>
  <si>
    <t>Zařízení staveniště</t>
  </si>
  <si>
    <t>1880160409</t>
  </si>
  <si>
    <t>03430300.1</t>
  </si>
  <si>
    <t>Vypracování projektové dokumentace dopravně inženýrských opatření</t>
  </si>
  <si>
    <t>1875649268</t>
  </si>
  <si>
    <t>034303000</t>
  </si>
  <si>
    <t>Dopravní značení na staveništi</t>
  </si>
  <si>
    <t>-1469136318</t>
  </si>
  <si>
    <t>035103001</t>
  </si>
  <si>
    <t>Pronájem ploch</t>
  </si>
  <si>
    <t>-1600764663</t>
  </si>
  <si>
    <t>VRN4</t>
  </si>
  <si>
    <t xml:space="preserve"> Inženýrská činnost</t>
  </si>
  <si>
    <t>043134000</t>
  </si>
  <si>
    <t>Zkoušky zatěžovací</t>
  </si>
  <si>
    <t>461915338</t>
  </si>
  <si>
    <t>VRN9</t>
  </si>
  <si>
    <t xml:space="preserve"> Ostatní náklady</t>
  </si>
  <si>
    <t>092103001</t>
  </si>
  <si>
    <t>Náklady na zkušební provoz</t>
  </si>
  <si>
    <t>-1311330122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</si>
</sst>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64" t="s">
        <v>14</v>
      </c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2"/>
      <c r="AQ5" s="22"/>
      <c r="AR5" s="20"/>
      <c r="BE5" s="261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66" t="s">
        <v>17</v>
      </c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2"/>
      <c r="AQ6" s="22"/>
      <c r="AR6" s="20"/>
      <c r="BE6" s="262"/>
      <c r="BS6" s="17" t="s">
        <v>18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E7" s="262"/>
      <c r="BS7" s="17" t="s">
        <v>21</v>
      </c>
    </row>
    <row r="8" spans="1:74" s="1" customFormat="1" ht="12" customHeight="1">
      <c r="B8" s="21"/>
      <c r="C8" s="22"/>
      <c r="D8" s="29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24</v>
      </c>
      <c r="AL8" s="22"/>
      <c r="AM8" s="22"/>
      <c r="AN8" s="30" t="s">
        <v>25</v>
      </c>
      <c r="AO8" s="22"/>
      <c r="AP8" s="22"/>
      <c r="AQ8" s="22"/>
      <c r="AR8" s="20"/>
      <c r="BE8" s="262"/>
      <c r="BS8" s="17" t="s">
        <v>26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2"/>
      <c r="BS9" s="17" t="s">
        <v>27</v>
      </c>
    </row>
    <row r="10" spans="1:74" s="1" customFormat="1" ht="12" customHeight="1">
      <c r="B10" s="21"/>
      <c r="C10" s="22"/>
      <c r="D10" s="29" t="s">
        <v>28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29</v>
      </c>
      <c r="AL10" s="22"/>
      <c r="AM10" s="22"/>
      <c r="AN10" s="27" t="s">
        <v>1</v>
      </c>
      <c r="AO10" s="22"/>
      <c r="AP10" s="22"/>
      <c r="AQ10" s="22"/>
      <c r="AR10" s="20"/>
      <c r="BE10" s="262"/>
      <c r="BS10" s="17" t="s">
        <v>18</v>
      </c>
    </row>
    <row r="11" spans="1:74" s="1" customFormat="1" ht="18.399999999999999" customHeight="1">
      <c r="B11" s="21"/>
      <c r="C11" s="22"/>
      <c r="D11" s="22"/>
      <c r="E11" s="27" t="s">
        <v>30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31</v>
      </c>
      <c r="AL11" s="22"/>
      <c r="AM11" s="22"/>
      <c r="AN11" s="27" t="s">
        <v>1</v>
      </c>
      <c r="AO11" s="22"/>
      <c r="AP11" s="22"/>
      <c r="AQ11" s="22"/>
      <c r="AR11" s="20"/>
      <c r="BE11" s="262"/>
      <c r="BS11" s="17" t="s">
        <v>18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2"/>
      <c r="BS12" s="17" t="s">
        <v>18</v>
      </c>
    </row>
    <row r="13" spans="1:74" s="1" customFormat="1" ht="12" customHeight="1">
      <c r="B13" s="21"/>
      <c r="C13" s="22"/>
      <c r="D13" s="29" t="s">
        <v>32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29</v>
      </c>
      <c r="AL13" s="22"/>
      <c r="AM13" s="22"/>
      <c r="AN13" s="31" t="s">
        <v>33</v>
      </c>
      <c r="AO13" s="22"/>
      <c r="AP13" s="22"/>
      <c r="AQ13" s="22"/>
      <c r="AR13" s="20"/>
      <c r="BE13" s="262"/>
      <c r="BS13" s="17" t="s">
        <v>18</v>
      </c>
    </row>
    <row r="14" spans="1:74" ht="12.75">
      <c r="B14" s="21"/>
      <c r="C14" s="22"/>
      <c r="D14" s="22"/>
      <c r="E14" s="267" t="s">
        <v>33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9" t="s">
        <v>31</v>
      </c>
      <c r="AL14" s="22"/>
      <c r="AM14" s="22"/>
      <c r="AN14" s="31" t="s">
        <v>33</v>
      </c>
      <c r="AO14" s="22"/>
      <c r="AP14" s="22"/>
      <c r="AQ14" s="22"/>
      <c r="AR14" s="20"/>
      <c r="BE14" s="262"/>
      <c r="BS14" s="17" t="s">
        <v>18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2"/>
      <c r="BS15" s="17" t="s">
        <v>4</v>
      </c>
    </row>
    <row r="16" spans="1:74" s="1" customFormat="1" ht="12" customHeight="1">
      <c r="B16" s="21"/>
      <c r="C16" s="22"/>
      <c r="D16" s="29" t="s">
        <v>34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29</v>
      </c>
      <c r="AL16" s="22"/>
      <c r="AM16" s="22"/>
      <c r="AN16" s="27" t="s">
        <v>35</v>
      </c>
      <c r="AO16" s="22"/>
      <c r="AP16" s="22"/>
      <c r="AQ16" s="22"/>
      <c r="AR16" s="20"/>
      <c r="BE16" s="262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31</v>
      </c>
      <c r="AL17" s="22"/>
      <c r="AM17" s="22"/>
      <c r="AN17" s="27" t="s">
        <v>37</v>
      </c>
      <c r="AO17" s="22"/>
      <c r="AP17" s="22"/>
      <c r="AQ17" s="22"/>
      <c r="AR17" s="20"/>
      <c r="BE17" s="262"/>
      <c r="BS17" s="17" t="s">
        <v>38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2"/>
      <c r="BS18" s="17" t="s">
        <v>6</v>
      </c>
    </row>
    <row r="19" spans="1:71" s="1" customFormat="1" ht="12" customHeight="1">
      <c r="B19" s="21"/>
      <c r="C19" s="22"/>
      <c r="D19" s="29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29</v>
      </c>
      <c r="AL19" s="22"/>
      <c r="AM19" s="22"/>
      <c r="AN19" s="27" t="s">
        <v>1</v>
      </c>
      <c r="AO19" s="22"/>
      <c r="AP19" s="22"/>
      <c r="AQ19" s="22"/>
      <c r="AR19" s="20"/>
      <c r="BE19" s="262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31</v>
      </c>
      <c r="AL20" s="22"/>
      <c r="AM20" s="22"/>
      <c r="AN20" s="27" t="s">
        <v>1</v>
      </c>
      <c r="AO20" s="22"/>
      <c r="AP20" s="22"/>
      <c r="AQ20" s="22"/>
      <c r="AR20" s="20"/>
      <c r="BE20" s="262"/>
      <c r="BS20" s="17" t="s">
        <v>38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2"/>
    </row>
    <row r="22" spans="1:71" s="1" customFormat="1" ht="12" customHeight="1">
      <c r="B22" s="21"/>
      <c r="C22" s="22"/>
      <c r="D22" s="29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2"/>
    </row>
    <row r="23" spans="1:71" s="1" customFormat="1" ht="16.5" customHeight="1">
      <c r="B23" s="21"/>
      <c r="C23" s="22"/>
      <c r="D23" s="22"/>
      <c r="E23" s="269" t="s">
        <v>1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2"/>
      <c r="AP23" s="22"/>
      <c r="AQ23" s="22"/>
      <c r="AR23" s="20"/>
      <c r="BE23" s="262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2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2"/>
    </row>
    <row r="26" spans="1:71" s="2" customFormat="1" ht="25.9" customHeight="1">
      <c r="A26" s="34"/>
      <c r="B26" s="35"/>
      <c r="C26" s="36"/>
      <c r="D26" s="37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0">
        <f>ROUND(AG94,2)</f>
        <v>0</v>
      </c>
      <c r="AL26" s="271"/>
      <c r="AM26" s="271"/>
      <c r="AN26" s="271"/>
      <c r="AO26" s="271"/>
      <c r="AP26" s="36"/>
      <c r="AQ26" s="36"/>
      <c r="AR26" s="39"/>
      <c r="BE26" s="26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2" t="s">
        <v>43</v>
      </c>
      <c r="M28" s="272"/>
      <c r="N28" s="272"/>
      <c r="O28" s="272"/>
      <c r="P28" s="272"/>
      <c r="Q28" s="36"/>
      <c r="R28" s="36"/>
      <c r="S28" s="36"/>
      <c r="T28" s="36"/>
      <c r="U28" s="36"/>
      <c r="V28" s="36"/>
      <c r="W28" s="272" t="s">
        <v>44</v>
      </c>
      <c r="X28" s="272"/>
      <c r="Y28" s="272"/>
      <c r="Z28" s="272"/>
      <c r="AA28" s="272"/>
      <c r="AB28" s="272"/>
      <c r="AC28" s="272"/>
      <c r="AD28" s="272"/>
      <c r="AE28" s="272"/>
      <c r="AF28" s="36"/>
      <c r="AG28" s="36"/>
      <c r="AH28" s="36"/>
      <c r="AI28" s="36"/>
      <c r="AJ28" s="36"/>
      <c r="AK28" s="272" t="s">
        <v>45</v>
      </c>
      <c r="AL28" s="272"/>
      <c r="AM28" s="272"/>
      <c r="AN28" s="272"/>
      <c r="AO28" s="272"/>
      <c r="AP28" s="36"/>
      <c r="AQ28" s="36"/>
      <c r="AR28" s="39"/>
      <c r="BE28" s="262"/>
    </row>
    <row r="29" spans="1:71" s="3" customFormat="1" ht="14.45" customHeight="1">
      <c r="B29" s="40"/>
      <c r="C29" s="41"/>
      <c r="D29" s="29" t="s">
        <v>46</v>
      </c>
      <c r="E29" s="41"/>
      <c r="F29" s="29" t="s">
        <v>47</v>
      </c>
      <c r="G29" s="41"/>
      <c r="H29" s="41"/>
      <c r="I29" s="41"/>
      <c r="J29" s="41"/>
      <c r="K29" s="41"/>
      <c r="L29" s="275">
        <v>0.21</v>
      </c>
      <c r="M29" s="274"/>
      <c r="N29" s="274"/>
      <c r="O29" s="274"/>
      <c r="P29" s="274"/>
      <c r="Q29" s="41"/>
      <c r="R29" s="41"/>
      <c r="S29" s="41"/>
      <c r="T29" s="41"/>
      <c r="U29" s="41"/>
      <c r="V29" s="41"/>
      <c r="W29" s="273">
        <f>ROUND(AZ94, 2)</f>
        <v>0</v>
      </c>
      <c r="X29" s="274"/>
      <c r="Y29" s="274"/>
      <c r="Z29" s="274"/>
      <c r="AA29" s="274"/>
      <c r="AB29" s="274"/>
      <c r="AC29" s="274"/>
      <c r="AD29" s="274"/>
      <c r="AE29" s="274"/>
      <c r="AF29" s="41"/>
      <c r="AG29" s="41"/>
      <c r="AH29" s="41"/>
      <c r="AI29" s="41"/>
      <c r="AJ29" s="41"/>
      <c r="AK29" s="273">
        <f>ROUND(AV94, 2)</f>
        <v>0</v>
      </c>
      <c r="AL29" s="274"/>
      <c r="AM29" s="274"/>
      <c r="AN29" s="274"/>
      <c r="AO29" s="274"/>
      <c r="AP29" s="41"/>
      <c r="AQ29" s="41"/>
      <c r="AR29" s="42"/>
      <c r="BE29" s="263"/>
    </row>
    <row r="30" spans="1:71" s="3" customFormat="1" ht="14.45" customHeight="1">
      <c r="B30" s="40"/>
      <c r="C30" s="41"/>
      <c r="D30" s="41"/>
      <c r="E30" s="41"/>
      <c r="F30" s="29" t="s">
        <v>48</v>
      </c>
      <c r="G30" s="41"/>
      <c r="H30" s="41"/>
      <c r="I30" s="41"/>
      <c r="J30" s="41"/>
      <c r="K30" s="41"/>
      <c r="L30" s="275">
        <v>0.15</v>
      </c>
      <c r="M30" s="274"/>
      <c r="N30" s="274"/>
      <c r="O30" s="274"/>
      <c r="P30" s="274"/>
      <c r="Q30" s="41"/>
      <c r="R30" s="41"/>
      <c r="S30" s="41"/>
      <c r="T30" s="41"/>
      <c r="U30" s="41"/>
      <c r="V30" s="41"/>
      <c r="W30" s="273">
        <f>ROUND(BA94, 2)</f>
        <v>0</v>
      </c>
      <c r="X30" s="274"/>
      <c r="Y30" s="274"/>
      <c r="Z30" s="274"/>
      <c r="AA30" s="274"/>
      <c r="AB30" s="274"/>
      <c r="AC30" s="274"/>
      <c r="AD30" s="274"/>
      <c r="AE30" s="274"/>
      <c r="AF30" s="41"/>
      <c r="AG30" s="41"/>
      <c r="AH30" s="41"/>
      <c r="AI30" s="41"/>
      <c r="AJ30" s="41"/>
      <c r="AK30" s="273">
        <f>ROUND(AW94, 2)</f>
        <v>0</v>
      </c>
      <c r="AL30" s="274"/>
      <c r="AM30" s="274"/>
      <c r="AN30" s="274"/>
      <c r="AO30" s="274"/>
      <c r="AP30" s="41"/>
      <c r="AQ30" s="41"/>
      <c r="AR30" s="42"/>
      <c r="BE30" s="263"/>
    </row>
    <row r="31" spans="1:71" s="3" customFormat="1" ht="14.45" hidden="1" customHeight="1">
      <c r="B31" s="40"/>
      <c r="C31" s="41"/>
      <c r="D31" s="41"/>
      <c r="E31" s="41"/>
      <c r="F31" s="29" t="s">
        <v>49</v>
      </c>
      <c r="G31" s="41"/>
      <c r="H31" s="41"/>
      <c r="I31" s="41"/>
      <c r="J31" s="41"/>
      <c r="K31" s="41"/>
      <c r="L31" s="275">
        <v>0.21</v>
      </c>
      <c r="M31" s="274"/>
      <c r="N31" s="274"/>
      <c r="O31" s="274"/>
      <c r="P31" s="274"/>
      <c r="Q31" s="41"/>
      <c r="R31" s="41"/>
      <c r="S31" s="41"/>
      <c r="T31" s="41"/>
      <c r="U31" s="41"/>
      <c r="V31" s="41"/>
      <c r="W31" s="273">
        <f>ROUND(BB94, 2)</f>
        <v>0</v>
      </c>
      <c r="X31" s="274"/>
      <c r="Y31" s="274"/>
      <c r="Z31" s="274"/>
      <c r="AA31" s="274"/>
      <c r="AB31" s="274"/>
      <c r="AC31" s="274"/>
      <c r="AD31" s="274"/>
      <c r="AE31" s="274"/>
      <c r="AF31" s="41"/>
      <c r="AG31" s="41"/>
      <c r="AH31" s="41"/>
      <c r="AI31" s="41"/>
      <c r="AJ31" s="41"/>
      <c r="AK31" s="273">
        <v>0</v>
      </c>
      <c r="AL31" s="274"/>
      <c r="AM31" s="274"/>
      <c r="AN31" s="274"/>
      <c r="AO31" s="274"/>
      <c r="AP31" s="41"/>
      <c r="AQ31" s="41"/>
      <c r="AR31" s="42"/>
      <c r="BE31" s="263"/>
    </row>
    <row r="32" spans="1:71" s="3" customFormat="1" ht="14.45" hidden="1" customHeight="1">
      <c r="B32" s="40"/>
      <c r="C32" s="41"/>
      <c r="D32" s="41"/>
      <c r="E32" s="41"/>
      <c r="F32" s="29" t="s">
        <v>50</v>
      </c>
      <c r="G32" s="41"/>
      <c r="H32" s="41"/>
      <c r="I32" s="41"/>
      <c r="J32" s="41"/>
      <c r="K32" s="41"/>
      <c r="L32" s="275">
        <v>0.15</v>
      </c>
      <c r="M32" s="274"/>
      <c r="N32" s="274"/>
      <c r="O32" s="274"/>
      <c r="P32" s="274"/>
      <c r="Q32" s="41"/>
      <c r="R32" s="41"/>
      <c r="S32" s="41"/>
      <c r="T32" s="41"/>
      <c r="U32" s="41"/>
      <c r="V32" s="41"/>
      <c r="W32" s="273">
        <f>ROUND(BC94, 2)</f>
        <v>0</v>
      </c>
      <c r="X32" s="274"/>
      <c r="Y32" s="274"/>
      <c r="Z32" s="274"/>
      <c r="AA32" s="274"/>
      <c r="AB32" s="274"/>
      <c r="AC32" s="274"/>
      <c r="AD32" s="274"/>
      <c r="AE32" s="274"/>
      <c r="AF32" s="41"/>
      <c r="AG32" s="41"/>
      <c r="AH32" s="41"/>
      <c r="AI32" s="41"/>
      <c r="AJ32" s="41"/>
      <c r="AK32" s="273">
        <v>0</v>
      </c>
      <c r="AL32" s="274"/>
      <c r="AM32" s="274"/>
      <c r="AN32" s="274"/>
      <c r="AO32" s="274"/>
      <c r="AP32" s="41"/>
      <c r="AQ32" s="41"/>
      <c r="AR32" s="42"/>
      <c r="BE32" s="263"/>
    </row>
    <row r="33" spans="1:57" s="3" customFormat="1" ht="14.45" hidden="1" customHeight="1">
      <c r="B33" s="40"/>
      <c r="C33" s="41"/>
      <c r="D33" s="41"/>
      <c r="E33" s="41"/>
      <c r="F33" s="29" t="s">
        <v>51</v>
      </c>
      <c r="G33" s="41"/>
      <c r="H33" s="41"/>
      <c r="I33" s="41"/>
      <c r="J33" s="41"/>
      <c r="K33" s="41"/>
      <c r="L33" s="275">
        <v>0</v>
      </c>
      <c r="M33" s="274"/>
      <c r="N33" s="274"/>
      <c r="O33" s="274"/>
      <c r="P33" s="274"/>
      <c r="Q33" s="41"/>
      <c r="R33" s="41"/>
      <c r="S33" s="41"/>
      <c r="T33" s="41"/>
      <c r="U33" s="41"/>
      <c r="V33" s="41"/>
      <c r="W33" s="273">
        <f>ROUND(BD94, 2)</f>
        <v>0</v>
      </c>
      <c r="X33" s="274"/>
      <c r="Y33" s="274"/>
      <c r="Z33" s="274"/>
      <c r="AA33" s="274"/>
      <c r="AB33" s="274"/>
      <c r="AC33" s="274"/>
      <c r="AD33" s="274"/>
      <c r="AE33" s="274"/>
      <c r="AF33" s="41"/>
      <c r="AG33" s="41"/>
      <c r="AH33" s="41"/>
      <c r="AI33" s="41"/>
      <c r="AJ33" s="41"/>
      <c r="AK33" s="273">
        <v>0</v>
      </c>
      <c r="AL33" s="274"/>
      <c r="AM33" s="274"/>
      <c r="AN33" s="274"/>
      <c r="AO33" s="274"/>
      <c r="AP33" s="41"/>
      <c r="AQ33" s="41"/>
      <c r="AR33" s="42"/>
      <c r="BE33" s="263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62"/>
    </row>
    <row r="35" spans="1:57" s="2" customFormat="1" ht="25.9" customHeight="1">
      <c r="A35" s="34"/>
      <c r="B35" s="35"/>
      <c r="C35" s="43"/>
      <c r="D35" s="44" t="s">
        <v>52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53</v>
      </c>
      <c r="U35" s="45"/>
      <c r="V35" s="45"/>
      <c r="W35" s="45"/>
      <c r="X35" s="276" t="s">
        <v>54</v>
      </c>
      <c r="Y35" s="277"/>
      <c r="Z35" s="277"/>
      <c r="AA35" s="277"/>
      <c r="AB35" s="277"/>
      <c r="AC35" s="45"/>
      <c r="AD35" s="45"/>
      <c r="AE35" s="45"/>
      <c r="AF35" s="45"/>
      <c r="AG35" s="45"/>
      <c r="AH35" s="45"/>
      <c r="AI35" s="45"/>
      <c r="AJ35" s="45"/>
      <c r="AK35" s="278">
        <f>SUM(AK26:AK33)</f>
        <v>0</v>
      </c>
      <c r="AL35" s="277"/>
      <c r="AM35" s="277"/>
      <c r="AN35" s="277"/>
      <c r="AO35" s="279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56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57</v>
      </c>
      <c r="AI60" s="38"/>
      <c r="AJ60" s="38"/>
      <c r="AK60" s="38"/>
      <c r="AL60" s="38"/>
      <c r="AM60" s="52" t="s">
        <v>58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59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60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57</v>
      </c>
      <c r="AI75" s="38"/>
      <c r="AJ75" s="38"/>
      <c r="AK75" s="38"/>
      <c r="AL75" s="38"/>
      <c r="AM75" s="52" t="s">
        <v>58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61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000-2021-01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0" t="str">
        <f>K6</f>
        <v>Malšovice _ Vodovod Borek/Hliněná</v>
      </c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Borek/Hliněná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24</v>
      </c>
      <c r="AJ87" s="36"/>
      <c r="AK87" s="36"/>
      <c r="AL87" s="36"/>
      <c r="AM87" s="282" t="str">
        <f>IF(AN8= "","",AN8)</f>
        <v>18. 10. 2021</v>
      </c>
      <c r="AN87" s="282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28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34</v>
      </c>
      <c r="AJ89" s="36"/>
      <c r="AK89" s="36"/>
      <c r="AL89" s="36"/>
      <c r="AM89" s="283" t="str">
        <f>IF(E17="","",E17)</f>
        <v>Ingreal Děčín s.r.o.</v>
      </c>
      <c r="AN89" s="284"/>
      <c r="AO89" s="284"/>
      <c r="AP89" s="284"/>
      <c r="AQ89" s="36"/>
      <c r="AR89" s="39"/>
      <c r="AS89" s="285" t="s">
        <v>62</v>
      </c>
      <c r="AT89" s="286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32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39</v>
      </c>
      <c r="AJ90" s="36"/>
      <c r="AK90" s="36"/>
      <c r="AL90" s="36"/>
      <c r="AM90" s="283" t="str">
        <f>IF(E20="","",E20)</f>
        <v>Ing. Jiří Pacovský</v>
      </c>
      <c r="AN90" s="284"/>
      <c r="AO90" s="284"/>
      <c r="AP90" s="284"/>
      <c r="AQ90" s="36"/>
      <c r="AR90" s="39"/>
      <c r="AS90" s="287"/>
      <c r="AT90" s="288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9"/>
      <c r="AT91" s="290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91" t="s">
        <v>63</v>
      </c>
      <c r="D92" s="292"/>
      <c r="E92" s="292"/>
      <c r="F92" s="292"/>
      <c r="G92" s="292"/>
      <c r="H92" s="73"/>
      <c r="I92" s="293" t="s">
        <v>64</v>
      </c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4" t="s">
        <v>65</v>
      </c>
      <c r="AH92" s="292"/>
      <c r="AI92" s="292"/>
      <c r="AJ92" s="292"/>
      <c r="AK92" s="292"/>
      <c r="AL92" s="292"/>
      <c r="AM92" s="292"/>
      <c r="AN92" s="293" t="s">
        <v>66</v>
      </c>
      <c r="AO92" s="292"/>
      <c r="AP92" s="295"/>
      <c r="AQ92" s="74" t="s">
        <v>67</v>
      </c>
      <c r="AR92" s="39"/>
      <c r="AS92" s="75" t="s">
        <v>68</v>
      </c>
      <c r="AT92" s="76" t="s">
        <v>69</v>
      </c>
      <c r="AU92" s="76" t="s">
        <v>70</v>
      </c>
      <c r="AV92" s="76" t="s">
        <v>71</v>
      </c>
      <c r="AW92" s="76" t="s">
        <v>72</v>
      </c>
      <c r="AX92" s="76" t="s">
        <v>73</v>
      </c>
      <c r="AY92" s="76" t="s">
        <v>74</v>
      </c>
      <c r="AZ92" s="76" t="s">
        <v>75</v>
      </c>
      <c r="BA92" s="76" t="s">
        <v>76</v>
      </c>
      <c r="BB92" s="76" t="s">
        <v>77</v>
      </c>
      <c r="BC92" s="76" t="s">
        <v>78</v>
      </c>
      <c r="BD92" s="77" t="s">
        <v>79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80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9">
        <f>ROUND(SUM(AG95:AG97),2)</f>
        <v>0</v>
      </c>
      <c r="AH94" s="299"/>
      <c r="AI94" s="299"/>
      <c r="AJ94" s="299"/>
      <c r="AK94" s="299"/>
      <c r="AL94" s="299"/>
      <c r="AM94" s="299"/>
      <c r="AN94" s="300">
        <f>SUM(AG94,AT94)</f>
        <v>0</v>
      </c>
      <c r="AO94" s="300"/>
      <c r="AP94" s="300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81</v>
      </c>
      <c r="BT94" s="91" t="s">
        <v>82</v>
      </c>
      <c r="BU94" s="92" t="s">
        <v>83</v>
      </c>
      <c r="BV94" s="91" t="s">
        <v>84</v>
      </c>
      <c r="BW94" s="91" t="s">
        <v>5</v>
      </c>
      <c r="BX94" s="91" t="s">
        <v>85</v>
      </c>
      <c r="CL94" s="91" t="s">
        <v>1</v>
      </c>
    </row>
    <row r="95" spans="1:91" s="7" customFormat="1" ht="16.5" customHeight="1">
      <c r="A95" s="93" t="s">
        <v>86</v>
      </c>
      <c r="B95" s="94"/>
      <c r="C95" s="95"/>
      <c r="D95" s="298" t="s">
        <v>87</v>
      </c>
      <c r="E95" s="298"/>
      <c r="F95" s="298"/>
      <c r="G95" s="298"/>
      <c r="H95" s="298"/>
      <c r="I95" s="96"/>
      <c r="J95" s="298" t="s">
        <v>88</v>
      </c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6">
        <f>'IO 01 - Vodovodní řad'!J30</f>
        <v>0</v>
      </c>
      <c r="AH95" s="297"/>
      <c r="AI95" s="297"/>
      <c r="AJ95" s="297"/>
      <c r="AK95" s="297"/>
      <c r="AL95" s="297"/>
      <c r="AM95" s="297"/>
      <c r="AN95" s="296">
        <f>SUM(AG95,AT95)</f>
        <v>0</v>
      </c>
      <c r="AO95" s="297"/>
      <c r="AP95" s="297"/>
      <c r="AQ95" s="97" t="s">
        <v>89</v>
      </c>
      <c r="AR95" s="98"/>
      <c r="AS95" s="99">
        <v>0</v>
      </c>
      <c r="AT95" s="100">
        <f>ROUND(SUM(AV95:AW95),2)</f>
        <v>0</v>
      </c>
      <c r="AU95" s="101">
        <f>'IO 01 - Vodovodní řad'!P125</f>
        <v>0</v>
      </c>
      <c r="AV95" s="100">
        <f>'IO 01 - Vodovodní řad'!J33</f>
        <v>0</v>
      </c>
      <c r="AW95" s="100">
        <f>'IO 01 - Vodovodní řad'!J34</f>
        <v>0</v>
      </c>
      <c r="AX95" s="100">
        <f>'IO 01 - Vodovodní řad'!J35</f>
        <v>0</v>
      </c>
      <c r="AY95" s="100">
        <f>'IO 01 - Vodovodní řad'!J36</f>
        <v>0</v>
      </c>
      <c r="AZ95" s="100">
        <f>'IO 01 - Vodovodní řad'!F33</f>
        <v>0</v>
      </c>
      <c r="BA95" s="100">
        <f>'IO 01 - Vodovodní řad'!F34</f>
        <v>0</v>
      </c>
      <c r="BB95" s="100">
        <f>'IO 01 - Vodovodní řad'!F35</f>
        <v>0</v>
      </c>
      <c r="BC95" s="100">
        <f>'IO 01 - Vodovodní řad'!F36</f>
        <v>0</v>
      </c>
      <c r="BD95" s="102">
        <f>'IO 01 - Vodovodní řad'!F37</f>
        <v>0</v>
      </c>
      <c r="BT95" s="103" t="s">
        <v>21</v>
      </c>
      <c r="BV95" s="103" t="s">
        <v>84</v>
      </c>
      <c r="BW95" s="103" t="s">
        <v>90</v>
      </c>
      <c r="BX95" s="103" t="s">
        <v>5</v>
      </c>
      <c r="CL95" s="103" t="s">
        <v>1</v>
      </c>
      <c r="CM95" s="103" t="s">
        <v>91</v>
      </c>
    </row>
    <row r="96" spans="1:91" s="7" customFormat="1" ht="16.5" customHeight="1">
      <c r="A96" s="93" t="s">
        <v>86</v>
      </c>
      <c r="B96" s="94"/>
      <c r="C96" s="95"/>
      <c r="D96" s="298" t="s">
        <v>92</v>
      </c>
      <c r="E96" s="298"/>
      <c r="F96" s="298"/>
      <c r="G96" s="298"/>
      <c r="H96" s="298"/>
      <c r="I96" s="96"/>
      <c r="J96" s="298" t="s">
        <v>93</v>
      </c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6">
        <f>'IO 02 - Vodojem 2 ks '!J30</f>
        <v>0</v>
      </c>
      <c r="AH96" s="297"/>
      <c r="AI96" s="297"/>
      <c r="AJ96" s="297"/>
      <c r="AK96" s="297"/>
      <c r="AL96" s="297"/>
      <c r="AM96" s="297"/>
      <c r="AN96" s="296">
        <f>SUM(AG96,AT96)</f>
        <v>0</v>
      </c>
      <c r="AO96" s="297"/>
      <c r="AP96" s="297"/>
      <c r="AQ96" s="97" t="s">
        <v>89</v>
      </c>
      <c r="AR96" s="98"/>
      <c r="AS96" s="99">
        <v>0</v>
      </c>
      <c r="AT96" s="100">
        <f>ROUND(SUM(AV96:AW96),2)</f>
        <v>0</v>
      </c>
      <c r="AU96" s="101">
        <f>'IO 02 - Vodojem 2 ks '!P127</f>
        <v>0</v>
      </c>
      <c r="AV96" s="100">
        <f>'IO 02 - Vodojem 2 ks '!J33</f>
        <v>0</v>
      </c>
      <c r="AW96" s="100">
        <f>'IO 02 - Vodojem 2 ks '!J34</f>
        <v>0</v>
      </c>
      <c r="AX96" s="100">
        <f>'IO 02 - Vodojem 2 ks '!J35</f>
        <v>0</v>
      </c>
      <c r="AY96" s="100">
        <f>'IO 02 - Vodojem 2 ks '!J36</f>
        <v>0</v>
      </c>
      <c r="AZ96" s="100">
        <f>'IO 02 - Vodojem 2 ks '!F33</f>
        <v>0</v>
      </c>
      <c r="BA96" s="100">
        <f>'IO 02 - Vodojem 2 ks '!F34</f>
        <v>0</v>
      </c>
      <c r="BB96" s="100">
        <f>'IO 02 - Vodojem 2 ks '!F35</f>
        <v>0</v>
      </c>
      <c r="BC96" s="100">
        <f>'IO 02 - Vodojem 2 ks '!F36</f>
        <v>0</v>
      </c>
      <c r="BD96" s="102">
        <f>'IO 02 - Vodojem 2 ks '!F37</f>
        <v>0</v>
      </c>
      <c r="BT96" s="103" t="s">
        <v>21</v>
      </c>
      <c r="BV96" s="103" t="s">
        <v>84</v>
      </c>
      <c r="BW96" s="103" t="s">
        <v>94</v>
      </c>
      <c r="BX96" s="103" t="s">
        <v>5</v>
      </c>
      <c r="CL96" s="103" t="s">
        <v>1</v>
      </c>
      <c r="CM96" s="103" t="s">
        <v>91</v>
      </c>
    </row>
    <row r="97" spans="1:91" s="7" customFormat="1" ht="16.5" customHeight="1">
      <c r="A97" s="93" t="s">
        <v>86</v>
      </c>
      <c r="B97" s="94"/>
      <c r="C97" s="95"/>
      <c r="D97" s="298" t="s">
        <v>95</v>
      </c>
      <c r="E97" s="298"/>
      <c r="F97" s="298"/>
      <c r="G97" s="298"/>
      <c r="H97" s="298"/>
      <c r="I97" s="96"/>
      <c r="J97" s="298" t="s">
        <v>96</v>
      </c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6">
        <f>'ON - Ostatní náklady'!J30</f>
        <v>0</v>
      </c>
      <c r="AH97" s="297"/>
      <c r="AI97" s="297"/>
      <c r="AJ97" s="297"/>
      <c r="AK97" s="297"/>
      <c r="AL97" s="297"/>
      <c r="AM97" s="297"/>
      <c r="AN97" s="296">
        <f>SUM(AG97,AT97)</f>
        <v>0</v>
      </c>
      <c r="AO97" s="297"/>
      <c r="AP97" s="297"/>
      <c r="AQ97" s="97" t="s">
        <v>89</v>
      </c>
      <c r="AR97" s="98"/>
      <c r="AS97" s="104">
        <v>0</v>
      </c>
      <c r="AT97" s="105">
        <f>ROUND(SUM(AV97:AW97),2)</f>
        <v>0</v>
      </c>
      <c r="AU97" s="106">
        <f>'ON - Ostatní náklady'!P121</f>
        <v>0</v>
      </c>
      <c r="AV97" s="105">
        <f>'ON - Ostatní náklady'!J33</f>
        <v>0</v>
      </c>
      <c r="AW97" s="105">
        <f>'ON - Ostatní náklady'!J34</f>
        <v>0</v>
      </c>
      <c r="AX97" s="105">
        <f>'ON - Ostatní náklady'!J35</f>
        <v>0</v>
      </c>
      <c r="AY97" s="105">
        <f>'ON - Ostatní náklady'!J36</f>
        <v>0</v>
      </c>
      <c r="AZ97" s="105">
        <f>'ON - Ostatní náklady'!F33</f>
        <v>0</v>
      </c>
      <c r="BA97" s="105">
        <f>'ON - Ostatní náklady'!F34</f>
        <v>0</v>
      </c>
      <c r="BB97" s="105">
        <f>'ON - Ostatní náklady'!F35</f>
        <v>0</v>
      </c>
      <c r="BC97" s="105">
        <f>'ON - Ostatní náklady'!F36</f>
        <v>0</v>
      </c>
      <c r="BD97" s="107">
        <f>'ON - Ostatní náklady'!F37</f>
        <v>0</v>
      </c>
      <c r="BT97" s="103" t="s">
        <v>21</v>
      </c>
      <c r="BV97" s="103" t="s">
        <v>84</v>
      </c>
      <c r="BW97" s="103" t="s">
        <v>97</v>
      </c>
      <c r="BX97" s="103" t="s">
        <v>5</v>
      </c>
      <c r="CL97" s="103" t="s">
        <v>1</v>
      </c>
      <c r="CM97" s="103" t="s">
        <v>91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JIu0qR2K6XoyKQNyMesNPs+hnATL1Q1a2bWCgNrBStNeZ/X54pGo6XY5Ac8rGOEb6yPi3YR1SAb3lNUubn4Pdg==" saltValue="GCeMXg8CBPvl0vnlAy9JzfVWEoSsV+NuYLRKWm7AU3AFVLmvs/PlRknoXWO72aaDCrIvJWo7KpedfeIeKf8Tx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IO 01 - Vodovodní řad'!C2" display="/"/>
    <hyperlink ref="A96" location="'IO 02 - Vodojem 2 ks '!C2" display="/"/>
    <hyperlink ref="A97" location="'ON - Ostatn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8"/>
  <sheetViews>
    <sheetView showGridLines="0" tabSelected="1" topLeftCell="A17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AT2" s="17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98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2" t="str">
        <f>'Rekapitulace stavby'!K6</f>
        <v>Malšovice _ Vodovod Borek/Hliněná</v>
      </c>
      <c r="F7" s="303"/>
      <c r="G7" s="303"/>
      <c r="H7" s="303"/>
      <c r="L7" s="20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4" t="s">
        <v>100</v>
      </c>
      <c r="F9" s="305"/>
      <c r="G9" s="305"/>
      <c r="H9" s="30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30</v>
      </c>
      <c r="G12" s="34"/>
      <c r="H12" s="34"/>
      <c r="I12" s="112" t="s">
        <v>24</v>
      </c>
      <c r="J12" s="114" t="str">
        <f>'Rekapitulace stavby'!AN8</f>
        <v>18. 10. 2021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31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32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6" t="str">
        <f>'Rekapitulace stavby'!E14</f>
        <v>Vyplň údaj</v>
      </c>
      <c r="F18" s="307"/>
      <c r="G18" s="307"/>
      <c r="H18" s="307"/>
      <c r="I18" s="112" t="s">
        <v>31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34</v>
      </c>
      <c r="E20" s="34"/>
      <c r="F20" s="34"/>
      <c r="G20" s="34"/>
      <c r="H20" s="34"/>
      <c r="I20" s="112" t="s">
        <v>29</v>
      </c>
      <c r="J20" s="113" t="s">
        <v>35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36</v>
      </c>
      <c r="F21" s="34"/>
      <c r="G21" s="34"/>
      <c r="H21" s="34"/>
      <c r="I21" s="112" t="s">
        <v>31</v>
      </c>
      <c r="J21" s="113" t="s">
        <v>37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29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40</v>
      </c>
      <c r="F24" s="34"/>
      <c r="G24" s="34"/>
      <c r="H24" s="34"/>
      <c r="I24" s="112" t="s">
        <v>31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41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8" t="s">
        <v>1</v>
      </c>
      <c r="F27" s="308"/>
      <c r="G27" s="308"/>
      <c r="H27" s="30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46</v>
      </c>
      <c r="E33" s="112" t="s">
        <v>47</v>
      </c>
      <c r="F33" s="123">
        <f>ROUND((SUM(BE125:BE257)),  2)</f>
        <v>0</v>
      </c>
      <c r="G33" s="34"/>
      <c r="H33" s="34"/>
      <c r="I33" s="124">
        <v>0.21</v>
      </c>
      <c r="J33" s="123">
        <f>ROUND(((SUM(BE125:BE257))*I33),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48</v>
      </c>
      <c r="F34" s="123">
        <f>ROUND((SUM(BF125:BF257)),  2)</f>
        <v>0</v>
      </c>
      <c r="G34" s="34"/>
      <c r="H34" s="34"/>
      <c r="I34" s="124">
        <v>0.15</v>
      </c>
      <c r="J34" s="123">
        <f>ROUND(((SUM(BF125:BF257))*I34),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ROUND((SUM(BG125:BG257)),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ROUND((SUM(BH125:BH257)),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ROUND((SUM(BI125:BI257)),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9" t="str">
        <f>E7</f>
        <v>Malšovice _ Vodovod Borek/Hliněná</v>
      </c>
      <c r="F85" s="310"/>
      <c r="G85" s="310"/>
      <c r="H85" s="31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0" t="str">
        <f>E9</f>
        <v>IO 01 - Vodovodní řad</v>
      </c>
      <c r="F87" s="311"/>
      <c r="G87" s="311"/>
      <c r="H87" s="31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 xml:space="preserve"> </v>
      </c>
      <c r="G89" s="36"/>
      <c r="H89" s="36"/>
      <c r="I89" s="29" t="s">
        <v>24</v>
      </c>
      <c r="J89" s="66" t="str">
        <f>IF(J12="","",J12)</f>
        <v>18. 10. 2021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34</v>
      </c>
      <c r="J91" s="32" t="str">
        <f>E21</f>
        <v>Ingreal Děčín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32</v>
      </c>
      <c r="D92" s="36"/>
      <c r="E92" s="36"/>
      <c r="F92" s="27" t="str">
        <f>IF(E18="","",E18)</f>
        <v>Vyplň údaj</v>
      </c>
      <c r="G92" s="36"/>
      <c r="H92" s="36"/>
      <c r="I92" s="29" t="s">
        <v>39</v>
      </c>
      <c r="J92" s="32" t="str">
        <f>E24</f>
        <v>Ing. Jiří Pacovský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106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107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108</v>
      </c>
      <c r="E99" s="156"/>
      <c r="F99" s="156"/>
      <c r="G99" s="156"/>
      <c r="H99" s="156"/>
      <c r="I99" s="156"/>
      <c r="J99" s="157">
        <f>J174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109</v>
      </c>
      <c r="E100" s="156"/>
      <c r="F100" s="156"/>
      <c r="G100" s="156"/>
      <c r="H100" s="156"/>
      <c r="I100" s="156"/>
      <c r="J100" s="157">
        <f>J179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110</v>
      </c>
      <c r="E101" s="156"/>
      <c r="F101" s="156"/>
      <c r="G101" s="156"/>
      <c r="H101" s="156"/>
      <c r="I101" s="156"/>
      <c r="J101" s="157">
        <f>J191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111</v>
      </c>
      <c r="E102" s="156"/>
      <c r="F102" s="156"/>
      <c r="G102" s="156"/>
      <c r="H102" s="156"/>
      <c r="I102" s="156"/>
      <c r="J102" s="157">
        <f>J235</f>
        <v>0</v>
      </c>
      <c r="K102" s="154"/>
      <c r="L102" s="158"/>
    </row>
    <row r="103" spans="1:31" s="9" customFormat="1" ht="24.95" customHeight="1">
      <c r="B103" s="147"/>
      <c r="C103" s="148"/>
      <c r="D103" s="149" t="s">
        <v>112</v>
      </c>
      <c r="E103" s="150"/>
      <c r="F103" s="150"/>
      <c r="G103" s="150"/>
      <c r="H103" s="150"/>
      <c r="I103" s="150"/>
      <c r="J103" s="151">
        <f>J244</f>
        <v>0</v>
      </c>
      <c r="K103" s="148"/>
      <c r="L103" s="152"/>
    </row>
    <row r="104" spans="1:31" s="10" customFormat="1" ht="19.899999999999999" customHeight="1">
      <c r="B104" s="153"/>
      <c r="C104" s="154"/>
      <c r="D104" s="155" t="s">
        <v>113</v>
      </c>
      <c r="E104" s="156"/>
      <c r="F104" s="156"/>
      <c r="G104" s="156"/>
      <c r="H104" s="156"/>
      <c r="I104" s="156"/>
      <c r="J104" s="157">
        <f>J245</f>
        <v>0</v>
      </c>
      <c r="K104" s="154"/>
      <c r="L104" s="158"/>
    </row>
    <row r="105" spans="1:31" s="10" customFormat="1" ht="19.899999999999999" customHeight="1">
      <c r="B105" s="153"/>
      <c r="C105" s="154"/>
      <c r="D105" s="155" t="s">
        <v>114</v>
      </c>
      <c r="E105" s="156"/>
      <c r="F105" s="156"/>
      <c r="G105" s="156"/>
      <c r="H105" s="156"/>
      <c r="I105" s="156"/>
      <c r="J105" s="157">
        <f>J255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115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309" t="str">
        <f>E7</f>
        <v>Malšovice _ Vodovod Borek/Hliněná</v>
      </c>
      <c r="F115" s="310"/>
      <c r="G115" s="310"/>
      <c r="H115" s="310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99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80" t="str">
        <f>E9</f>
        <v>IO 01 - Vodovodní řad</v>
      </c>
      <c r="F117" s="311"/>
      <c r="G117" s="311"/>
      <c r="H117" s="311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22</v>
      </c>
      <c r="D119" s="36"/>
      <c r="E119" s="36"/>
      <c r="F119" s="27" t="str">
        <f>F12</f>
        <v xml:space="preserve"> </v>
      </c>
      <c r="G119" s="36"/>
      <c r="H119" s="36"/>
      <c r="I119" s="29" t="s">
        <v>24</v>
      </c>
      <c r="J119" s="66" t="str">
        <f>IF(J12="","",J12)</f>
        <v>18. 10. 2021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28</v>
      </c>
      <c r="D121" s="36"/>
      <c r="E121" s="36"/>
      <c r="F121" s="27" t="str">
        <f>E15</f>
        <v xml:space="preserve"> </v>
      </c>
      <c r="G121" s="36"/>
      <c r="H121" s="36"/>
      <c r="I121" s="29" t="s">
        <v>34</v>
      </c>
      <c r="J121" s="32" t="str">
        <f>E21</f>
        <v>Ingreal Děčín s.r.o.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32</v>
      </c>
      <c r="D122" s="36"/>
      <c r="E122" s="36"/>
      <c r="F122" s="27" t="str">
        <f>IF(E18="","",E18)</f>
        <v>Vyplň údaj</v>
      </c>
      <c r="G122" s="36"/>
      <c r="H122" s="36"/>
      <c r="I122" s="29" t="s">
        <v>39</v>
      </c>
      <c r="J122" s="32" t="str">
        <f>E24</f>
        <v>Ing. Jiří Pacovský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116</v>
      </c>
      <c r="D124" s="162" t="s">
        <v>67</v>
      </c>
      <c r="E124" s="162" t="s">
        <v>63</v>
      </c>
      <c r="F124" s="162" t="s">
        <v>64</v>
      </c>
      <c r="G124" s="162" t="s">
        <v>117</v>
      </c>
      <c r="H124" s="162" t="s">
        <v>118</v>
      </c>
      <c r="I124" s="162" t="s">
        <v>119</v>
      </c>
      <c r="J124" s="163" t="s">
        <v>103</v>
      </c>
      <c r="K124" s="164" t="s">
        <v>120</v>
      </c>
      <c r="L124" s="165"/>
      <c r="M124" s="75" t="s">
        <v>1</v>
      </c>
      <c r="N124" s="76" t="s">
        <v>46</v>
      </c>
      <c r="O124" s="76" t="s">
        <v>121</v>
      </c>
      <c r="P124" s="76" t="s">
        <v>122</v>
      </c>
      <c r="Q124" s="76" t="s">
        <v>123</v>
      </c>
      <c r="R124" s="76" t="s">
        <v>124</v>
      </c>
      <c r="S124" s="76" t="s">
        <v>125</v>
      </c>
      <c r="T124" s="77" t="s">
        <v>126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127</v>
      </c>
      <c r="D125" s="36"/>
      <c r="E125" s="36"/>
      <c r="F125" s="36"/>
      <c r="G125" s="36"/>
      <c r="H125" s="36"/>
      <c r="I125" s="36"/>
      <c r="J125" s="166">
        <f>BK125</f>
        <v>0</v>
      </c>
      <c r="K125" s="36"/>
      <c r="L125" s="39"/>
      <c r="M125" s="78"/>
      <c r="N125" s="167"/>
      <c r="O125" s="79"/>
      <c r="P125" s="168">
        <f>P126+P244</f>
        <v>0</v>
      </c>
      <c r="Q125" s="79"/>
      <c r="R125" s="168">
        <f>R126+R244</f>
        <v>490.66552339999998</v>
      </c>
      <c r="S125" s="79"/>
      <c r="T125" s="169">
        <f>T126+T244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81</v>
      </c>
      <c r="AU125" s="17" t="s">
        <v>105</v>
      </c>
      <c r="BK125" s="170">
        <f>BK126+BK244</f>
        <v>0</v>
      </c>
    </row>
    <row r="126" spans="1:65" s="12" customFormat="1" ht="25.9" customHeight="1">
      <c r="B126" s="171"/>
      <c r="C126" s="172"/>
      <c r="D126" s="173" t="s">
        <v>81</v>
      </c>
      <c r="E126" s="174" t="s">
        <v>128</v>
      </c>
      <c r="F126" s="174" t="s">
        <v>129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P127+P174+P179+P191+P235</f>
        <v>0</v>
      </c>
      <c r="Q126" s="179"/>
      <c r="R126" s="180">
        <f>R127+R174+R179+R191+R235</f>
        <v>489.62500339999997</v>
      </c>
      <c r="S126" s="179"/>
      <c r="T126" s="181">
        <f>T127+T174+T179+T191+T235</f>
        <v>0</v>
      </c>
      <c r="AR126" s="182" t="s">
        <v>21</v>
      </c>
      <c r="AT126" s="183" t="s">
        <v>81</v>
      </c>
      <c r="AU126" s="183" t="s">
        <v>82</v>
      </c>
      <c r="AY126" s="182" t="s">
        <v>130</v>
      </c>
      <c r="BK126" s="184">
        <f>BK127+BK174+BK179+BK191+BK235</f>
        <v>0</v>
      </c>
    </row>
    <row r="127" spans="1:65" s="12" customFormat="1" ht="22.9" customHeight="1">
      <c r="B127" s="171"/>
      <c r="C127" s="172"/>
      <c r="D127" s="173" t="s">
        <v>81</v>
      </c>
      <c r="E127" s="185" t="s">
        <v>21</v>
      </c>
      <c r="F127" s="185" t="s">
        <v>131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SUM(P128:P173)</f>
        <v>0</v>
      </c>
      <c r="Q127" s="179"/>
      <c r="R127" s="180">
        <f>SUM(R128:R173)</f>
        <v>20.888814799999999</v>
      </c>
      <c r="S127" s="179"/>
      <c r="T127" s="181">
        <f>SUM(T128:T173)</f>
        <v>0</v>
      </c>
      <c r="AR127" s="182" t="s">
        <v>21</v>
      </c>
      <c r="AT127" s="183" t="s">
        <v>81</v>
      </c>
      <c r="AU127" s="183" t="s">
        <v>21</v>
      </c>
      <c r="AY127" s="182" t="s">
        <v>130</v>
      </c>
      <c r="BK127" s="184">
        <f>SUM(BK128:BK173)</f>
        <v>0</v>
      </c>
    </row>
    <row r="128" spans="1:65" s="2" customFormat="1" ht="33" customHeight="1">
      <c r="A128" s="34"/>
      <c r="B128" s="35"/>
      <c r="C128" s="187" t="s">
        <v>21</v>
      </c>
      <c r="D128" s="187" t="s">
        <v>132</v>
      </c>
      <c r="E128" s="188" t="s">
        <v>133</v>
      </c>
      <c r="F128" s="189" t="s">
        <v>134</v>
      </c>
      <c r="G128" s="190" t="s">
        <v>135</v>
      </c>
      <c r="H128" s="191">
        <v>174.88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47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136</v>
      </c>
      <c r="AT128" s="199" t="s">
        <v>132</v>
      </c>
      <c r="AU128" s="199" t="s">
        <v>91</v>
      </c>
      <c r="AY128" s="17" t="s">
        <v>130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21</v>
      </c>
      <c r="BK128" s="200">
        <f>ROUND(I128*H128,2)</f>
        <v>0</v>
      </c>
      <c r="BL128" s="17" t="s">
        <v>136</v>
      </c>
      <c r="BM128" s="199" t="s">
        <v>137</v>
      </c>
    </row>
    <row r="129" spans="1:65" s="2" customFormat="1" ht="24.2" customHeight="1">
      <c r="A129" s="34"/>
      <c r="B129" s="35"/>
      <c r="C129" s="187" t="s">
        <v>91</v>
      </c>
      <c r="D129" s="187" t="s">
        <v>132</v>
      </c>
      <c r="E129" s="188" t="s">
        <v>138</v>
      </c>
      <c r="F129" s="189" t="s">
        <v>139</v>
      </c>
      <c r="G129" s="190" t="s">
        <v>135</v>
      </c>
      <c r="H129" s="191">
        <v>174.88</v>
      </c>
      <c r="I129" s="192"/>
      <c r="J129" s="193">
        <f>ROUND(I129*H129,2)</f>
        <v>0</v>
      </c>
      <c r="K129" s="194"/>
      <c r="L129" s="39"/>
      <c r="M129" s="195" t="s">
        <v>1</v>
      </c>
      <c r="N129" s="196" t="s">
        <v>47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136</v>
      </c>
      <c r="AT129" s="199" t="s">
        <v>132</v>
      </c>
      <c r="AU129" s="199" t="s">
        <v>91</v>
      </c>
      <c r="AY129" s="17" t="s">
        <v>130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7" t="s">
        <v>21</v>
      </c>
      <c r="BK129" s="200">
        <f>ROUND(I129*H129,2)</f>
        <v>0</v>
      </c>
      <c r="BL129" s="17" t="s">
        <v>136</v>
      </c>
      <c r="BM129" s="199" t="s">
        <v>140</v>
      </c>
    </row>
    <row r="130" spans="1:65" s="2" customFormat="1" ht="24.2" customHeight="1">
      <c r="A130" s="34"/>
      <c r="B130" s="35"/>
      <c r="C130" s="187" t="s">
        <v>141</v>
      </c>
      <c r="D130" s="187" t="s">
        <v>132</v>
      </c>
      <c r="E130" s="188" t="s">
        <v>142</v>
      </c>
      <c r="F130" s="189" t="s">
        <v>143</v>
      </c>
      <c r="G130" s="190" t="s">
        <v>135</v>
      </c>
      <c r="H130" s="191">
        <v>174.88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47</v>
      </c>
      <c r="O130" s="71"/>
      <c r="P130" s="197">
        <f>O130*H130</f>
        <v>0</v>
      </c>
      <c r="Q130" s="197">
        <v>5.0000000000000002E-5</v>
      </c>
      <c r="R130" s="197">
        <f>Q130*H130</f>
        <v>8.744E-3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136</v>
      </c>
      <c r="AT130" s="199" t="s">
        <v>132</v>
      </c>
      <c r="AU130" s="199" t="s">
        <v>91</v>
      </c>
      <c r="AY130" s="17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21</v>
      </c>
      <c r="BK130" s="200">
        <f>ROUND(I130*H130,2)</f>
        <v>0</v>
      </c>
      <c r="BL130" s="17" t="s">
        <v>136</v>
      </c>
      <c r="BM130" s="199" t="s">
        <v>144</v>
      </c>
    </row>
    <row r="131" spans="1:65" s="13" customFormat="1" ht="11.25">
      <c r="B131" s="201"/>
      <c r="C131" s="202"/>
      <c r="D131" s="203" t="s">
        <v>145</v>
      </c>
      <c r="E131" s="204" t="s">
        <v>1</v>
      </c>
      <c r="F131" s="205" t="s">
        <v>146</v>
      </c>
      <c r="G131" s="202"/>
      <c r="H131" s="206">
        <v>174.88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145</v>
      </c>
      <c r="AU131" s="212" t="s">
        <v>91</v>
      </c>
      <c r="AV131" s="13" t="s">
        <v>91</v>
      </c>
      <c r="AW131" s="13" t="s">
        <v>38</v>
      </c>
      <c r="AX131" s="13" t="s">
        <v>21</v>
      </c>
      <c r="AY131" s="212" t="s">
        <v>130</v>
      </c>
    </row>
    <row r="132" spans="1:65" s="2" customFormat="1" ht="16.5" customHeight="1">
      <c r="A132" s="34"/>
      <c r="B132" s="35"/>
      <c r="C132" s="187" t="s">
        <v>136</v>
      </c>
      <c r="D132" s="187" t="s">
        <v>132</v>
      </c>
      <c r="E132" s="188" t="s">
        <v>147</v>
      </c>
      <c r="F132" s="189" t="s">
        <v>148</v>
      </c>
      <c r="G132" s="190" t="s">
        <v>149</v>
      </c>
      <c r="H132" s="191">
        <v>480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47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136</v>
      </c>
      <c r="AT132" s="199" t="s">
        <v>132</v>
      </c>
      <c r="AU132" s="199" t="s">
        <v>91</v>
      </c>
      <c r="AY132" s="17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21</v>
      </c>
      <c r="BK132" s="200">
        <f>ROUND(I132*H132,2)</f>
        <v>0</v>
      </c>
      <c r="BL132" s="17" t="s">
        <v>136</v>
      </c>
      <c r="BM132" s="199" t="s">
        <v>150</v>
      </c>
    </row>
    <row r="133" spans="1:65" s="2" customFormat="1" ht="24.2" customHeight="1">
      <c r="A133" s="34"/>
      <c r="B133" s="35"/>
      <c r="C133" s="187" t="s">
        <v>151</v>
      </c>
      <c r="D133" s="187" t="s">
        <v>132</v>
      </c>
      <c r="E133" s="188" t="s">
        <v>152</v>
      </c>
      <c r="F133" s="189" t="s">
        <v>153</v>
      </c>
      <c r="G133" s="190" t="s">
        <v>154</v>
      </c>
      <c r="H133" s="191">
        <v>60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47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136</v>
      </c>
      <c r="AT133" s="199" t="s">
        <v>132</v>
      </c>
      <c r="AU133" s="199" t="s">
        <v>91</v>
      </c>
      <c r="AY133" s="17" t="s">
        <v>130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21</v>
      </c>
      <c r="BK133" s="200">
        <f>ROUND(I133*H133,2)</f>
        <v>0</v>
      </c>
      <c r="BL133" s="17" t="s">
        <v>136</v>
      </c>
      <c r="BM133" s="199" t="s">
        <v>155</v>
      </c>
    </row>
    <row r="134" spans="1:65" s="2" customFormat="1" ht="24.2" customHeight="1">
      <c r="A134" s="34"/>
      <c r="B134" s="35"/>
      <c r="C134" s="187" t="s">
        <v>156</v>
      </c>
      <c r="D134" s="187" t="s">
        <v>132</v>
      </c>
      <c r="E134" s="188" t="s">
        <v>157</v>
      </c>
      <c r="F134" s="189" t="s">
        <v>158</v>
      </c>
      <c r="G134" s="190" t="s">
        <v>159</v>
      </c>
      <c r="H134" s="191">
        <v>65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47</v>
      </c>
      <c r="O134" s="71"/>
      <c r="P134" s="197">
        <f>O134*H134</f>
        <v>0</v>
      </c>
      <c r="Q134" s="197">
        <v>8.6767000000000007E-3</v>
      </c>
      <c r="R134" s="197">
        <f>Q134*H134</f>
        <v>0.56398550000000003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136</v>
      </c>
      <c r="AT134" s="199" t="s">
        <v>132</v>
      </c>
      <c r="AU134" s="199" t="s">
        <v>91</v>
      </c>
      <c r="AY134" s="17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21</v>
      </c>
      <c r="BK134" s="200">
        <f>ROUND(I134*H134,2)</f>
        <v>0</v>
      </c>
      <c r="BL134" s="17" t="s">
        <v>136</v>
      </c>
      <c r="BM134" s="199" t="s">
        <v>160</v>
      </c>
    </row>
    <row r="135" spans="1:65" s="2" customFormat="1" ht="24.2" customHeight="1">
      <c r="A135" s="34"/>
      <c r="B135" s="35"/>
      <c r="C135" s="187" t="s">
        <v>161</v>
      </c>
      <c r="D135" s="187" t="s">
        <v>132</v>
      </c>
      <c r="E135" s="188" t="s">
        <v>162</v>
      </c>
      <c r="F135" s="189" t="s">
        <v>163</v>
      </c>
      <c r="G135" s="190" t="s">
        <v>159</v>
      </c>
      <c r="H135" s="191">
        <v>78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47</v>
      </c>
      <c r="O135" s="71"/>
      <c r="P135" s="197">
        <f>O135*H135</f>
        <v>0</v>
      </c>
      <c r="Q135" s="197">
        <v>3.6904300000000001E-2</v>
      </c>
      <c r="R135" s="197">
        <f>Q135*H135</f>
        <v>2.8785354000000001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136</v>
      </c>
      <c r="AT135" s="199" t="s">
        <v>132</v>
      </c>
      <c r="AU135" s="199" t="s">
        <v>91</v>
      </c>
      <c r="AY135" s="17" t="s">
        <v>130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21</v>
      </c>
      <c r="BK135" s="200">
        <f>ROUND(I135*H135,2)</f>
        <v>0</v>
      </c>
      <c r="BL135" s="17" t="s">
        <v>136</v>
      </c>
      <c r="BM135" s="199" t="s">
        <v>164</v>
      </c>
    </row>
    <row r="136" spans="1:65" s="2" customFormat="1" ht="16.5" customHeight="1">
      <c r="A136" s="34"/>
      <c r="B136" s="35"/>
      <c r="C136" s="187" t="s">
        <v>165</v>
      </c>
      <c r="D136" s="187" t="s">
        <v>132</v>
      </c>
      <c r="E136" s="188" t="s">
        <v>166</v>
      </c>
      <c r="F136" s="189" t="s">
        <v>167</v>
      </c>
      <c r="G136" s="190" t="s">
        <v>168</v>
      </c>
      <c r="H136" s="191">
        <v>612.08000000000004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47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136</v>
      </c>
      <c r="AT136" s="199" t="s">
        <v>132</v>
      </c>
      <c r="AU136" s="199" t="s">
        <v>91</v>
      </c>
      <c r="AY136" s="17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21</v>
      </c>
      <c r="BK136" s="200">
        <f>ROUND(I136*H136,2)</f>
        <v>0</v>
      </c>
      <c r="BL136" s="17" t="s">
        <v>136</v>
      </c>
      <c r="BM136" s="199" t="s">
        <v>169</v>
      </c>
    </row>
    <row r="137" spans="1:65" s="13" customFormat="1" ht="11.25">
      <c r="B137" s="201"/>
      <c r="C137" s="202"/>
      <c r="D137" s="203" t="s">
        <v>145</v>
      </c>
      <c r="E137" s="204" t="s">
        <v>1</v>
      </c>
      <c r="F137" s="205" t="s">
        <v>170</v>
      </c>
      <c r="G137" s="202"/>
      <c r="H137" s="206">
        <v>612.08000000000004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145</v>
      </c>
      <c r="AU137" s="212" t="s">
        <v>91</v>
      </c>
      <c r="AV137" s="13" t="s">
        <v>91</v>
      </c>
      <c r="AW137" s="13" t="s">
        <v>38</v>
      </c>
      <c r="AX137" s="13" t="s">
        <v>21</v>
      </c>
      <c r="AY137" s="212" t="s">
        <v>130</v>
      </c>
    </row>
    <row r="138" spans="1:65" s="2" customFormat="1" ht="24.2" customHeight="1">
      <c r="A138" s="34"/>
      <c r="B138" s="35"/>
      <c r="C138" s="187" t="s">
        <v>171</v>
      </c>
      <c r="D138" s="187" t="s">
        <v>132</v>
      </c>
      <c r="E138" s="188" t="s">
        <v>172</v>
      </c>
      <c r="F138" s="189" t="s">
        <v>173</v>
      </c>
      <c r="G138" s="190" t="s">
        <v>168</v>
      </c>
      <c r="H138" s="191">
        <v>220.8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47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136</v>
      </c>
      <c r="AT138" s="199" t="s">
        <v>132</v>
      </c>
      <c r="AU138" s="199" t="s">
        <v>91</v>
      </c>
      <c r="AY138" s="17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21</v>
      </c>
      <c r="BK138" s="200">
        <f>ROUND(I138*H138,2)</f>
        <v>0</v>
      </c>
      <c r="BL138" s="17" t="s">
        <v>136</v>
      </c>
      <c r="BM138" s="199" t="s">
        <v>174</v>
      </c>
    </row>
    <row r="139" spans="1:65" s="13" customFormat="1" ht="11.25">
      <c r="B139" s="201"/>
      <c r="C139" s="202"/>
      <c r="D139" s="203" t="s">
        <v>145</v>
      </c>
      <c r="E139" s="204" t="s">
        <v>1</v>
      </c>
      <c r="F139" s="205" t="s">
        <v>175</v>
      </c>
      <c r="G139" s="202"/>
      <c r="H139" s="206">
        <v>220.8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145</v>
      </c>
      <c r="AU139" s="212" t="s">
        <v>91</v>
      </c>
      <c r="AV139" s="13" t="s">
        <v>91</v>
      </c>
      <c r="AW139" s="13" t="s">
        <v>38</v>
      </c>
      <c r="AX139" s="13" t="s">
        <v>21</v>
      </c>
      <c r="AY139" s="212" t="s">
        <v>130</v>
      </c>
    </row>
    <row r="140" spans="1:65" s="2" customFormat="1" ht="33" customHeight="1">
      <c r="A140" s="34"/>
      <c r="B140" s="35"/>
      <c r="C140" s="187" t="s">
        <v>26</v>
      </c>
      <c r="D140" s="187" t="s">
        <v>132</v>
      </c>
      <c r="E140" s="188" t="s">
        <v>176</v>
      </c>
      <c r="F140" s="189" t="s">
        <v>177</v>
      </c>
      <c r="G140" s="190" t="s">
        <v>168</v>
      </c>
      <c r="H140" s="191">
        <v>10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47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136</v>
      </c>
      <c r="AT140" s="199" t="s">
        <v>132</v>
      </c>
      <c r="AU140" s="199" t="s">
        <v>91</v>
      </c>
      <c r="AY140" s="17" t="s">
        <v>130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21</v>
      </c>
      <c r="BK140" s="200">
        <f>ROUND(I140*H140,2)</f>
        <v>0</v>
      </c>
      <c r="BL140" s="17" t="s">
        <v>136</v>
      </c>
      <c r="BM140" s="199" t="s">
        <v>178</v>
      </c>
    </row>
    <row r="141" spans="1:65" s="2" customFormat="1" ht="29.25">
      <c r="A141" s="34"/>
      <c r="B141" s="35"/>
      <c r="C141" s="36"/>
      <c r="D141" s="203" t="s">
        <v>179</v>
      </c>
      <c r="E141" s="36"/>
      <c r="F141" s="213" t="s">
        <v>180</v>
      </c>
      <c r="G141" s="36"/>
      <c r="H141" s="36"/>
      <c r="I141" s="214"/>
      <c r="J141" s="36"/>
      <c r="K141" s="36"/>
      <c r="L141" s="39"/>
      <c r="M141" s="215"/>
      <c r="N141" s="216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179</v>
      </c>
      <c r="AU141" s="17" t="s">
        <v>91</v>
      </c>
    </row>
    <row r="142" spans="1:65" s="2" customFormat="1" ht="24.2" customHeight="1">
      <c r="A142" s="34"/>
      <c r="B142" s="35"/>
      <c r="C142" s="187" t="s">
        <v>181</v>
      </c>
      <c r="D142" s="187" t="s">
        <v>132</v>
      </c>
      <c r="E142" s="188" t="s">
        <v>182</v>
      </c>
      <c r="F142" s="189" t="s">
        <v>183</v>
      </c>
      <c r="G142" s="190" t="s">
        <v>168</v>
      </c>
      <c r="H142" s="191">
        <v>734.49599999999998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47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136</v>
      </c>
      <c r="AT142" s="199" t="s">
        <v>132</v>
      </c>
      <c r="AU142" s="199" t="s">
        <v>91</v>
      </c>
      <c r="AY142" s="17" t="s">
        <v>130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21</v>
      </c>
      <c r="BK142" s="200">
        <f>ROUND(I142*H142,2)</f>
        <v>0</v>
      </c>
      <c r="BL142" s="17" t="s">
        <v>136</v>
      </c>
      <c r="BM142" s="199" t="s">
        <v>184</v>
      </c>
    </row>
    <row r="143" spans="1:65" s="13" customFormat="1" ht="11.25">
      <c r="B143" s="201"/>
      <c r="C143" s="202"/>
      <c r="D143" s="203" t="s">
        <v>145</v>
      </c>
      <c r="E143" s="204" t="s">
        <v>1</v>
      </c>
      <c r="F143" s="205" t="s">
        <v>185</v>
      </c>
      <c r="G143" s="202"/>
      <c r="H143" s="206">
        <v>734.49599999999998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145</v>
      </c>
      <c r="AU143" s="212" t="s">
        <v>91</v>
      </c>
      <c r="AV143" s="13" t="s">
        <v>91</v>
      </c>
      <c r="AW143" s="13" t="s">
        <v>38</v>
      </c>
      <c r="AX143" s="13" t="s">
        <v>82</v>
      </c>
      <c r="AY143" s="212" t="s">
        <v>130</v>
      </c>
    </row>
    <row r="144" spans="1:65" s="14" customFormat="1" ht="11.25">
      <c r="B144" s="217"/>
      <c r="C144" s="218"/>
      <c r="D144" s="203" t="s">
        <v>145</v>
      </c>
      <c r="E144" s="219" t="s">
        <v>1</v>
      </c>
      <c r="F144" s="220" t="s">
        <v>186</v>
      </c>
      <c r="G144" s="218"/>
      <c r="H144" s="221">
        <v>734.49599999999998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145</v>
      </c>
      <c r="AU144" s="227" t="s">
        <v>91</v>
      </c>
      <c r="AV144" s="14" t="s">
        <v>141</v>
      </c>
      <c r="AW144" s="14" t="s">
        <v>38</v>
      </c>
      <c r="AX144" s="14" t="s">
        <v>21</v>
      </c>
      <c r="AY144" s="227" t="s">
        <v>130</v>
      </c>
    </row>
    <row r="145" spans="1:65" s="2" customFormat="1" ht="16.5" customHeight="1">
      <c r="A145" s="34"/>
      <c r="B145" s="35"/>
      <c r="C145" s="187" t="s">
        <v>187</v>
      </c>
      <c r="D145" s="187" t="s">
        <v>132</v>
      </c>
      <c r="E145" s="188" t="s">
        <v>188</v>
      </c>
      <c r="F145" s="189" t="s">
        <v>189</v>
      </c>
      <c r="G145" s="190" t="s">
        <v>168</v>
      </c>
      <c r="H145" s="191">
        <v>734.49599999999998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47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136</v>
      </c>
      <c r="AT145" s="199" t="s">
        <v>132</v>
      </c>
      <c r="AU145" s="199" t="s">
        <v>91</v>
      </c>
      <c r="AY145" s="17" t="s">
        <v>130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21</v>
      </c>
      <c r="BK145" s="200">
        <f>ROUND(I145*H145,2)</f>
        <v>0</v>
      </c>
      <c r="BL145" s="17" t="s">
        <v>136</v>
      </c>
      <c r="BM145" s="199" t="s">
        <v>190</v>
      </c>
    </row>
    <row r="146" spans="1:65" s="2" customFormat="1" ht="44.25" customHeight="1">
      <c r="A146" s="34"/>
      <c r="B146" s="35"/>
      <c r="C146" s="187" t="s">
        <v>191</v>
      </c>
      <c r="D146" s="187" t="s">
        <v>132</v>
      </c>
      <c r="E146" s="188" t="s">
        <v>192</v>
      </c>
      <c r="F146" s="189" t="s">
        <v>193</v>
      </c>
      <c r="G146" s="190" t="s">
        <v>159</v>
      </c>
      <c r="H146" s="191">
        <v>3497.6</v>
      </c>
      <c r="I146" s="192"/>
      <c r="J146" s="193">
        <f>ROUND(I146*H146,2)</f>
        <v>0</v>
      </c>
      <c r="K146" s="194"/>
      <c r="L146" s="39"/>
      <c r="M146" s="195" t="s">
        <v>1</v>
      </c>
      <c r="N146" s="196" t="s">
        <v>47</v>
      </c>
      <c r="O146" s="71"/>
      <c r="P146" s="197">
        <f>O146*H146</f>
        <v>0</v>
      </c>
      <c r="Q146" s="197">
        <v>1.8E-3</v>
      </c>
      <c r="R146" s="197">
        <f>Q146*H146</f>
        <v>6.2956799999999999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136</v>
      </c>
      <c r="AT146" s="199" t="s">
        <v>132</v>
      </c>
      <c r="AU146" s="199" t="s">
        <v>91</v>
      </c>
      <c r="AY146" s="17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21</v>
      </c>
      <c r="BK146" s="200">
        <f>ROUND(I146*H146,2)</f>
        <v>0</v>
      </c>
      <c r="BL146" s="17" t="s">
        <v>136</v>
      </c>
      <c r="BM146" s="199" t="s">
        <v>194</v>
      </c>
    </row>
    <row r="147" spans="1:65" s="13" customFormat="1" ht="11.25">
      <c r="B147" s="201"/>
      <c r="C147" s="202"/>
      <c r="D147" s="203" t="s">
        <v>145</v>
      </c>
      <c r="E147" s="204" t="s">
        <v>1</v>
      </c>
      <c r="F147" s="205" t="s">
        <v>195</v>
      </c>
      <c r="G147" s="202"/>
      <c r="H147" s="206">
        <v>3497.6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145</v>
      </c>
      <c r="AU147" s="212" t="s">
        <v>91</v>
      </c>
      <c r="AV147" s="13" t="s">
        <v>91</v>
      </c>
      <c r="AW147" s="13" t="s">
        <v>38</v>
      </c>
      <c r="AX147" s="13" t="s">
        <v>21</v>
      </c>
      <c r="AY147" s="212" t="s">
        <v>130</v>
      </c>
    </row>
    <row r="148" spans="1:65" s="2" customFormat="1" ht="16.5" customHeight="1">
      <c r="A148" s="34"/>
      <c r="B148" s="35"/>
      <c r="C148" s="228" t="s">
        <v>196</v>
      </c>
      <c r="D148" s="228" t="s">
        <v>197</v>
      </c>
      <c r="E148" s="229" t="s">
        <v>198</v>
      </c>
      <c r="F148" s="230" t="s">
        <v>199</v>
      </c>
      <c r="G148" s="231" t="s">
        <v>159</v>
      </c>
      <c r="H148" s="232">
        <v>2350</v>
      </c>
      <c r="I148" s="233"/>
      <c r="J148" s="234">
        <f>ROUND(I148*H148,2)</f>
        <v>0</v>
      </c>
      <c r="K148" s="235"/>
      <c r="L148" s="236"/>
      <c r="M148" s="237" t="s">
        <v>1</v>
      </c>
      <c r="N148" s="238" t="s">
        <v>47</v>
      </c>
      <c r="O148" s="71"/>
      <c r="P148" s="197">
        <f>O148*H148</f>
        <v>0</v>
      </c>
      <c r="Q148" s="197">
        <v>3.1779999999999998E-3</v>
      </c>
      <c r="R148" s="197">
        <f>Q148*H148</f>
        <v>7.4682999999999993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165</v>
      </c>
      <c r="AT148" s="199" t="s">
        <v>197</v>
      </c>
      <c r="AU148" s="199" t="s">
        <v>91</v>
      </c>
      <c r="AY148" s="17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21</v>
      </c>
      <c r="BK148" s="200">
        <f>ROUND(I148*H148,2)</f>
        <v>0</v>
      </c>
      <c r="BL148" s="17" t="s">
        <v>136</v>
      </c>
      <c r="BM148" s="199" t="s">
        <v>200</v>
      </c>
    </row>
    <row r="149" spans="1:65" s="2" customFormat="1" ht="16.5" customHeight="1">
      <c r="A149" s="34"/>
      <c r="B149" s="35"/>
      <c r="C149" s="228" t="s">
        <v>8</v>
      </c>
      <c r="D149" s="228" t="s">
        <v>197</v>
      </c>
      <c r="E149" s="229" t="s">
        <v>201</v>
      </c>
      <c r="F149" s="230" t="s">
        <v>202</v>
      </c>
      <c r="G149" s="231" t="s">
        <v>159</v>
      </c>
      <c r="H149" s="232">
        <v>1107.75</v>
      </c>
      <c r="I149" s="233"/>
      <c r="J149" s="234">
        <f>ROUND(I149*H149,2)</f>
        <v>0</v>
      </c>
      <c r="K149" s="235"/>
      <c r="L149" s="236"/>
      <c r="M149" s="237" t="s">
        <v>1</v>
      </c>
      <c r="N149" s="238" t="s">
        <v>47</v>
      </c>
      <c r="O149" s="71"/>
      <c r="P149" s="197">
        <f>O149*H149</f>
        <v>0</v>
      </c>
      <c r="Q149" s="197">
        <v>1.06E-3</v>
      </c>
      <c r="R149" s="197">
        <f>Q149*H149</f>
        <v>1.174215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165</v>
      </c>
      <c r="AT149" s="199" t="s">
        <v>197</v>
      </c>
      <c r="AU149" s="199" t="s">
        <v>91</v>
      </c>
      <c r="AY149" s="17" t="s">
        <v>130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21</v>
      </c>
      <c r="BK149" s="200">
        <f>ROUND(I149*H149,2)</f>
        <v>0</v>
      </c>
      <c r="BL149" s="17" t="s">
        <v>136</v>
      </c>
      <c r="BM149" s="199" t="s">
        <v>203</v>
      </c>
    </row>
    <row r="150" spans="1:65" s="2" customFormat="1" ht="11.25">
      <c r="A150" s="34"/>
      <c r="B150" s="35"/>
      <c r="C150" s="36"/>
      <c r="D150" s="203" t="s">
        <v>179</v>
      </c>
      <c r="E150" s="36"/>
      <c r="F150" s="213" t="s">
        <v>204</v>
      </c>
      <c r="G150" s="36"/>
      <c r="H150" s="36"/>
      <c r="I150" s="214"/>
      <c r="J150" s="36"/>
      <c r="K150" s="36"/>
      <c r="L150" s="39"/>
      <c r="M150" s="215"/>
      <c r="N150" s="216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179</v>
      </c>
      <c r="AU150" s="17" t="s">
        <v>91</v>
      </c>
    </row>
    <row r="151" spans="1:65" s="13" customFormat="1" ht="11.25">
      <c r="B151" s="201"/>
      <c r="C151" s="202"/>
      <c r="D151" s="203" t="s">
        <v>145</v>
      </c>
      <c r="E151" s="204" t="s">
        <v>1</v>
      </c>
      <c r="F151" s="205" t="s">
        <v>205</v>
      </c>
      <c r="G151" s="202"/>
      <c r="H151" s="206">
        <v>1107.75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145</v>
      </c>
      <c r="AU151" s="212" t="s">
        <v>91</v>
      </c>
      <c r="AV151" s="13" t="s">
        <v>91</v>
      </c>
      <c r="AW151" s="13" t="s">
        <v>38</v>
      </c>
      <c r="AX151" s="13" t="s">
        <v>21</v>
      </c>
      <c r="AY151" s="212" t="s">
        <v>130</v>
      </c>
    </row>
    <row r="152" spans="1:65" s="2" customFormat="1" ht="16.5" customHeight="1">
      <c r="A152" s="34"/>
      <c r="B152" s="35"/>
      <c r="C152" s="228" t="s">
        <v>206</v>
      </c>
      <c r="D152" s="228" t="s">
        <v>197</v>
      </c>
      <c r="E152" s="229" t="s">
        <v>207</v>
      </c>
      <c r="F152" s="230" t="s">
        <v>208</v>
      </c>
      <c r="G152" s="231" t="s">
        <v>159</v>
      </c>
      <c r="H152" s="232">
        <v>1099.3499999999999</v>
      </c>
      <c r="I152" s="233"/>
      <c r="J152" s="234">
        <f>ROUND(I152*H152,2)</f>
        <v>0</v>
      </c>
      <c r="K152" s="235"/>
      <c r="L152" s="236"/>
      <c r="M152" s="237" t="s">
        <v>1</v>
      </c>
      <c r="N152" s="238" t="s">
        <v>47</v>
      </c>
      <c r="O152" s="71"/>
      <c r="P152" s="197">
        <f>O152*H152</f>
        <v>0</v>
      </c>
      <c r="Q152" s="197">
        <v>6.7000000000000002E-4</v>
      </c>
      <c r="R152" s="197">
        <f>Q152*H152</f>
        <v>0.73656449999999996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165</v>
      </c>
      <c r="AT152" s="199" t="s">
        <v>197</v>
      </c>
      <c r="AU152" s="199" t="s">
        <v>91</v>
      </c>
      <c r="AY152" s="17" t="s">
        <v>130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21</v>
      </c>
      <c r="BK152" s="200">
        <f>ROUND(I152*H152,2)</f>
        <v>0</v>
      </c>
      <c r="BL152" s="17" t="s">
        <v>136</v>
      </c>
      <c r="BM152" s="199" t="s">
        <v>209</v>
      </c>
    </row>
    <row r="153" spans="1:65" s="2" customFormat="1" ht="11.25">
      <c r="A153" s="34"/>
      <c r="B153" s="35"/>
      <c r="C153" s="36"/>
      <c r="D153" s="203" t="s">
        <v>179</v>
      </c>
      <c r="E153" s="36"/>
      <c r="F153" s="213" t="s">
        <v>210</v>
      </c>
      <c r="G153" s="36"/>
      <c r="H153" s="36"/>
      <c r="I153" s="214"/>
      <c r="J153" s="36"/>
      <c r="K153" s="36"/>
      <c r="L153" s="39"/>
      <c r="M153" s="215"/>
      <c r="N153" s="216"/>
      <c r="O153" s="71"/>
      <c r="P153" s="71"/>
      <c r="Q153" s="71"/>
      <c r="R153" s="71"/>
      <c r="S153" s="71"/>
      <c r="T153" s="72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179</v>
      </c>
      <c r="AU153" s="17" t="s">
        <v>91</v>
      </c>
    </row>
    <row r="154" spans="1:65" s="13" customFormat="1" ht="11.25">
      <c r="B154" s="201"/>
      <c r="C154" s="202"/>
      <c r="D154" s="203" t="s">
        <v>145</v>
      </c>
      <c r="E154" s="204" t="s">
        <v>1</v>
      </c>
      <c r="F154" s="205" t="s">
        <v>211</v>
      </c>
      <c r="G154" s="202"/>
      <c r="H154" s="206">
        <v>1099.3499999999999</v>
      </c>
      <c r="I154" s="207"/>
      <c r="J154" s="202"/>
      <c r="K154" s="202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145</v>
      </c>
      <c r="AU154" s="212" t="s">
        <v>91</v>
      </c>
      <c r="AV154" s="13" t="s">
        <v>91</v>
      </c>
      <c r="AW154" s="13" t="s">
        <v>38</v>
      </c>
      <c r="AX154" s="13" t="s">
        <v>21</v>
      </c>
      <c r="AY154" s="212" t="s">
        <v>130</v>
      </c>
    </row>
    <row r="155" spans="1:65" s="2" customFormat="1" ht="24.2" customHeight="1">
      <c r="A155" s="34"/>
      <c r="B155" s="35"/>
      <c r="C155" s="187" t="s">
        <v>212</v>
      </c>
      <c r="D155" s="187" t="s">
        <v>132</v>
      </c>
      <c r="E155" s="188" t="s">
        <v>213</v>
      </c>
      <c r="F155" s="189" t="s">
        <v>214</v>
      </c>
      <c r="G155" s="190" t="s">
        <v>215</v>
      </c>
      <c r="H155" s="191">
        <v>70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47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136</v>
      </c>
      <c r="AT155" s="199" t="s">
        <v>132</v>
      </c>
      <c r="AU155" s="199" t="s">
        <v>91</v>
      </c>
      <c r="AY155" s="17" t="s">
        <v>130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21</v>
      </c>
      <c r="BK155" s="200">
        <f>ROUND(I155*H155,2)</f>
        <v>0</v>
      </c>
      <c r="BL155" s="17" t="s">
        <v>136</v>
      </c>
      <c r="BM155" s="199" t="s">
        <v>216</v>
      </c>
    </row>
    <row r="156" spans="1:65" s="2" customFormat="1" ht="24.2" customHeight="1">
      <c r="A156" s="34"/>
      <c r="B156" s="35"/>
      <c r="C156" s="187" t="s">
        <v>217</v>
      </c>
      <c r="D156" s="187" t="s">
        <v>132</v>
      </c>
      <c r="E156" s="188" t="s">
        <v>218</v>
      </c>
      <c r="F156" s="189" t="s">
        <v>219</v>
      </c>
      <c r="G156" s="190" t="s">
        <v>215</v>
      </c>
      <c r="H156" s="191">
        <v>54</v>
      </c>
      <c r="I156" s="192"/>
      <c r="J156" s="193">
        <f>ROUND(I156*H156,2)</f>
        <v>0</v>
      </c>
      <c r="K156" s="194"/>
      <c r="L156" s="39"/>
      <c r="M156" s="195" t="s">
        <v>1</v>
      </c>
      <c r="N156" s="196" t="s">
        <v>47</v>
      </c>
      <c r="O156" s="71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136</v>
      </c>
      <c r="AT156" s="199" t="s">
        <v>132</v>
      </c>
      <c r="AU156" s="199" t="s">
        <v>91</v>
      </c>
      <c r="AY156" s="17" t="s">
        <v>130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7" t="s">
        <v>21</v>
      </c>
      <c r="BK156" s="200">
        <f>ROUND(I156*H156,2)</f>
        <v>0</v>
      </c>
      <c r="BL156" s="17" t="s">
        <v>136</v>
      </c>
      <c r="BM156" s="199" t="s">
        <v>220</v>
      </c>
    </row>
    <row r="157" spans="1:65" s="2" customFormat="1" ht="21.75" customHeight="1">
      <c r="A157" s="34"/>
      <c r="B157" s="35"/>
      <c r="C157" s="187" t="s">
        <v>221</v>
      </c>
      <c r="D157" s="187" t="s">
        <v>132</v>
      </c>
      <c r="E157" s="188" t="s">
        <v>222</v>
      </c>
      <c r="F157" s="189" t="s">
        <v>223</v>
      </c>
      <c r="G157" s="190" t="s">
        <v>135</v>
      </c>
      <c r="H157" s="191">
        <v>2098.56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47</v>
      </c>
      <c r="O157" s="71"/>
      <c r="P157" s="197">
        <f>O157*H157</f>
        <v>0</v>
      </c>
      <c r="Q157" s="197">
        <v>8.4000000000000003E-4</v>
      </c>
      <c r="R157" s="197">
        <f>Q157*H157</f>
        <v>1.7627904000000001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136</v>
      </c>
      <c r="AT157" s="199" t="s">
        <v>132</v>
      </c>
      <c r="AU157" s="199" t="s">
        <v>91</v>
      </c>
      <c r="AY157" s="17" t="s">
        <v>130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21</v>
      </c>
      <c r="BK157" s="200">
        <f>ROUND(I157*H157,2)</f>
        <v>0</v>
      </c>
      <c r="BL157" s="17" t="s">
        <v>136</v>
      </c>
      <c r="BM157" s="199" t="s">
        <v>224</v>
      </c>
    </row>
    <row r="158" spans="1:65" s="13" customFormat="1" ht="11.25">
      <c r="B158" s="201"/>
      <c r="C158" s="202"/>
      <c r="D158" s="203" t="s">
        <v>145</v>
      </c>
      <c r="E158" s="204" t="s">
        <v>1</v>
      </c>
      <c r="F158" s="205" t="s">
        <v>225</v>
      </c>
      <c r="G158" s="202"/>
      <c r="H158" s="206">
        <v>2098.56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145</v>
      </c>
      <c r="AU158" s="212" t="s">
        <v>91</v>
      </c>
      <c r="AV158" s="13" t="s">
        <v>91</v>
      </c>
      <c r="AW158" s="13" t="s">
        <v>38</v>
      </c>
      <c r="AX158" s="13" t="s">
        <v>21</v>
      </c>
      <c r="AY158" s="212" t="s">
        <v>130</v>
      </c>
    </row>
    <row r="159" spans="1:65" s="2" customFormat="1" ht="24.2" customHeight="1">
      <c r="A159" s="34"/>
      <c r="B159" s="35"/>
      <c r="C159" s="187" t="s">
        <v>226</v>
      </c>
      <c r="D159" s="187" t="s">
        <v>132</v>
      </c>
      <c r="E159" s="188" t="s">
        <v>227</v>
      </c>
      <c r="F159" s="189" t="s">
        <v>228</v>
      </c>
      <c r="G159" s="190" t="s">
        <v>135</v>
      </c>
      <c r="H159" s="191">
        <v>2098.56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47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136</v>
      </c>
      <c r="AT159" s="199" t="s">
        <v>132</v>
      </c>
      <c r="AU159" s="199" t="s">
        <v>91</v>
      </c>
      <c r="AY159" s="17" t="s">
        <v>130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21</v>
      </c>
      <c r="BK159" s="200">
        <f>ROUND(I159*H159,2)</f>
        <v>0</v>
      </c>
      <c r="BL159" s="17" t="s">
        <v>136</v>
      </c>
      <c r="BM159" s="199" t="s">
        <v>229</v>
      </c>
    </row>
    <row r="160" spans="1:65" s="2" customFormat="1" ht="24.2" customHeight="1">
      <c r="A160" s="34"/>
      <c r="B160" s="35"/>
      <c r="C160" s="187" t="s">
        <v>7</v>
      </c>
      <c r="D160" s="187" t="s">
        <v>132</v>
      </c>
      <c r="E160" s="188" t="s">
        <v>230</v>
      </c>
      <c r="F160" s="189" t="s">
        <v>231</v>
      </c>
      <c r="G160" s="190" t="s">
        <v>168</v>
      </c>
      <c r="H160" s="191">
        <v>279.80799999999999</v>
      </c>
      <c r="I160" s="192"/>
      <c r="J160" s="193">
        <f>ROUND(I160*H160,2)</f>
        <v>0</v>
      </c>
      <c r="K160" s="194"/>
      <c r="L160" s="39"/>
      <c r="M160" s="195" t="s">
        <v>1</v>
      </c>
      <c r="N160" s="196" t="s">
        <v>47</v>
      </c>
      <c r="O160" s="71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136</v>
      </c>
      <c r="AT160" s="199" t="s">
        <v>132</v>
      </c>
      <c r="AU160" s="199" t="s">
        <v>91</v>
      </c>
      <c r="AY160" s="17" t="s">
        <v>130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7" t="s">
        <v>21</v>
      </c>
      <c r="BK160" s="200">
        <f>ROUND(I160*H160,2)</f>
        <v>0</v>
      </c>
      <c r="BL160" s="17" t="s">
        <v>136</v>
      </c>
      <c r="BM160" s="199" t="s">
        <v>232</v>
      </c>
    </row>
    <row r="161" spans="1:65" s="13" customFormat="1" ht="11.25">
      <c r="B161" s="201"/>
      <c r="C161" s="202"/>
      <c r="D161" s="203" t="s">
        <v>145</v>
      </c>
      <c r="E161" s="204" t="s">
        <v>1</v>
      </c>
      <c r="F161" s="205" t="s">
        <v>233</v>
      </c>
      <c r="G161" s="202"/>
      <c r="H161" s="206">
        <v>279.80799999999999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145</v>
      </c>
      <c r="AU161" s="212" t="s">
        <v>91</v>
      </c>
      <c r="AV161" s="13" t="s">
        <v>91</v>
      </c>
      <c r="AW161" s="13" t="s">
        <v>38</v>
      </c>
      <c r="AX161" s="13" t="s">
        <v>21</v>
      </c>
      <c r="AY161" s="212" t="s">
        <v>130</v>
      </c>
    </row>
    <row r="162" spans="1:65" s="2" customFormat="1" ht="21.75" customHeight="1">
      <c r="A162" s="34"/>
      <c r="B162" s="35"/>
      <c r="C162" s="187" t="s">
        <v>234</v>
      </c>
      <c r="D162" s="187" t="s">
        <v>132</v>
      </c>
      <c r="E162" s="188" t="s">
        <v>235</v>
      </c>
      <c r="F162" s="189" t="s">
        <v>236</v>
      </c>
      <c r="G162" s="190" t="s">
        <v>168</v>
      </c>
      <c r="H162" s="191">
        <v>2798.8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47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136</v>
      </c>
      <c r="AT162" s="199" t="s">
        <v>132</v>
      </c>
      <c r="AU162" s="199" t="s">
        <v>91</v>
      </c>
      <c r="AY162" s="17" t="s">
        <v>130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21</v>
      </c>
      <c r="BK162" s="200">
        <f>ROUND(I162*H162,2)</f>
        <v>0</v>
      </c>
      <c r="BL162" s="17" t="s">
        <v>136</v>
      </c>
      <c r="BM162" s="199" t="s">
        <v>237</v>
      </c>
    </row>
    <row r="163" spans="1:65" s="2" customFormat="1" ht="16.5" customHeight="1">
      <c r="A163" s="34"/>
      <c r="B163" s="35"/>
      <c r="C163" s="187" t="s">
        <v>238</v>
      </c>
      <c r="D163" s="187" t="s">
        <v>132</v>
      </c>
      <c r="E163" s="188" t="s">
        <v>239</v>
      </c>
      <c r="F163" s="189" t="s">
        <v>240</v>
      </c>
      <c r="G163" s="190" t="s">
        <v>168</v>
      </c>
      <c r="H163" s="191">
        <v>279.80799999999999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47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136</v>
      </c>
      <c r="AT163" s="199" t="s">
        <v>132</v>
      </c>
      <c r="AU163" s="199" t="s">
        <v>91</v>
      </c>
      <c r="AY163" s="17" t="s">
        <v>130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21</v>
      </c>
      <c r="BK163" s="200">
        <f>ROUND(I163*H163,2)</f>
        <v>0</v>
      </c>
      <c r="BL163" s="17" t="s">
        <v>136</v>
      </c>
      <c r="BM163" s="199" t="s">
        <v>241</v>
      </c>
    </row>
    <row r="164" spans="1:65" s="2" customFormat="1" ht="16.5" customHeight="1">
      <c r="A164" s="34"/>
      <c r="B164" s="35"/>
      <c r="C164" s="187" t="s">
        <v>242</v>
      </c>
      <c r="D164" s="187" t="s">
        <v>132</v>
      </c>
      <c r="E164" s="188" t="s">
        <v>243</v>
      </c>
      <c r="F164" s="189" t="s">
        <v>244</v>
      </c>
      <c r="G164" s="190" t="s">
        <v>245</v>
      </c>
      <c r="H164" s="191">
        <v>279.80799999999999</v>
      </c>
      <c r="I164" s="192"/>
      <c r="J164" s="193">
        <f>ROUND(I164*H164,2)</f>
        <v>0</v>
      </c>
      <c r="K164" s="194"/>
      <c r="L164" s="39"/>
      <c r="M164" s="195" t="s">
        <v>1</v>
      </c>
      <c r="N164" s="196" t="s">
        <v>47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136</v>
      </c>
      <c r="AT164" s="199" t="s">
        <v>132</v>
      </c>
      <c r="AU164" s="199" t="s">
        <v>91</v>
      </c>
      <c r="AY164" s="17" t="s">
        <v>130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7" t="s">
        <v>21</v>
      </c>
      <c r="BK164" s="200">
        <f>ROUND(I164*H164,2)</f>
        <v>0</v>
      </c>
      <c r="BL164" s="17" t="s">
        <v>136</v>
      </c>
      <c r="BM164" s="199" t="s">
        <v>246</v>
      </c>
    </row>
    <row r="165" spans="1:65" s="2" customFormat="1" ht="16.5" customHeight="1">
      <c r="A165" s="34"/>
      <c r="B165" s="35"/>
      <c r="C165" s="187" t="s">
        <v>247</v>
      </c>
      <c r="D165" s="187" t="s">
        <v>132</v>
      </c>
      <c r="E165" s="188" t="s">
        <v>248</v>
      </c>
      <c r="F165" s="189" t="s">
        <v>249</v>
      </c>
      <c r="G165" s="190" t="s">
        <v>168</v>
      </c>
      <c r="H165" s="191">
        <v>454.68799999999999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47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136</v>
      </c>
      <c r="AT165" s="199" t="s">
        <v>132</v>
      </c>
      <c r="AU165" s="199" t="s">
        <v>91</v>
      </c>
      <c r="AY165" s="17" t="s">
        <v>130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21</v>
      </c>
      <c r="BK165" s="200">
        <f>ROUND(I165*H165,2)</f>
        <v>0</v>
      </c>
      <c r="BL165" s="17" t="s">
        <v>136</v>
      </c>
      <c r="BM165" s="199" t="s">
        <v>250</v>
      </c>
    </row>
    <row r="166" spans="1:65" s="13" customFormat="1" ht="11.25">
      <c r="B166" s="201"/>
      <c r="C166" s="202"/>
      <c r="D166" s="203" t="s">
        <v>145</v>
      </c>
      <c r="E166" s="204" t="s">
        <v>1</v>
      </c>
      <c r="F166" s="205" t="s">
        <v>251</v>
      </c>
      <c r="G166" s="202"/>
      <c r="H166" s="206">
        <v>454.68799999999999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145</v>
      </c>
      <c r="AU166" s="212" t="s">
        <v>91</v>
      </c>
      <c r="AV166" s="13" t="s">
        <v>91</v>
      </c>
      <c r="AW166" s="13" t="s">
        <v>38</v>
      </c>
      <c r="AX166" s="13" t="s">
        <v>21</v>
      </c>
      <c r="AY166" s="212" t="s">
        <v>130</v>
      </c>
    </row>
    <row r="167" spans="1:65" s="2" customFormat="1" ht="16.5" customHeight="1">
      <c r="A167" s="34"/>
      <c r="B167" s="35"/>
      <c r="C167" s="187" t="s">
        <v>252</v>
      </c>
      <c r="D167" s="187" t="s">
        <v>132</v>
      </c>
      <c r="E167" s="188" t="s">
        <v>253</v>
      </c>
      <c r="F167" s="189" t="s">
        <v>254</v>
      </c>
      <c r="G167" s="190" t="s">
        <v>168</v>
      </c>
      <c r="H167" s="191">
        <v>209.85599999999999</v>
      </c>
      <c r="I167" s="192"/>
      <c r="J167" s="193">
        <f>ROUND(I167*H167,2)</f>
        <v>0</v>
      </c>
      <c r="K167" s="194"/>
      <c r="L167" s="39"/>
      <c r="M167" s="195" t="s">
        <v>1</v>
      </c>
      <c r="N167" s="196" t="s">
        <v>47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136</v>
      </c>
      <c r="AT167" s="199" t="s">
        <v>132</v>
      </c>
      <c r="AU167" s="199" t="s">
        <v>91</v>
      </c>
      <c r="AY167" s="17" t="s">
        <v>130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21</v>
      </c>
      <c r="BK167" s="200">
        <f>ROUND(I167*H167,2)</f>
        <v>0</v>
      </c>
      <c r="BL167" s="17" t="s">
        <v>136</v>
      </c>
      <c r="BM167" s="199" t="s">
        <v>255</v>
      </c>
    </row>
    <row r="168" spans="1:65" s="13" customFormat="1" ht="11.25">
      <c r="B168" s="201"/>
      <c r="C168" s="202"/>
      <c r="D168" s="203" t="s">
        <v>145</v>
      </c>
      <c r="E168" s="204" t="s">
        <v>1</v>
      </c>
      <c r="F168" s="205" t="s">
        <v>256</v>
      </c>
      <c r="G168" s="202"/>
      <c r="H168" s="206">
        <v>209.85599999999999</v>
      </c>
      <c r="I168" s="207"/>
      <c r="J168" s="202"/>
      <c r="K168" s="202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145</v>
      </c>
      <c r="AU168" s="212" t="s">
        <v>91</v>
      </c>
      <c r="AV168" s="13" t="s">
        <v>91</v>
      </c>
      <c r="AW168" s="13" t="s">
        <v>38</v>
      </c>
      <c r="AX168" s="13" t="s">
        <v>21</v>
      </c>
      <c r="AY168" s="212" t="s">
        <v>130</v>
      </c>
    </row>
    <row r="169" spans="1:65" s="2" customFormat="1" ht="16.5" customHeight="1">
      <c r="A169" s="34"/>
      <c r="B169" s="35"/>
      <c r="C169" s="228" t="s">
        <v>257</v>
      </c>
      <c r="D169" s="228" t="s">
        <v>197</v>
      </c>
      <c r="E169" s="229" t="s">
        <v>258</v>
      </c>
      <c r="F169" s="230" t="s">
        <v>259</v>
      </c>
      <c r="G169" s="231" t="s">
        <v>245</v>
      </c>
      <c r="H169" s="232">
        <v>398.726</v>
      </c>
      <c r="I169" s="233"/>
      <c r="J169" s="234">
        <f>ROUND(I169*H169,2)</f>
        <v>0</v>
      </c>
      <c r="K169" s="235"/>
      <c r="L169" s="236"/>
      <c r="M169" s="237" t="s">
        <v>1</v>
      </c>
      <c r="N169" s="238" t="s">
        <v>47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165</v>
      </c>
      <c r="AT169" s="199" t="s">
        <v>197</v>
      </c>
      <c r="AU169" s="199" t="s">
        <v>91</v>
      </c>
      <c r="AY169" s="17" t="s">
        <v>130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21</v>
      </c>
      <c r="BK169" s="200">
        <f>ROUND(I169*H169,2)</f>
        <v>0</v>
      </c>
      <c r="BL169" s="17" t="s">
        <v>136</v>
      </c>
      <c r="BM169" s="199" t="s">
        <v>260</v>
      </c>
    </row>
    <row r="170" spans="1:65" s="13" customFormat="1" ht="11.25">
      <c r="B170" s="201"/>
      <c r="C170" s="202"/>
      <c r="D170" s="203" t="s">
        <v>145</v>
      </c>
      <c r="E170" s="204" t="s">
        <v>1</v>
      </c>
      <c r="F170" s="205" t="s">
        <v>261</v>
      </c>
      <c r="G170" s="202"/>
      <c r="H170" s="206">
        <v>398.726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145</v>
      </c>
      <c r="AU170" s="212" t="s">
        <v>91</v>
      </c>
      <c r="AV170" s="13" t="s">
        <v>91</v>
      </c>
      <c r="AW170" s="13" t="s">
        <v>38</v>
      </c>
      <c r="AX170" s="13" t="s">
        <v>21</v>
      </c>
      <c r="AY170" s="212" t="s">
        <v>130</v>
      </c>
    </row>
    <row r="171" spans="1:65" s="2" customFormat="1" ht="21.75" customHeight="1">
      <c r="A171" s="34"/>
      <c r="B171" s="35"/>
      <c r="C171" s="187" t="s">
        <v>262</v>
      </c>
      <c r="D171" s="187" t="s">
        <v>132</v>
      </c>
      <c r="E171" s="188" t="s">
        <v>263</v>
      </c>
      <c r="F171" s="189" t="s">
        <v>264</v>
      </c>
      <c r="G171" s="190" t="s">
        <v>135</v>
      </c>
      <c r="H171" s="191">
        <v>692.64</v>
      </c>
      <c r="I171" s="192"/>
      <c r="J171" s="193">
        <f>ROUND(I171*H171,2)</f>
        <v>0</v>
      </c>
      <c r="K171" s="194"/>
      <c r="L171" s="39"/>
      <c r="M171" s="195" t="s">
        <v>1</v>
      </c>
      <c r="N171" s="196" t="s">
        <v>47</v>
      </c>
      <c r="O171" s="71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136</v>
      </c>
      <c r="AT171" s="199" t="s">
        <v>132</v>
      </c>
      <c r="AU171" s="199" t="s">
        <v>91</v>
      </c>
      <c r="AY171" s="17" t="s">
        <v>130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7" t="s">
        <v>21</v>
      </c>
      <c r="BK171" s="200">
        <f>ROUND(I171*H171,2)</f>
        <v>0</v>
      </c>
      <c r="BL171" s="17" t="s">
        <v>136</v>
      </c>
      <c r="BM171" s="199" t="s">
        <v>265</v>
      </c>
    </row>
    <row r="172" spans="1:65" s="2" customFormat="1" ht="24.2" customHeight="1">
      <c r="A172" s="34"/>
      <c r="B172" s="35"/>
      <c r="C172" s="187" t="s">
        <v>266</v>
      </c>
      <c r="D172" s="187" t="s">
        <v>132</v>
      </c>
      <c r="E172" s="188" t="s">
        <v>267</v>
      </c>
      <c r="F172" s="189" t="s">
        <v>268</v>
      </c>
      <c r="G172" s="190" t="s">
        <v>135</v>
      </c>
      <c r="H172" s="191">
        <v>692.64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47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136</v>
      </c>
      <c r="AT172" s="199" t="s">
        <v>132</v>
      </c>
      <c r="AU172" s="199" t="s">
        <v>91</v>
      </c>
      <c r="AY172" s="17" t="s">
        <v>130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21</v>
      </c>
      <c r="BK172" s="200">
        <f>ROUND(I172*H172,2)</f>
        <v>0</v>
      </c>
      <c r="BL172" s="17" t="s">
        <v>136</v>
      </c>
      <c r="BM172" s="199" t="s">
        <v>269</v>
      </c>
    </row>
    <row r="173" spans="1:65" s="2" customFormat="1" ht="16.5" customHeight="1">
      <c r="A173" s="34"/>
      <c r="B173" s="35"/>
      <c r="C173" s="228" t="s">
        <v>270</v>
      </c>
      <c r="D173" s="228" t="s">
        <v>197</v>
      </c>
      <c r="E173" s="229" t="s">
        <v>271</v>
      </c>
      <c r="F173" s="230" t="s">
        <v>272</v>
      </c>
      <c r="G173" s="231" t="s">
        <v>273</v>
      </c>
      <c r="H173" s="232">
        <v>26</v>
      </c>
      <c r="I173" s="233"/>
      <c r="J173" s="234">
        <f>ROUND(I173*H173,2)</f>
        <v>0</v>
      </c>
      <c r="K173" s="235"/>
      <c r="L173" s="236"/>
      <c r="M173" s="237" t="s">
        <v>1</v>
      </c>
      <c r="N173" s="238" t="s">
        <v>47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165</v>
      </c>
      <c r="AT173" s="199" t="s">
        <v>197</v>
      </c>
      <c r="AU173" s="199" t="s">
        <v>91</v>
      </c>
      <c r="AY173" s="17" t="s">
        <v>130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21</v>
      </c>
      <c r="BK173" s="200">
        <f>ROUND(I173*H173,2)</f>
        <v>0</v>
      </c>
      <c r="BL173" s="17" t="s">
        <v>136</v>
      </c>
      <c r="BM173" s="199" t="s">
        <v>274</v>
      </c>
    </row>
    <row r="174" spans="1:65" s="12" customFormat="1" ht="22.9" customHeight="1">
      <c r="B174" s="171"/>
      <c r="C174" s="172"/>
      <c r="D174" s="173" t="s">
        <v>81</v>
      </c>
      <c r="E174" s="185" t="s">
        <v>136</v>
      </c>
      <c r="F174" s="185" t="s">
        <v>275</v>
      </c>
      <c r="G174" s="172"/>
      <c r="H174" s="172"/>
      <c r="I174" s="175"/>
      <c r="J174" s="186">
        <f>BK174</f>
        <v>0</v>
      </c>
      <c r="K174" s="172"/>
      <c r="L174" s="177"/>
      <c r="M174" s="178"/>
      <c r="N174" s="179"/>
      <c r="O174" s="179"/>
      <c r="P174" s="180">
        <f>SUM(P175:P178)</f>
        <v>0</v>
      </c>
      <c r="Q174" s="179"/>
      <c r="R174" s="180">
        <f>SUM(R175:R178)</f>
        <v>99.41470704000001</v>
      </c>
      <c r="S174" s="179"/>
      <c r="T174" s="181">
        <f>SUM(T175:T178)</f>
        <v>0</v>
      </c>
      <c r="AR174" s="182" t="s">
        <v>21</v>
      </c>
      <c r="AT174" s="183" t="s">
        <v>81</v>
      </c>
      <c r="AU174" s="183" t="s">
        <v>21</v>
      </c>
      <c r="AY174" s="182" t="s">
        <v>130</v>
      </c>
      <c r="BK174" s="184">
        <f>SUM(BK175:BK178)</f>
        <v>0</v>
      </c>
    </row>
    <row r="175" spans="1:65" s="2" customFormat="1" ht="21.75" customHeight="1">
      <c r="A175" s="34"/>
      <c r="B175" s="35"/>
      <c r="C175" s="187" t="s">
        <v>276</v>
      </c>
      <c r="D175" s="187" t="s">
        <v>132</v>
      </c>
      <c r="E175" s="188" t="s">
        <v>277</v>
      </c>
      <c r="F175" s="189" t="s">
        <v>278</v>
      </c>
      <c r="G175" s="190" t="s">
        <v>168</v>
      </c>
      <c r="H175" s="191">
        <v>52.463999999999999</v>
      </c>
      <c r="I175" s="192"/>
      <c r="J175" s="193">
        <f>ROUND(I175*H175,2)</f>
        <v>0</v>
      </c>
      <c r="K175" s="194"/>
      <c r="L175" s="39"/>
      <c r="M175" s="195" t="s">
        <v>1</v>
      </c>
      <c r="N175" s="196" t="s">
        <v>47</v>
      </c>
      <c r="O175" s="71"/>
      <c r="P175" s="197">
        <f>O175*H175</f>
        <v>0</v>
      </c>
      <c r="Q175" s="197">
        <v>1.8907700000000001</v>
      </c>
      <c r="R175" s="197">
        <f>Q175*H175</f>
        <v>99.197357280000006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136</v>
      </c>
      <c r="AT175" s="199" t="s">
        <v>132</v>
      </c>
      <c r="AU175" s="199" t="s">
        <v>91</v>
      </c>
      <c r="AY175" s="17" t="s">
        <v>130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21</v>
      </c>
      <c r="BK175" s="200">
        <f>ROUND(I175*H175,2)</f>
        <v>0</v>
      </c>
      <c r="BL175" s="17" t="s">
        <v>136</v>
      </c>
      <c r="BM175" s="199" t="s">
        <v>279</v>
      </c>
    </row>
    <row r="176" spans="1:65" s="13" customFormat="1" ht="11.25">
      <c r="B176" s="201"/>
      <c r="C176" s="202"/>
      <c r="D176" s="203" t="s">
        <v>145</v>
      </c>
      <c r="E176" s="204" t="s">
        <v>1</v>
      </c>
      <c r="F176" s="205" t="s">
        <v>280</v>
      </c>
      <c r="G176" s="202"/>
      <c r="H176" s="206">
        <v>52.463999999999999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145</v>
      </c>
      <c r="AU176" s="212" t="s">
        <v>91</v>
      </c>
      <c r="AV176" s="13" t="s">
        <v>91</v>
      </c>
      <c r="AW176" s="13" t="s">
        <v>38</v>
      </c>
      <c r="AX176" s="13" t="s">
        <v>21</v>
      </c>
      <c r="AY176" s="212" t="s">
        <v>130</v>
      </c>
    </row>
    <row r="177" spans="1:65" s="2" customFormat="1" ht="16.5" customHeight="1">
      <c r="A177" s="34"/>
      <c r="B177" s="35"/>
      <c r="C177" s="187" t="s">
        <v>281</v>
      </c>
      <c r="D177" s="187" t="s">
        <v>132</v>
      </c>
      <c r="E177" s="188" t="s">
        <v>282</v>
      </c>
      <c r="F177" s="189" t="s">
        <v>283</v>
      </c>
      <c r="G177" s="190" t="s">
        <v>168</v>
      </c>
      <c r="H177" s="191">
        <v>18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47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136</v>
      </c>
      <c r="AT177" s="199" t="s">
        <v>132</v>
      </c>
      <c r="AU177" s="199" t="s">
        <v>91</v>
      </c>
      <c r="AY177" s="17" t="s">
        <v>130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21</v>
      </c>
      <c r="BK177" s="200">
        <f>ROUND(I177*H177,2)</f>
        <v>0</v>
      </c>
      <c r="BL177" s="17" t="s">
        <v>136</v>
      </c>
      <c r="BM177" s="199" t="s">
        <v>284</v>
      </c>
    </row>
    <row r="178" spans="1:65" s="2" customFormat="1" ht="16.5" customHeight="1">
      <c r="A178" s="34"/>
      <c r="B178" s="35"/>
      <c r="C178" s="187" t="s">
        <v>285</v>
      </c>
      <c r="D178" s="187" t="s">
        <v>132</v>
      </c>
      <c r="E178" s="188" t="s">
        <v>286</v>
      </c>
      <c r="F178" s="189" t="s">
        <v>287</v>
      </c>
      <c r="G178" s="190" t="s">
        <v>135</v>
      </c>
      <c r="H178" s="191">
        <v>34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47</v>
      </c>
      <c r="O178" s="71"/>
      <c r="P178" s="197">
        <f>O178*H178</f>
        <v>0</v>
      </c>
      <c r="Q178" s="197">
        <v>6.3926399999999998E-3</v>
      </c>
      <c r="R178" s="197">
        <f>Q178*H178</f>
        <v>0.21734976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136</v>
      </c>
      <c r="AT178" s="199" t="s">
        <v>132</v>
      </c>
      <c r="AU178" s="199" t="s">
        <v>91</v>
      </c>
      <c r="AY178" s="17" t="s">
        <v>130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21</v>
      </c>
      <c r="BK178" s="200">
        <f>ROUND(I178*H178,2)</f>
        <v>0</v>
      </c>
      <c r="BL178" s="17" t="s">
        <v>136</v>
      </c>
      <c r="BM178" s="199" t="s">
        <v>288</v>
      </c>
    </row>
    <row r="179" spans="1:65" s="12" customFormat="1" ht="22.9" customHeight="1">
      <c r="B179" s="171"/>
      <c r="C179" s="172"/>
      <c r="D179" s="173" t="s">
        <v>81</v>
      </c>
      <c r="E179" s="185" t="s">
        <v>151</v>
      </c>
      <c r="F179" s="185" t="s">
        <v>289</v>
      </c>
      <c r="G179" s="172"/>
      <c r="H179" s="172"/>
      <c r="I179" s="175"/>
      <c r="J179" s="186">
        <f>BK179</f>
        <v>0</v>
      </c>
      <c r="K179" s="172"/>
      <c r="L179" s="177"/>
      <c r="M179" s="178"/>
      <c r="N179" s="179"/>
      <c r="O179" s="179"/>
      <c r="P179" s="180">
        <f>SUM(P180:P190)</f>
        <v>0</v>
      </c>
      <c r="Q179" s="179"/>
      <c r="R179" s="180">
        <f>SUM(R180:R190)</f>
        <v>368.82926495999999</v>
      </c>
      <c r="S179" s="179"/>
      <c r="T179" s="181">
        <f>SUM(T180:T190)</f>
        <v>0</v>
      </c>
      <c r="AR179" s="182" t="s">
        <v>21</v>
      </c>
      <c r="AT179" s="183" t="s">
        <v>81</v>
      </c>
      <c r="AU179" s="183" t="s">
        <v>21</v>
      </c>
      <c r="AY179" s="182" t="s">
        <v>130</v>
      </c>
      <c r="BK179" s="184">
        <f>SUM(BK180:BK190)</f>
        <v>0</v>
      </c>
    </row>
    <row r="180" spans="1:65" s="2" customFormat="1" ht="24.2" customHeight="1">
      <c r="A180" s="34"/>
      <c r="B180" s="35"/>
      <c r="C180" s="187" t="s">
        <v>290</v>
      </c>
      <c r="D180" s="187" t="s">
        <v>132</v>
      </c>
      <c r="E180" s="188" t="s">
        <v>291</v>
      </c>
      <c r="F180" s="189" t="s">
        <v>292</v>
      </c>
      <c r="G180" s="190" t="s">
        <v>135</v>
      </c>
      <c r="H180" s="191">
        <v>174.88</v>
      </c>
      <c r="I180" s="192"/>
      <c r="J180" s="193">
        <f t="shared" ref="J180:J187" si="0">ROUND(I180*H180,2)</f>
        <v>0</v>
      </c>
      <c r="K180" s="194"/>
      <c r="L180" s="39"/>
      <c r="M180" s="195" t="s">
        <v>1</v>
      </c>
      <c r="N180" s="196" t="s">
        <v>47</v>
      </c>
      <c r="O180" s="71"/>
      <c r="P180" s="197">
        <f t="shared" ref="P180:P187" si="1">O180*H180</f>
        <v>0</v>
      </c>
      <c r="Q180" s="197">
        <v>0.48089999999999999</v>
      </c>
      <c r="R180" s="197">
        <f t="shared" ref="R180:R187" si="2">Q180*H180</f>
        <v>84.099791999999994</v>
      </c>
      <c r="S180" s="197">
        <v>0</v>
      </c>
      <c r="T180" s="198">
        <f t="shared" ref="T180:T187" si="3"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136</v>
      </c>
      <c r="AT180" s="199" t="s">
        <v>132</v>
      </c>
      <c r="AU180" s="199" t="s">
        <v>91</v>
      </c>
      <c r="AY180" s="17" t="s">
        <v>130</v>
      </c>
      <c r="BE180" s="200">
        <f t="shared" ref="BE180:BE187" si="4">IF(N180="základní",J180,0)</f>
        <v>0</v>
      </c>
      <c r="BF180" s="200">
        <f t="shared" ref="BF180:BF187" si="5">IF(N180="snížená",J180,0)</f>
        <v>0</v>
      </c>
      <c r="BG180" s="200">
        <f t="shared" ref="BG180:BG187" si="6">IF(N180="zákl. přenesená",J180,0)</f>
        <v>0</v>
      </c>
      <c r="BH180" s="200">
        <f t="shared" ref="BH180:BH187" si="7">IF(N180="sníž. přenesená",J180,0)</f>
        <v>0</v>
      </c>
      <c r="BI180" s="200">
        <f t="shared" ref="BI180:BI187" si="8">IF(N180="nulová",J180,0)</f>
        <v>0</v>
      </c>
      <c r="BJ180" s="17" t="s">
        <v>21</v>
      </c>
      <c r="BK180" s="200">
        <f t="shared" ref="BK180:BK187" si="9">ROUND(I180*H180,2)</f>
        <v>0</v>
      </c>
      <c r="BL180" s="17" t="s">
        <v>136</v>
      </c>
      <c r="BM180" s="199" t="s">
        <v>293</v>
      </c>
    </row>
    <row r="181" spans="1:65" s="2" customFormat="1" ht="24.2" customHeight="1">
      <c r="A181" s="34"/>
      <c r="B181" s="35"/>
      <c r="C181" s="187" t="s">
        <v>294</v>
      </c>
      <c r="D181" s="187" t="s">
        <v>132</v>
      </c>
      <c r="E181" s="188" t="s">
        <v>295</v>
      </c>
      <c r="F181" s="189" t="s">
        <v>296</v>
      </c>
      <c r="G181" s="190" t="s">
        <v>135</v>
      </c>
      <c r="H181" s="191">
        <v>174.88</v>
      </c>
      <c r="I181" s="192"/>
      <c r="J181" s="193">
        <f t="shared" si="0"/>
        <v>0</v>
      </c>
      <c r="K181" s="194"/>
      <c r="L181" s="39"/>
      <c r="M181" s="195" t="s">
        <v>1</v>
      </c>
      <c r="N181" s="196" t="s">
        <v>47</v>
      </c>
      <c r="O181" s="71"/>
      <c r="P181" s="197">
        <f t="shared" si="1"/>
        <v>0</v>
      </c>
      <c r="Q181" s="197">
        <v>0.57299999999999995</v>
      </c>
      <c r="R181" s="197">
        <f t="shared" si="2"/>
        <v>100.20623999999999</v>
      </c>
      <c r="S181" s="197">
        <v>0</v>
      </c>
      <c r="T181" s="198">
        <f t="shared" si="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136</v>
      </c>
      <c r="AT181" s="199" t="s">
        <v>132</v>
      </c>
      <c r="AU181" s="199" t="s">
        <v>91</v>
      </c>
      <c r="AY181" s="17" t="s">
        <v>130</v>
      </c>
      <c r="BE181" s="200">
        <f t="shared" si="4"/>
        <v>0</v>
      </c>
      <c r="BF181" s="200">
        <f t="shared" si="5"/>
        <v>0</v>
      </c>
      <c r="BG181" s="200">
        <f t="shared" si="6"/>
        <v>0</v>
      </c>
      <c r="BH181" s="200">
        <f t="shared" si="7"/>
        <v>0</v>
      </c>
      <c r="BI181" s="200">
        <f t="shared" si="8"/>
        <v>0</v>
      </c>
      <c r="BJ181" s="17" t="s">
        <v>21</v>
      </c>
      <c r="BK181" s="200">
        <f t="shared" si="9"/>
        <v>0</v>
      </c>
      <c r="BL181" s="17" t="s">
        <v>136</v>
      </c>
      <c r="BM181" s="199" t="s">
        <v>297</v>
      </c>
    </row>
    <row r="182" spans="1:65" s="2" customFormat="1" ht="21.75" customHeight="1">
      <c r="A182" s="34"/>
      <c r="B182" s="35"/>
      <c r="C182" s="187" t="s">
        <v>298</v>
      </c>
      <c r="D182" s="187" t="s">
        <v>132</v>
      </c>
      <c r="E182" s="188" t="s">
        <v>299</v>
      </c>
      <c r="F182" s="189" t="s">
        <v>300</v>
      </c>
      <c r="G182" s="190" t="s">
        <v>135</v>
      </c>
      <c r="H182" s="191">
        <v>174.88</v>
      </c>
      <c r="I182" s="192"/>
      <c r="J182" s="193">
        <f t="shared" si="0"/>
        <v>0</v>
      </c>
      <c r="K182" s="194"/>
      <c r="L182" s="39"/>
      <c r="M182" s="195" t="s">
        <v>1</v>
      </c>
      <c r="N182" s="196" t="s">
        <v>47</v>
      </c>
      <c r="O182" s="71"/>
      <c r="P182" s="197">
        <f t="shared" si="1"/>
        <v>0</v>
      </c>
      <c r="Q182" s="197">
        <v>0.27994000000000002</v>
      </c>
      <c r="R182" s="197">
        <f t="shared" si="2"/>
        <v>48.955907200000006</v>
      </c>
      <c r="S182" s="197">
        <v>0</v>
      </c>
      <c r="T182" s="198">
        <f t="shared" si="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136</v>
      </c>
      <c r="AT182" s="199" t="s">
        <v>132</v>
      </c>
      <c r="AU182" s="199" t="s">
        <v>91</v>
      </c>
      <c r="AY182" s="17" t="s">
        <v>130</v>
      </c>
      <c r="BE182" s="200">
        <f t="shared" si="4"/>
        <v>0</v>
      </c>
      <c r="BF182" s="200">
        <f t="shared" si="5"/>
        <v>0</v>
      </c>
      <c r="BG182" s="200">
        <f t="shared" si="6"/>
        <v>0</v>
      </c>
      <c r="BH182" s="200">
        <f t="shared" si="7"/>
        <v>0</v>
      </c>
      <c r="BI182" s="200">
        <f t="shared" si="8"/>
        <v>0</v>
      </c>
      <c r="BJ182" s="17" t="s">
        <v>21</v>
      </c>
      <c r="BK182" s="200">
        <f t="shared" si="9"/>
        <v>0</v>
      </c>
      <c r="BL182" s="17" t="s">
        <v>136</v>
      </c>
      <c r="BM182" s="199" t="s">
        <v>301</v>
      </c>
    </row>
    <row r="183" spans="1:65" s="2" customFormat="1" ht="24.2" customHeight="1">
      <c r="A183" s="34"/>
      <c r="B183" s="35"/>
      <c r="C183" s="187" t="s">
        <v>302</v>
      </c>
      <c r="D183" s="187" t="s">
        <v>132</v>
      </c>
      <c r="E183" s="188" t="s">
        <v>303</v>
      </c>
      <c r="F183" s="189" t="s">
        <v>304</v>
      </c>
      <c r="G183" s="190" t="s">
        <v>135</v>
      </c>
      <c r="H183" s="191">
        <v>174.88</v>
      </c>
      <c r="I183" s="192"/>
      <c r="J183" s="193">
        <f t="shared" si="0"/>
        <v>0</v>
      </c>
      <c r="K183" s="194"/>
      <c r="L183" s="39"/>
      <c r="M183" s="195" t="s">
        <v>1</v>
      </c>
      <c r="N183" s="196" t="s">
        <v>47</v>
      </c>
      <c r="O183" s="71"/>
      <c r="P183" s="197">
        <f t="shared" si="1"/>
        <v>0</v>
      </c>
      <c r="Q183" s="197">
        <v>0.13188</v>
      </c>
      <c r="R183" s="197">
        <f t="shared" si="2"/>
        <v>23.063174399999998</v>
      </c>
      <c r="S183" s="197">
        <v>0</v>
      </c>
      <c r="T183" s="198">
        <f t="shared" si="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136</v>
      </c>
      <c r="AT183" s="199" t="s">
        <v>132</v>
      </c>
      <c r="AU183" s="199" t="s">
        <v>91</v>
      </c>
      <c r="AY183" s="17" t="s">
        <v>130</v>
      </c>
      <c r="BE183" s="200">
        <f t="shared" si="4"/>
        <v>0</v>
      </c>
      <c r="BF183" s="200">
        <f t="shared" si="5"/>
        <v>0</v>
      </c>
      <c r="BG183" s="200">
        <f t="shared" si="6"/>
        <v>0</v>
      </c>
      <c r="BH183" s="200">
        <f t="shared" si="7"/>
        <v>0</v>
      </c>
      <c r="BI183" s="200">
        <f t="shared" si="8"/>
        <v>0</v>
      </c>
      <c r="BJ183" s="17" t="s">
        <v>21</v>
      </c>
      <c r="BK183" s="200">
        <f t="shared" si="9"/>
        <v>0</v>
      </c>
      <c r="BL183" s="17" t="s">
        <v>136</v>
      </c>
      <c r="BM183" s="199" t="s">
        <v>305</v>
      </c>
    </row>
    <row r="184" spans="1:65" s="2" customFormat="1" ht="24.2" customHeight="1">
      <c r="A184" s="34"/>
      <c r="B184" s="35"/>
      <c r="C184" s="187" t="s">
        <v>306</v>
      </c>
      <c r="D184" s="187" t="s">
        <v>132</v>
      </c>
      <c r="E184" s="188" t="s">
        <v>307</v>
      </c>
      <c r="F184" s="189" t="s">
        <v>308</v>
      </c>
      <c r="G184" s="190" t="s">
        <v>135</v>
      </c>
      <c r="H184" s="191">
        <v>174.88</v>
      </c>
      <c r="I184" s="192"/>
      <c r="J184" s="193">
        <f t="shared" si="0"/>
        <v>0</v>
      </c>
      <c r="K184" s="194"/>
      <c r="L184" s="39"/>
      <c r="M184" s="195" t="s">
        <v>1</v>
      </c>
      <c r="N184" s="196" t="s">
        <v>47</v>
      </c>
      <c r="O184" s="71"/>
      <c r="P184" s="197">
        <f t="shared" si="1"/>
        <v>0</v>
      </c>
      <c r="Q184" s="197">
        <v>0.18462999999999999</v>
      </c>
      <c r="R184" s="197">
        <f t="shared" si="2"/>
        <v>32.288094399999999</v>
      </c>
      <c r="S184" s="197">
        <v>0</v>
      </c>
      <c r="T184" s="198">
        <f t="shared" si="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136</v>
      </c>
      <c r="AT184" s="199" t="s">
        <v>132</v>
      </c>
      <c r="AU184" s="199" t="s">
        <v>91</v>
      </c>
      <c r="AY184" s="17" t="s">
        <v>130</v>
      </c>
      <c r="BE184" s="200">
        <f t="shared" si="4"/>
        <v>0</v>
      </c>
      <c r="BF184" s="200">
        <f t="shared" si="5"/>
        <v>0</v>
      </c>
      <c r="BG184" s="200">
        <f t="shared" si="6"/>
        <v>0</v>
      </c>
      <c r="BH184" s="200">
        <f t="shared" si="7"/>
        <v>0</v>
      </c>
      <c r="BI184" s="200">
        <f t="shared" si="8"/>
        <v>0</v>
      </c>
      <c r="BJ184" s="17" t="s">
        <v>21</v>
      </c>
      <c r="BK184" s="200">
        <f t="shared" si="9"/>
        <v>0</v>
      </c>
      <c r="BL184" s="17" t="s">
        <v>136</v>
      </c>
      <c r="BM184" s="199" t="s">
        <v>309</v>
      </c>
    </row>
    <row r="185" spans="1:65" s="2" customFormat="1" ht="24.2" customHeight="1">
      <c r="A185" s="34"/>
      <c r="B185" s="35"/>
      <c r="C185" s="187" t="s">
        <v>310</v>
      </c>
      <c r="D185" s="187" t="s">
        <v>132</v>
      </c>
      <c r="E185" s="188" t="s">
        <v>311</v>
      </c>
      <c r="F185" s="189" t="s">
        <v>312</v>
      </c>
      <c r="G185" s="190" t="s">
        <v>135</v>
      </c>
      <c r="H185" s="191">
        <v>174.88</v>
      </c>
      <c r="I185" s="192"/>
      <c r="J185" s="193">
        <f t="shared" si="0"/>
        <v>0</v>
      </c>
      <c r="K185" s="194"/>
      <c r="L185" s="39"/>
      <c r="M185" s="195" t="s">
        <v>1</v>
      </c>
      <c r="N185" s="196" t="s">
        <v>47</v>
      </c>
      <c r="O185" s="71"/>
      <c r="P185" s="197">
        <f t="shared" si="1"/>
        <v>0</v>
      </c>
      <c r="Q185" s="197">
        <v>0.45268199999999997</v>
      </c>
      <c r="R185" s="197">
        <f t="shared" si="2"/>
        <v>79.165028159999991</v>
      </c>
      <c r="S185" s="197">
        <v>0</v>
      </c>
      <c r="T185" s="198">
        <f t="shared" si="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136</v>
      </c>
      <c r="AT185" s="199" t="s">
        <v>132</v>
      </c>
      <c r="AU185" s="199" t="s">
        <v>91</v>
      </c>
      <c r="AY185" s="17" t="s">
        <v>130</v>
      </c>
      <c r="BE185" s="200">
        <f t="shared" si="4"/>
        <v>0</v>
      </c>
      <c r="BF185" s="200">
        <f t="shared" si="5"/>
        <v>0</v>
      </c>
      <c r="BG185" s="200">
        <f t="shared" si="6"/>
        <v>0</v>
      </c>
      <c r="BH185" s="200">
        <f t="shared" si="7"/>
        <v>0</v>
      </c>
      <c r="BI185" s="200">
        <f t="shared" si="8"/>
        <v>0</v>
      </c>
      <c r="BJ185" s="17" t="s">
        <v>21</v>
      </c>
      <c r="BK185" s="200">
        <f t="shared" si="9"/>
        <v>0</v>
      </c>
      <c r="BL185" s="17" t="s">
        <v>136</v>
      </c>
      <c r="BM185" s="199" t="s">
        <v>313</v>
      </c>
    </row>
    <row r="186" spans="1:65" s="2" customFormat="1" ht="24.2" customHeight="1">
      <c r="A186" s="34"/>
      <c r="B186" s="35"/>
      <c r="C186" s="187" t="s">
        <v>314</v>
      </c>
      <c r="D186" s="187" t="s">
        <v>132</v>
      </c>
      <c r="E186" s="188" t="s">
        <v>315</v>
      </c>
      <c r="F186" s="189" t="s">
        <v>316</v>
      </c>
      <c r="G186" s="190" t="s">
        <v>135</v>
      </c>
      <c r="H186" s="191">
        <v>174.88</v>
      </c>
      <c r="I186" s="192"/>
      <c r="J186" s="193">
        <f t="shared" si="0"/>
        <v>0</v>
      </c>
      <c r="K186" s="194"/>
      <c r="L186" s="39"/>
      <c r="M186" s="195" t="s">
        <v>1</v>
      </c>
      <c r="N186" s="196" t="s">
        <v>47</v>
      </c>
      <c r="O186" s="71"/>
      <c r="P186" s="197">
        <f t="shared" si="1"/>
        <v>0</v>
      </c>
      <c r="Q186" s="197">
        <v>6.0099999999999997E-3</v>
      </c>
      <c r="R186" s="197">
        <f t="shared" si="2"/>
        <v>1.0510287999999999</v>
      </c>
      <c r="S186" s="197">
        <v>0</v>
      </c>
      <c r="T186" s="198">
        <f t="shared" si="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136</v>
      </c>
      <c r="AT186" s="199" t="s">
        <v>132</v>
      </c>
      <c r="AU186" s="199" t="s">
        <v>91</v>
      </c>
      <c r="AY186" s="17" t="s">
        <v>130</v>
      </c>
      <c r="BE186" s="200">
        <f t="shared" si="4"/>
        <v>0</v>
      </c>
      <c r="BF186" s="200">
        <f t="shared" si="5"/>
        <v>0</v>
      </c>
      <c r="BG186" s="200">
        <f t="shared" si="6"/>
        <v>0</v>
      </c>
      <c r="BH186" s="200">
        <f t="shared" si="7"/>
        <v>0</v>
      </c>
      <c r="BI186" s="200">
        <f t="shared" si="8"/>
        <v>0</v>
      </c>
      <c r="BJ186" s="17" t="s">
        <v>21</v>
      </c>
      <c r="BK186" s="200">
        <f t="shared" si="9"/>
        <v>0</v>
      </c>
      <c r="BL186" s="17" t="s">
        <v>136</v>
      </c>
      <c r="BM186" s="199" t="s">
        <v>317</v>
      </c>
    </row>
    <row r="187" spans="1:65" s="2" customFormat="1" ht="24.2" customHeight="1">
      <c r="A187" s="34"/>
      <c r="B187" s="35"/>
      <c r="C187" s="187" t="s">
        <v>318</v>
      </c>
      <c r="D187" s="187" t="s">
        <v>132</v>
      </c>
      <c r="E187" s="188" t="s">
        <v>319</v>
      </c>
      <c r="F187" s="189" t="s">
        <v>320</v>
      </c>
      <c r="G187" s="190" t="s">
        <v>135</v>
      </c>
      <c r="H187" s="191">
        <v>174.88</v>
      </c>
      <c r="I187" s="192"/>
      <c r="J187" s="193">
        <f t="shared" si="0"/>
        <v>0</v>
      </c>
      <c r="K187" s="194"/>
      <c r="L187" s="39"/>
      <c r="M187" s="195" t="s">
        <v>1</v>
      </c>
      <c r="N187" s="196" t="s">
        <v>47</v>
      </c>
      <c r="O187" s="71"/>
      <c r="P187" s="197">
        <f t="shared" si="1"/>
        <v>0</v>
      </c>
      <c r="Q187" s="197">
        <v>0</v>
      </c>
      <c r="R187" s="197">
        <f t="shared" si="2"/>
        <v>0</v>
      </c>
      <c r="S187" s="197">
        <v>0</v>
      </c>
      <c r="T187" s="198">
        <f t="shared" si="3"/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136</v>
      </c>
      <c r="AT187" s="199" t="s">
        <v>132</v>
      </c>
      <c r="AU187" s="199" t="s">
        <v>91</v>
      </c>
      <c r="AY187" s="17" t="s">
        <v>130</v>
      </c>
      <c r="BE187" s="200">
        <f t="shared" si="4"/>
        <v>0</v>
      </c>
      <c r="BF187" s="200">
        <f t="shared" si="5"/>
        <v>0</v>
      </c>
      <c r="BG187" s="200">
        <f t="shared" si="6"/>
        <v>0</v>
      </c>
      <c r="BH187" s="200">
        <f t="shared" si="7"/>
        <v>0</v>
      </c>
      <c r="BI187" s="200">
        <f t="shared" si="8"/>
        <v>0</v>
      </c>
      <c r="BJ187" s="17" t="s">
        <v>21</v>
      </c>
      <c r="BK187" s="200">
        <f t="shared" si="9"/>
        <v>0</v>
      </c>
      <c r="BL187" s="17" t="s">
        <v>136</v>
      </c>
      <c r="BM187" s="199" t="s">
        <v>321</v>
      </c>
    </row>
    <row r="188" spans="1:65" s="2" customFormat="1" ht="19.5">
      <c r="A188" s="34"/>
      <c r="B188" s="35"/>
      <c r="C188" s="36"/>
      <c r="D188" s="203" t="s">
        <v>179</v>
      </c>
      <c r="E188" s="36"/>
      <c r="F188" s="213" t="s">
        <v>322</v>
      </c>
      <c r="G188" s="36"/>
      <c r="H188" s="36"/>
      <c r="I188" s="214"/>
      <c r="J188" s="36"/>
      <c r="K188" s="36"/>
      <c r="L188" s="39"/>
      <c r="M188" s="215"/>
      <c r="N188" s="216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179</v>
      </c>
      <c r="AU188" s="17" t="s">
        <v>91</v>
      </c>
    </row>
    <row r="189" spans="1:65" s="2" customFormat="1" ht="33" customHeight="1">
      <c r="A189" s="34"/>
      <c r="B189" s="35"/>
      <c r="C189" s="187" t="s">
        <v>323</v>
      </c>
      <c r="D189" s="187" t="s">
        <v>132</v>
      </c>
      <c r="E189" s="188" t="s">
        <v>324</v>
      </c>
      <c r="F189" s="189" t="s">
        <v>325</v>
      </c>
      <c r="G189" s="190" t="s">
        <v>135</v>
      </c>
      <c r="H189" s="191">
        <v>174.88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47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136</v>
      </c>
      <c r="AT189" s="199" t="s">
        <v>132</v>
      </c>
      <c r="AU189" s="199" t="s">
        <v>91</v>
      </c>
      <c r="AY189" s="17" t="s">
        <v>130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21</v>
      </c>
      <c r="BK189" s="200">
        <f>ROUND(I189*H189,2)</f>
        <v>0</v>
      </c>
      <c r="BL189" s="17" t="s">
        <v>136</v>
      </c>
      <c r="BM189" s="199" t="s">
        <v>326</v>
      </c>
    </row>
    <row r="190" spans="1:65" s="2" customFormat="1" ht="29.25">
      <c r="A190" s="34"/>
      <c r="B190" s="35"/>
      <c r="C190" s="36"/>
      <c r="D190" s="203" t="s">
        <v>179</v>
      </c>
      <c r="E190" s="36"/>
      <c r="F190" s="213" t="s">
        <v>327</v>
      </c>
      <c r="G190" s="36"/>
      <c r="H190" s="36"/>
      <c r="I190" s="214"/>
      <c r="J190" s="36"/>
      <c r="K190" s="36"/>
      <c r="L190" s="39"/>
      <c r="M190" s="215"/>
      <c r="N190" s="216"/>
      <c r="O190" s="71"/>
      <c r="P190" s="71"/>
      <c r="Q190" s="71"/>
      <c r="R190" s="71"/>
      <c r="S190" s="71"/>
      <c r="T190" s="72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179</v>
      </c>
      <c r="AU190" s="17" t="s">
        <v>91</v>
      </c>
    </row>
    <row r="191" spans="1:65" s="12" customFormat="1" ht="22.9" customHeight="1">
      <c r="B191" s="171"/>
      <c r="C191" s="172"/>
      <c r="D191" s="173" t="s">
        <v>81</v>
      </c>
      <c r="E191" s="185" t="s">
        <v>165</v>
      </c>
      <c r="F191" s="185" t="s">
        <v>328</v>
      </c>
      <c r="G191" s="172"/>
      <c r="H191" s="172"/>
      <c r="I191" s="175"/>
      <c r="J191" s="186">
        <f>BK191</f>
        <v>0</v>
      </c>
      <c r="K191" s="172"/>
      <c r="L191" s="177"/>
      <c r="M191" s="178"/>
      <c r="N191" s="179"/>
      <c r="O191" s="179"/>
      <c r="P191" s="180">
        <f>SUM(P192:P234)</f>
        <v>0</v>
      </c>
      <c r="Q191" s="179"/>
      <c r="R191" s="180">
        <f>SUM(R192:R234)</f>
        <v>0.4922166</v>
      </c>
      <c r="S191" s="179"/>
      <c r="T191" s="181">
        <f>SUM(T192:T234)</f>
        <v>0</v>
      </c>
      <c r="AR191" s="182" t="s">
        <v>21</v>
      </c>
      <c r="AT191" s="183" t="s">
        <v>81</v>
      </c>
      <c r="AU191" s="183" t="s">
        <v>21</v>
      </c>
      <c r="AY191" s="182" t="s">
        <v>130</v>
      </c>
      <c r="BK191" s="184">
        <f>SUM(BK192:BK234)</f>
        <v>0</v>
      </c>
    </row>
    <row r="192" spans="1:65" s="2" customFormat="1" ht="24.2" customHeight="1">
      <c r="A192" s="34"/>
      <c r="B192" s="35"/>
      <c r="C192" s="187" t="s">
        <v>329</v>
      </c>
      <c r="D192" s="187" t="s">
        <v>132</v>
      </c>
      <c r="E192" s="188" t="s">
        <v>330</v>
      </c>
      <c r="F192" s="189" t="s">
        <v>331</v>
      </c>
      <c r="G192" s="190" t="s">
        <v>215</v>
      </c>
      <c r="H192" s="191">
        <v>5</v>
      </c>
      <c r="I192" s="192"/>
      <c r="J192" s="193">
        <f>ROUND(I192*H192,2)</f>
        <v>0</v>
      </c>
      <c r="K192" s="194"/>
      <c r="L192" s="39"/>
      <c r="M192" s="195" t="s">
        <v>1</v>
      </c>
      <c r="N192" s="196" t="s">
        <v>47</v>
      </c>
      <c r="O192" s="71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136</v>
      </c>
      <c r="AT192" s="199" t="s">
        <v>132</v>
      </c>
      <c r="AU192" s="199" t="s">
        <v>91</v>
      </c>
      <c r="AY192" s="17" t="s">
        <v>130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21</v>
      </c>
      <c r="BK192" s="200">
        <f>ROUND(I192*H192,2)</f>
        <v>0</v>
      </c>
      <c r="BL192" s="17" t="s">
        <v>136</v>
      </c>
      <c r="BM192" s="199" t="s">
        <v>332</v>
      </c>
    </row>
    <row r="193" spans="1:65" s="2" customFormat="1" ht="19.5">
      <c r="A193" s="34"/>
      <c r="B193" s="35"/>
      <c r="C193" s="36"/>
      <c r="D193" s="203" t="s">
        <v>179</v>
      </c>
      <c r="E193" s="36"/>
      <c r="F193" s="213" t="s">
        <v>333</v>
      </c>
      <c r="G193" s="36"/>
      <c r="H193" s="36"/>
      <c r="I193" s="214"/>
      <c r="J193" s="36"/>
      <c r="K193" s="36"/>
      <c r="L193" s="39"/>
      <c r="M193" s="215"/>
      <c r="N193" s="216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179</v>
      </c>
      <c r="AU193" s="17" t="s">
        <v>91</v>
      </c>
    </row>
    <row r="194" spans="1:65" s="2" customFormat="1" ht="16.5" customHeight="1">
      <c r="A194" s="34"/>
      <c r="B194" s="35"/>
      <c r="C194" s="228" t="s">
        <v>334</v>
      </c>
      <c r="D194" s="228" t="s">
        <v>197</v>
      </c>
      <c r="E194" s="229" t="s">
        <v>335</v>
      </c>
      <c r="F194" s="230" t="s">
        <v>336</v>
      </c>
      <c r="G194" s="231" t="s">
        <v>215</v>
      </c>
      <c r="H194" s="232">
        <v>5</v>
      </c>
      <c r="I194" s="233"/>
      <c r="J194" s="234">
        <f>ROUND(I194*H194,2)</f>
        <v>0</v>
      </c>
      <c r="K194" s="235"/>
      <c r="L194" s="236"/>
      <c r="M194" s="237" t="s">
        <v>1</v>
      </c>
      <c r="N194" s="238" t="s">
        <v>47</v>
      </c>
      <c r="O194" s="71"/>
      <c r="P194" s="197">
        <f>O194*H194</f>
        <v>0</v>
      </c>
      <c r="Q194" s="197">
        <v>5.0000000000000001E-4</v>
      </c>
      <c r="R194" s="197">
        <f>Q194*H194</f>
        <v>2.5000000000000001E-3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165</v>
      </c>
      <c r="AT194" s="199" t="s">
        <v>197</v>
      </c>
      <c r="AU194" s="199" t="s">
        <v>91</v>
      </c>
      <c r="AY194" s="17" t="s">
        <v>130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21</v>
      </c>
      <c r="BK194" s="200">
        <f>ROUND(I194*H194,2)</f>
        <v>0</v>
      </c>
      <c r="BL194" s="17" t="s">
        <v>136</v>
      </c>
      <c r="BM194" s="199" t="s">
        <v>337</v>
      </c>
    </row>
    <row r="195" spans="1:65" s="2" customFormat="1" ht="11.25">
      <c r="A195" s="34"/>
      <c r="B195" s="35"/>
      <c r="C195" s="36"/>
      <c r="D195" s="203" t="s">
        <v>179</v>
      </c>
      <c r="E195" s="36"/>
      <c r="F195" s="213" t="s">
        <v>336</v>
      </c>
      <c r="G195" s="36"/>
      <c r="H195" s="36"/>
      <c r="I195" s="214"/>
      <c r="J195" s="36"/>
      <c r="K195" s="36"/>
      <c r="L195" s="39"/>
      <c r="M195" s="215"/>
      <c r="N195" s="216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179</v>
      </c>
      <c r="AU195" s="17" t="s">
        <v>91</v>
      </c>
    </row>
    <row r="196" spans="1:65" s="2" customFormat="1" ht="19.5">
      <c r="A196" s="34"/>
      <c r="B196" s="35"/>
      <c r="C196" s="36"/>
      <c r="D196" s="203" t="s">
        <v>338</v>
      </c>
      <c r="E196" s="36"/>
      <c r="F196" s="239" t="s">
        <v>339</v>
      </c>
      <c r="G196" s="36"/>
      <c r="H196" s="36"/>
      <c r="I196" s="214"/>
      <c r="J196" s="36"/>
      <c r="K196" s="36"/>
      <c r="L196" s="39"/>
      <c r="M196" s="215"/>
      <c r="N196" s="216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338</v>
      </c>
      <c r="AU196" s="17" t="s">
        <v>91</v>
      </c>
    </row>
    <row r="197" spans="1:65" s="2" customFormat="1" ht="16.5" customHeight="1">
      <c r="A197" s="34"/>
      <c r="B197" s="35"/>
      <c r="C197" s="187" t="s">
        <v>340</v>
      </c>
      <c r="D197" s="187" t="s">
        <v>132</v>
      </c>
      <c r="E197" s="188" t="s">
        <v>341</v>
      </c>
      <c r="F197" s="189" t="s">
        <v>342</v>
      </c>
      <c r="G197" s="190" t="s">
        <v>215</v>
      </c>
      <c r="H197" s="191">
        <v>5</v>
      </c>
      <c r="I197" s="192"/>
      <c r="J197" s="193">
        <f>ROUND(I197*H197,2)</f>
        <v>0</v>
      </c>
      <c r="K197" s="194"/>
      <c r="L197" s="39"/>
      <c r="M197" s="195" t="s">
        <v>1</v>
      </c>
      <c r="N197" s="196" t="s">
        <v>47</v>
      </c>
      <c r="O197" s="71"/>
      <c r="P197" s="197">
        <f>O197*H197</f>
        <v>0</v>
      </c>
      <c r="Q197" s="197">
        <v>1.6299999999999999E-3</v>
      </c>
      <c r="R197" s="197">
        <f>Q197*H197</f>
        <v>8.1499999999999993E-3</v>
      </c>
      <c r="S197" s="197">
        <v>0</v>
      </c>
      <c r="T197" s="19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9" t="s">
        <v>136</v>
      </c>
      <c r="AT197" s="199" t="s">
        <v>132</v>
      </c>
      <c r="AU197" s="199" t="s">
        <v>91</v>
      </c>
      <c r="AY197" s="17" t="s">
        <v>130</v>
      </c>
      <c r="BE197" s="200">
        <f>IF(N197="základní",J197,0)</f>
        <v>0</v>
      </c>
      <c r="BF197" s="200">
        <f>IF(N197="snížená",J197,0)</f>
        <v>0</v>
      </c>
      <c r="BG197" s="200">
        <f>IF(N197="zákl. přenesená",J197,0)</f>
        <v>0</v>
      </c>
      <c r="BH197" s="200">
        <f>IF(N197="sníž. přenesená",J197,0)</f>
        <v>0</v>
      </c>
      <c r="BI197" s="200">
        <f>IF(N197="nulová",J197,0)</f>
        <v>0</v>
      </c>
      <c r="BJ197" s="17" t="s">
        <v>21</v>
      </c>
      <c r="BK197" s="200">
        <f>ROUND(I197*H197,2)</f>
        <v>0</v>
      </c>
      <c r="BL197" s="17" t="s">
        <v>136</v>
      </c>
      <c r="BM197" s="199" t="s">
        <v>343</v>
      </c>
    </row>
    <row r="198" spans="1:65" s="2" customFormat="1" ht="19.5">
      <c r="A198" s="34"/>
      <c r="B198" s="35"/>
      <c r="C198" s="36"/>
      <c r="D198" s="203" t="s">
        <v>179</v>
      </c>
      <c r="E198" s="36"/>
      <c r="F198" s="213" t="s">
        <v>344</v>
      </c>
      <c r="G198" s="36"/>
      <c r="H198" s="36"/>
      <c r="I198" s="214"/>
      <c r="J198" s="36"/>
      <c r="K198" s="36"/>
      <c r="L198" s="39"/>
      <c r="M198" s="215"/>
      <c r="N198" s="216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179</v>
      </c>
      <c r="AU198" s="17" t="s">
        <v>91</v>
      </c>
    </row>
    <row r="199" spans="1:65" s="2" customFormat="1" ht="16.5" customHeight="1">
      <c r="A199" s="34"/>
      <c r="B199" s="35"/>
      <c r="C199" s="187" t="s">
        <v>345</v>
      </c>
      <c r="D199" s="187" t="s">
        <v>132</v>
      </c>
      <c r="E199" s="188" t="s">
        <v>346</v>
      </c>
      <c r="F199" s="189" t="s">
        <v>347</v>
      </c>
      <c r="G199" s="190" t="s">
        <v>348</v>
      </c>
      <c r="H199" s="191">
        <v>5</v>
      </c>
      <c r="I199" s="192"/>
      <c r="J199" s="193">
        <f>ROUND(I199*H199,2)</f>
        <v>0</v>
      </c>
      <c r="K199" s="194"/>
      <c r="L199" s="39"/>
      <c r="M199" s="195" t="s">
        <v>1</v>
      </c>
      <c r="N199" s="196" t="s">
        <v>47</v>
      </c>
      <c r="O199" s="71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136</v>
      </c>
      <c r="AT199" s="199" t="s">
        <v>132</v>
      </c>
      <c r="AU199" s="199" t="s">
        <v>91</v>
      </c>
      <c r="AY199" s="17" t="s">
        <v>130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21</v>
      </c>
      <c r="BK199" s="200">
        <f>ROUND(I199*H199,2)</f>
        <v>0</v>
      </c>
      <c r="BL199" s="17" t="s">
        <v>136</v>
      </c>
      <c r="BM199" s="199" t="s">
        <v>349</v>
      </c>
    </row>
    <row r="200" spans="1:65" s="2" customFormat="1" ht="16.5" customHeight="1">
      <c r="A200" s="34"/>
      <c r="B200" s="35"/>
      <c r="C200" s="228" t="s">
        <v>350</v>
      </c>
      <c r="D200" s="228" t="s">
        <v>197</v>
      </c>
      <c r="E200" s="229" t="s">
        <v>351</v>
      </c>
      <c r="F200" s="230" t="s">
        <v>352</v>
      </c>
      <c r="G200" s="231" t="s">
        <v>348</v>
      </c>
      <c r="H200" s="232">
        <v>5</v>
      </c>
      <c r="I200" s="233"/>
      <c r="J200" s="234">
        <f>ROUND(I200*H200,2)</f>
        <v>0</v>
      </c>
      <c r="K200" s="235"/>
      <c r="L200" s="236"/>
      <c r="M200" s="237" t="s">
        <v>1</v>
      </c>
      <c r="N200" s="238" t="s">
        <v>47</v>
      </c>
      <c r="O200" s="71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165</v>
      </c>
      <c r="AT200" s="199" t="s">
        <v>197</v>
      </c>
      <c r="AU200" s="199" t="s">
        <v>91</v>
      </c>
      <c r="AY200" s="17" t="s">
        <v>130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21</v>
      </c>
      <c r="BK200" s="200">
        <f>ROUND(I200*H200,2)</f>
        <v>0</v>
      </c>
      <c r="BL200" s="17" t="s">
        <v>136</v>
      </c>
      <c r="BM200" s="199" t="s">
        <v>353</v>
      </c>
    </row>
    <row r="201" spans="1:65" s="2" customFormat="1" ht="21.75" customHeight="1">
      <c r="A201" s="34"/>
      <c r="B201" s="35"/>
      <c r="C201" s="228" t="s">
        <v>354</v>
      </c>
      <c r="D201" s="228" t="s">
        <v>197</v>
      </c>
      <c r="E201" s="229" t="s">
        <v>355</v>
      </c>
      <c r="F201" s="230" t="s">
        <v>356</v>
      </c>
      <c r="G201" s="231" t="s">
        <v>348</v>
      </c>
      <c r="H201" s="232">
        <v>5</v>
      </c>
      <c r="I201" s="233"/>
      <c r="J201" s="234">
        <f>ROUND(I201*H201,2)</f>
        <v>0</v>
      </c>
      <c r="K201" s="235"/>
      <c r="L201" s="236"/>
      <c r="M201" s="237" t="s">
        <v>1</v>
      </c>
      <c r="N201" s="238" t="s">
        <v>47</v>
      </c>
      <c r="O201" s="71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165</v>
      </c>
      <c r="AT201" s="199" t="s">
        <v>197</v>
      </c>
      <c r="AU201" s="199" t="s">
        <v>91</v>
      </c>
      <c r="AY201" s="17" t="s">
        <v>130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21</v>
      </c>
      <c r="BK201" s="200">
        <f>ROUND(I201*H201,2)</f>
        <v>0</v>
      </c>
      <c r="BL201" s="17" t="s">
        <v>136</v>
      </c>
      <c r="BM201" s="199" t="s">
        <v>357</v>
      </c>
    </row>
    <row r="202" spans="1:65" s="2" customFormat="1" ht="24.2" customHeight="1">
      <c r="A202" s="34"/>
      <c r="B202" s="35"/>
      <c r="C202" s="187" t="s">
        <v>358</v>
      </c>
      <c r="D202" s="187" t="s">
        <v>132</v>
      </c>
      <c r="E202" s="188" t="s">
        <v>359</v>
      </c>
      <c r="F202" s="189" t="s">
        <v>360</v>
      </c>
      <c r="G202" s="190" t="s">
        <v>215</v>
      </c>
      <c r="H202" s="191">
        <v>35</v>
      </c>
      <c r="I202" s="192"/>
      <c r="J202" s="193">
        <f>ROUND(I202*H202,2)</f>
        <v>0</v>
      </c>
      <c r="K202" s="194"/>
      <c r="L202" s="39"/>
      <c r="M202" s="195" t="s">
        <v>1</v>
      </c>
      <c r="N202" s="196" t="s">
        <v>47</v>
      </c>
      <c r="O202" s="71"/>
      <c r="P202" s="197">
        <f>O202*H202</f>
        <v>0</v>
      </c>
      <c r="Q202" s="197">
        <v>0</v>
      </c>
      <c r="R202" s="197">
        <f>Q202*H202</f>
        <v>0</v>
      </c>
      <c r="S202" s="197">
        <v>0</v>
      </c>
      <c r="T202" s="19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136</v>
      </c>
      <c r="AT202" s="199" t="s">
        <v>132</v>
      </c>
      <c r="AU202" s="199" t="s">
        <v>91</v>
      </c>
      <c r="AY202" s="17" t="s">
        <v>130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21</v>
      </c>
      <c r="BK202" s="200">
        <f>ROUND(I202*H202,2)</f>
        <v>0</v>
      </c>
      <c r="BL202" s="17" t="s">
        <v>136</v>
      </c>
      <c r="BM202" s="199" t="s">
        <v>361</v>
      </c>
    </row>
    <row r="203" spans="1:65" s="2" customFormat="1" ht="29.25">
      <c r="A203" s="34"/>
      <c r="B203" s="35"/>
      <c r="C203" s="36"/>
      <c r="D203" s="203" t="s">
        <v>179</v>
      </c>
      <c r="E203" s="36"/>
      <c r="F203" s="213" t="s">
        <v>362</v>
      </c>
      <c r="G203" s="36"/>
      <c r="H203" s="36"/>
      <c r="I203" s="214"/>
      <c r="J203" s="36"/>
      <c r="K203" s="36"/>
      <c r="L203" s="39"/>
      <c r="M203" s="215"/>
      <c r="N203" s="216"/>
      <c r="O203" s="71"/>
      <c r="P203" s="71"/>
      <c r="Q203" s="71"/>
      <c r="R203" s="71"/>
      <c r="S203" s="71"/>
      <c r="T203" s="72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179</v>
      </c>
      <c r="AU203" s="17" t="s">
        <v>91</v>
      </c>
    </row>
    <row r="204" spans="1:65" s="2" customFormat="1" ht="24.2" customHeight="1">
      <c r="A204" s="34"/>
      <c r="B204" s="35"/>
      <c r="C204" s="187" t="s">
        <v>363</v>
      </c>
      <c r="D204" s="187" t="s">
        <v>132</v>
      </c>
      <c r="E204" s="188" t="s">
        <v>364</v>
      </c>
      <c r="F204" s="189" t="s">
        <v>365</v>
      </c>
      <c r="G204" s="190" t="s">
        <v>348</v>
      </c>
      <c r="H204" s="191">
        <v>18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47</v>
      </c>
      <c r="O204" s="71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136</v>
      </c>
      <c r="AT204" s="199" t="s">
        <v>132</v>
      </c>
      <c r="AU204" s="199" t="s">
        <v>91</v>
      </c>
      <c r="AY204" s="17" t="s">
        <v>130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21</v>
      </c>
      <c r="BK204" s="200">
        <f>ROUND(I204*H204,2)</f>
        <v>0</v>
      </c>
      <c r="BL204" s="17" t="s">
        <v>136</v>
      </c>
      <c r="BM204" s="199" t="s">
        <v>366</v>
      </c>
    </row>
    <row r="205" spans="1:65" s="2" customFormat="1" ht="24.2" customHeight="1">
      <c r="A205" s="34"/>
      <c r="B205" s="35"/>
      <c r="C205" s="228" t="s">
        <v>367</v>
      </c>
      <c r="D205" s="228" t="s">
        <v>197</v>
      </c>
      <c r="E205" s="229" t="s">
        <v>368</v>
      </c>
      <c r="F205" s="230" t="s">
        <v>369</v>
      </c>
      <c r="G205" s="231" t="s">
        <v>215</v>
      </c>
      <c r="H205" s="232">
        <v>35</v>
      </c>
      <c r="I205" s="233"/>
      <c r="J205" s="234">
        <f>ROUND(I205*H205,2)</f>
        <v>0</v>
      </c>
      <c r="K205" s="235"/>
      <c r="L205" s="236"/>
      <c r="M205" s="237" t="s">
        <v>1</v>
      </c>
      <c r="N205" s="238" t="s">
        <v>47</v>
      </c>
      <c r="O205" s="71"/>
      <c r="P205" s="197">
        <f>O205*H205</f>
        <v>0</v>
      </c>
      <c r="Q205" s="197">
        <v>2E-3</v>
      </c>
      <c r="R205" s="197">
        <f>Q205*H205</f>
        <v>7.0000000000000007E-2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165</v>
      </c>
      <c r="AT205" s="199" t="s">
        <v>197</v>
      </c>
      <c r="AU205" s="199" t="s">
        <v>91</v>
      </c>
      <c r="AY205" s="17" t="s">
        <v>130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21</v>
      </c>
      <c r="BK205" s="200">
        <f>ROUND(I205*H205,2)</f>
        <v>0</v>
      </c>
      <c r="BL205" s="17" t="s">
        <v>136</v>
      </c>
      <c r="BM205" s="199" t="s">
        <v>370</v>
      </c>
    </row>
    <row r="206" spans="1:65" s="2" customFormat="1" ht="11.25">
      <c r="A206" s="34"/>
      <c r="B206" s="35"/>
      <c r="C206" s="36"/>
      <c r="D206" s="203" t="s">
        <v>179</v>
      </c>
      <c r="E206" s="36"/>
      <c r="F206" s="213" t="s">
        <v>371</v>
      </c>
      <c r="G206" s="36"/>
      <c r="H206" s="36"/>
      <c r="I206" s="214"/>
      <c r="J206" s="36"/>
      <c r="K206" s="36"/>
      <c r="L206" s="39"/>
      <c r="M206" s="215"/>
      <c r="N206" s="216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179</v>
      </c>
      <c r="AU206" s="17" t="s">
        <v>91</v>
      </c>
    </row>
    <row r="207" spans="1:65" s="2" customFormat="1" ht="16.5" customHeight="1">
      <c r="A207" s="34"/>
      <c r="B207" s="35"/>
      <c r="C207" s="228" t="s">
        <v>372</v>
      </c>
      <c r="D207" s="228" t="s">
        <v>197</v>
      </c>
      <c r="E207" s="229" t="s">
        <v>373</v>
      </c>
      <c r="F207" s="230" t="s">
        <v>374</v>
      </c>
      <c r="G207" s="231" t="s">
        <v>348</v>
      </c>
      <c r="H207" s="232">
        <v>18</v>
      </c>
      <c r="I207" s="233"/>
      <c r="J207" s="234">
        <f>ROUND(I207*H207,2)</f>
        <v>0</v>
      </c>
      <c r="K207" s="235"/>
      <c r="L207" s="236"/>
      <c r="M207" s="237" t="s">
        <v>1</v>
      </c>
      <c r="N207" s="238" t="s">
        <v>47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165</v>
      </c>
      <c r="AT207" s="199" t="s">
        <v>197</v>
      </c>
      <c r="AU207" s="199" t="s">
        <v>91</v>
      </c>
      <c r="AY207" s="17" t="s">
        <v>130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21</v>
      </c>
      <c r="BK207" s="200">
        <f>ROUND(I207*H207,2)</f>
        <v>0</v>
      </c>
      <c r="BL207" s="17" t="s">
        <v>136</v>
      </c>
      <c r="BM207" s="199" t="s">
        <v>375</v>
      </c>
    </row>
    <row r="208" spans="1:65" s="2" customFormat="1" ht="21.75" customHeight="1">
      <c r="A208" s="34"/>
      <c r="B208" s="35"/>
      <c r="C208" s="228" t="s">
        <v>376</v>
      </c>
      <c r="D208" s="228" t="s">
        <v>197</v>
      </c>
      <c r="E208" s="229" t="s">
        <v>377</v>
      </c>
      <c r="F208" s="230" t="s">
        <v>378</v>
      </c>
      <c r="G208" s="231" t="s">
        <v>348</v>
      </c>
      <c r="H208" s="232">
        <v>18</v>
      </c>
      <c r="I208" s="233"/>
      <c r="J208" s="234">
        <f>ROUND(I208*H208,2)</f>
        <v>0</v>
      </c>
      <c r="K208" s="235"/>
      <c r="L208" s="236"/>
      <c r="M208" s="237" t="s">
        <v>1</v>
      </c>
      <c r="N208" s="238" t="s">
        <v>47</v>
      </c>
      <c r="O208" s="71"/>
      <c r="P208" s="197">
        <f>O208*H208</f>
        <v>0</v>
      </c>
      <c r="Q208" s="197">
        <v>0</v>
      </c>
      <c r="R208" s="197">
        <f>Q208*H208</f>
        <v>0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165</v>
      </c>
      <c r="AT208" s="199" t="s">
        <v>197</v>
      </c>
      <c r="AU208" s="199" t="s">
        <v>91</v>
      </c>
      <c r="AY208" s="17" t="s">
        <v>130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21</v>
      </c>
      <c r="BK208" s="200">
        <f>ROUND(I208*H208,2)</f>
        <v>0</v>
      </c>
      <c r="BL208" s="17" t="s">
        <v>136</v>
      </c>
      <c r="BM208" s="199" t="s">
        <v>379</v>
      </c>
    </row>
    <row r="209" spans="1:65" s="2" customFormat="1" ht="16.5" customHeight="1">
      <c r="A209" s="34"/>
      <c r="B209" s="35"/>
      <c r="C209" s="228" t="s">
        <v>380</v>
      </c>
      <c r="D209" s="228" t="s">
        <v>197</v>
      </c>
      <c r="E209" s="229" t="s">
        <v>381</v>
      </c>
      <c r="F209" s="230" t="s">
        <v>382</v>
      </c>
      <c r="G209" s="231" t="s">
        <v>215</v>
      </c>
      <c r="H209" s="232">
        <v>20</v>
      </c>
      <c r="I209" s="233"/>
      <c r="J209" s="234">
        <f>ROUND(I209*H209,2)</f>
        <v>0</v>
      </c>
      <c r="K209" s="235"/>
      <c r="L209" s="236"/>
      <c r="M209" s="237" t="s">
        <v>1</v>
      </c>
      <c r="N209" s="238" t="s">
        <v>47</v>
      </c>
      <c r="O209" s="71"/>
      <c r="P209" s="197">
        <f>O209*H209</f>
        <v>0</v>
      </c>
      <c r="Q209" s="197">
        <v>3.1E-4</v>
      </c>
      <c r="R209" s="197">
        <f>Q209*H209</f>
        <v>6.1999999999999998E-3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165</v>
      </c>
      <c r="AT209" s="199" t="s">
        <v>197</v>
      </c>
      <c r="AU209" s="199" t="s">
        <v>91</v>
      </c>
      <c r="AY209" s="17" t="s">
        <v>130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21</v>
      </c>
      <c r="BK209" s="200">
        <f>ROUND(I209*H209,2)</f>
        <v>0</v>
      </c>
      <c r="BL209" s="17" t="s">
        <v>136</v>
      </c>
      <c r="BM209" s="199" t="s">
        <v>383</v>
      </c>
    </row>
    <row r="210" spans="1:65" s="2" customFormat="1" ht="11.25">
      <c r="A210" s="34"/>
      <c r="B210" s="35"/>
      <c r="C210" s="36"/>
      <c r="D210" s="203" t="s">
        <v>179</v>
      </c>
      <c r="E210" s="36"/>
      <c r="F210" s="213" t="s">
        <v>384</v>
      </c>
      <c r="G210" s="36"/>
      <c r="H210" s="36"/>
      <c r="I210" s="214"/>
      <c r="J210" s="36"/>
      <c r="K210" s="36"/>
      <c r="L210" s="39"/>
      <c r="M210" s="215"/>
      <c r="N210" s="216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179</v>
      </c>
      <c r="AU210" s="17" t="s">
        <v>91</v>
      </c>
    </row>
    <row r="211" spans="1:65" s="2" customFormat="1" ht="21.75" customHeight="1">
      <c r="A211" s="34"/>
      <c r="B211" s="35"/>
      <c r="C211" s="187" t="s">
        <v>385</v>
      </c>
      <c r="D211" s="187" t="s">
        <v>132</v>
      </c>
      <c r="E211" s="188" t="s">
        <v>386</v>
      </c>
      <c r="F211" s="189" t="s">
        <v>387</v>
      </c>
      <c r="G211" s="190" t="s">
        <v>215</v>
      </c>
      <c r="H211" s="191">
        <v>2</v>
      </c>
      <c r="I211" s="192"/>
      <c r="J211" s="193">
        <f>ROUND(I211*H211,2)</f>
        <v>0</v>
      </c>
      <c r="K211" s="194"/>
      <c r="L211" s="39"/>
      <c r="M211" s="195" t="s">
        <v>1</v>
      </c>
      <c r="N211" s="196" t="s">
        <v>47</v>
      </c>
      <c r="O211" s="71"/>
      <c r="P211" s="197">
        <f>O211*H211</f>
        <v>0</v>
      </c>
      <c r="Q211" s="197">
        <v>8.0000000000000004E-4</v>
      </c>
      <c r="R211" s="197">
        <f>Q211*H211</f>
        <v>1.6000000000000001E-3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136</v>
      </c>
      <c r="AT211" s="199" t="s">
        <v>132</v>
      </c>
      <c r="AU211" s="199" t="s">
        <v>91</v>
      </c>
      <c r="AY211" s="17" t="s">
        <v>130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7" t="s">
        <v>21</v>
      </c>
      <c r="BK211" s="200">
        <f>ROUND(I211*H211,2)</f>
        <v>0</v>
      </c>
      <c r="BL211" s="17" t="s">
        <v>136</v>
      </c>
      <c r="BM211" s="199" t="s">
        <v>388</v>
      </c>
    </row>
    <row r="212" spans="1:65" s="2" customFormat="1" ht="16.5" customHeight="1">
      <c r="A212" s="34"/>
      <c r="B212" s="35"/>
      <c r="C212" s="228" t="s">
        <v>389</v>
      </c>
      <c r="D212" s="228" t="s">
        <v>197</v>
      </c>
      <c r="E212" s="229" t="s">
        <v>390</v>
      </c>
      <c r="F212" s="230" t="s">
        <v>391</v>
      </c>
      <c r="G212" s="231" t="s">
        <v>215</v>
      </c>
      <c r="H212" s="232">
        <v>2</v>
      </c>
      <c r="I212" s="233"/>
      <c r="J212" s="234">
        <f>ROUND(I212*H212,2)</f>
        <v>0</v>
      </c>
      <c r="K212" s="235"/>
      <c r="L212" s="236"/>
      <c r="M212" s="237" t="s">
        <v>1</v>
      </c>
      <c r="N212" s="238" t="s">
        <v>47</v>
      </c>
      <c r="O212" s="71"/>
      <c r="P212" s="197">
        <f>O212*H212</f>
        <v>0</v>
      </c>
      <c r="Q212" s="197">
        <v>1.95E-2</v>
      </c>
      <c r="R212" s="197">
        <f>Q212*H212</f>
        <v>3.9E-2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165</v>
      </c>
      <c r="AT212" s="199" t="s">
        <v>197</v>
      </c>
      <c r="AU212" s="199" t="s">
        <v>91</v>
      </c>
      <c r="AY212" s="17" t="s">
        <v>130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21</v>
      </c>
      <c r="BK212" s="200">
        <f>ROUND(I212*H212,2)</f>
        <v>0</v>
      </c>
      <c r="BL212" s="17" t="s">
        <v>136</v>
      </c>
      <c r="BM212" s="199" t="s">
        <v>392</v>
      </c>
    </row>
    <row r="213" spans="1:65" s="2" customFormat="1" ht="11.25">
      <c r="A213" s="34"/>
      <c r="B213" s="35"/>
      <c r="C213" s="36"/>
      <c r="D213" s="203" t="s">
        <v>179</v>
      </c>
      <c r="E213" s="36"/>
      <c r="F213" s="213" t="s">
        <v>393</v>
      </c>
      <c r="G213" s="36"/>
      <c r="H213" s="36"/>
      <c r="I213" s="214"/>
      <c r="J213" s="36"/>
      <c r="K213" s="36"/>
      <c r="L213" s="39"/>
      <c r="M213" s="215"/>
      <c r="N213" s="216"/>
      <c r="O213" s="71"/>
      <c r="P213" s="71"/>
      <c r="Q213" s="71"/>
      <c r="R213" s="71"/>
      <c r="S213" s="71"/>
      <c r="T213" s="72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179</v>
      </c>
      <c r="AU213" s="17" t="s">
        <v>91</v>
      </c>
    </row>
    <row r="214" spans="1:65" s="2" customFormat="1" ht="16.5" customHeight="1">
      <c r="A214" s="34"/>
      <c r="B214" s="35"/>
      <c r="C214" s="187" t="s">
        <v>394</v>
      </c>
      <c r="D214" s="187" t="s">
        <v>132</v>
      </c>
      <c r="E214" s="188" t="s">
        <v>395</v>
      </c>
      <c r="F214" s="189" t="s">
        <v>396</v>
      </c>
      <c r="G214" s="190" t="s">
        <v>348</v>
      </c>
      <c r="H214" s="191">
        <v>5</v>
      </c>
      <c r="I214" s="192"/>
      <c r="J214" s="193">
        <f t="shared" ref="J214:J219" si="10">ROUND(I214*H214,2)</f>
        <v>0</v>
      </c>
      <c r="K214" s="194"/>
      <c r="L214" s="39"/>
      <c r="M214" s="195" t="s">
        <v>1</v>
      </c>
      <c r="N214" s="196" t="s">
        <v>47</v>
      </c>
      <c r="O214" s="71"/>
      <c r="P214" s="197">
        <f t="shared" ref="P214:P219" si="11">O214*H214</f>
        <v>0</v>
      </c>
      <c r="Q214" s="197">
        <v>0</v>
      </c>
      <c r="R214" s="197">
        <f t="shared" ref="R214:R219" si="12">Q214*H214</f>
        <v>0</v>
      </c>
      <c r="S214" s="197">
        <v>0</v>
      </c>
      <c r="T214" s="198">
        <f t="shared" ref="T214:T219" si="13"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136</v>
      </c>
      <c r="AT214" s="199" t="s">
        <v>132</v>
      </c>
      <c r="AU214" s="199" t="s">
        <v>91</v>
      </c>
      <c r="AY214" s="17" t="s">
        <v>130</v>
      </c>
      <c r="BE214" s="200">
        <f t="shared" ref="BE214:BE219" si="14">IF(N214="základní",J214,0)</f>
        <v>0</v>
      </c>
      <c r="BF214" s="200">
        <f t="shared" ref="BF214:BF219" si="15">IF(N214="snížená",J214,0)</f>
        <v>0</v>
      </c>
      <c r="BG214" s="200">
        <f t="shared" ref="BG214:BG219" si="16">IF(N214="zákl. přenesená",J214,0)</f>
        <v>0</v>
      </c>
      <c r="BH214" s="200">
        <f t="shared" ref="BH214:BH219" si="17">IF(N214="sníž. přenesená",J214,0)</f>
        <v>0</v>
      </c>
      <c r="BI214" s="200">
        <f t="shared" ref="BI214:BI219" si="18">IF(N214="nulová",J214,0)</f>
        <v>0</v>
      </c>
      <c r="BJ214" s="17" t="s">
        <v>21</v>
      </c>
      <c r="BK214" s="200">
        <f t="shared" ref="BK214:BK219" si="19">ROUND(I214*H214,2)</f>
        <v>0</v>
      </c>
      <c r="BL214" s="17" t="s">
        <v>136</v>
      </c>
      <c r="BM214" s="199" t="s">
        <v>397</v>
      </c>
    </row>
    <row r="215" spans="1:65" s="2" customFormat="1" ht="16.5" customHeight="1">
      <c r="A215" s="34"/>
      <c r="B215" s="35"/>
      <c r="C215" s="228" t="s">
        <v>398</v>
      </c>
      <c r="D215" s="228" t="s">
        <v>197</v>
      </c>
      <c r="E215" s="229" t="s">
        <v>399</v>
      </c>
      <c r="F215" s="230" t="s">
        <v>400</v>
      </c>
      <c r="G215" s="231" t="s">
        <v>348</v>
      </c>
      <c r="H215" s="232">
        <v>5</v>
      </c>
      <c r="I215" s="233"/>
      <c r="J215" s="234">
        <f t="shared" si="10"/>
        <v>0</v>
      </c>
      <c r="K215" s="235"/>
      <c r="L215" s="236"/>
      <c r="M215" s="237" t="s">
        <v>1</v>
      </c>
      <c r="N215" s="238" t="s">
        <v>47</v>
      </c>
      <c r="O215" s="71"/>
      <c r="P215" s="197">
        <f t="shared" si="11"/>
        <v>0</v>
      </c>
      <c r="Q215" s="197">
        <v>0</v>
      </c>
      <c r="R215" s="197">
        <f t="shared" si="12"/>
        <v>0</v>
      </c>
      <c r="S215" s="197">
        <v>0</v>
      </c>
      <c r="T215" s="198">
        <f t="shared" si="13"/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165</v>
      </c>
      <c r="AT215" s="199" t="s">
        <v>197</v>
      </c>
      <c r="AU215" s="199" t="s">
        <v>91</v>
      </c>
      <c r="AY215" s="17" t="s">
        <v>130</v>
      </c>
      <c r="BE215" s="200">
        <f t="shared" si="14"/>
        <v>0</v>
      </c>
      <c r="BF215" s="200">
        <f t="shared" si="15"/>
        <v>0</v>
      </c>
      <c r="BG215" s="200">
        <f t="shared" si="16"/>
        <v>0</v>
      </c>
      <c r="BH215" s="200">
        <f t="shared" si="17"/>
        <v>0</v>
      </c>
      <c r="BI215" s="200">
        <f t="shared" si="18"/>
        <v>0</v>
      </c>
      <c r="BJ215" s="17" t="s">
        <v>21</v>
      </c>
      <c r="BK215" s="200">
        <f t="shared" si="19"/>
        <v>0</v>
      </c>
      <c r="BL215" s="17" t="s">
        <v>136</v>
      </c>
      <c r="BM215" s="199" t="s">
        <v>401</v>
      </c>
    </row>
    <row r="216" spans="1:65" s="2" customFormat="1" ht="16.5" customHeight="1">
      <c r="A216" s="34"/>
      <c r="B216" s="35"/>
      <c r="C216" s="187" t="s">
        <v>402</v>
      </c>
      <c r="D216" s="187" t="s">
        <v>132</v>
      </c>
      <c r="E216" s="188" t="s">
        <v>403</v>
      </c>
      <c r="F216" s="189" t="s">
        <v>404</v>
      </c>
      <c r="G216" s="190" t="s">
        <v>159</v>
      </c>
      <c r="H216" s="191">
        <v>4372</v>
      </c>
      <c r="I216" s="192"/>
      <c r="J216" s="193">
        <f t="shared" si="10"/>
        <v>0</v>
      </c>
      <c r="K216" s="194"/>
      <c r="L216" s="39"/>
      <c r="M216" s="195" t="s">
        <v>1</v>
      </c>
      <c r="N216" s="196" t="s">
        <v>47</v>
      </c>
      <c r="O216" s="71"/>
      <c r="P216" s="197">
        <f t="shared" si="11"/>
        <v>0</v>
      </c>
      <c r="Q216" s="197">
        <v>0</v>
      </c>
      <c r="R216" s="197">
        <f t="shared" si="12"/>
        <v>0</v>
      </c>
      <c r="S216" s="197">
        <v>0</v>
      </c>
      <c r="T216" s="198">
        <f t="shared" si="13"/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136</v>
      </c>
      <c r="AT216" s="199" t="s">
        <v>132</v>
      </c>
      <c r="AU216" s="199" t="s">
        <v>91</v>
      </c>
      <c r="AY216" s="17" t="s">
        <v>130</v>
      </c>
      <c r="BE216" s="200">
        <f t="shared" si="14"/>
        <v>0</v>
      </c>
      <c r="BF216" s="200">
        <f t="shared" si="15"/>
        <v>0</v>
      </c>
      <c r="BG216" s="200">
        <f t="shared" si="16"/>
        <v>0</v>
      </c>
      <c r="BH216" s="200">
        <f t="shared" si="17"/>
        <v>0</v>
      </c>
      <c r="BI216" s="200">
        <f t="shared" si="18"/>
        <v>0</v>
      </c>
      <c r="BJ216" s="17" t="s">
        <v>21</v>
      </c>
      <c r="BK216" s="200">
        <f t="shared" si="19"/>
        <v>0</v>
      </c>
      <c r="BL216" s="17" t="s">
        <v>136</v>
      </c>
      <c r="BM216" s="199" t="s">
        <v>405</v>
      </c>
    </row>
    <row r="217" spans="1:65" s="2" customFormat="1" ht="21.75" customHeight="1">
      <c r="A217" s="34"/>
      <c r="B217" s="35"/>
      <c r="C217" s="187" t="s">
        <v>406</v>
      </c>
      <c r="D217" s="187" t="s">
        <v>132</v>
      </c>
      <c r="E217" s="188" t="s">
        <v>407</v>
      </c>
      <c r="F217" s="189" t="s">
        <v>408</v>
      </c>
      <c r="G217" s="190" t="s">
        <v>348</v>
      </c>
      <c r="H217" s="191">
        <v>7</v>
      </c>
      <c r="I217" s="192"/>
      <c r="J217" s="193">
        <f t="shared" si="10"/>
        <v>0</v>
      </c>
      <c r="K217" s="194"/>
      <c r="L217" s="39"/>
      <c r="M217" s="195" t="s">
        <v>1</v>
      </c>
      <c r="N217" s="196" t="s">
        <v>47</v>
      </c>
      <c r="O217" s="71"/>
      <c r="P217" s="197">
        <f t="shared" si="11"/>
        <v>0</v>
      </c>
      <c r="Q217" s="197">
        <v>0</v>
      </c>
      <c r="R217" s="197">
        <f t="shared" si="12"/>
        <v>0</v>
      </c>
      <c r="S217" s="197">
        <v>0</v>
      </c>
      <c r="T217" s="198">
        <f t="shared" si="13"/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136</v>
      </c>
      <c r="AT217" s="199" t="s">
        <v>132</v>
      </c>
      <c r="AU217" s="199" t="s">
        <v>91</v>
      </c>
      <c r="AY217" s="17" t="s">
        <v>130</v>
      </c>
      <c r="BE217" s="200">
        <f t="shared" si="14"/>
        <v>0</v>
      </c>
      <c r="BF217" s="200">
        <f t="shared" si="15"/>
        <v>0</v>
      </c>
      <c r="BG217" s="200">
        <f t="shared" si="16"/>
        <v>0</v>
      </c>
      <c r="BH217" s="200">
        <f t="shared" si="17"/>
        <v>0</v>
      </c>
      <c r="BI217" s="200">
        <f t="shared" si="18"/>
        <v>0</v>
      </c>
      <c r="BJ217" s="17" t="s">
        <v>21</v>
      </c>
      <c r="BK217" s="200">
        <f t="shared" si="19"/>
        <v>0</v>
      </c>
      <c r="BL217" s="17" t="s">
        <v>136</v>
      </c>
      <c r="BM217" s="199" t="s">
        <v>409</v>
      </c>
    </row>
    <row r="218" spans="1:65" s="2" customFormat="1" ht="21.75" customHeight="1">
      <c r="A218" s="34"/>
      <c r="B218" s="35"/>
      <c r="C218" s="187" t="s">
        <v>410</v>
      </c>
      <c r="D218" s="187" t="s">
        <v>132</v>
      </c>
      <c r="E218" s="188" t="s">
        <v>411</v>
      </c>
      <c r="F218" s="189" t="s">
        <v>412</v>
      </c>
      <c r="G218" s="190" t="s">
        <v>159</v>
      </c>
      <c r="H218" s="191">
        <v>4372</v>
      </c>
      <c r="I218" s="192"/>
      <c r="J218" s="193">
        <f t="shared" si="10"/>
        <v>0</v>
      </c>
      <c r="K218" s="194"/>
      <c r="L218" s="39"/>
      <c r="M218" s="195" t="s">
        <v>1</v>
      </c>
      <c r="N218" s="196" t="s">
        <v>47</v>
      </c>
      <c r="O218" s="71"/>
      <c r="P218" s="197">
        <f t="shared" si="11"/>
        <v>0</v>
      </c>
      <c r="Q218" s="197">
        <v>5.5000000000000003E-7</v>
      </c>
      <c r="R218" s="197">
        <f t="shared" si="12"/>
        <v>2.4046000000000002E-3</v>
      </c>
      <c r="S218" s="197">
        <v>0</v>
      </c>
      <c r="T218" s="198">
        <f t="shared" si="13"/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136</v>
      </c>
      <c r="AT218" s="199" t="s">
        <v>132</v>
      </c>
      <c r="AU218" s="199" t="s">
        <v>91</v>
      </c>
      <c r="AY218" s="17" t="s">
        <v>130</v>
      </c>
      <c r="BE218" s="200">
        <f t="shared" si="14"/>
        <v>0</v>
      </c>
      <c r="BF218" s="200">
        <f t="shared" si="15"/>
        <v>0</v>
      </c>
      <c r="BG218" s="200">
        <f t="shared" si="16"/>
        <v>0</v>
      </c>
      <c r="BH218" s="200">
        <f t="shared" si="17"/>
        <v>0</v>
      </c>
      <c r="BI218" s="200">
        <f t="shared" si="18"/>
        <v>0</v>
      </c>
      <c r="BJ218" s="17" t="s">
        <v>21</v>
      </c>
      <c r="BK218" s="200">
        <f t="shared" si="19"/>
        <v>0</v>
      </c>
      <c r="BL218" s="17" t="s">
        <v>136</v>
      </c>
      <c r="BM218" s="199" t="s">
        <v>413</v>
      </c>
    </row>
    <row r="219" spans="1:65" s="2" customFormat="1" ht="16.5" customHeight="1">
      <c r="A219" s="34"/>
      <c r="B219" s="35"/>
      <c r="C219" s="187" t="s">
        <v>414</v>
      </c>
      <c r="D219" s="187" t="s">
        <v>132</v>
      </c>
      <c r="E219" s="188" t="s">
        <v>415</v>
      </c>
      <c r="F219" s="189" t="s">
        <v>416</v>
      </c>
      <c r="G219" s="190" t="s">
        <v>215</v>
      </c>
      <c r="H219" s="191">
        <v>1</v>
      </c>
      <c r="I219" s="192"/>
      <c r="J219" s="193">
        <f t="shared" si="10"/>
        <v>0</v>
      </c>
      <c r="K219" s="194"/>
      <c r="L219" s="39"/>
      <c r="M219" s="195" t="s">
        <v>1</v>
      </c>
      <c r="N219" s="196" t="s">
        <v>47</v>
      </c>
      <c r="O219" s="71"/>
      <c r="P219" s="197">
        <f t="shared" si="11"/>
        <v>0</v>
      </c>
      <c r="Q219" s="197">
        <v>1.248E-2</v>
      </c>
      <c r="R219" s="197">
        <f t="shared" si="12"/>
        <v>1.248E-2</v>
      </c>
      <c r="S219" s="197">
        <v>0</v>
      </c>
      <c r="T219" s="198">
        <f t="shared" si="13"/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136</v>
      </c>
      <c r="AT219" s="199" t="s">
        <v>132</v>
      </c>
      <c r="AU219" s="199" t="s">
        <v>91</v>
      </c>
      <c r="AY219" s="17" t="s">
        <v>130</v>
      </c>
      <c r="BE219" s="200">
        <f t="shared" si="14"/>
        <v>0</v>
      </c>
      <c r="BF219" s="200">
        <f t="shared" si="15"/>
        <v>0</v>
      </c>
      <c r="BG219" s="200">
        <f t="shared" si="16"/>
        <v>0</v>
      </c>
      <c r="BH219" s="200">
        <f t="shared" si="17"/>
        <v>0</v>
      </c>
      <c r="BI219" s="200">
        <f t="shared" si="18"/>
        <v>0</v>
      </c>
      <c r="BJ219" s="17" t="s">
        <v>21</v>
      </c>
      <c r="BK219" s="200">
        <f t="shared" si="19"/>
        <v>0</v>
      </c>
      <c r="BL219" s="17" t="s">
        <v>136</v>
      </c>
      <c r="BM219" s="199" t="s">
        <v>417</v>
      </c>
    </row>
    <row r="220" spans="1:65" s="2" customFormat="1" ht="19.5">
      <c r="A220" s="34"/>
      <c r="B220" s="35"/>
      <c r="C220" s="36"/>
      <c r="D220" s="203" t="s">
        <v>179</v>
      </c>
      <c r="E220" s="36"/>
      <c r="F220" s="213" t="s">
        <v>418</v>
      </c>
      <c r="G220" s="36"/>
      <c r="H220" s="36"/>
      <c r="I220" s="214"/>
      <c r="J220" s="36"/>
      <c r="K220" s="36"/>
      <c r="L220" s="39"/>
      <c r="M220" s="215"/>
      <c r="N220" s="216"/>
      <c r="O220" s="71"/>
      <c r="P220" s="71"/>
      <c r="Q220" s="71"/>
      <c r="R220" s="71"/>
      <c r="S220" s="71"/>
      <c r="T220" s="72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179</v>
      </c>
      <c r="AU220" s="17" t="s">
        <v>91</v>
      </c>
    </row>
    <row r="221" spans="1:65" s="2" customFormat="1" ht="16.5" customHeight="1">
      <c r="A221" s="34"/>
      <c r="B221" s="35"/>
      <c r="C221" s="187" t="s">
        <v>419</v>
      </c>
      <c r="D221" s="187" t="s">
        <v>132</v>
      </c>
      <c r="E221" s="188" t="s">
        <v>420</v>
      </c>
      <c r="F221" s="189" t="s">
        <v>421</v>
      </c>
      <c r="G221" s="190" t="s">
        <v>215</v>
      </c>
      <c r="H221" s="191">
        <v>1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47</v>
      </c>
      <c r="O221" s="71"/>
      <c r="P221" s="197">
        <f>O221*H221</f>
        <v>0</v>
      </c>
      <c r="Q221" s="197">
        <v>2.8539999999999999E-2</v>
      </c>
      <c r="R221" s="197">
        <f>Q221*H221</f>
        <v>2.8539999999999999E-2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136</v>
      </c>
      <c r="AT221" s="199" t="s">
        <v>132</v>
      </c>
      <c r="AU221" s="199" t="s">
        <v>91</v>
      </c>
      <c r="AY221" s="17" t="s">
        <v>130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21</v>
      </c>
      <c r="BK221" s="200">
        <f>ROUND(I221*H221,2)</f>
        <v>0</v>
      </c>
      <c r="BL221" s="17" t="s">
        <v>136</v>
      </c>
      <c r="BM221" s="199" t="s">
        <v>422</v>
      </c>
    </row>
    <row r="222" spans="1:65" s="2" customFormat="1" ht="19.5">
      <c r="A222" s="34"/>
      <c r="B222" s="35"/>
      <c r="C222" s="36"/>
      <c r="D222" s="203" t="s">
        <v>179</v>
      </c>
      <c r="E222" s="36"/>
      <c r="F222" s="213" t="s">
        <v>423</v>
      </c>
      <c r="G222" s="36"/>
      <c r="H222" s="36"/>
      <c r="I222" s="214"/>
      <c r="J222" s="36"/>
      <c r="K222" s="36"/>
      <c r="L222" s="39"/>
      <c r="M222" s="215"/>
      <c r="N222" s="216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179</v>
      </c>
      <c r="AU222" s="17" t="s">
        <v>91</v>
      </c>
    </row>
    <row r="223" spans="1:65" s="2" customFormat="1" ht="16.5" customHeight="1">
      <c r="A223" s="34"/>
      <c r="B223" s="35"/>
      <c r="C223" s="187" t="s">
        <v>424</v>
      </c>
      <c r="D223" s="187" t="s">
        <v>132</v>
      </c>
      <c r="E223" s="188" t="s">
        <v>425</v>
      </c>
      <c r="F223" s="189" t="s">
        <v>426</v>
      </c>
      <c r="G223" s="190" t="s">
        <v>348</v>
      </c>
      <c r="H223" s="191">
        <v>35</v>
      </c>
      <c r="I223" s="192"/>
      <c r="J223" s="193">
        <f t="shared" ref="J223:J234" si="20">ROUND(I223*H223,2)</f>
        <v>0</v>
      </c>
      <c r="K223" s="194"/>
      <c r="L223" s="39"/>
      <c r="M223" s="195" t="s">
        <v>1</v>
      </c>
      <c r="N223" s="196" t="s">
        <v>47</v>
      </c>
      <c r="O223" s="71"/>
      <c r="P223" s="197">
        <f t="shared" ref="P223:P234" si="21">O223*H223</f>
        <v>0</v>
      </c>
      <c r="Q223" s="197">
        <v>0</v>
      </c>
      <c r="R223" s="197">
        <f t="shared" ref="R223:R234" si="22">Q223*H223</f>
        <v>0</v>
      </c>
      <c r="S223" s="197">
        <v>0</v>
      </c>
      <c r="T223" s="198">
        <f t="shared" ref="T223:T234" si="23"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136</v>
      </c>
      <c r="AT223" s="199" t="s">
        <v>132</v>
      </c>
      <c r="AU223" s="199" t="s">
        <v>91</v>
      </c>
      <c r="AY223" s="17" t="s">
        <v>130</v>
      </c>
      <c r="BE223" s="200">
        <f t="shared" ref="BE223:BE234" si="24">IF(N223="základní",J223,0)</f>
        <v>0</v>
      </c>
      <c r="BF223" s="200">
        <f t="shared" ref="BF223:BF234" si="25">IF(N223="snížená",J223,0)</f>
        <v>0</v>
      </c>
      <c r="BG223" s="200">
        <f t="shared" ref="BG223:BG234" si="26">IF(N223="zákl. přenesená",J223,0)</f>
        <v>0</v>
      </c>
      <c r="BH223" s="200">
        <f t="shared" ref="BH223:BH234" si="27">IF(N223="sníž. přenesená",J223,0)</f>
        <v>0</v>
      </c>
      <c r="BI223" s="200">
        <f t="shared" ref="BI223:BI234" si="28">IF(N223="nulová",J223,0)</f>
        <v>0</v>
      </c>
      <c r="BJ223" s="17" t="s">
        <v>21</v>
      </c>
      <c r="BK223" s="200">
        <f t="shared" ref="BK223:BK234" si="29">ROUND(I223*H223,2)</f>
        <v>0</v>
      </c>
      <c r="BL223" s="17" t="s">
        <v>136</v>
      </c>
      <c r="BM223" s="199" t="s">
        <v>427</v>
      </c>
    </row>
    <row r="224" spans="1:65" s="2" customFormat="1" ht="16.5" customHeight="1">
      <c r="A224" s="34"/>
      <c r="B224" s="35"/>
      <c r="C224" s="228" t="s">
        <v>428</v>
      </c>
      <c r="D224" s="228" t="s">
        <v>197</v>
      </c>
      <c r="E224" s="229" t="s">
        <v>429</v>
      </c>
      <c r="F224" s="230" t="s">
        <v>430</v>
      </c>
      <c r="G224" s="231" t="s">
        <v>348</v>
      </c>
      <c r="H224" s="232">
        <v>35</v>
      </c>
      <c r="I224" s="233"/>
      <c r="J224" s="234">
        <f t="shared" si="20"/>
        <v>0</v>
      </c>
      <c r="K224" s="235"/>
      <c r="L224" s="236"/>
      <c r="M224" s="237" t="s">
        <v>1</v>
      </c>
      <c r="N224" s="238" t="s">
        <v>47</v>
      </c>
      <c r="O224" s="71"/>
      <c r="P224" s="197">
        <f t="shared" si="21"/>
        <v>0</v>
      </c>
      <c r="Q224" s="197">
        <v>0</v>
      </c>
      <c r="R224" s="197">
        <f t="shared" si="22"/>
        <v>0</v>
      </c>
      <c r="S224" s="197">
        <v>0</v>
      </c>
      <c r="T224" s="198">
        <f t="shared" si="23"/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165</v>
      </c>
      <c r="AT224" s="199" t="s">
        <v>197</v>
      </c>
      <c r="AU224" s="199" t="s">
        <v>91</v>
      </c>
      <c r="AY224" s="17" t="s">
        <v>130</v>
      </c>
      <c r="BE224" s="200">
        <f t="shared" si="24"/>
        <v>0</v>
      </c>
      <c r="BF224" s="200">
        <f t="shared" si="25"/>
        <v>0</v>
      </c>
      <c r="BG224" s="200">
        <f t="shared" si="26"/>
        <v>0</v>
      </c>
      <c r="BH224" s="200">
        <f t="shared" si="27"/>
        <v>0</v>
      </c>
      <c r="BI224" s="200">
        <f t="shared" si="28"/>
        <v>0</v>
      </c>
      <c r="BJ224" s="17" t="s">
        <v>21</v>
      </c>
      <c r="BK224" s="200">
        <f t="shared" si="29"/>
        <v>0</v>
      </c>
      <c r="BL224" s="17" t="s">
        <v>136</v>
      </c>
      <c r="BM224" s="199" t="s">
        <v>431</v>
      </c>
    </row>
    <row r="225" spans="1:65" s="2" customFormat="1" ht="16.5" customHeight="1">
      <c r="A225" s="34"/>
      <c r="B225" s="35"/>
      <c r="C225" s="228" t="s">
        <v>432</v>
      </c>
      <c r="D225" s="228" t="s">
        <v>197</v>
      </c>
      <c r="E225" s="229" t="s">
        <v>433</v>
      </c>
      <c r="F225" s="230" t="s">
        <v>434</v>
      </c>
      <c r="G225" s="231" t="s">
        <v>348</v>
      </c>
      <c r="H225" s="232">
        <v>35</v>
      </c>
      <c r="I225" s="233"/>
      <c r="J225" s="234">
        <f t="shared" si="20"/>
        <v>0</v>
      </c>
      <c r="K225" s="235"/>
      <c r="L225" s="236"/>
      <c r="M225" s="237" t="s">
        <v>1</v>
      </c>
      <c r="N225" s="238" t="s">
        <v>47</v>
      </c>
      <c r="O225" s="71"/>
      <c r="P225" s="197">
        <f t="shared" si="21"/>
        <v>0</v>
      </c>
      <c r="Q225" s="197">
        <v>0</v>
      </c>
      <c r="R225" s="197">
        <f t="shared" si="22"/>
        <v>0</v>
      </c>
      <c r="S225" s="197">
        <v>0</v>
      </c>
      <c r="T225" s="198">
        <f t="shared" si="23"/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165</v>
      </c>
      <c r="AT225" s="199" t="s">
        <v>197</v>
      </c>
      <c r="AU225" s="199" t="s">
        <v>91</v>
      </c>
      <c r="AY225" s="17" t="s">
        <v>130</v>
      </c>
      <c r="BE225" s="200">
        <f t="shared" si="24"/>
        <v>0</v>
      </c>
      <c r="BF225" s="200">
        <f t="shared" si="25"/>
        <v>0</v>
      </c>
      <c r="BG225" s="200">
        <f t="shared" si="26"/>
        <v>0</v>
      </c>
      <c r="BH225" s="200">
        <f t="shared" si="27"/>
        <v>0</v>
      </c>
      <c r="BI225" s="200">
        <f t="shared" si="28"/>
        <v>0</v>
      </c>
      <c r="BJ225" s="17" t="s">
        <v>21</v>
      </c>
      <c r="BK225" s="200">
        <f t="shared" si="29"/>
        <v>0</v>
      </c>
      <c r="BL225" s="17" t="s">
        <v>136</v>
      </c>
      <c r="BM225" s="199" t="s">
        <v>435</v>
      </c>
    </row>
    <row r="226" spans="1:65" s="2" customFormat="1" ht="16.5" customHeight="1">
      <c r="A226" s="34"/>
      <c r="B226" s="35"/>
      <c r="C226" s="187" t="s">
        <v>436</v>
      </c>
      <c r="D226" s="187" t="s">
        <v>132</v>
      </c>
      <c r="E226" s="188" t="s">
        <v>437</v>
      </c>
      <c r="F226" s="189" t="s">
        <v>438</v>
      </c>
      <c r="G226" s="190" t="s">
        <v>348</v>
      </c>
      <c r="H226" s="191">
        <v>18</v>
      </c>
      <c r="I226" s="192"/>
      <c r="J226" s="193">
        <f t="shared" si="20"/>
        <v>0</v>
      </c>
      <c r="K226" s="194"/>
      <c r="L226" s="39"/>
      <c r="M226" s="195" t="s">
        <v>1</v>
      </c>
      <c r="N226" s="196" t="s">
        <v>47</v>
      </c>
      <c r="O226" s="71"/>
      <c r="P226" s="197">
        <f t="shared" si="21"/>
        <v>0</v>
      </c>
      <c r="Q226" s="197">
        <v>0</v>
      </c>
      <c r="R226" s="197">
        <f t="shared" si="22"/>
        <v>0</v>
      </c>
      <c r="S226" s="197">
        <v>0</v>
      </c>
      <c r="T226" s="198">
        <f t="shared" si="23"/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136</v>
      </c>
      <c r="AT226" s="199" t="s">
        <v>132</v>
      </c>
      <c r="AU226" s="199" t="s">
        <v>91</v>
      </c>
      <c r="AY226" s="17" t="s">
        <v>130</v>
      </c>
      <c r="BE226" s="200">
        <f t="shared" si="24"/>
        <v>0</v>
      </c>
      <c r="BF226" s="200">
        <f t="shared" si="25"/>
        <v>0</v>
      </c>
      <c r="BG226" s="200">
        <f t="shared" si="26"/>
        <v>0</v>
      </c>
      <c r="BH226" s="200">
        <f t="shared" si="27"/>
        <v>0</v>
      </c>
      <c r="BI226" s="200">
        <f t="shared" si="28"/>
        <v>0</v>
      </c>
      <c r="BJ226" s="17" t="s">
        <v>21</v>
      </c>
      <c r="BK226" s="200">
        <f t="shared" si="29"/>
        <v>0</v>
      </c>
      <c r="BL226" s="17" t="s">
        <v>136</v>
      </c>
      <c r="BM226" s="199" t="s">
        <v>439</v>
      </c>
    </row>
    <row r="227" spans="1:65" s="2" customFormat="1" ht="16.5" customHeight="1">
      <c r="A227" s="34"/>
      <c r="B227" s="35"/>
      <c r="C227" s="228" t="s">
        <v>440</v>
      </c>
      <c r="D227" s="228" t="s">
        <v>197</v>
      </c>
      <c r="E227" s="229" t="s">
        <v>441</v>
      </c>
      <c r="F227" s="230" t="s">
        <v>442</v>
      </c>
      <c r="G227" s="231" t="s">
        <v>348</v>
      </c>
      <c r="H227" s="232">
        <v>18</v>
      </c>
      <c r="I227" s="233"/>
      <c r="J227" s="234">
        <f t="shared" si="20"/>
        <v>0</v>
      </c>
      <c r="K227" s="235"/>
      <c r="L227" s="236"/>
      <c r="M227" s="237" t="s">
        <v>1</v>
      </c>
      <c r="N227" s="238" t="s">
        <v>47</v>
      </c>
      <c r="O227" s="71"/>
      <c r="P227" s="197">
        <f t="shared" si="21"/>
        <v>0</v>
      </c>
      <c r="Q227" s="197">
        <v>0</v>
      </c>
      <c r="R227" s="197">
        <f t="shared" si="22"/>
        <v>0</v>
      </c>
      <c r="S227" s="197">
        <v>0</v>
      </c>
      <c r="T227" s="198">
        <f t="shared" si="23"/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9" t="s">
        <v>165</v>
      </c>
      <c r="AT227" s="199" t="s">
        <v>197</v>
      </c>
      <c r="AU227" s="199" t="s">
        <v>91</v>
      </c>
      <c r="AY227" s="17" t="s">
        <v>130</v>
      </c>
      <c r="BE227" s="200">
        <f t="shared" si="24"/>
        <v>0</v>
      </c>
      <c r="BF227" s="200">
        <f t="shared" si="25"/>
        <v>0</v>
      </c>
      <c r="BG227" s="200">
        <f t="shared" si="26"/>
        <v>0</v>
      </c>
      <c r="BH227" s="200">
        <f t="shared" si="27"/>
        <v>0</v>
      </c>
      <c r="BI227" s="200">
        <f t="shared" si="28"/>
        <v>0</v>
      </c>
      <c r="BJ227" s="17" t="s">
        <v>21</v>
      </c>
      <c r="BK227" s="200">
        <f t="shared" si="29"/>
        <v>0</v>
      </c>
      <c r="BL227" s="17" t="s">
        <v>136</v>
      </c>
      <c r="BM227" s="199" t="s">
        <v>443</v>
      </c>
    </row>
    <row r="228" spans="1:65" s="2" customFormat="1" ht="16.5" customHeight="1">
      <c r="A228" s="34"/>
      <c r="B228" s="35"/>
      <c r="C228" s="228" t="s">
        <v>444</v>
      </c>
      <c r="D228" s="228" t="s">
        <v>197</v>
      </c>
      <c r="E228" s="229" t="s">
        <v>445</v>
      </c>
      <c r="F228" s="230" t="s">
        <v>446</v>
      </c>
      <c r="G228" s="231" t="s">
        <v>348</v>
      </c>
      <c r="H228" s="232">
        <v>18</v>
      </c>
      <c r="I228" s="233"/>
      <c r="J228" s="234">
        <f t="shared" si="20"/>
        <v>0</v>
      </c>
      <c r="K228" s="235"/>
      <c r="L228" s="236"/>
      <c r="M228" s="237" t="s">
        <v>1</v>
      </c>
      <c r="N228" s="238" t="s">
        <v>47</v>
      </c>
      <c r="O228" s="71"/>
      <c r="P228" s="197">
        <f t="shared" si="21"/>
        <v>0</v>
      </c>
      <c r="Q228" s="197">
        <v>0</v>
      </c>
      <c r="R228" s="197">
        <f t="shared" si="22"/>
        <v>0</v>
      </c>
      <c r="S228" s="197">
        <v>0</v>
      </c>
      <c r="T228" s="198">
        <f t="shared" si="23"/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165</v>
      </c>
      <c r="AT228" s="199" t="s">
        <v>197</v>
      </c>
      <c r="AU228" s="199" t="s">
        <v>91</v>
      </c>
      <c r="AY228" s="17" t="s">
        <v>130</v>
      </c>
      <c r="BE228" s="200">
        <f t="shared" si="24"/>
        <v>0</v>
      </c>
      <c r="BF228" s="200">
        <f t="shared" si="25"/>
        <v>0</v>
      </c>
      <c r="BG228" s="200">
        <f t="shared" si="26"/>
        <v>0</v>
      </c>
      <c r="BH228" s="200">
        <f t="shared" si="27"/>
        <v>0</v>
      </c>
      <c r="BI228" s="200">
        <f t="shared" si="28"/>
        <v>0</v>
      </c>
      <c r="BJ228" s="17" t="s">
        <v>21</v>
      </c>
      <c r="BK228" s="200">
        <f t="shared" si="29"/>
        <v>0</v>
      </c>
      <c r="BL228" s="17" t="s">
        <v>136</v>
      </c>
      <c r="BM228" s="199" t="s">
        <v>447</v>
      </c>
    </row>
    <row r="229" spans="1:65" s="2" customFormat="1" ht="24.2" customHeight="1">
      <c r="A229" s="34"/>
      <c r="B229" s="35"/>
      <c r="C229" s="187" t="s">
        <v>448</v>
      </c>
      <c r="D229" s="187" t="s">
        <v>132</v>
      </c>
      <c r="E229" s="188" t="s">
        <v>449</v>
      </c>
      <c r="F229" s="189" t="s">
        <v>450</v>
      </c>
      <c r="G229" s="190" t="s">
        <v>348</v>
      </c>
      <c r="H229" s="191">
        <v>5</v>
      </c>
      <c r="I229" s="192"/>
      <c r="J229" s="193">
        <f t="shared" si="20"/>
        <v>0</v>
      </c>
      <c r="K229" s="194"/>
      <c r="L229" s="39"/>
      <c r="M229" s="195" t="s">
        <v>1</v>
      </c>
      <c r="N229" s="196" t="s">
        <v>47</v>
      </c>
      <c r="O229" s="71"/>
      <c r="P229" s="197">
        <f t="shared" si="21"/>
        <v>0</v>
      </c>
      <c r="Q229" s="197">
        <v>0</v>
      </c>
      <c r="R229" s="197">
        <f t="shared" si="22"/>
        <v>0</v>
      </c>
      <c r="S229" s="197">
        <v>0</v>
      </c>
      <c r="T229" s="198">
        <f t="shared" si="23"/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9" t="s">
        <v>136</v>
      </c>
      <c r="AT229" s="199" t="s">
        <v>132</v>
      </c>
      <c r="AU229" s="199" t="s">
        <v>91</v>
      </c>
      <c r="AY229" s="17" t="s">
        <v>130</v>
      </c>
      <c r="BE229" s="200">
        <f t="shared" si="24"/>
        <v>0</v>
      </c>
      <c r="BF229" s="200">
        <f t="shared" si="25"/>
        <v>0</v>
      </c>
      <c r="BG229" s="200">
        <f t="shared" si="26"/>
        <v>0</v>
      </c>
      <c r="BH229" s="200">
        <f t="shared" si="27"/>
        <v>0</v>
      </c>
      <c r="BI229" s="200">
        <f t="shared" si="28"/>
        <v>0</v>
      </c>
      <c r="BJ229" s="17" t="s">
        <v>21</v>
      </c>
      <c r="BK229" s="200">
        <f t="shared" si="29"/>
        <v>0</v>
      </c>
      <c r="BL229" s="17" t="s">
        <v>136</v>
      </c>
      <c r="BM229" s="199" t="s">
        <v>451</v>
      </c>
    </row>
    <row r="230" spans="1:65" s="2" customFormat="1" ht="16.5" customHeight="1">
      <c r="A230" s="34"/>
      <c r="B230" s="35"/>
      <c r="C230" s="228" t="s">
        <v>452</v>
      </c>
      <c r="D230" s="228" t="s">
        <v>197</v>
      </c>
      <c r="E230" s="229" t="s">
        <v>453</v>
      </c>
      <c r="F230" s="230" t="s">
        <v>454</v>
      </c>
      <c r="G230" s="231" t="s">
        <v>348</v>
      </c>
      <c r="H230" s="232">
        <v>5</v>
      </c>
      <c r="I230" s="233"/>
      <c r="J230" s="234">
        <f t="shared" si="20"/>
        <v>0</v>
      </c>
      <c r="K230" s="235"/>
      <c r="L230" s="236"/>
      <c r="M230" s="237" t="s">
        <v>1</v>
      </c>
      <c r="N230" s="238" t="s">
        <v>47</v>
      </c>
      <c r="O230" s="71"/>
      <c r="P230" s="197">
        <f t="shared" si="21"/>
        <v>0</v>
      </c>
      <c r="Q230" s="197">
        <v>0</v>
      </c>
      <c r="R230" s="197">
        <f t="shared" si="22"/>
        <v>0</v>
      </c>
      <c r="S230" s="197">
        <v>0</v>
      </c>
      <c r="T230" s="198">
        <f t="shared" si="23"/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165</v>
      </c>
      <c r="AT230" s="199" t="s">
        <v>197</v>
      </c>
      <c r="AU230" s="199" t="s">
        <v>91</v>
      </c>
      <c r="AY230" s="17" t="s">
        <v>130</v>
      </c>
      <c r="BE230" s="200">
        <f t="shared" si="24"/>
        <v>0</v>
      </c>
      <c r="BF230" s="200">
        <f t="shared" si="25"/>
        <v>0</v>
      </c>
      <c r="BG230" s="200">
        <f t="shared" si="26"/>
        <v>0</v>
      </c>
      <c r="BH230" s="200">
        <f t="shared" si="27"/>
        <v>0</v>
      </c>
      <c r="BI230" s="200">
        <f t="shared" si="28"/>
        <v>0</v>
      </c>
      <c r="BJ230" s="17" t="s">
        <v>21</v>
      </c>
      <c r="BK230" s="200">
        <f t="shared" si="29"/>
        <v>0</v>
      </c>
      <c r="BL230" s="17" t="s">
        <v>136</v>
      </c>
      <c r="BM230" s="199" t="s">
        <v>455</v>
      </c>
    </row>
    <row r="231" spans="1:65" s="2" customFormat="1" ht="16.5" customHeight="1">
      <c r="A231" s="34"/>
      <c r="B231" s="35"/>
      <c r="C231" s="228" t="s">
        <v>456</v>
      </c>
      <c r="D231" s="228" t="s">
        <v>197</v>
      </c>
      <c r="E231" s="229" t="s">
        <v>457</v>
      </c>
      <c r="F231" s="230" t="s">
        <v>458</v>
      </c>
      <c r="G231" s="231" t="s">
        <v>348</v>
      </c>
      <c r="H231" s="232">
        <v>5</v>
      </c>
      <c r="I231" s="233"/>
      <c r="J231" s="234">
        <f t="shared" si="20"/>
        <v>0</v>
      </c>
      <c r="K231" s="235"/>
      <c r="L231" s="236"/>
      <c r="M231" s="237" t="s">
        <v>1</v>
      </c>
      <c r="N231" s="238" t="s">
        <v>47</v>
      </c>
      <c r="O231" s="71"/>
      <c r="P231" s="197">
        <f t="shared" si="21"/>
        <v>0</v>
      </c>
      <c r="Q231" s="197">
        <v>0</v>
      </c>
      <c r="R231" s="197">
        <f t="shared" si="22"/>
        <v>0</v>
      </c>
      <c r="S231" s="197">
        <v>0</v>
      </c>
      <c r="T231" s="198">
        <f t="shared" si="23"/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165</v>
      </c>
      <c r="AT231" s="199" t="s">
        <v>197</v>
      </c>
      <c r="AU231" s="199" t="s">
        <v>91</v>
      </c>
      <c r="AY231" s="17" t="s">
        <v>130</v>
      </c>
      <c r="BE231" s="200">
        <f t="shared" si="24"/>
        <v>0</v>
      </c>
      <c r="BF231" s="200">
        <f t="shared" si="25"/>
        <v>0</v>
      </c>
      <c r="BG231" s="200">
        <f t="shared" si="26"/>
        <v>0</v>
      </c>
      <c r="BH231" s="200">
        <f t="shared" si="27"/>
        <v>0</v>
      </c>
      <c r="BI231" s="200">
        <f t="shared" si="28"/>
        <v>0</v>
      </c>
      <c r="BJ231" s="17" t="s">
        <v>21</v>
      </c>
      <c r="BK231" s="200">
        <f t="shared" si="29"/>
        <v>0</v>
      </c>
      <c r="BL231" s="17" t="s">
        <v>136</v>
      </c>
      <c r="BM231" s="199" t="s">
        <v>459</v>
      </c>
    </row>
    <row r="232" spans="1:65" s="2" customFormat="1" ht="21.75" customHeight="1">
      <c r="A232" s="34"/>
      <c r="B232" s="35"/>
      <c r="C232" s="187" t="s">
        <v>460</v>
      </c>
      <c r="D232" s="187" t="s">
        <v>132</v>
      </c>
      <c r="E232" s="188" t="s">
        <v>461</v>
      </c>
      <c r="F232" s="189" t="s">
        <v>462</v>
      </c>
      <c r="G232" s="190" t="s">
        <v>348</v>
      </c>
      <c r="H232" s="191">
        <v>50</v>
      </c>
      <c r="I232" s="192"/>
      <c r="J232" s="193">
        <f t="shared" si="20"/>
        <v>0</v>
      </c>
      <c r="K232" s="194"/>
      <c r="L232" s="39"/>
      <c r="M232" s="195" t="s">
        <v>1</v>
      </c>
      <c r="N232" s="196" t="s">
        <v>47</v>
      </c>
      <c r="O232" s="71"/>
      <c r="P232" s="197">
        <f t="shared" si="21"/>
        <v>0</v>
      </c>
      <c r="Q232" s="197">
        <v>0</v>
      </c>
      <c r="R232" s="197">
        <f t="shared" si="22"/>
        <v>0</v>
      </c>
      <c r="S232" s="197">
        <v>0</v>
      </c>
      <c r="T232" s="198">
        <f t="shared" si="23"/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136</v>
      </c>
      <c r="AT232" s="199" t="s">
        <v>132</v>
      </c>
      <c r="AU232" s="199" t="s">
        <v>91</v>
      </c>
      <c r="AY232" s="17" t="s">
        <v>130</v>
      </c>
      <c r="BE232" s="200">
        <f t="shared" si="24"/>
        <v>0</v>
      </c>
      <c r="BF232" s="200">
        <f t="shared" si="25"/>
        <v>0</v>
      </c>
      <c r="BG232" s="200">
        <f t="shared" si="26"/>
        <v>0</v>
      </c>
      <c r="BH232" s="200">
        <f t="shared" si="27"/>
        <v>0</v>
      </c>
      <c r="BI232" s="200">
        <f t="shared" si="28"/>
        <v>0</v>
      </c>
      <c r="BJ232" s="17" t="s">
        <v>21</v>
      </c>
      <c r="BK232" s="200">
        <f t="shared" si="29"/>
        <v>0</v>
      </c>
      <c r="BL232" s="17" t="s">
        <v>136</v>
      </c>
      <c r="BM232" s="199" t="s">
        <v>463</v>
      </c>
    </row>
    <row r="233" spans="1:65" s="2" customFormat="1" ht="16.5" customHeight="1">
      <c r="A233" s="34"/>
      <c r="B233" s="35"/>
      <c r="C233" s="187" t="s">
        <v>464</v>
      </c>
      <c r="D233" s="187" t="s">
        <v>132</v>
      </c>
      <c r="E233" s="188" t="s">
        <v>465</v>
      </c>
      <c r="F233" s="189" t="s">
        <v>466</v>
      </c>
      <c r="G233" s="190" t="s">
        <v>159</v>
      </c>
      <c r="H233" s="191">
        <v>4372</v>
      </c>
      <c r="I233" s="192"/>
      <c r="J233" s="193">
        <f t="shared" si="20"/>
        <v>0</v>
      </c>
      <c r="K233" s="194"/>
      <c r="L233" s="39"/>
      <c r="M233" s="195" t="s">
        <v>1</v>
      </c>
      <c r="N233" s="196" t="s">
        <v>47</v>
      </c>
      <c r="O233" s="71"/>
      <c r="P233" s="197">
        <f t="shared" si="21"/>
        <v>0</v>
      </c>
      <c r="Q233" s="197">
        <v>0</v>
      </c>
      <c r="R233" s="197">
        <f t="shared" si="22"/>
        <v>0</v>
      </c>
      <c r="S233" s="197">
        <v>0</v>
      </c>
      <c r="T233" s="198">
        <f t="shared" si="23"/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9" t="s">
        <v>136</v>
      </c>
      <c r="AT233" s="199" t="s">
        <v>132</v>
      </c>
      <c r="AU233" s="199" t="s">
        <v>91</v>
      </c>
      <c r="AY233" s="17" t="s">
        <v>130</v>
      </c>
      <c r="BE233" s="200">
        <f t="shared" si="24"/>
        <v>0</v>
      </c>
      <c r="BF233" s="200">
        <f t="shared" si="25"/>
        <v>0</v>
      </c>
      <c r="BG233" s="200">
        <f t="shared" si="26"/>
        <v>0</v>
      </c>
      <c r="BH233" s="200">
        <f t="shared" si="27"/>
        <v>0</v>
      </c>
      <c r="BI233" s="200">
        <f t="shared" si="28"/>
        <v>0</v>
      </c>
      <c r="BJ233" s="17" t="s">
        <v>21</v>
      </c>
      <c r="BK233" s="200">
        <f t="shared" si="29"/>
        <v>0</v>
      </c>
      <c r="BL233" s="17" t="s">
        <v>136</v>
      </c>
      <c r="BM233" s="199" t="s">
        <v>467</v>
      </c>
    </row>
    <row r="234" spans="1:65" s="2" customFormat="1" ht="21.75" customHeight="1">
      <c r="A234" s="34"/>
      <c r="B234" s="35"/>
      <c r="C234" s="187" t="s">
        <v>468</v>
      </c>
      <c r="D234" s="187" t="s">
        <v>132</v>
      </c>
      <c r="E234" s="188" t="s">
        <v>469</v>
      </c>
      <c r="F234" s="189" t="s">
        <v>470</v>
      </c>
      <c r="G234" s="190" t="s">
        <v>159</v>
      </c>
      <c r="H234" s="191">
        <v>4372</v>
      </c>
      <c r="I234" s="192"/>
      <c r="J234" s="193">
        <f t="shared" si="20"/>
        <v>0</v>
      </c>
      <c r="K234" s="194"/>
      <c r="L234" s="39"/>
      <c r="M234" s="195" t="s">
        <v>1</v>
      </c>
      <c r="N234" s="196" t="s">
        <v>47</v>
      </c>
      <c r="O234" s="71"/>
      <c r="P234" s="197">
        <f t="shared" si="21"/>
        <v>0</v>
      </c>
      <c r="Q234" s="197">
        <v>7.3499999999999998E-5</v>
      </c>
      <c r="R234" s="197">
        <f t="shared" si="22"/>
        <v>0.32134200000000002</v>
      </c>
      <c r="S234" s="197">
        <v>0</v>
      </c>
      <c r="T234" s="198">
        <f t="shared" si="23"/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136</v>
      </c>
      <c r="AT234" s="199" t="s">
        <v>132</v>
      </c>
      <c r="AU234" s="199" t="s">
        <v>91</v>
      </c>
      <c r="AY234" s="17" t="s">
        <v>130</v>
      </c>
      <c r="BE234" s="200">
        <f t="shared" si="24"/>
        <v>0</v>
      </c>
      <c r="BF234" s="200">
        <f t="shared" si="25"/>
        <v>0</v>
      </c>
      <c r="BG234" s="200">
        <f t="shared" si="26"/>
        <v>0</v>
      </c>
      <c r="BH234" s="200">
        <f t="shared" si="27"/>
        <v>0</v>
      </c>
      <c r="BI234" s="200">
        <f t="shared" si="28"/>
        <v>0</v>
      </c>
      <c r="BJ234" s="17" t="s">
        <v>21</v>
      </c>
      <c r="BK234" s="200">
        <f t="shared" si="29"/>
        <v>0</v>
      </c>
      <c r="BL234" s="17" t="s">
        <v>136</v>
      </c>
      <c r="BM234" s="199" t="s">
        <v>471</v>
      </c>
    </row>
    <row r="235" spans="1:65" s="12" customFormat="1" ht="22.9" customHeight="1">
      <c r="B235" s="171"/>
      <c r="C235" s="172"/>
      <c r="D235" s="173" t="s">
        <v>81</v>
      </c>
      <c r="E235" s="185" t="s">
        <v>171</v>
      </c>
      <c r="F235" s="185" t="s">
        <v>472</v>
      </c>
      <c r="G235" s="172"/>
      <c r="H235" s="172"/>
      <c r="I235" s="175"/>
      <c r="J235" s="186">
        <f>BK235</f>
        <v>0</v>
      </c>
      <c r="K235" s="172"/>
      <c r="L235" s="177"/>
      <c r="M235" s="178"/>
      <c r="N235" s="179"/>
      <c r="O235" s="179"/>
      <c r="P235" s="180">
        <f>SUM(P236:P243)</f>
        <v>0</v>
      </c>
      <c r="Q235" s="179"/>
      <c r="R235" s="180">
        <f>SUM(R236:R243)</f>
        <v>0</v>
      </c>
      <c r="S235" s="179"/>
      <c r="T235" s="181">
        <f>SUM(T236:T243)</f>
        <v>0</v>
      </c>
      <c r="AR235" s="182" t="s">
        <v>21</v>
      </c>
      <c r="AT235" s="183" t="s">
        <v>81</v>
      </c>
      <c r="AU235" s="183" t="s">
        <v>21</v>
      </c>
      <c r="AY235" s="182" t="s">
        <v>130</v>
      </c>
      <c r="BK235" s="184">
        <f>SUM(BK236:BK243)</f>
        <v>0</v>
      </c>
    </row>
    <row r="236" spans="1:65" s="2" customFormat="1" ht="21.75" customHeight="1">
      <c r="A236" s="34"/>
      <c r="B236" s="35"/>
      <c r="C236" s="187" t="s">
        <v>473</v>
      </c>
      <c r="D236" s="187" t="s">
        <v>132</v>
      </c>
      <c r="E236" s="188" t="s">
        <v>474</v>
      </c>
      <c r="F236" s="189" t="s">
        <v>475</v>
      </c>
      <c r="G236" s="190" t="s">
        <v>159</v>
      </c>
      <c r="H236" s="191">
        <v>874.4</v>
      </c>
      <c r="I236" s="192"/>
      <c r="J236" s="193">
        <f>ROUND(I236*H236,2)</f>
        <v>0</v>
      </c>
      <c r="K236" s="194"/>
      <c r="L236" s="39"/>
      <c r="M236" s="195" t="s">
        <v>1</v>
      </c>
      <c r="N236" s="196" t="s">
        <v>47</v>
      </c>
      <c r="O236" s="71"/>
      <c r="P236" s="197">
        <f>O236*H236</f>
        <v>0</v>
      </c>
      <c r="Q236" s="197">
        <v>0</v>
      </c>
      <c r="R236" s="197">
        <f>Q236*H236</f>
        <v>0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136</v>
      </c>
      <c r="AT236" s="199" t="s">
        <v>132</v>
      </c>
      <c r="AU236" s="199" t="s">
        <v>91</v>
      </c>
      <c r="AY236" s="17" t="s">
        <v>130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7" t="s">
        <v>21</v>
      </c>
      <c r="BK236" s="200">
        <f>ROUND(I236*H236,2)</f>
        <v>0</v>
      </c>
      <c r="BL236" s="17" t="s">
        <v>136</v>
      </c>
      <c r="BM236" s="199" t="s">
        <v>476</v>
      </c>
    </row>
    <row r="237" spans="1:65" s="13" customFormat="1" ht="11.25">
      <c r="B237" s="201"/>
      <c r="C237" s="202"/>
      <c r="D237" s="203" t="s">
        <v>145</v>
      </c>
      <c r="E237" s="204" t="s">
        <v>1</v>
      </c>
      <c r="F237" s="205" t="s">
        <v>477</v>
      </c>
      <c r="G237" s="202"/>
      <c r="H237" s="206">
        <v>874.4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145</v>
      </c>
      <c r="AU237" s="212" t="s">
        <v>91</v>
      </c>
      <c r="AV237" s="13" t="s">
        <v>91</v>
      </c>
      <c r="AW237" s="13" t="s">
        <v>38</v>
      </c>
      <c r="AX237" s="13" t="s">
        <v>21</v>
      </c>
      <c r="AY237" s="212" t="s">
        <v>130</v>
      </c>
    </row>
    <row r="238" spans="1:65" s="2" customFormat="1" ht="24.2" customHeight="1">
      <c r="A238" s="34"/>
      <c r="B238" s="35"/>
      <c r="C238" s="187" t="s">
        <v>478</v>
      </c>
      <c r="D238" s="187" t="s">
        <v>132</v>
      </c>
      <c r="E238" s="188" t="s">
        <v>479</v>
      </c>
      <c r="F238" s="189" t="s">
        <v>480</v>
      </c>
      <c r="G238" s="190" t="s">
        <v>245</v>
      </c>
      <c r="H238" s="191">
        <v>45.5</v>
      </c>
      <c r="I238" s="192"/>
      <c r="J238" s="193">
        <f t="shared" ref="J238:J243" si="30">ROUND(I238*H238,2)</f>
        <v>0</v>
      </c>
      <c r="K238" s="194"/>
      <c r="L238" s="39"/>
      <c r="M238" s="195" t="s">
        <v>1</v>
      </c>
      <c r="N238" s="196" t="s">
        <v>47</v>
      </c>
      <c r="O238" s="71"/>
      <c r="P238" s="197">
        <f t="shared" ref="P238:P243" si="31">O238*H238</f>
        <v>0</v>
      </c>
      <c r="Q238" s="197">
        <v>0</v>
      </c>
      <c r="R238" s="197">
        <f t="shared" ref="R238:R243" si="32">Q238*H238</f>
        <v>0</v>
      </c>
      <c r="S238" s="197">
        <v>0</v>
      </c>
      <c r="T238" s="198">
        <f t="shared" ref="T238:T243" si="33"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136</v>
      </c>
      <c r="AT238" s="199" t="s">
        <v>132</v>
      </c>
      <c r="AU238" s="199" t="s">
        <v>91</v>
      </c>
      <c r="AY238" s="17" t="s">
        <v>130</v>
      </c>
      <c r="BE238" s="200">
        <f t="shared" ref="BE238:BE243" si="34">IF(N238="základní",J238,0)</f>
        <v>0</v>
      </c>
      <c r="BF238" s="200">
        <f t="shared" ref="BF238:BF243" si="35">IF(N238="snížená",J238,0)</f>
        <v>0</v>
      </c>
      <c r="BG238" s="200">
        <f t="shared" ref="BG238:BG243" si="36">IF(N238="zákl. přenesená",J238,0)</f>
        <v>0</v>
      </c>
      <c r="BH238" s="200">
        <f t="shared" ref="BH238:BH243" si="37">IF(N238="sníž. přenesená",J238,0)</f>
        <v>0</v>
      </c>
      <c r="BI238" s="200">
        <f t="shared" ref="BI238:BI243" si="38">IF(N238="nulová",J238,0)</f>
        <v>0</v>
      </c>
      <c r="BJ238" s="17" t="s">
        <v>21</v>
      </c>
      <c r="BK238" s="200">
        <f t="shared" ref="BK238:BK243" si="39">ROUND(I238*H238,2)</f>
        <v>0</v>
      </c>
      <c r="BL238" s="17" t="s">
        <v>136</v>
      </c>
      <c r="BM238" s="199" t="s">
        <v>481</v>
      </c>
    </row>
    <row r="239" spans="1:65" s="2" customFormat="1" ht="16.5" customHeight="1">
      <c r="A239" s="34"/>
      <c r="B239" s="35"/>
      <c r="C239" s="187" t="s">
        <v>482</v>
      </c>
      <c r="D239" s="187" t="s">
        <v>132</v>
      </c>
      <c r="E239" s="188" t="s">
        <v>483</v>
      </c>
      <c r="F239" s="189" t="s">
        <v>484</v>
      </c>
      <c r="G239" s="190" t="s">
        <v>245</v>
      </c>
      <c r="H239" s="191">
        <v>45.5</v>
      </c>
      <c r="I239" s="192"/>
      <c r="J239" s="193">
        <f t="shared" si="30"/>
        <v>0</v>
      </c>
      <c r="K239" s="194"/>
      <c r="L239" s="39"/>
      <c r="M239" s="195" t="s">
        <v>1</v>
      </c>
      <c r="N239" s="196" t="s">
        <v>47</v>
      </c>
      <c r="O239" s="71"/>
      <c r="P239" s="197">
        <f t="shared" si="31"/>
        <v>0</v>
      </c>
      <c r="Q239" s="197">
        <v>0</v>
      </c>
      <c r="R239" s="197">
        <f t="shared" si="32"/>
        <v>0</v>
      </c>
      <c r="S239" s="197">
        <v>0</v>
      </c>
      <c r="T239" s="198">
        <f t="shared" si="33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136</v>
      </c>
      <c r="AT239" s="199" t="s">
        <v>132</v>
      </c>
      <c r="AU239" s="199" t="s">
        <v>91</v>
      </c>
      <c r="AY239" s="17" t="s">
        <v>130</v>
      </c>
      <c r="BE239" s="200">
        <f t="shared" si="34"/>
        <v>0</v>
      </c>
      <c r="BF239" s="200">
        <f t="shared" si="35"/>
        <v>0</v>
      </c>
      <c r="BG239" s="200">
        <f t="shared" si="36"/>
        <v>0</v>
      </c>
      <c r="BH239" s="200">
        <f t="shared" si="37"/>
        <v>0</v>
      </c>
      <c r="BI239" s="200">
        <f t="shared" si="38"/>
        <v>0</v>
      </c>
      <c r="BJ239" s="17" t="s">
        <v>21</v>
      </c>
      <c r="BK239" s="200">
        <f t="shared" si="39"/>
        <v>0</v>
      </c>
      <c r="BL239" s="17" t="s">
        <v>136</v>
      </c>
      <c r="BM239" s="199" t="s">
        <v>485</v>
      </c>
    </row>
    <row r="240" spans="1:65" s="2" customFormat="1" ht="16.5" customHeight="1">
      <c r="A240" s="34"/>
      <c r="B240" s="35"/>
      <c r="C240" s="187" t="s">
        <v>486</v>
      </c>
      <c r="D240" s="187" t="s">
        <v>132</v>
      </c>
      <c r="E240" s="188" t="s">
        <v>487</v>
      </c>
      <c r="F240" s="189" t="s">
        <v>488</v>
      </c>
      <c r="G240" s="190" t="s">
        <v>245</v>
      </c>
      <c r="H240" s="191">
        <v>455</v>
      </c>
      <c r="I240" s="192"/>
      <c r="J240" s="193">
        <f t="shared" si="30"/>
        <v>0</v>
      </c>
      <c r="K240" s="194"/>
      <c r="L240" s="39"/>
      <c r="M240" s="195" t="s">
        <v>1</v>
      </c>
      <c r="N240" s="196" t="s">
        <v>47</v>
      </c>
      <c r="O240" s="71"/>
      <c r="P240" s="197">
        <f t="shared" si="31"/>
        <v>0</v>
      </c>
      <c r="Q240" s="197">
        <v>0</v>
      </c>
      <c r="R240" s="197">
        <f t="shared" si="32"/>
        <v>0</v>
      </c>
      <c r="S240" s="197">
        <v>0</v>
      </c>
      <c r="T240" s="198">
        <f t="shared" si="33"/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136</v>
      </c>
      <c r="AT240" s="199" t="s">
        <v>132</v>
      </c>
      <c r="AU240" s="199" t="s">
        <v>91</v>
      </c>
      <c r="AY240" s="17" t="s">
        <v>130</v>
      </c>
      <c r="BE240" s="200">
        <f t="shared" si="34"/>
        <v>0</v>
      </c>
      <c r="BF240" s="200">
        <f t="shared" si="35"/>
        <v>0</v>
      </c>
      <c r="BG240" s="200">
        <f t="shared" si="36"/>
        <v>0</v>
      </c>
      <c r="BH240" s="200">
        <f t="shared" si="37"/>
        <v>0</v>
      </c>
      <c r="BI240" s="200">
        <f t="shared" si="38"/>
        <v>0</v>
      </c>
      <c r="BJ240" s="17" t="s">
        <v>21</v>
      </c>
      <c r="BK240" s="200">
        <f t="shared" si="39"/>
        <v>0</v>
      </c>
      <c r="BL240" s="17" t="s">
        <v>136</v>
      </c>
      <c r="BM240" s="199" t="s">
        <v>489</v>
      </c>
    </row>
    <row r="241" spans="1:65" s="2" customFormat="1" ht="24.2" customHeight="1">
      <c r="A241" s="34"/>
      <c r="B241" s="35"/>
      <c r="C241" s="187" t="s">
        <v>490</v>
      </c>
      <c r="D241" s="187" t="s">
        <v>132</v>
      </c>
      <c r="E241" s="188" t="s">
        <v>491</v>
      </c>
      <c r="F241" s="189" t="s">
        <v>492</v>
      </c>
      <c r="G241" s="190" t="s">
        <v>245</v>
      </c>
      <c r="H241" s="191">
        <v>2.5</v>
      </c>
      <c r="I241" s="192"/>
      <c r="J241" s="193">
        <f t="shared" si="30"/>
        <v>0</v>
      </c>
      <c r="K241" s="194"/>
      <c r="L241" s="39"/>
      <c r="M241" s="195" t="s">
        <v>1</v>
      </c>
      <c r="N241" s="196" t="s">
        <v>47</v>
      </c>
      <c r="O241" s="71"/>
      <c r="P241" s="197">
        <f t="shared" si="31"/>
        <v>0</v>
      </c>
      <c r="Q241" s="197">
        <v>0</v>
      </c>
      <c r="R241" s="197">
        <f t="shared" si="32"/>
        <v>0</v>
      </c>
      <c r="S241" s="197">
        <v>0</v>
      </c>
      <c r="T241" s="198">
        <f t="shared" si="33"/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9" t="s">
        <v>136</v>
      </c>
      <c r="AT241" s="199" t="s">
        <v>132</v>
      </c>
      <c r="AU241" s="199" t="s">
        <v>91</v>
      </c>
      <c r="AY241" s="17" t="s">
        <v>130</v>
      </c>
      <c r="BE241" s="200">
        <f t="shared" si="34"/>
        <v>0</v>
      </c>
      <c r="BF241" s="200">
        <f t="shared" si="35"/>
        <v>0</v>
      </c>
      <c r="BG241" s="200">
        <f t="shared" si="36"/>
        <v>0</v>
      </c>
      <c r="BH241" s="200">
        <f t="shared" si="37"/>
        <v>0</v>
      </c>
      <c r="BI241" s="200">
        <f t="shared" si="38"/>
        <v>0</v>
      </c>
      <c r="BJ241" s="17" t="s">
        <v>21</v>
      </c>
      <c r="BK241" s="200">
        <f t="shared" si="39"/>
        <v>0</v>
      </c>
      <c r="BL241" s="17" t="s">
        <v>136</v>
      </c>
      <c r="BM241" s="199" t="s">
        <v>493</v>
      </c>
    </row>
    <row r="242" spans="1:65" s="2" customFormat="1" ht="21.75" customHeight="1">
      <c r="A242" s="34"/>
      <c r="B242" s="35"/>
      <c r="C242" s="187" t="s">
        <v>494</v>
      </c>
      <c r="D242" s="187" t="s">
        <v>132</v>
      </c>
      <c r="E242" s="188" t="s">
        <v>495</v>
      </c>
      <c r="F242" s="189" t="s">
        <v>496</v>
      </c>
      <c r="G242" s="190" t="s">
        <v>245</v>
      </c>
      <c r="H242" s="191">
        <v>43</v>
      </c>
      <c r="I242" s="192"/>
      <c r="J242" s="193">
        <f t="shared" si="30"/>
        <v>0</v>
      </c>
      <c r="K242" s="194"/>
      <c r="L242" s="39"/>
      <c r="M242" s="195" t="s">
        <v>1</v>
      </c>
      <c r="N242" s="196" t="s">
        <v>47</v>
      </c>
      <c r="O242" s="71"/>
      <c r="P242" s="197">
        <f t="shared" si="31"/>
        <v>0</v>
      </c>
      <c r="Q242" s="197">
        <v>0</v>
      </c>
      <c r="R242" s="197">
        <f t="shared" si="32"/>
        <v>0</v>
      </c>
      <c r="S242" s="197">
        <v>0</v>
      </c>
      <c r="T242" s="198">
        <f t="shared" si="33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136</v>
      </c>
      <c r="AT242" s="199" t="s">
        <v>132</v>
      </c>
      <c r="AU242" s="199" t="s">
        <v>91</v>
      </c>
      <c r="AY242" s="17" t="s">
        <v>130</v>
      </c>
      <c r="BE242" s="200">
        <f t="shared" si="34"/>
        <v>0</v>
      </c>
      <c r="BF242" s="200">
        <f t="shared" si="35"/>
        <v>0</v>
      </c>
      <c r="BG242" s="200">
        <f t="shared" si="36"/>
        <v>0</v>
      </c>
      <c r="BH242" s="200">
        <f t="shared" si="37"/>
        <v>0</v>
      </c>
      <c r="BI242" s="200">
        <f t="shared" si="38"/>
        <v>0</v>
      </c>
      <c r="BJ242" s="17" t="s">
        <v>21</v>
      </c>
      <c r="BK242" s="200">
        <f t="shared" si="39"/>
        <v>0</v>
      </c>
      <c r="BL242" s="17" t="s">
        <v>136</v>
      </c>
      <c r="BM242" s="199" t="s">
        <v>497</v>
      </c>
    </row>
    <row r="243" spans="1:65" s="2" customFormat="1" ht="24.2" customHeight="1">
      <c r="A243" s="34"/>
      <c r="B243" s="35"/>
      <c r="C243" s="187" t="s">
        <v>498</v>
      </c>
      <c r="D243" s="187" t="s">
        <v>132</v>
      </c>
      <c r="E243" s="188" t="s">
        <v>499</v>
      </c>
      <c r="F243" s="189" t="s">
        <v>500</v>
      </c>
      <c r="G243" s="190" t="s">
        <v>245</v>
      </c>
      <c r="H243" s="191">
        <v>489.58300000000003</v>
      </c>
      <c r="I243" s="192"/>
      <c r="J243" s="193">
        <f t="shared" si="30"/>
        <v>0</v>
      </c>
      <c r="K243" s="194"/>
      <c r="L243" s="39"/>
      <c r="M243" s="195" t="s">
        <v>1</v>
      </c>
      <c r="N243" s="196" t="s">
        <v>47</v>
      </c>
      <c r="O243" s="71"/>
      <c r="P243" s="197">
        <f t="shared" si="31"/>
        <v>0</v>
      </c>
      <c r="Q243" s="197">
        <v>0</v>
      </c>
      <c r="R243" s="197">
        <f t="shared" si="32"/>
        <v>0</v>
      </c>
      <c r="S243" s="197">
        <v>0</v>
      </c>
      <c r="T243" s="198">
        <f t="shared" si="33"/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9" t="s">
        <v>136</v>
      </c>
      <c r="AT243" s="199" t="s">
        <v>132</v>
      </c>
      <c r="AU243" s="199" t="s">
        <v>91</v>
      </c>
      <c r="AY243" s="17" t="s">
        <v>130</v>
      </c>
      <c r="BE243" s="200">
        <f t="shared" si="34"/>
        <v>0</v>
      </c>
      <c r="BF243" s="200">
        <f t="shared" si="35"/>
        <v>0</v>
      </c>
      <c r="BG243" s="200">
        <f t="shared" si="36"/>
        <v>0</v>
      </c>
      <c r="BH243" s="200">
        <f t="shared" si="37"/>
        <v>0</v>
      </c>
      <c r="BI243" s="200">
        <f t="shared" si="38"/>
        <v>0</v>
      </c>
      <c r="BJ243" s="17" t="s">
        <v>21</v>
      </c>
      <c r="BK243" s="200">
        <f t="shared" si="39"/>
        <v>0</v>
      </c>
      <c r="BL243" s="17" t="s">
        <v>136</v>
      </c>
      <c r="BM243" s="199" t="s">
        <v>501</v>
      </c>
    </row>
    <row r="244" spans="1:65" s="12" customFormat="1" ht="25.9" customHeight="1">
      <c r="B244" s="171"/>
      <c r="C244" s="172"/>
      <c r="D244" s="173" t="s">
        <v>81</v>
      </c>
      <c r="E244" s="174" t="s">
        <v>197</v>
      </c>
      <c r="F244" s="174" t="s">
        <v>502</v>
      </c>
      <c r="G244" s="172"/>
      <c r="H244" s="172"/>
      <c r="I244" s="175"/>
      <c r="J244" s="176">
        <f>BK244</f>
        <v>0</v>
      </c>
      <c r="K244" s="172"/>
      <c r="L244" s="177"/>
      <c r="M244" s="178"/>
      <c r="N244" s="179"/>
      <c r="O244" s="179"/>
      <c r="P244" s="180">
        <f>P245+P255</f>
        <v>0</v>
      </c>
      <c r="Q244" s="179"/>
      <c r="R244" s="180">
        <f>R245+R255</f>
        <v>1.0405200000000001</v>
      </c>
      <c r="S244" s="179"/>
      <c r="T244" s="181">
        <f>T245+T255</f>
        <v>0</v>
      </c>
      <c r="AR244" s="182" t="s">
        <v>141</v>
      </c>
      <c r="AT244" s="183" t="s">
        <v>81</v>
      </c>
      <c r="AU244" s="183" t="s">
        <v>82</v>
      </c>
      <c r="AY244" s="182" t="s">
        <v>130</v>
      </c>
      <c r="BK244" s="184">
        <f>BK245+BK255</f>
        <v>0</v>
      </c>
    </row>
    <row r="245" spans="1:65" s="12" customFormat="1" ht="22.9" customHeight="1">
      <c r="B245" s="171"/>
      <c r="C245" s="172"/>
      <c r="D245" s="173" t="s">
        <v>81</v>
      </c>
      <c r="E245" s="185" t="s">
        <v>503</v>
      </c>
      <c r="F245" s="185" t="s">
        <v>504</v>
      </c>
      <c r="G245" s="172"/>
      <c r="H245" s="172"/>
      <c r="I245" s="175"/>
      <c r="J245" s="186">
        <f>BK245</f>
        <v>0</v>
      </c>
      <c r="K245" s="172"/>
      <c r="L245" s="177"/>
      <c r="M245" s="178"/>
      <c r="N245" s="179"/>
      <c r="O245" s="179"/>
      <c r="P245" s="180">
        <f>SUM(P246:P254)</f>
        <v>0</v>
      </c>
      <c r="Q245" s="179"/>
      <c r="R245" s="180">
        <f>SUM(R246:R254)</f>
        <v>1.0405200000000001</v>
      </c>
      <c r="S245" s="179"/>
      <c r="T245" s="181">
        <f>SUM(T246:T254)</f>
        <v>0</v>
      </c>
      <c r="AR245" s="182" t="s">
        <v>141</v>
      </c>
      <c r="AT245" s="183" t="s">
        <v>81</v>
      </c>
      <c r="AU245" s="183" t="s">
        <v>21</v>
      </c>
      <c r="AY245" s="182" t="s">
        <v>130</v>
      </c>
      <c r="BK245" s="184">
        <f>SUM(BK246:BK254)</f>
        <v>0</v>
      </c>
    </row>
    <row r="246" spans="1:65" s="2" customFormat="1" ht="33" customHeight="1">
      <c r="A246" s="34"/>
      <c r="B246" s="35"/>
      <c r="C246" s="187" t="s">
        <v>505</v>
      </c>
      <c r="D246" s="187" t="s">
        <v>132</v>
      </c>
      <c r="E246" s="188" t="s">
        <v>506</v>
      </c>
      <c r="F246" s="189" t="s">
        <v>507</v>
      </c>
      <c r="G246" s="190" t="s">
        <v>159</v>
      </c>
      <c r="H246" s="191">
        <v>2320</v>
      </c>
      <c r="I246" s="192"/>
      <c r="J246" s="193">
        <f>ROUND(I246*H246,2)</f>
        <v>0</v>
      </c>
      <c r="K246" s="194"/>
      <c r="L246" s="39"/>
      <c r="M246" s="195" t="s">
        <v>1</v>
      </c>
      <c r="N246" s="196" t="s">
        <v>47</v>
      </c>
      <c r="O246" s="71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432</v>
      </c>
      <c r="AT246" s="199" t="s">
        <v>132</v>
      </c>
      <c r="AU246" s="199" t="s">
        <v>91</v>
      </c>
      <c r="AY246" s="17" t="s">
        <v>130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7" t="s">
        <v>21</v>
      </c>
      <c r="BK246" s="200">
        <f>ROUND(I246*H246,2)</f>
        <v>0</v>
      </c>
      <c r="BL246" s="17" t="s">
        <v>432</v>
      </c>
      <c r="BM246" s="199" t="s">
        <v>508</v>
      </c>
    </row>
    <row r="247" spans="1:65" s="2" customFormat="1" ht="29.25">
      <c r="A247" s="34"/>
      <c r="B247" s="35"/>
      <c r="C247" s="36"/>
      <c r="D247" s="203" t="s">
        <v>179</v>
      </c>
      <c r="E247" s="36"/>
      <c r="F247" s="213" t="s">
        <v>509</v>
      </c>
      <c r="G247" s="36"/>
      <c r="H247" s="36"/>
      <c r="I247" s="214"/>
      <c r="J247" s="36"/>
      <c r="K247" s="36"/>
      <c r="L247" s="39"/>
      <c r="M247" s="215"/>
      <c r="N247" s="216"/>
      <c r="O247" s="71"/>
      <c r="P247" s="71"/>
      <c r="Q247" s="71"/>
      <c r="R247" s="71"/>
      <c r="S247" s="71"/>
      <c r="T247" s="7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179</v>
      </c>
      <c r="AU247" s="17" t="s">
        <v>91</v>
      </c>
    </row>
    <row r="248" spans="1:65" s="2" customFormat="1" ht="24.2" customHeight="1">
      <c r="A248" s="34"/>
      <c r="B248" s="35"/>
      <c r="C248" s="228" t="s">
        <v>510</v>
      </c>
      <c r="D248" s="228" t="s">
        <v>197</v>
      </c>
      <c r="E248" s="229" t="s">
        <v>511</v>
      </c>
      <c r="F248" s="230" t="s">
        <v>512</v>
      </c>
      <c r="G248" s="231" t="s">
        <v>159</v>
      </c>
      <c r="H248" s="232">
        <v>2668</v>
      </c>
      <c r="I248" s="233"/>
      <c r="J248" s="234">
        <f>ROUND(I248*H248,2)</f>
        <v>0</v>
      </c>
      <c r="K248" s="235"/>
      <c r="L248" s="236"/>
      <c r="M248" s="237" t="s">
        <v>1</v>
      </c>
      <c r="N248" s="238" t="s">
        <v>47</v>
      </c>
      <c r="O248" s="71"/>
      <c r="P248" s="197">
        <f>O248*H248</f>
        <v>0</v>
      </c>
      <c r="Q248" s="197">
        <v>2.0000000000000001E-4</v>
      </c>
      <c r="R248" s="197">
        <f>Q248*H248</f>
        <v>0.53360000000000007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513</v>
      </c>
      <c r="AT248" s="199" t="s">
        <v>197</v>
      </c>
      <c r="AU248" s="199" t="s">
        <v>91</v>
      </c>
      <c r="AY248" s="17" t="s">
        <v>130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7" t="s">
        <v>21</v>
      </c>
      <c r="BK248" s="200">
        <f>ROUND(I248*H248,2)</f>
        <v>0</v>
      </c>
      <c r="BL248" s="17" t="s">
        <v>432</v>
      </c>
      <c r="BM248" s="199" t="s">
        <v>514</v>
      </c>
    </row>
    <row r="249" spans="1:65" s="2" customFormat="1" ht="19.5">
      <c r="A249" s="34"/>
      <c r="B249" s="35"/>
      <c r="C249" s="36"/>
      <c r="D249" s="203" t="s">
        <v>179</v>
      </c>
      <c r="E249" s="36"/>
      <c r="F249" s="213" t="s">
        <v>512</v>
      </c>
      <c r="G249" s="36"/>
      <c r="H249" s="36"/>
      <c r="I249" s="214"/>
      <c r="J249" s="36"/>
      <c r="K249" s="36"/>
      <c r="L249" s="39"/>
      <c r="M249" s="215"/>
      <c r="N249" s="216"/>
      <c r="O249" s="71"/>
      <c r="P249" s="71"/>
      <c r="Q249" s="71"/>
      <c r="R249" s="71"/>
      <c r="S249" s="71"/>
      <c r="T249" s="72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179</v>
      </c>
      <c r="AU249" s="17" t="s">
        <v>91</v>
      </c>
    </row>
    <row r="250" spans="1:65" s="2" customFormat="1" ht="19.5">
      <c r="A250" s="34"/>
      <c r="B250" s="35"/>
      <c r="C250" s="36"/>
      <c r="D250" s="203" t="s">
        <v>338</v>
      </c>
      <c r="E250" s="36"/>
      <c r="F250" s="239" t="s">
        <v>515</v>
      </c>
      <c r="G250" s="36"/>
      <c r="H250" s="36"/>
      <c r="I250" s="214"/>
      <c r="J250" s="36"/>
      <c r="K250" s="36"/>
      <c r="L250" s="39"/>
      <c r="M250" s="215"/>
      <c r="N250" s="216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338</v>
      </c>
      <c r="AU250" s="17" t="s">
        <v>91</v>
      </c>
    </row>
    <row r="251" spans="1:65" s="13" customFormat="1" ht="11.25">
      <c r="B251" s="201"/>
      <c r="C251" s="202"/>
      <c r="D251" s="203" t="s">
        <v>145</v>
      </c>
      <c r="E251" s="202"/>
      <c r="F251" s="205" t="s">
        <v>516</v>
      </c>
      <c r="G251" s="202"/>
      <c r="H251" s="206">
        <v>2668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145</v>
      </c>
      <c r="AU251" s="212" t="s">
        <v>91</v>
      </c>
      <c r="AV251" s="13" t="s">
        <v>91</v>
      </c>
      <c r="AW251" s="13" t="s">
        <v>4</v>
      </c>
      <c r="AX251" s="13" t="s">
        <v>21</v>
      </c>
      <c r="AY251" s="212" t="s">
        <v>130</v>
      </c>
    </row>
    <row r="252" spans="1:65" s="2" customFormat="1" ht="24.2" customHeight="1">
      <c r="A252" s="34"/>
      <c r="B252" s="35"/>
      <c r="C252" s="228" t="s">
        <v>517</v>
      </c>
      <c r="D252" s="228" t="s">
        <v>197</v>
      </c>
      <c r="E252" s="229" t="s">
        <v>518</v>
      </c>
      <c r="F252" s="230" t="s">
        <v>519</v>
      </c>
      <c r="G252" s="231" t="s">
        <v>159</v>
      </c>
      <c r="H252" s="232">
        <v>2668</v>
      </c>
      <c r="I252" s="233"/>
      <c r="J252" s="234">
        <f>ROUND(I252*H252,2)</f>
        <v>0</v>
      </c>
      <c r="K252" s="235"/>
      <c r="L252" s="236"/>
      <c r="M252" s="237" t="s">
        <v>1</v>
      </c>
      <c r="N252" s="238" t="s">
        <v>47</v>
      </c>
      <c r="O252" s="71"/>
      <c r="P252" s="197">
        <f>O252*H252</f>
        <v>0</v>
      </c>
      <c r="Q252" s="197">
        <v>1.9000000000000001E-4</v>
      </c>
      <c r="R252" s="197">
        <f>Q252*H252</f>
        <v>0.50692000000000004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513</v>
      </c>
      <c r="AT252" s="199" t="s">
        <v>197</v>
      </c>
      <c r="AU252" s="199" t="s">
        <v>91</v>
      </c>
      <c r="AY252" s="17" t="s">
        <v>130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7" t="s">
        <v>21</v>
      </c>
      <c r="BK252" s="200">
        <f>ROUND(I252*H252,2)</f>
        <v>0</v>
      </c>
      <c r="BL252" s="17" t="s">
        <v>432</v>
      </c>
      <c r="BM252" s="199" t="s">
        <v>520</v>
      </c>
    </row>
    <row r="253" spans="1:65" s="2" customFormat="1" ht="19.5">
      <c r="A253" s="34"/>
      <c r="B253" s="35"/>
      <c r="C253" s="36"/>
      <c r="D253" s="203" t="s">
        <v>179</v>
      </c>
      <c r="E253" s="36"/>
      <c r="F253" s="213" t="s">
        <v>519</v>
      </c>
      <c r="G253" s="36"/>
      <c r="H253" s="36"/>
      <c r="I253" s="214"/>
      <c r="J253" s="36"/>
      <c r="K253" s="36"/>
      <c r="L253" s="39"/>
      <c r="M253" s="215"/>
      <c r="N253" s="216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179</v>
      </c>
      <c r="AU253" s="17" t="s">
        <v>91</v>
      </c>
    </row>
    <row r="254" spans="1:65" s="13" customFormat="1" ht="11.25">
      <c r="B254" s="201"/>
      <c r="C254" s="202"/>
      <c r="D254" s="203" t="s">
        <v>145</v>
      </c>
      <c r="E254" s="202"/>
      <c r="F254" s="205" t="s">
        <v>516</v>
      </c>
      <c r="G254" s="202"/>
      <c r="H254" s="206">
        <v>2668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145</v>
      </c>
      <c r="AU254" s="212" t="s">
        <v>91</v>
      </c>
      <c r="AV254" s="13" t="s">
        <v>91</v>
      </c>
      <c r="AW254" s="13" t="s">
        <v>4</v>
      </c>
      <c r="AX254" s="13" t="s">
        <v>21</v>
      </c>
      <c r="AY254" s="212" t="s">
        <v>130</v>
      </c>
    </row>
    <row r="255" spans="1:65" s="12" customFormat="1" ht="22.9" customHeight="1">
      <c r="B255" s="171"/>
      <c r="C255" s="172"/>
      <c r="D255" s="173" t="s">
        <v>81</v>
      </c>
      <c r="E255" s="185" t="s">
        <v>521</v>
      </c>
      <c r="F255" s="185" t="s">
        <v>522</v>
      </c>
      <c r="G255" s="172"/>
      <c r="H255" s="172"/>
      <c r="I255" s="175"/>
      <c r="J255" s="186">
        <f>BK255</f>
        <v>0</v>
      </c>
      <c r="K255" s="172"/>
      <c r="L255" s="177"/>
      <c r="M255" s="178"/>
      <c r="N255" s="179"/>
      <c r="O255" s="179"/>
      <c r="P255" s="180">
        <f>SUM(P256:P257)</f>
        <v>0</v>
      </c>
      <c r="Q255" s="179"/>
      <c r="R255" s="180">
        <f>SUM(R256:R257)</f>
        <v>0</v>
      </c>
      <c r="S255" s="179"/>
      <c r="T255" s="181">
        <f>SUM(T256:T257)</f>
        <v>0</v>
      </c>
      <c r="AR255" s="182" t="s">
        <v>141</v>
      </c>
      <c r="AT255" s="183" t="s">
        <v>81</v>
      </c>
      <c r="AU255" s="183" t="s">
        <v>21</v>
      </c>
      <c r="AY255" s="182" t="s">
        <v>130</v>
      </c>
      <c r="BK255" s="184">
        <f>SUM(BK256:BK257)</f>
        <v>0</v>
      </c>
    </row>
    <row r="256" spans="1:65" s="2" customFormat="1" ht="24.2" customHeight="1">
      <c r="A256" s="34"/>
      <c r="B256" s="35"/>
      <c r="C256" s="187" t="s">
        <v>523</v>
      </c>
      <c r="D256" s="187" t="s">
        <v>132</v>
      </c>
      <c r="E256" s="188" t="s">
        <v>524</v>
      </c>
      <c r="F256" s="189" t="s">
        <v>525</v>
      </c>
      <c r="G256" s="190" t="s">
        <v>159</v>
      </c>
      <c r="H256" s="191">
        <v>2320</v>
      </c>
      <c r="I256" s="192"/>
      <c r="J256" s="193">
        <f>ROUND(I256*H256,2)</f>
        <v>0</v>
      </c>
      <c r="K256" s="194"/>
      <c r="L256" s="39"/>
      <c r="M256" s="195" t="s">
        <v>1</v>
      </c>
      <c r="N256" s="196" t="s">
        <v>47</v>
      </c>
      <c r="O256" s="71"/>
      <c r="P256" s="197">
        <f>O256*H256</f>
        <v>0</v>
      </c>
      <c r="Q256" s="197">
        <v>0</v>
      </c>
      <c r="R256" s="197">
        <f>Q256*H256</f>
        <v>0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432</v>
      </c>
      <c r="AT256" s="199" t="s">
        <v>132</v>
      </c>
      <c r="AU256" s="199" t="s">
        <v>91</v>
      </c>
      <c r="AY256" s="17" t="s">
        <v>130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21</v>
      </c>
      <c r="BK256" s="200">
        <f>ROUND(I256*H256,2)</f>
        <v>0</v>
      </c>
      <c r="BL256" s="17" t="s">
        <v>432</v>
      </c>
      <c r="BM256" s="199" t="s">
        <v>526</v>
      </c>
    </row>
    <row r="257" spans="1:47" s="2" customFormat="1" ht="39">
      <c r="A257" s="34"/>
      <c r="B257" s="35"/>
      <c r="C257" s="36"/>
      <c r="D257" s="203" t="s">
        <v>179</v>
      </c>
      <c r="E257" s="36"/>
      <c r="F257" s="213" t="s">
        <v>527</v>
      </c>
      <c r="G257" s="36"/>
      <c r="H257" s="36"/>
      <c r="I257" s="214"/>
      <c r="J257" s="36"/>
      <c r="K257" s="36"/>
      <c r="L257" s="39"/>
      <c r="M257" s="240"/>
      <c r="N257" s="241"/>
      <c r="O257" s="242"/>
      <c r="P257" s="242"/>
      <c r="Q257" s="242"/>
      <c r="R257" s="242"/>
      <c r="S257" s="242"/>
      <c r="T257" s="243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179</v>
      </c>
      <c r="AU257" s="17" t="s">
        <v>91</v>
      </c>
    </row>
    <row r="258" spans="1:47" s="2" customFormat="1" ht="6.95" customHeight="1">
      <c r="A258" s="34"/>
      <c r="B258" s="54"/>
      <c r="C258" s="55"/>
      <c r="D258" s="55"/>
      <c r="E258" s="55"/>
      <c r="F258" s="55"/>
      <c r="G258" s="55"/>
      <c r="H258" s="55"/>
      <c r="I258" s="55"/>
      <c r="J258" s="55"/>
      <c r="K258" s="55"/>
      <c r="L258" s="39"/>
      <c r="M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</row>
  </sheetData>
  <sheetProtection algorithmName="SHA-512" hashValue="JPgTsPUB3YIW6jvLIs5QyydpgQ//n2v08V5qDi0LaEjLmOLSNmy2X5Gn36P2wz1xzYdc3NUttRP2WW5H7JHIIA==" saltValue="crLleztsOEN36fQP3C7nj5GpPJ31OA+NojTUv1q+F4yKDKt3JtYQFgqz5cl0VfapsKrlqPbreu0mrC2GhOFhqw==" spinCount="100000" sheet="1" objects="1" scenarios="1" formatColumns="0" formatRows="0" autoFilter="0"/>
  <autoFilter ref="C124:K25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AT2" s="17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98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2" t="str">
        <f>'Rekapitulace stavby'!K6</f>
        <v>Malšovice _ Vodovod Borek/Hliněná</v>
      </c>
      <c r="F7" s="303"/>
      <c r="G7" s="303"/>
      <c r="H7" s="303"/>
      <c r="L7" s="20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4" t="s">
        <v>528</v>
      </c>
      <c r="F9" s="305"/>
      <c r="G9" s="305"/>
      <c r="H9" s="30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30</v>
      </c>
      <c r="G12" s="34"/>
      <c r="H12" s="34"/>
      <c r="I12" s="112" t="s">
        <v>24</v>
      </c>
      <c r="J12" s="114" t="str">
        <f>'Rekapitulace stavby'!AN8</f>
        <v>18. 10. 2021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31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32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6" t="str">
        <f>'Rekapitulace stavby'!E14</f>
        <v>Vyplň údaj</v>
      </c>
      <c r="F18" s="307"/>
      <c r="G18" s="307"/>
      <c r="H18" s="307"/>
      <c r="I18" s="112" t="s">
        <v>31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34</v>
      </c>
      <c r="E20" s="34"/>
      <c r="F20" s="34"/>
      <c r="G20" s="34"/>
      <c r="H20" s="34"/>
      <c r="I20" s="112" t="s">
        <v>29</v>
      </c>
      <c r="J20" s="113" t="s">
        <v>35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36</v>
      </c>
      <c r="F21" s="34"/>
      <c r="G21" s="34"/>
      <c r="H21" s="34"/>
      <c r="I21" s="112" t="s">
        <v>31</v>
      </c>
      <c r="J21" s="113" t="s">
        <v>37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29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40</v>
      </c>
      <c r="F24" s="34"/>
      <c r="G24" s="34"/>
      <c r="H24" s="34"/>
      <c r="I24" s="112" t="s">
        <v>31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41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8" t="s">
        <v>1</v>
      </c>
      <c r="F27" s="308"/>
      <c r="G27" s="308"/>
      <c r="H27" s="30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46</v>
      </c>
      <c r="E33" s="112" t="s">
        <v>47</v>
      </c>
      <c r="F33" s="123">
        <f>ROUND((SUM(BE127:BE262)),  2)</f>
        <v>0</v>
      </c>
      <c r="G33" s="34"/>
      <c r="H33" s="34"/>
      <c r="I33" s="124">
        <v>0.21</v>
      </c>
      <c r="J33" s="123">
        <f>ROUND(((SUM(BE127:BE262))*I33),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48</v>
      </c>
      <c r="F34" s="123">
        <f>ROUND((SUM(BF127:BF262)),  2)</f>
        <v>0</v>
      </c>
      <c r="G34" s="34"/>
      <c r="H34" s="34"/>
      <c r="I34" s="124">
        <v>0.15</v>
      </c>
      <c r="J34" s="123">
        <f>ROUND(((SUM(BF127:BF262))*I34),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ROUND((SUM(BG127:BG262)),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ROUND((SUM(BH127:BH262)),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ROUND((SUM(BI127:BI262)),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9" t="str">
        <f>E7</f>
        <v>Malšovice _ Vodovod Borek/Hliněná</v>
      </c>
      <c r="F85" s="310"/>
      <c r="G85" s="310"/>
      <c r="H85" s="31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0" t="str">
        <f>E9</f>
        <v xml:space="preserve">IO 02 - Vodojem 2 ks </v>
      </c>
      <c r="F87" s="311"/>
      <c r="G87" s="311"/>
      <c r="H87" s="31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 xml:space="preserve"> </v>
      </c>
      <c r="G89" s="36"/>
      <c r="H89" s="36"/>
      <c r="I89" s="29" t="s">
        <v>24</v>
      </c>
      <c r="J89" s="66" t="str">
        <f>IF(J12="","",J12)</f>
        <v>18. 10. 2021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34</v>
      </c>
      <c r="J91" s="32" t="str">
        <f>E21</f>
        <v>Ingreal Děčín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32</v>
      </c>
      <c r="D92" s="36"/>
      <c r="E92" s="36"/>
      <c r="F92" s="27" t="str">
        <f>IF(E18="","",E18)</f>
        <v>Vyplň údaj</v>
      </c>
      <c r="G92" s="36"/>
      <c r="H92" s="36"/>
      <c r="I92" s="29" t="s">
        <v>39</v>
      </c>
      <c r="J92" s="32" t="str">
        <f>E24</f>
        <v>Ing. Jiří Pacovský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106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107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529</v>
      </c>
      <c r="E99" s="156"/>
      <c r="F99" s="156"/>
      <c r="G99" s="156"/>
      <c r="H99" s="156"/>
      <c r="I99" s="156"/>
      <c r="J99" s="157">
        <f>J165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530</v>
      </c>
      <c r="E100" s="156"/>
      <c r="F100" s="156"/>
      <c r="G100" s="156"/>
      <c r="H100" s="156"/>
      <c r="I100" s="156"/>
      <c r="J100" s="157">
        <f>J171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531</v>
      </c>
      <c r="E101" s="156"/>
      <c r="F101" s="156"/>
      <c r="G101" s="156"/>
      <c r="H101" s="156"/>
      <c r="I101" s="156"/>
      <c r="J101" s="157">
        <f>J182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532</v>
      </c>
      <c r="E102" s="156"/>
      <c r="F102" s="156"/>
      <c r="G102" s="156"/>
      <c r="H102" s="156"/>
      <c r="I102" s="156"/>
      <c r="J102" s="157">
        <f>J191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533</v>
      </c>
      <c r="E103" s="156"/>
      <c r="F103" s="156"/>
      <c r="G103" s="156"/>
      <c r="H103" s="156"/>
      <c r="I103" s="156"/>
      <c r="J103" s="157">
        <f>J206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534</v>
      </c>
      <c r="E104" s="156"/>
      <c r="F104" s="156"/>
      <c r="G104" s="156"/>
      <c r="H104" s="156"/>
      <c r="I104" s="156"/>
      <c r="J104" s="157">
        <f>J229</f>
        <v>0</v>
      </c>
      <c r="K104" s="154"/>
      <c r="L104" s="158"/>
    </row>
    <row r="105" spans="1:31" s="9" customFormat="1" ht="24.95" customHeight="1">
      <c r="B105" s="147"/>
      <c r="C105" s="148"/>
      <c r="D105" s="149" t="s">
        <v>535</v>
      </c>
      <c r="E105" s="150"/>
      <c r="F105" s="150"/>
      <c r="G105" s="150"/>
      <c r="H105" s="150"/>
      <c r="I105" s="150"/>
      <c r="J105" s="151">
        <f>J230</f>
        <v>0</v>
      </c>
      <c r="K105" s="148"/>
      <c r="L105" s="152"/>
    </row>
    <row r="106" spans="1:31" s="10" customFormat="1" ht="19.899999999999999" customHeight="1">
      <c r="B106" s="153"/>
      <c r="C106" s="154"/>
      <c r="D106" s="155" t="s">
        <v>536</v>
      </c>
      <c r="E106" s="156"/>
      <c r="F106" s="156"/>
      <c r="G106" s="156"/>
      <c r="H106" s="156"/>
      <c r="I106" s="156"/>
      <c r="J106" s="157">
        <f>J231</f>
        <v>0</v>
      </c>
      <c r="K106" s="154"/>
      <c r="L106" s="158"/>
    </row>
    <row r="107" spans="1:31" s="9" customFormat="1" ht="24.95" customHeight="1">
      <c r="B107" s="147"/>
      <c r="C107" s="148"/>
      <c r="D107" s="149" t="s">
        <v>537</v>
      </c>
      <c r="E107" s="150"/>
      <c r="F107" s="150"/>
      <c r="G107" s="150"/>
      <c r="H107" s="150"/>
      <c r="I107" s="150"/>
      <c r="J107" s="151">
        <f>J254</f>
        <v>0</v>
      </c>
      <c r="K107" s="148"/>
      <c r="L107" s="152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09" t="str">
        <f>E7</f>
        <v>Malšovice _ Vodovod Borek/Hliněná</v>
      </c>
      <c r="F117" s="310"/>
      <c r="G117" s="310"/>
      <c r="H117" s="31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99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0" t="str">
        <f>E9</f>
        <v xml:space="preserve">IO 02 - Vodojem 2 ks </v>
      </c>
      <c r="F119" s="311"/>
      <c r="G119" s="311"/>
      <c r="H119" s="311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22</v>
      </c>
      <c r="D121" s="36"/>
      <c r="E121" s="36"/>
      <c r="F121" s="27" t="str">
        <f>F12</f>
        <v xml:space="preserve"> </v>
      </c>
      <c r="G121" s="36"/>
      <c r="H121" s="36"/>
      <c r="I121" s="29" t="s">
        <v>24</v>
      </c>
      <c r="J121" s="66" t="str">
        <f>IF(J12="","",J12)</f>
        <v>18. 10. 2021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9" t="s">
        <v>28</v>
      </c>
      <c r="D123" s="36"/>
      <c r="E123" s="36"/>
      <c r="F123" s="27" t="str">
        <f>E15</f>
        <v xml:space="preserve"> </v>
      </c>
      <c r="G123" s="36"/>
      <c r="H123" s="36"/>
      <c r="I123" s="29" t="s">
        <v>34</v>
      </c>
      <c r="J123" s="32" t="str">
        <f>E21</f>
        <v>Ingreal Děčín s.r.o.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32</v>
      </c>
      <c r="D124" s="36"/>
      <c r="E124" s="36"/>
      <c r="F124" s="27" t="str">
        <f>IF(E18="","",E18)</f>
        <v>Vyplň údaj</v>
      </c>
      <c r="G124" s="36"/>
      <c r="H124" s="36"/>
      <c r="I124" s="29" t="s">
        <v>39</v>
      </c>
      <c r="J124" s="32" t="str">
        <f>E24</f>
        <v>Ing. Jiří Pacovský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116</v>
      </c>
      <c r="D126" s="162" t="s">
        <v>67</v>
      </c>
      <c r="E126" s="162" t="s">
        <v>63</v>
      </c>
      <c r="F126" s="162" t="s">
        <v>64</v>
      </c>
      <c r="G126" s="162" t="s">
        <v>117</v>
      </c>
      <c r="H126" s="162" t="s">
        <v>118</v>
      </c>
      <c r="I126" s="162" t="s">
        <v>119</v>
      </c>
      <c r="J126" s="163" t="s">
        <v>103</v>
      </c>
      <c r="K126" s="164" t="s">
        <v>120</v>
      </c>
      <c r="L126" s="165"/>
      <c r="M126" s="75" t="s">
        <v>1</v>
      </c>
      <c r="N126" s="76" t="s">
        <v>46</v>
      </c>
      <c r="O126" s="76" t="s">
        <v>121</v>
      </c>
      <c r="P126" s="76" t="s">
        <v>122</v>
      </c>
      <c r="Q126" s="76" t="s">
        <v>123</v>
      </c>
      <c r="R126" s="76" t="s">
        <v>124</v>
      </c>
      <c r="S126" s="76" t="s">
        <v>125</v>
      </c>
      <c r="T126" s="77" t="s">
        <v>126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127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P128+P230+P254</f>
        <v>0</v>
      </c>
      <c r="Q127" s="79"/>
      <c r="R127" s="168">
        <f>R128+R230+R254</f>
        <v>118.41360926179999</v>
      </c>
      <c r="S127" s="79"/>
      <c r="T127" s="169">
        <f>T128+T230+T254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81</v>
      </c>
      <c r="AU127" s="17" t="s">
        <v>105</v>
      </c>
      <c r="BK127" s="170">
        <f>BK128+BK230+BK254</f>
        <v>0</v>
      </c>
    </row>
    <row r="128" spans="1:63" s="12" customFormat="1" ht="25.9" customHeight="1">
      <c r="B128" s="171"/>
      <c r="C128" s="172"/>
      <c r="D128" s="173" t="s">
        <v>81</v>
      </c>
      <c r="E128" s="174" t="s">
        <v>128</v>
      </c>
      <c r="F128" s="174" t="s">
        <v>129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P129+P165+P171+P182+P191+P206+P229</f>
        <v>0</v>
      </c>
      <c r="Q128" s="179"/>
      <c r="R128" s="180">
        <f>R129+R165+R171+R182+R191+R206+R229</f>
        <v>117.88515926179998</v>
      </c>
      <c r="S128" s="179"/>
      <c r="T128" s="181">
        <f>T129+T165+T171+T182+T191+T206+T229</f>
        <v>0</v>
      </c>
      <c r="AR128" s="182" t="s">
        <v>21</v>
      </c>
      <c r="AT128" s="183" t="s">
        <v>81</v>
      </c>
      <c r="AU128" s="183" t="s">
        <v>82</v>
      </c>
      <c r="AY128" s="182" t="s">
        <v>130</v>
      </c>
      <c r="BK128" s="184">
        <f>BK129+BK165+BK171+BK182+BK191+BK206+BK229</f>
        <v>0</v>
      </c>
    </row>
    <row r="129" spans="1:65" s="12" customFormat="1" ht="22.9" customHeight="1">
      <c r="B129" s="171"/>
      <c r="C129" s="172"/>
      <c r="D129" s="173" t="s">
        <v>81</v>
      </c>
      <c r="E129" s="185" t="s">
        <v>21</v>
      </c>
      <c r="F129" s="185" t="s">
        <v>131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SUM(P130:P164)</f>
        <v>0</v>
      </c>
      <c r="Q129" s="179"/>
      <c r="R129" s="180">
        <f>SUM(R130:R164)</f>
        <v>2.8656100000000001E-4</v>
      </c>
      <c r="S129" s="179"/>
      <c r="T129" s="181">
        <f>SUM(T130:T164)</f>
        <v>0</v>
      </c>
      <c r="AR129" s="182" t="s">
        <v>21</v>
      </c>
      <c r="AT129" s="183" t="s">
        <v>81</v>
      </c>
      <c r="AU129" s="183" t="s">
        <v>21</v>
      </c>
      <c r="AY129" s="182" t="s">
        <v>130</v>
      </c>
      <c r="BK129" s="184">
        <f>SUM(BK130:BK164)</f>
        <v>0</v>
      </c>
    </row>
    <row r="130" spans="1:65" s="2" customFormat="1" ht="33" customHeight="1">
      <c r="A130" s="34"/>
      <c r="B130" s="35"/>
      <c r="C130" s="187" t="s">
        <v>21</v>
      </c>
      <c r="D130" s="187" t="s">
        <v>132</v>
      </c>
      <c r="E130" s="188" t="s">
        <v>538</v>
      </c>
      <c r="F130" s="189" t="s">
        <v>539</v>
      </c>
      <c r="G130" s="190" t="s">
        <v>135</v>
      </c>
      <c r="H130" s="191">
        <v>400</v>
      </c>
      <c r="I130" s="192"/>
      <c r="J130" s="193">
        <f t="shared" ref="J130:J135" si="0">ROUND(I130*H130,2)</f>
        <v>0</v>
      </c>
      <c r="K130" s="194"/>
      <c r="L130" s="39"/>
      <c r="M130" s="195" t="s">
        <v>1</v>
      </c>
      <c r="N130" s="196" t="s">
        <v>47</v>
      </c>
      <c r="O130" s="71"/>
      <c r="P130" s="197">
        <f t="shared" ref="P130:P135" si="1">O130*H130</f>
        <v>0</v>
      </c>
      <c r="Q130" s="197">
        <v>0</v>
      </c>
      <c r="R130" s="197">
        <f t="shared" ref="R130:R135" si="2">Q130*H130</f>
        <v>0</v>
      </c>
      <c r="S130" s="197">
        <v>0</v>
      </c>
      <c r="T130" s="198">
        <f t="shared" ref="T130:T135" si="3"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136</v>
      </c>
      <c r="AT130" s="199" t="s">
        <v>132</v>
      </c>
      <c r="AU130" s="199" t="s">
        <v>91</v>
      </c>
      <c r="AY130" s="17" t="s">
        <v>130</v>
      </c>
      <c r="BE130" s="200">
        <f t="shared" ref="BE130:BE135" si="4">IF(N130="základní",J130,0)</f>
        <v>0</v>
      </c>
      <c r="BF130" s="200">
        <f t="shared" ref="BF130:BF135" si="5">IF(N130="snížená",J130,0)</f>
        <v>0</v>
      </c>
      <c r="BG130" s="200">
        <f t="shared" ref="BG130:BG135" si="6">IF(N130="zákl. přenesená",J130,0)</f>
        <v>0</v>
      </c>
      <c r="BH130" s="200">
        <f t="shared" ref="BH130:BH135" si="7">IF(N130="sníž. přenesená",J130,0)</f>
        <v>0</v>
      </c>
      <c r="BI130" s="200">
        <f t="shared" ref="BI130:BI135" si="8">IF(N130="nulová",J130,0)</f>
        <v>0</v>
      </c>
      <c r="BJ130" s="17" t="s">
        <v>21</v>
      </c>
      <c r="BK130" s="200">
        <f t="shared" ref="BK130:BK135" si="9">ROUND(I130*H130,2)</f>
        <v>0</v>
      </c>
      <c r="BL130" s="17" t="s">
        <v>136</v>
      </c>
      <c r="BM130" s="199" t="s">
        <v>540</v>
      </c>
    </row>
    <row r="131" spans="1:65" s="2" customFormat="1" ht="16.5" customHeight="1">
      <c r="A131" s="34"/>
      <c r="B131" s="35"/>
      <c r="C131" s="187" t="s">
        <v>91</v>
      </c>
      <c r="D131" s="187" t="s">
        <v>132</v>
      </c>
      <c r="E131" s="188" t="s">
        <v>541</v>
      </c>
      <c r="F131" s="189" t="s">
        <v>542</v>
      </c>
      <c r="G131" s="190" t="s">
        <v>215</v>
      </c>
      <c r="H131" s="191">
        <v>5</v>
      </c>
      <c r="I131" s="192"/>
      <c r="J131" s="193">
        <f t="shared" si="0"/>
        <v>0</v>
      </c>
      <c r="K131" s="194"/>
      <c r="L131" s="39"/>
      <c r="M131" s="195" t="s">
        <v>1</v>
      </c>
      <c r="N131" s="196" t="s">
        <v>47</v>
      </c>
      <c r="O131" s="71"/>
      <c r="P131" s="197">
        <f t="shared" si="1"/>
        <v>0</v>
      </c>
      <c r="Q131" s="197">
        <v>0</v>
      </c>
      <c r="R131" s="197">
        <f t="shared" si="2"/>
        <v>0</v>
      </c>
      <c r="S131" s="197">
        <v>0</v>
      </c>
      <c r="T131" s="198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136</v>
      </c>
      <c r="AT131" s="199" t="s">
        <v>132</v>
      </c>
      <c r="AU131" s="199" t="s">
        <v>91</v>
      </c>
      <c r="AY131" s="17" t="s">
        <v>130</v>
      </c>
      <c r="BE131" s="200">
        <f t="shared" si="4"/>
        <v>0</v>
      </c>
      <c r="BF131" s="200">
        <f t="shared" si="5"/>
        <v>0</v>
      </c>
      <c r="BG131" s="200">
        <f t="shared" si="6"/>
        <v>0</v>
      </c>
      <c r="BH131" s="200">
        <f t="shared" si="7"/>
        <v>0</v>
      </c>
      <c r="BI131" s="200">
        <f t="shared" si="8"/>
        <v>0</v>
      </c>
      <c r="BJ131" s="17" t="s">
        <v>21</v>
      </c>
      <c r="BK131" s="200">
        <f t="shared" si="9"/>
        <v>0</v>
      </c>
      <c r="BL131" s="17" t="s">
        <v>136</v>
      </c>
      <c r="BM131" s="199" t="s">
        <v>543</v>
      </c>
    </row>
    <row r="132" spans="1:65" s="2" customFormat="1" ht="16.5" customHeight="1">
      <c r="A132" s="34"/>
      <c r="B132" s="35"/>
      <c r="C132" s="187" t="s">
        <v>141</v>
      </c>
      <c r="D132" s="187" t="s">
        <v>132</v>
      </c>
      <c r="E132" s="188" t="s">
        <v>544</v>
      </c>
      <c r="F132" s="189" t="s">
        <v>545</v>
      </c>
      <c r="G132" s="190" t="s">
        <v>215</v>
      </c>
      <c r="H132" s="191">
        <v>5</v>
      </c>
      <c r="I132" s="192"/>
      <c r="J132" s="193">
        <f t="shared" si="0"/>
        <v>0</v>
      </c>
      <c r="K132" s="194"/>
      <c r="L132" s="39"/>
      <c r="M132" s="195" t="s">
        <v>1</v>
      </c>
      <c r="N132" s="196" t="s">
        <v>47</v>
      </c>
      <c r="O132" s="71"/>
      <c r="P132" s="197">
        <f t="shared" si="1"/>
        <v>0</v>
      </c>
      <c r="Q132" s="197">
        <v>5.7312200000000003E-5</v>
      </c>
      <c r="R132" s="197">
        <f t="shared" si="2"/>
        <v>2.8656100000000001E-4</v>
      </c>
      <c r="S132" s="197">
        <v>0</v>
      </c>
      <c r="T132" s="198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136</v>
      </c>
      <c r="AT132" s="199" t="s">
        <v>132</v>
      </c>
      <c r="AU132" s="199" t="s">
        <v>91</v>
      </c>
      <c r="AY132" s="17" t="s">
        <v>130</v>
      </c>
      <c r="BE132" s="200">
        <f t="shared" si="4"/>
        <v>0</v>
      </c>
      <c r="BF132" s="200">
        <f t="shared" si="5"/>
        <v>0</v>
      </c>
      <c r="BG132" s="200">
        <f t="shared" si="6"/>
        <v>0</v>
      </c>
      <c r="BH132" s="200">
        <f t="shared" si="7"/>
        <v>0</v>
      </c>
      <c r="BI132" s="200">
        <f t="shared" si="8"/>
        <v>0</v>
      </c>
      <c r="BJ132" s="17" t="s">
        <v>21</v>
      </c>
      <c r="BK132" s="200">
        <f t="shared" si="9"/>
        <v>0</v>
      </c>
      <c r="BL132" s="17" t="s">
        <v>136</v>
      </c>
      <c r="BM132" s="199" t="s">
        <v>546</v>
      </c>
    </row>
    <row r="133" spans="1:65" s="2" customFormat="1" ht="24.2" customHeight="1">
      <c r="A133" s="34"/>
      <c r="B133" s="35"/>
      <c r="C133" s="187" t="s">
        <v>136</v>
      </c>
      <c r="D133" s="187" t="s">
        <v>132</v>
      </c>
      <c r="E133" s="188" t="s">
        <v>147</v>
      </c>
      <c r="F133" s="189" t="s">
        <v>547</v>
      </c>
      <c r="G133" s="190" t="s">
        <v>149</v>
      </c>
      <c r="H133" s="191">
        <v>240</v>
      </c>
      <c r="I133" s="192"/>
      <c r="J133" s="193">
        <f t="shared" si="0"/>
        <v>0</v>
      </c>
      <c r="K133" s="194"/>
      <c r="L133" s="39"/>
      <c r="M133" s="195" t="s">
        <v>1</v>
      </c>
      <c r="N133" s="196" t="s">
        <v>47</v>
      </c>
      <c r="O133" s="71"/>
      <c r="P133" s="197">
        <f t="shared" si="1"/>
        <v>0</v>
      </c>
      <c r="Q133" s="197">
        <v>0</v>
      </c>
      <c r="R133" s="197">
        <f t="shared" si="2"/>
        <v>0</v>
      </c>
      <c r="S133" s="197">
        <v>0</v>
      </c>
      <c r="T133" s="198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136</v>
      </c>
      <c r="AT133" s="199" t="s">
        <v>132</v>
      </c>
      <c r="AU133" s="199" t="s">
        <v>91</v>
      </c>
      <c r="AY133" s="17" t="s">
        <v>130</v>
      </c>
      <c r="BE133" s="200">
        <f t="shared" si="4"/>
        <v>0</v>
      </c>
      <c r="BF133" s="200">
        <f t="shared" si="5"/>
        <v>0</v>
      </c>
      <c r="BG133" s="200">
        <f t="shared" si="6"/>
        <v>0</v>
      </c>
      <c r="BH133" s="200">
        <f t="shared" si="7"/>
        <v>0</v>
      </c>
      <c r="BI133" s="200">
        <f t="shared" si="8"/>
        <v>0</v>
      </c>
      <c r="BJ133" s="17" t="s">
        <v>21</v>
      </c>
      <c r="BK133" s="200">
        <f t="shared" si="9"/>
        <v>0</v>
      </c>
      <c r="BL133" s="17" t="s">
        <v>136</v>
      </c>
      <c r="BM133" s="199" t="s">
        <v>548</v>
      </c>
    </row>
    <row r="134" spans="1:65" s="2" customFormat="1" ht="24.2" customHeight="1">
      <c r="A134" s="34"/>
      <c r="B134" s="35"/>
      <c r="C134" s="187" t="s">
        <v>151</v>
      </c>
      <c r="D134" s="187" t="s">
        <v>132</v>
      </c>
      <c r="E134" s="188" t="s">
        <v>152</v>
      </c>
      <c r="F134" s="189" t="s">
        <v>549</v>
      </c>
      <c r="G134" s="190" t="s">
        <v>550</v>
      </c>
      <c r="H134" s="191">
        <v>10</v>
      </c>
      <c r="I134" s="192"/>
      <c r="J134" s="193">
        <f t="shared" si="0"/>
        <v>0</v>
      </c>
      <c r="K134" s="194"/>
      <c r="L134" s="39"/>
      <c r="M134" s="195" t="s">
        <v>1</v>
      </c>
      <c r="N134" s="196" t="s">
        <v>47</v>
      </c>
      <c r="O134" s="71"/>
      <c r="P134" s="197">
        <f t="shared" si="1"/>
        <v>0</v>
      </c>
      <c r="Q134" s="197">
        <v>0</v>
      </c>
      <c r="R134" s="197">
        <f t="shared" si="2"/>
        <v>0</v>
      </c>
      <c r="S134" s="197">
        <v>0</v>
      </c>
      <c r="T134" s="198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136</v>
      </c>
      <c r="AT134" s="199" t="s">
        <v>132</v>
      </c>
      <c r="AU134" s="199" t="s">
        <v>91</v>
      </c>
      <c r="AY134" s="17" t="s">
        <v>130</v>
      </c>
      <c r="BE134" s="200">
        <f t="shared" si="4"/>
        <v>0</v>
      </c>
      <c r="BF134" s="200">
        <f t="shared" si="5"/>
        <v>0</v>
      </c>
      <c r="BG134" s="200">
        <f t="shared" si="6"/>
        <v>0</v>
      </c>
      <c r="BH134" s="200">
        <f t="shared" si="7"/>
        <v>0</v>
      </c>
      <c r="BI134" s="200">
        <f t="shared" si="8"/>
        <v>0</v>
      </c>
      <c r="BJ134" s="17" t="s">
        <v>21</v>
      </c>
      <c r="BK134" s="200">
        <f t="shared" si="9"/>
        <v>0</v>
      </c>
      <c r="BL134" s="17" t="s">
        <v>136</v>
      </c>
      <c r="BM134" s="199" t="s">
        <v>551</v>
      </c>
    </row>
    <row r="135" spans="1:65" s="2" customFormat="1" ht="21.75" customHeight="1">
      <c r="A135" s="34"/>
      <c r="B135" s="35"/>
      <c r="C135" s="187" t="s">
        <v>156</v>
      </c>
      <c r="D135" s="187" t="s">
        <v>132</v>
      </c>
      <c r="E135" s="188" t="s">
        <v>552</v>
      </c>
      <c r="F135" s="189" t="s">
        <v>553</v>
      </c>
      <c r="G135" s="190" t="s">
        <v>168</v>
      </c>
      <c r="H135" s="191">
        <v>52.73</v>
      </c>
      <c r="I135" s="192"/>
      <c r="J135" s="193">
        <f t="shared" si="0"/>
        <v>0</v>
      </c>
      <c r="K135" s="194"/>
      <c r="L135" s="39"/>
      <c r="M135" s="195" t="s">
        <v>1</v>
      </c>
      <c r="N135" s="196" t="s">
        <v>47</v>
      </c>
      <c r="O135" s="71"/>
      <c r="P135" s="197">
        <f t="shared" si="1"/>
        <v>0</v>
      </c>
      <c r="Q135" s="197">
        <v>0</v>
      </c>
      <c r="R135" s="197">
        <f t="shared" si="2"/>
        <v>0</v>
      </c>
      <c r="S135" s="197">
        <v>0</v>
      </c>
      <c r="T135" s="198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136</v>
      </c>
      <c r="AT135" s="199" t="s">
        <v>132</v>
      </c>
      <c r="AU135" s="199" t="s">
        <v>91</v>
      </c>
      <c r="AY135" s="17" t="s">
        <v>130</v>
      </c>
      <c r="BE135" s="200">
        <f t="shared" si="4"/>
        <v>0</v>
      </c>
      <c r="BF135" s="200">
        <f t="shared" si="5"/>
        <v>0</v>
      </c>
      <c r="BG135" s="200">
        <f t="shared" si="6"/>
        <v>0</v>
      </c>
      <c r="BH135" s="200">
        <f t="shared" si="7"/>
        <v>0</v>
      </c>
      <c r="BI135" s="200">
        <f t="shared" si="8"/>
        <v>0</v>
      </c>
      <c r="BJ135" s="17" t="s">
        <v>21</v>
      </c>
      <c r="BK135" s="200">
        <f t="shared" si="9"/>
        <v>0</v>
      </c>
      <c r="BL135" s="17" t="s">
        <v>136</v>
      </c>
      <c r="BM135" s="199" t="s">
        <v>554</v>
      </c>
    </row>
    <row r="136" spans="1:65" s="13" customFormat="1" ht="11.25">
      <c r="B136" s="201"/>
      <c r="C136" s="202"/>
      <c r="D136" s="203" t="s">
        <v>145</v>
      </c>
      <c r="E136" s="204" t="s">
        <v>1</v>
      </c>
      <c r="F136" s="205" t="s">
        <v>555</v>
      </c>
      <c r="G136" s="202"/>
      <c r="H136" s="206">
        <v>52.73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145</v>
      </c>
      <c r="AU136" s="212" t="s">
        <v>91</v>
      </c>
      <c r="AV136" s="13" t="s">
        <v>91</v>
      </c>
      <c r="AW136" s="13" t="s">
        <v>38</v>
      </c>
      <c r="AX136" s="13" t="s">
        <v>21</v>
      </c>
      <c r="AY136" s="212" t="s">
        <v>130</v>
      </c>
    </row>
    <row r="137" spans="1:65" s="2" customFormat="1" ht="24.2" customHeight="1">
      <c r="A137" s="34"/>
      <c r="B137" s="35"/>
      <c r="C137" s="187" t="s">
        <v>161</v>
      </c>
      <c r="D137" s="187" t="s">
        <v>132</v>
      </c>
      <c r="E137" s="188" t="s">
        <v>556</v>
      </c>
      <c r="F137" s="189" t="s">
        <v>557</v>
      </c>
      <c r="G137" s="190" t="s">
        <v>168</v>
      </c>
      <c r="H137" s="191">
        <v>334.45400000000001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47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136</v>
      </c>
      <c r="AT137" s="199" t="s">
        <v>132</v>
      </c>
      <c r="AU137" s="199" t="s">
        <v>91</v>
      </c>
      <c r="AY137" s="17" t="s">
        <v>130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21</v>
      </c>
      <c r="BK137" s="200">
        <f>ROUND(I137*H137,2)</f>
        <v>0</v>
      </c>
      <c r="BL137" s="17" t="s">
        <v>136</v>
      </c>
      <c r="BM137" s="199" t="s">
        <v>558</v>
      </c>
    </row>
    <row r="138" spans="1:65" s="13" customFormat="1" ht="11.25">
      <c r="B138" s="201"/>
      <c r="C138" s="202"/>
      <c r="D138" s="203" t="s">
        <v>145</v>
      </c>
      <c r="E138" s="204" t="s">
        <v>1</v>
      </c>
      <c r="F138" s="205" t="s">
        <v>559</v>
      </c>
      <c r="G138" s="202"/>
      <c r="H138" s="206">
        <v>334.45400000000001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145</v>
      </c>
      <c r="AU138" s="212" t="s">
        <v>91</v>
      </c>
      <c r="AV138" s="13" t="s">
        <v>91</v>
      </c>
      <c r="AW138" s="13" t="s">
        <v>38</v>
      </c>
      <c r="AX138" s="13" t="s">
        <v>21</v>
      </c>
      <c r="AY138" s="212" t="s">
        <v>130</v>
      </c>
    </row>
    <row r="139" spans="1:65" s="2" customFormat="1" ht="24.2" customHeight="1">
      <c r="A139" s="34"/>
      <c r="B139" s="35"/>
      <c r="C139" s="187" t="s">
        <v>165</v>
      </c>
      <c r="D139" s="187" t="s">
        <v>132</v>
      </c>
      <c r="E139" s="188" t="s">
        <v>560</v>
      </c>
      <c r="F139" s="189" t="s">
        <v>561</v>
      </c>
      <c r="G139" s="190" t="s">
        <v>168</v>
      </c>
      <c r="H139" s="191">
        <v>334.45400000000001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47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136</v>
      </c>
      <c r="AT139" s="199" t="s">
        <v>132</v>
      </c>
      <c r="AU139" s="199" t="s">
        <v>91</v>
      </c>
      <c r="AY139" s="17" t="s">
        <v>130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21</v>
      </c>
      <c r="BK139" s="200">
        <f>ROUND(I139*H139,2)</f>
        <v>0</v>
      </c>
      <c r="BL139" s="17" t="s">
        <v>136</v>
      </c>
      <c r="BM139" s="199" t="s">
        <v>562</v>
      </c>
    </row>
    <row r="140" spans="1:65" s="2" customFormat="1" ht="33" customHeight="1">
      <c r="A140" s="34"/>
      <c r="B140" s="35"/>
      <c r="C140" s="187" t="s">
        <v>171</v>
      </c>
      <c r="D140" s="187" t="s">
        <v>132</v>
      </c>
      <c r="E140" s="188" t="s">
        <v>563</v>
      </c>
      <c r="F140" s="189" t="s">
        <v>564</v>
      </c>
      <c r="G140" s="190" t="s">
        <v>168</v>
      </c>
      <c r="H140" s="191">
        <v>288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47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136</v>
      </c>
      <c r="AT140" s="199" t="s">
        <v>132</v>
      </c>
      <c r="AU140" s="199" t="s">
        <v>91</v>
      </c>
      <c r="AY140" s="17" t="s">
        <v>130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21</v>
      </c>
      <c r="BK140" s="200">
        <f>ROUND(I140*H140,2)</f>
        <v>0</v>
      </c>
      <c r="BL140" s="17" t="s">
        <v>136</v>
      </c>
      <c r="BM140" s="199" t="s">
        <v>565</v>
      </c>
    </row>
    <row r="141" spans="1:65" s="2" customFormat="1" ht="29.25">
      <c r="A141" s="34"/>
      <c r="B141" s="35"/>
      <c r="C141" s="36"/>
      <c r="D141" s="203" t="s">
        <v>179</v>
      </c>
      <c r="E141" s="36"/>
      <c r="F141" s="213" t="s">
        <v>566</v>
      </c>
      <c r="G141" s="36"/>
      <c r="H141" s="36"/>
      <c r="I141" s="214"/>
      <c r="J141" s="36"/>
      <c r="K141" s="36"/>
      <c r="L141" s="39"/>
      <c r="M141" s="215"/>
      <c r="N141" s="216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179</v>
      </c>
      <c r="AU141" s="17" t="s">
        <v>91</v>
      </c>
    </row>
    <row r="142" spans="1:65" s="13" customFormat="1" ht="11.25">
      <c r="B142" s="201"/>
      <c r="C142" s="202"/>
      <c r="D142" s="203" t="s">
        <v>145</v>
      </c>
      <c r="E142" s="204" t="s">
        <v>1</v>
      </c>
      <c r="F142" s="205" t="s">
        <v>567</v>
      </c>
      <c r="G142" s="202"/>
      <c r="H142" s="206">
        <v>288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145</v>
      </c>
      <c r="AU142" s="212" t="s">
        <v>91</v>
      </c>
      <c r="AV142" s="13" t="s">
        <v>91</v>
      </c>
      <c r="AW142" s="13" t="s">
        <v>38</v>
      </c>
      <c r="AX142" s="13" t="s">
        <v>21</v>
      </c>
      <c r="AY142" s="212" t="s">
        <v>130</v>
      </c>
    </row>
    <row r="143" spans="1:65" s="2" customFormat="1" ht="24.2" customHeight="1">
      <c r="A143" s="34"/>
      <c r="B143" s="35"/>
      <c r="C143" s="187" t="s">
        <v>26</v>
      </c>
      <c r="D143" s="187" t="s">
        <v>132</v>
      </c>
      <c r="E143" s="188" t="s">
        <v>568</v>
      </c>
      <c r="F143" s="189" t="s">
        <v>569</v>
      </c>
      <c r="G143" s="190" t="s">
        <v>168</v>
      </c>
      <c r="H143" s="191">
        <v>288</v>
      </c>
      <c r="I143" s="192"/>
      <c r="J143" s="193">
        <f>ROUND(I143*H143,2)</f>
        <v>0</v>
      </c>
      <c r="K143" s="194"/>
      <c r="L143" s="39"/>
      <c r="M143" s="195" t="s">
        <v>1</v>
      </c>
      <c r="N143" s="196" t="s">
        <v>47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136</v>
      </c>
      <c r="AT143" s="199" t="s">
        <v>132</v>
      </c>
      <c r="AU143" s="199" t="s">
        <v>91</v>
      </c>
      <c r="AY143" s="17" t="s">
        <v>130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7" t="s">
        <v>21</v>
      </c>
      <c r="BK143" s="200">
        <f>ROUND(I143*H143,2)</f>
        <v>0</v>
      </c>
      <c r="BL143" s="17" t="s">
        <v>136</v>
      </c>
      <c r="BM143" s="199" t="s">
        <v>570</v>
      </c>
    </row>
    <row r="144" spans="1:65" s="2" customFormat="1" ht="48.75">
      <c r="A144" s="34"/>
      <c r="B144" s="35"/>
      <c r="C144" s="36"/>
      <c r="D144" s="203" t="s">
        <v>179</v>
      </c>
      <c r="E144" s="36"/>
      <c r="F144" s="213" t="s">
        <v>571</v>
      </c>
      <c r="G144" s="36"/>
      <c r="H144" s="36"/>
      <c r="I144" s="214"/>
      <c r="J144" s="36"/>
      <c r="K144" s="36"/>
      <c r="L144" s="39"/>
      <c r="M144" s="215"/>
      <c r="N144" s="216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179</v>
      </c>
      <c r="AU144" s="17" t="s">
        <v>91</v>
      </c>
    </row>
    <row r="145" spans="1:65" s="2" customFormat="1" ht="37.9" customHeight="1">
      <c r="A145" s="34"/>
      <c r="B145" s="35"/>
      <c r="C145" s="187" t="s">
        <v>181</v>
      </c>
      <c r="D145" s="187" t="s">
        <v>132</v>
      </c>
      <c r="E145" s="188" t="s">
        <v>572</v>
      </c>
      <c r="F145" s="189" t="s">
        <v>573</v>
      </c>
      <c r="G145" s="190" t="s">
        <v>168</v>
      </c>
      <c r="H145" s="191">
        <v>622.33000000000004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47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136</v>
      </c>
      <c r="AT145" s="199" t="s">
        <v>132</v>
      </c>
      <c r="AU145" s="199" t="s">
        <v>91</v>
      </c>
      <c r="AY145" s="17" t="s">
        <v>130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21</v>
      </c>
      <c r="BK145" s="200">
        <f>ROUND(I145*H145,2)</f>
        <v>0</v>
      </c>
      <c r="BL145" s="17" t="s">
        <v>136</v>
      </c>
      <c r="BM145" s="199" t="s">
        <v>574</v>
      </c>
    </row>
    <row r="146" spans="1:65" s="2" customFormat="1" ht="29.25">
      <c r="A146" s="34"/>
      <c r="B146" s="35"/>
      <c r="C146" s="36"/>
      <c r="D146" s="203" t="s">
        <v>179</v>
      </c>
      <c r="E146" s="36"/>
      <c r="F146" s="213" t="s">
        <v>575</v>
      </c>
      <c r="G146" s="36"/>
      <c r="H146" s="36"/>
      <c r="I146" s="214"/>
      <c r="J146" s="36"/>
      <c r="K146" s="36"/>
      <c r="L146" s="39"/>
      <c r="M146" s="215"/>
      <c r="N146" s="216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179</v>
      </c>
      <c r="AU146" s="17" t="s">
        <v>91</v>
      </c>
    </row>
    <row r="147" spans="1:65" s="2" customFormat="1" ht="24.2" customHeight="1">
      <c r="A147" s="34"/>
      <c r="B147" s="35"/>
      <c r="C147" s="187" t="s">
        <v>187</v>
      </c>
      <c r="D147" s="187" t="s">
        <v>132</v>
      </c>
      <c r="E147" s="188" t="s">
        <v>576</v>
      </c>
      <c r="F147" s="189" t="s">
        <v>577</v>
      </c>
      <c r="G147" s="190" t="s">
        <v>168</v>
      </c>
      <c r="H147" s="191">
        <v>238.571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47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136</v>
      </c>
      <c r="AT147" s="199" t="s">
        <v>132</v>
      </c>
      <c r="AU147" s="199" t="s">
        <v>91</v>
      </c>
      <c r="AY147" s="17" t="s">
        <v>130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21</v>
      </c>
      <c r="BK147" s="200">
        <f>ROUND(I147*H147,2)</f>
        <v>0</v>
      </c>
      <c r="BL147" s="17" t="s">
        <v>136</v>
      </c>
      <c r="BM147" s="199" t="s">
        <v>578</v>
      </c>
    </row>
    <row r="148" spans="1:65" s="13" customFormat="1" ht="11.25">
      <c r="B148" s="201"/>
      <c r="C148" s="202"/>
      <c r="D148" s="203" t="s">
        <v>145</v>
      </c>
      <c r="E148" s="204" t="s">
        <v>1</v>
      </c>
      <c r="F148" s="205" t="s">
        <v>579</v>
      </c>
      <c r="G148" s="202"/>
      <c r="H148" s="206">
        <v>238.571</v>
      </c>
      <c r="I148" s="207"/>
      <c r="J148" s="202"/>
      <c r="K148" s="202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145</v>
      </c>
      <c r="AU148" s="212" t="s">
        <v>91</v>
      </c>
      <c r="AV148" s="13" t="s">
        <v>91</v>
      </c>
      <c r="AW148" s="13" t="s">
        <v>38</v>
      </c>
      <c r="AX148" s="13" t="s">
        <v>21</v>
      </c>
      <c r="AY148" s="212" t="s">
        <v>130</v>
      </c>
    </row>
    <row r="149" spans="1:65" s="2" customFormat="1" ht="24.2" customHeight="1">
      <c r="A149" s="34"/>
      <c r="B149" s="35"/>
      <c r="C149" s="187" t="s">
        <v>191</v>
      </c>
      <c r="D149" s="187" t="s">
        <v>132</v>
      </c>
      <c r="E149" s="188" t="s">
        <v>580</v>
      </c>
      <c r="F149" s="189" t="s">
        <v>581</v>
      </c>
      <c r="G149" s="190" t="s">
        <v>168</v>
      </c>
      <c r="H149" s="191">
        <v>334.45400000000001</v>
      </c>
      <c r="I149" s="192"/>
      <c r="J149" s="193">
        <f>ROUND(I149*H149,2)</f>
        <v>0</v>
      </c>
      <c r="K149" s="194"/>
      <c r="L149" s="39"/>
      <c r="M149" s="195" t="s">
        <v>1</v>
      </c>
      <c r="N149" s="196" t="s">
        <v>47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136</v>
      </c>
      <c r="AT149" s="199" t="s">
        <v>132</v>
      </c>
      <c r="AU149" s="199" t="s">
        <v>91</v>
      </c>
      <c r="AY149" s="17" t="s">
        <v>130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21</v>
      </c>
      <c r="BK149" s="200">
        <f>ROUND(I149*H149,2)</f>
        <v>0</v>
      </c>
      <c r="BL149" s="17" t="s">
        <v>136</v>
      </c>
      <c r="BM149" s="199" t="s">
        <v>582</v>
      </c>
    </row>
    <row r="150" spans="1:65" s="2" customFormat="1" ht="24.2" customHeight="1">
      <c r="A150" s="34"/>
      <c r="B150" s="35"/>
      <c r="C150" s="187" t="s">
        <v>196</v>
      </c>
      <c r="D150" s="187" t="s">
        <v>132</v>
      </c>
      <c r="E150" s="188" t="s">
        <v>230</v>
      </c>
      <c r="F150" s="189" t="s">
        <v>583</v>
      </c>
      <c r="G150" s="190" t="s">
        <v>168</v>
      </c>
      <c r="H150" s="191">
        <v>928.88</v>
      </c>
      <c r="I150" s="192"/>
      <c r="J150" s="193">
        <f>ROUND(I150*H150,2)</f>
        <v>0</v>
      </c>
      <c r="K150" s="194"/>
      <c r="L150" s="39"/>
      <c r="M150" s="195" t="s">
        <v>1</v>
      </c>
      <c r="N150" s="196" t="s">
        <v>47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136</v>
      </c>
      <c r="AT150" s="199" t="s">
        <v>132</v>
      </c>
      <c r="AU150" s="199" t="s">
        <v>91</v>
      </c>
      <c r="AY150" s="17" t="s">
        <v>130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21</v>
      </c>
      <c r="BK150" s="200">
        <f>ROUND(I150*H150,2)</f>
        <v>0</v>
      </c>
      <c r="BL150" s="17" t="s">
        <v>136</v>
      </c>
      <c r="BM150" s="199" t="s">
        <v>584</v>
      </c>
    </row>
    <row r="151" spans="1:65" s="13" customFormat="1" ht="11.25">
      <c r="B151" s="201"/>
      <c r="C151" s="202"/>
      <c r="D151" s="203" t="s">
        <v>145</v>
      </c>
      <c r="E151" s="204" t="s">
        <v>1</v>
      </c>
      <c r="F151" s="205" t="s">
        <v>585</v>
      </c>
      <c r="G151" s="202"/>
      <c r="H151" s="206">
        <v>928.88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145</v>
      </c>
      <c r="AU151" s="212" t="s">
        <v>91</v>
      </c>
      <c r="AV151" s="13" t="s">
        <v>91</v>
      </c>
      <c r="AW151" s="13" t="s">
        <v>38</v>
      </c>
      <c r="AX151" s="13" t="s">
        <v>21</v>
      </c>
      <c r="AY151" s="212" t="s">
        <v>130</v>
      </c>
    </row>
    <row r="152" spans="1:65" s="2" customFormat="1" ht="33" customHeight="1">
      <c r="A152" s="34"/>
      <c r="B152" s="35"/>
      <c r="C152" s="187" t="s">
        <v>8</v>
      </c>
      <c r="D152" s="187" t="s">
        <v>132</v>
      </c>
      <c r="E152" s="188" t="s">
        <v>235</v>
      </c>
      <c r="F152" s="189" t="s">
        <v>586</v>
      </c>
      <c r="G152" s="190" t="s">
        <v>168</v>
      </c>
      <c r="H152" s="191">
        <v>928.88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47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136</v>
      </c>
      <c r="AT152" s="199" t="s">
        <v>132</v>
      </c>
      <c r="AU152" s="199" t="s">
        <v>91</v>
      </c>
      <c r="AY152" s="17" t="s">
        <v>130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21</v>
      </c>
      <c r="BK152" s="200">
        <f>ROUND(I152*H152,2)</f>
        <v>0</v>
      </c>
      <c r="BL152" s="17" t="s">
        <v>136</v>
      </c>
      <c r="BM152" s="199" t="s">
        <v>587</v>
      </c>
    </row>
    <row r="153" spans="1:65" s="2" customFormat="1" ht="21.75" customHeight="1">
      <c r="A153" s="34"/>
      <c r="B153" s="35"/>
      <c r="C153" s="187" t="s">
        <v>206</v>
      </c>
      <c r="D153" s="187" t="s">
        <v>132</v>
      </c>
      <c r="E153" s="188" t="s">
        <v>588</v>
      </c>
      <c r="F153" s="189" t="s">
        <v>589</v>
      </c>
      <c r="G153" s="190" t="s">
        <v>168</v>
      </c>
      <c r="H153" s="191">
        <v>928.88</v>
      </c>
      <c r="I153" s="192"/>
      <c r="J153" s="193">
        <f>ROUND(I153*H153,2)</f>
        <v>0</v>
      </c>
      <c r="K153" s="194"/>
      <c r="L153" s="39"/>
      <c r="M153" s="195" t="s">
        <v>1</v>
      </c>
      <c r="N153" s="196" t="s">
        <v>47</v>
      </c>
      <c r="O153" s="71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136</v>
      </c>
      <c r="AT153" s="199" t="s">
        <v>132</v>
      </c>
      <c r="AU153" s="199" t="s">
        <v>91</v>
      </c>
      <c r="AY153" s="17" t="s">
        <v>130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21</v>
      </c>
      <c r="BK153" s="200">
        <f>ROUND(I153*H153,2)</f>
        <v>0</v>
      </c>
      <c r="BL153" s="17" t="s">
        <v>136</v>
      </c>
      <c r="BM153" s="199" t="s">
        <v>590</v>
      </c>
    </row>
    <row r="154" spans="1:65" s="2" customFormat="1" ht="16.5" customHeight="1">
      <c r="A154" s="34"/>
      <c r="B154" s="35"/>
      <c r="C154" s="187" t="s">
        <v>212</v>
      </c>
      <c r="D154" s="187" t="s">
        <v>132</v>
      </c>
      <c r="E154" s="188" t="s">
        <v>239</v>
      </c>
      <c r="F154" s="189" t="s">
        <v>240</v>
      </c>
      <c r="G154" s="190" t="s">
        <v>168</v>
      </c>
      <c r="H154" s="191">
        <v>928.88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47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136</v>
      </c>
      <c r="AT154" s="199" t="s">
        <v>132</v>
      </c>
      <c r="AU154" s="199" t="s">
        <v>91</v>
      </c>
      <c r="AY154" s="17" t="s">
        <v>130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21</v>
      </c>
      <c r="BK154" s="200">
        <f>ROUND(I154*H154,2)</f>
        <v>0</v>
      </c>
      <c r="BL154" s="17" t="s">
        <v>136</v>
      </c>
      <c r="BM154" s="199" t="s">
        <v>591</v>
      </c>
    </row>
    <row r="155" spans="1:65" s="2" customFormat="1" ht="24.2" customHeight="1">
      <c r="A155" s="34"/>
      <c r="B155" s="35"/>
      <c r="C155" s="187" t="s">
        <v>217</v>
      </c>
      <c r="D155" s="187" t="s">
        <v>132</v>
      </c>
      <c r="E155" s="188" t="s">
        <v>243</v>
      </c>
      <c r="F155" s="189" t="s">
        <v>592</v>
      </c>
      <c r="G155" s="190" t="s">
        <v>245</v>
      </c>
      <c r="H155" s="191">
        <v>1486.2080000000001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47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136</v>
      </c>
      <c r="AT155" s="199" t="s">
        <v>132</v>
      </c>
      <c r="AU155" s="199" t="s">
        <v>91</v>
      </c>
      <c r="AY155" s="17" t="s">
        <v>130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21</v>
      </c>
      <c r="BK155" s="200">
        <f>ROUND(I155*H155,2)</f>
        <v>0</v>
      </c>
      <c r="BL155" s="17" t="s">
        <v>136</v>
      </c>
      <c r="BM155" s="199" t="s">
        <v>593</v>
      </c>
    </row>
    <row r="156" spans="1:65" s="13" customFormat="1" ht="11.25">
      <c r="B156" s="201"/>
      <c r="C156" s="202"/>
      <c r="D156" s="203" t="s">
        <v>145</v>
      </c>
      <c r="E156" s="204" t="s">
        <v>1</v>
      </c>
      <c r="F156" s="205" t="s">
        <v>594</v>
      </c>
      <c r="G156" s="202"/>
      <c r="H156" s="206">
        <v>1486.2080000000001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145</v>
      </c>
      <c r="AU156" s="212" t="s">
        <v>91</v>
      </c>
      <c r="AV156" s="13" t="s">
        <v>91</v>
      </c>
      <c r="AW156" s="13" t="s">
        <v>38</v>
      </c>
      <c r="AX156" s="13" t="s">
        <v>21</v>
      </c>
      <c r="AY156" s="212" t="s">
        <v>130</v>
      </c>
    </row>
    <row r="157" spans="1:65" s="2" customFormat="1" ht="24.2" customHeight="1">
      <c r="A157" s="34"/>
      <c r="B157" s="35"/>
      <c r="C157" s="187" t="s">
        <v>221</v>
      </c>
      <c r="D157" s="187" t="s">
        <v>132</v>
      </c>
      <c r="E157" s="188" t="s">
        <v>248</v>
      </c>
      <c r="F157" s="189" t="s">
        <v>595</v>
      </c>
      <c r="G157" s="190" t="s">
        <v>168</v>
      </c>
      <c r="H157" s="191">
        <v>27.904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47</v>
      </c>
      <c r="O157" s="71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136</v>
      </c>
      <c r="AT157" s="199" t="s">
        <v>132</v>
      </c>
      <c r="AU157" s="199" t="s">
        <v>91</v>
      </c>
      <c r="AY157" s="17" t="s">
        <v>130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21</v>
      </c>
      <c r="BK157" s="200">
        <f>ROUND(I157*H157,2)</f>
        <v>0</v>
      </c>
      <c r="BL157" s="17" t="s">
        <v>136</v>
      </c>
      <c r="BM157" s="199" t="s">
        <v>596</v>
      </c>
    </row>
    <row r="158" spans="1:65" s="13" customFormat="1" ht="11.25">
      <c r="B158" s="201"/>
      <c r="C158" s="202"/>
      <c r="D158" s="203" t="s">
        <v>145</v>
      </c>
      <c r="E158" s="204" t="s">
        <v>1</v>
      </c>
      <c r="F158" s="205" t="s">
        <v>597</v>
      </c>
      <c r="G158" s="202"/>
      <c r="H158" s="206">
        <v>27.904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145</v>
      </c>
      <c r="AU158" s="212" t="s">
        <v>91</v>
      </c>
      <c r="AV158" s="13" t="s">
        <v>91</v>
      </c>
      <c r="AW158" s="13" t="s">
        <v>38</v>
      </c>
      <c r="AX158" s="13" t="s">
        <v>21</v>
      </c>
      <c r="AY158" s="212" t="s">
        <v>130</v>
      </c>
    </row>
    <row r="159" spans="1:65" s="2" customFormat="1" ht="33" customHeight="1">
      <c r="A159" s="34"/>
      <c r="B159" s="35"/>
      <c r="C159" s="187" t="s">
        <v>226</v>
      </c>
      <c r="D159" s="187" t="s">
        <v>132</v>
      </c>
      <c r="E159" s="188" t="s">
        <v>598</v>
      </c>
      <c r="F159" s="189" t="s">
        <v>599</v>
      </c>
      <c r="G159" s="190" t="s">
        <v>168</v>
      </c>
      <c r="H159" s="191">
        <v>52.73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47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136</v>
      </c>
      <c r="AT159" s="199" t="s">
        <v>132</v>
      </c>
      <c r="AU159" s="199" t="s">
        <v>91</v>
      </c>
      <c r="AY159" s="17" t="s">
        <v>130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21</v>
      </c>
      <c r="BK159" s="200">
        <f>ROUND(I159*H159,2)</f>
        <v>0</v>
      </c>
      <c r="BL159" s="17" t="s">
        <v>136</v>
      </c>
      <c r="BM159" s="199" t="s">
        <v>600</v>
      </c>
    </row>
    <row r="160" spans="1:65" s="2" customFormat="1" ht="24.2" customHeight="1">
      <c r="A160" s="34"/>
      <c r="B160" s="35"/>
      <c r="C160" s="187" t="s">
        <v>7</v>
      </c>
      <c r="D160" s="187" t="s">
        <v>132</v>
      </c>
      <c r="E160" s="188" t="s">
        <v>601</v>
      </c>
      <c r="F160" s="189" t="s">
        <v>602</v>
      </c>
      <c r="G160" s="190" t="s">
        <v>168</v>
      </c>
      <c r="H160" s="191">
        <v>52.73</v>
      </c>
      <c r="I160" s="192"/>
      <c r="J160" s="193">
        <f>ROUND(I160*H160,2)</f>
        <v>0</v>
      </c>
      <c r="K160" s="194"/>
      <c r="L160" s="39"/>
      <c r="M160" s="195" t="s">
        <v>1</v>
      </c>
      <c r="N160" s="196" t="s">
        <v>47</v>
      </c>
      <c r="O160" s="71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136</v>
      </c>
      <c r="AT160" s="199" t="s">
        <v>132</v>
      </c>
      <c r="AU160" s="199" t="s">
        <v>91</v>
      </c>
      <c r="AY160" s="17" t="s">
        <v>130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7" t="s">
        <v>21</v>
      </c>
      <c r="BK160" s="200">
        <f>ROUND(I160*H160,2)</f>
        <v>0</v>
      </c>
      <c r="BL160" s="17" t="s">
        <v>136</v>
      </c>
      <c r="BM160" s="199" t="s">
        <v>603</v>
      </c>
    </row>
    <row r="161" spans="1:65" s="2" customFormat="1" ht="24.2" customHeight="1">
      <c r="A161" s="34"/>
      <c r="B161" s="35"/>
      <c r="C161" s="187" t="s">
        <v>234</v>
      </c>
      <c r="D161" s="187" t="s">
        <v>132</v>
      </c>
      <c r="E161" s="188" t="s">
        <v>263</v>
      </c>
      <c r="F161" s="189" t="s">
        <v>604</v>
      </c>
      <c r="G161" s="190" t="s">
        <v>135</v>
      </c>
      <c r="H161" s="191">
        <v>69.760000000000005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47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136</v>
      </c>
      <c r="AT161" s="199" t="s">
        <v>132</v>
      </c>
      <c r="AU161" s="199" t="s">
        <v>91</v>
      </c>
      <c r="AY161" s="17" t="s">
        <v>130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21</v>
      </c>
      <c r="BK161" s="200">
        <f>ROUND(I161*H161,2)</f>
        <v>0</v>
      </c>
      <c r="BL161" s="17" t="s">
        <v>136</v>
      </c>
      <c r="BM161" s="199" t="s">
        <v>605</v>
      </c>
    </row>
    <row r="162" spans="1:65" s="13" customFormat="1" ht="11.25">
      <c r="B162" s="201"/>
      <c r="C162" s="202"/>
      <c r="D162" s="203" t="s">
        <v>145</v>
      </c>
      <c r="E162" s="204" t="s">
        <v>1</v>
      </c>
      <c r="F162" s="205" t="s">
        <v>606</v>
      </c>
      <c r="G162" s="202"/>
      <c r="H162" s="206">
        <v>69.760000000000005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145</v>
      </c>
      <c r="AU162" s="212" t="s">
        <v>91</v>
      </c>
      <c r="AV162" s="13" t="s">
        <v>91</v>
      </c>
      <c r="AW162" s="13" t="s">
        <v>38</v>
      </c>
      <c r="AX162" s="13" t="s">
        <v>21</v>
      </c>
      <c r="AY162" s="212" t="s">
        <v>130</v>
      </c>
    </row>
    <row r="163" spans="1:65" s="2" customFormat="1" ht="24.2" customHeight="1">
      <c r="A163" s="34"/>
      <c r="B163" s="35"/>
      <c r="C163" s="187" t="s">
        <v>238</v>
      </c>
      <c r="D163" s="187" t="s">
        <v>132</v>
      </c>
      <c r="E163" s="188" t="s">
        <v>607</v>
      </c>
      <c r="F163" s="189" t="s">
        <v>608</v>
      </c>
      <c r="G163" s="190" t="s">
        <v>135</v>
      </c>
      <c r="H163" s="191">
        <v>177.49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47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136</v>
      </c>
      <c r="AT163" s="199" t="s">
        <v>132</v>
      </c>
      <c r="AU163" s="199" t="s">
        <v>91</v>
      </c>
      <c r="AY163" s="17" t="s">
        <v>130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21</v>
      </c>
      <c r="BK163" s="200">
        <f>ROUND(I163*H163,2)</f>
        <v>0</v>
      </c>
      <c r="BL163" s="17" t="s">
        <v>136</v>
      </c>
      <c r="BM163" s="199" t="s">
        <v>609</v>
      </c>
    </row>
    <row r="164" spans="1:65" s="2" customFormat="1" ht="29.25">
      <c r="A164" s="34"/>
      <c r="B164" s="35"/>
      <c r="C164" s="36"/>
      <c r="D164" s="203" t="s">
        <v>179</v>
      </c>
      <c r="E164" s="36"/>
      <c r="F164" s="213" t="s">
        <v>610</v>
      </c>
      <c r="G164" s="36"/>
      <c r="H164" s="36"/>
      <c r="I164" s="214"/>
      <c r="J164" s="36"/>
      <c r="K164" s="36"/>
      <c r="L164" s="39"/>
      <c r="M164" s="215"/>
      <c r="N164" s="216"/>
      <c r="O164" s="71"/>
      <c r="P164" s="71"/>
      <c r="Q164" s="71"/>
      <c r="R164" s="71"/>
      <c r="S164" s="71"/>
      <c r="T164" s="72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179</v>
      </c>
      <c r="AU164" s="17" t="s">
        <v>91</v>
      </c>
    </row>
    <row r="165" spans="1:65" s="12" customFormat="1" ht="22.9" customHeight="1">
      <c r="B165" s="171"/>
      <c r="C165" s="172"/>
      <c r="D165" s="173" t="s">
        <v>81</v>
      </c>
      <c r="E165" s="185" t="s">
        <v>91</v>
      </c>
      <c r="F165" s="185" t="s">
        <v>611</v>
      </c>
      <c r="G165" s="172"/>
      <c r="H165" s="172"/>
      <c r="I165" s="175"/>
      <c r="J165" s="186">
        <f>BK165</f>
        <v>0</v>
      </c>
      <c r="K165" s="172"/>
      <c r="L165" s="177"/>
      <c r="M165" s="178"/>
      <c r="N165" s="179"/>
      <c r="O165" s="179"/>
      <c r="P165" s="180">
        <f>SUM(P166:P170)</f>
        <v>0</v>
      </c>
      <c r="Q165" s="179"/>
      <c r="R165" s="180">
        <f>SUM(R166:R170)</f>
        <v>72.6813109008</v>
      </c>
      <c r="S165" s="179"/>
      <c r="T165" s="181">
        <f>SUM(T166:T170)</f>
        <v>0</v>
      </c>
      <c r="AR165" s="182" t="s">
        <v>21</v>
      </c>
      <c r="AT165" s="183" t="s">
        <v>81</v>
      </c>
      <c r="AU165" s="183" t="s">
        <v>21</v>
      </c>
      <c r="AY165" s="182" t="s">
        <v>130</v>
      </c>
      <c r="BK165" s="184">
        <f>SUM(BK166:BK170)</f>
        <v>0</v>
      </c>
    </row>
    <row r="166" spans="1:65" s="2" customFormat="1" ht="24.2" customHeight="1">
      <c r="A166" s="34"/>
      <c r="B166" s="35"/>
      <c r="C166" s="187" t="s">
        <v>242</v>
      </c>
      <c r="D166" s="187" t="s">
        <v>132</v>
      </c>
      <c r="E166" s="188" t="s">
        <v>612</v>
      </c>
      <c r="F166" s="189" t="s">
        <v>613</v>
      </c>
      <c r="G166" s="190" t="s">
        <v>135</v>
      </c>
      <c r="H166" s="191">
        <v>101.52</v>
      </c>
      <c r="I166" s="192"/>
      <c r="J166" s="193">
        <f>ROUND(I166*H166,2)</f>
        <v>0</v>
      </c>
      <c r="K166" s="194"/>
      <c r="L166" s="39"/>
      <c r="M166" s="195" t="s">
        <v>1</v>
      </c>
      <c r="N166" s="196" t="s">
        <v>47</v>
      </c>
      <c r="O166" s="71"/>
      <c r="P166" s="197">
        <f>O166*H166</f>
        <v>0</v>
      </c>
      <c r="Q166" s="197">
        <v>1.6694E-4</v>
      </c>
      <c r="R166" s="197">
        <f>Q166*H166</f>
        <v>1.6947748799999999E-2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136</v>
      </c>
      <c r="AT166" s="199" t="s">
        <v>132</v>
      </c>
      <c r="AU166" s="199" t="s">
        <v>91</v>
      </c>
      <c r="AY166" s="17" t="s">
        <v>130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7" t="s">
        <v>21</v>
      </c>
      <c r="BK166" s="200">
        <f>ROUND(I166*H166,2)</f>
        <v>0</v>
      </c>
      <c r="BL166" s="17" t="s">
        <v>136</v>
      </c>
      <c r="BM166" s="199" t="s">
        <v>614</v>
      </c>
    </row>
    <row r="167" spans="1:65" s="2" customFormat="1" ht="16.5" customHeight="1">
      <c r="A167" s="34"/>
      <c r="B167" s="35"/>
      <c r="C167" s="228" t="s">
        <v>247</v>
      </c>
      <c r="D167" s="228" t="s">
        <v>197</v>
      </c>
      <c r="E167" s="229" t="s">
        <v>615</v>
      </c>
      <c r="F167" s="230" t="s">
        <v>616</v>
      </c>
      <c r="G167" s="231" t="s">
        <v>135</v>
      </c>
      <c r="H167" s="232">
        <v>101.52</v>
      </c>
      <c r="I167" s="233"/>
      <c r="J167" s="234">
        <f>ROUND(I167*H167,2)</f>
        <v>0</v>
      </c>
      <c r="K167" s="235"/>
      <c r="L167" s="236"/>
      <c r="M167" s="237" t="s">
        <v>1</v>
      </c>
      <c r="N167" s="238" t="s">
        <v>47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165</v>
      </c>
      <c r="AT167" s="199" t="s">
        <v>197</v>
      </c>
      <c r="AU167" s="199" t="s">
        <v>91</v>
      </c>
      <c r="AY167" s="17" t="s">
        <v>130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21</v>
      </c>
      <c r="BK167" s="200">
        <f>ROUND(I167*H167,2)</f>
        <v>0</v>
      </c>
      <c r="BL167" s="17" t="s">
        <v>136</v>
      </c>
      <c r="BM167" s="199" t="s">
        <v>617</v>
      </c>
    </row>
    <row r="168" spans="1:65" s="2" customFormat="1" ht="24.2" customHeight="1">
      <c r="A168" s="34"/>
      <c r="B168" s="35"/>
      <c r="C168" s="187" t="s">
        <v>252</v>
      </c>
      <c r="D168" s="187" t="s">
        <v>132</v>
      </c>
      <c r="E168" s="188" t="s">
        <v>618</v>
      </c>
      <c r="F168" s="189" t="s">
        <v>619</v>
      </c>
      <c r="G168" s="190" t="s">
        <v>159</v>
      </c>
      <c r="H168" s="191">
        <v>101.52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47</v>
      </c>
      <c r="O168" s="71"/>
      <c r="P168" s="197">
        <f>O168*H168</f>
        <v>0</v>
      </c>
      <c r="Q168" s="197">
        <v>0.2679626</v>
      </c>
      <c r="R168" s="197">
        <f>Q168*H168</f>
        <v>27.203563151999997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136</v>
      </c>
      <c r="AT168" s="199" t="s">
        <v>132</v>
      </c>
      <c r="AU168" s="199" t="s">
        <v>91</v>
      </c>
      <c r="AY168" s="17" t="s">
        <v>130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21</v>
      </c>
      <c r="BK168" s="200">
        <f>ROUND(I168*H168,2)</f>
        <v>0</v>
      </c>
      <c r="BL168" s="17" t="s">
        <v>136</v>
      </c>
      <c r="BM168" s="199" t="s">
        <v>620</v>
      </c>
    </row>
    <row r="169" spans="1:65" s="2" customFormat="1" ht="24.2" customHeight="1">
      <c r="A169" s="34"/>
      <c r="B169" s="35"/>
      <c r="C169" s="187" t="s">
        <v>257</v>
      </c>
      <c r="D169" s="187" t="s">
        <v>132</v>
      </c>
      <c r="E169" s="188" t="s">
        <v>621</v>
      </c>
      <c r="F169" s="189" t="s">
        <v>622</v>
      </c>
      <c r="G169" s="190" t="s">
        <v>135</v>
      </c>
      <c r="H169" s="191">
        <v>149.97999999999999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47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136</v>
      </c>
      <c r="AT169" s="199" t="s">
        <v>132</v>
      </c>
      <c r="AU169" s="199" t="s">
        <v>91</v>
      </c>
      <c r="AY169" s="17" t="s">
        <v>130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21</v>
      </c>
      <c r="BK169" s="200">
        <f>ROUND(I169*H169,2)</f>
        <v>0</v>
      </c>
      <c r="BL169" s="17" t="s">
        <v>136</v>
      </c>
      <c r="BM169" s="199" t="s">
        <v>623</v>
      </c>
    </row>
    <row r="170" spans="1:65" s="2" customFormat="1" ht="24.2" customHeight="1">
      <c r="A170" s="34"/>
      <c r="B170" s="35"/>
      <c r="C170" s="187" t="s">
        <v>262</v>
      </c>
      <c r="D170" s="187" t="s">
        <v>132</v>
      </c>
      <c r="E170" s="188" t="s">
        <v>624</v>
      </c>
      <c r="F170" s="189" t="s">
        <v>625</v>
      </c>
      <c r="G170" s="190" t="s">
        <v>168</v>
      </c>
      <c r="H170" s="191">
        <v>22.96</v>
      </c>
      <c r="I170" s="192"/>
      <c r="J170" s="193">
        <f>ROUND(I170*H170,2)</f>
        <v>0</v>
      </c>
      <c r="K170" s="194"/>
      <c r="L170" s="39"/>
      <c r="M170" s="195" t="s">
        <v>1</v>
      </c>
      <c r="N170" s="196" t="s">
        <v>47</v>
      </c>
      <c r="O170" s="71"/>
      <c r="P170" s="197">
        <f>O170*H170</f>
        <v>0</v>
      </c>
      <c r="Q170" s="197">
        <v>1.98</v>
      </c>
      <c r="R170" s="197">
        <f>Q170*H170</f>
        <v>45.460799999999999</v>
      </c>
      <c r="S170" s="197">
        <v>0</v>
      </c>
      <c r="T170" s="19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9" t="s">
        <v>136</v>
      </c>
      <c r="AT170" s="199" t="s">
        <v>132</v>
      </c>
      <c r="AU170" s="199" t="s">
        <v>91</v>
      </c>
      <c r="AY170" s="17" t="s">
        <v>130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21</v>
      </c>
      <c r="BK170" s="200">
        <f>ROUND(I170*H170,2)</f>
        <v>0</v>
      </c>
      <c r="BL170" s="17" t="s">
        <v>136</v>
      </c>
      <c r="BM170" s="199" t="s">
        <v>626</v>
      </c>
    </row>
    <row r="171" spans="1:65" s="12" customFormat="1" ht="22.9" customHeight="1">
      <c r="B171" s="171"/>
      <c r="C171" s="172"/>
      <c r="D171" s="173" t="s">
        <v>81</v>
      </c>
      <c r="E171" s="185" t="s">
        <v>141</v>
      </c>
      <c r="F171" s="185" t="s">
        <v>627</v>
      </c>
      <c r="G171" s="172"/>
      <c r="H171" s="172"/>
      <c r="I171" s="175"/>
      <c r="J171" s="186">
        <f>BK171</f>
        <v>0</v>
      </c>
      <c r="K171" s="172"/>
      <c r="L171" s="177"/>
      <c r="M171" s="178"/>
      <c r="N171" s="179"/>
      <c r="O171" s="179"/>
      <c r="P171" s="180">
        <f>SUM(P172:P181)</f>
        <v>0</v>
      </c>
      <c r="Q171" s="179"/>
      <c r="R171" s="180">
        <f>SUM(R172:R181)</f>
        <v>4.2918599999999998</v>
      </c>
      <c r="S171" s="179"/>
      <c r="T171" s="181">
        <f>SUM(T172:T181)</f>
        <v>0</v>
      </c>
      <c r="AR171" s="182" t="s">
        <v>21</v>
      </c>
      <c r="AT171" s="183" t="s">
        <v>81</v>
      </c>
      <c r="AU171" s="183" t="s">
        <v>21</v>
      </c>
      <c r="AY171" s="182" t="s">
        <v>130</v>
      </c>
      <c r="BK171" s="184">
        <f>SUM(BK172:BK181)</f>
        <v>0</v>
      </c>
    </row>
    <row r="172" spans="1:65" s="2" customFormat="1" ht="24.2" customHeight="1">
      <c r="A172" s="34"/>
      <c r="B172" s="35"/>
      <c r="C172" s="187" t="s">
        <v>266</v>
      </c>
      <c r="D172" s="187" t="s">
        <v>132</v>
      </c>
      <c r="E172" s="188" t="s">
        <v>628</v>
      </c>
      <c r="F172" s="189" t="s">
        <v>629</v>
      </c>
      <c r="G172" s="190" t="s">
        <v>215</v>
      </c>
      <c r="H172" s="191">
        <v>24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47</v>
      </c>
      <c r="O172" s="71"/>
      <c r="P172" s="197">
        <f>O172*H172</f>
        <v>0</v>
      </c>
      <c r="Q172" s="197">
        <v>0.17488999999999999</v>
      </c>
      <c r="R172" s="197">
        <f>Q172*H172</f>
        <v>4.1973599999999998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136</v>
      </c>
      <c r="AT172" s="199" t="s">
        <v>132</v>
      </c>
      <c r="AU172" s="199" t="s">
        <v>91</v>
      </c>
      <c r="AY172" s="17" t="s">
        <v>130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21</v>
      </c>
      <c r="BK172" s="200">
        <f>ROUND(I172*H172,2)</f>
        <v>0</v>
      </c>
      <c r="BL172" s="17" t="s">
        <v>136</v>
      </c>
      <c r="BM172" s="199" t="s">
        <v>630</v>
      </c>
    </row>
    <row r="173" spans="1:65" s="2" customFormat="1" ht="29.25">
      <c r="A173" s="34"/>
      <c r="B173" s="35"/>
      <c r="C173" s="36"/>
      <c r="D173" s="203" t="s">
        <v>179</v>
      </c>
      <c r="E173" s="36"/>
      <c r="F173" s="213" t="s">
        <v>631</v>
      </c>
      <c r="G173" s="36"/>
      <c r="H173" s="36"/>
      <c r="I173" s="214"/>
      <c r="J173" s="36"/>
      <c r="K173" s="36"/>
      <c r="L173" s="39"/>
      <c r="M173" s="215"/>
      <c r="N173" s="216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179</v>
      </c>
      <c r="AU173" s="17" t="s">
        <v>91</v>
      </c>
    </row>
    <row r="174" spans="1:65" s="2" customFormat="1" ht="24.2" customHeight="1">
      <c r="A174" s="34"/>
      <c r="B174" s="35"/>
      <c r="C174" s="228" t="s">
        <v>270</v>
      </c>
      <c r="D174" s="228" t="s">
        <v>197</v>
      </c>
      <c r="E174" s="229" t="s">
        <v>632</v>
      </c>
      <c r="F174" s="230" t="s">
        <v>633</v>
      </c>
      <c r="G174" s="231" t="s">
        <v>215</v>
      </c>
      <c r="H174" s="232">
        <v>27</v>
      </c>
      <c r="I174" s="233"/>
      <c r="J174" s="234">
        <f>ROUND(I174*H174,2)</f>
        <v>0</v>
      </c>
      <c r="K174" s="235"/>
      <c r="L174" s="236"/>
      <c r="M174" s="237" t="s">
        <v>1</v>
      </c>
      <c r="N174" s="238" t="s">
        <v>47</v>
      </c>
      <c r="O174" s="71"/>
      <c r="P174" s="197">
        <f>O174*H174</f>
        <v>0</v>
      </c>
      <c r="Q174" s="197">
        <v>3.5000000000000001E-3</v>
      </c>
      <c r="R174" s="197">
        <f>Q174*H174</f>
        <v>9.4500000000000001E-2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165</v>
      </c>
      <c r="AT174" s="199" t="s">
        <v>197</v>
      </c>
      <c r="AU174" s="199" t="s">
        <v>91</v>
      </c>
      <c r="AY174" s="17" t="s">
        <v>130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7" t="s">
        <v>21</v>
      </c>
      <c r="BK174" s="200">
        <f>ROUND(I174*H174,2)</f>
        <v>0</v>
      </c>
      <c r="BL174" s="17" t="s">
        <v>136</v>
      </c>
      <c r="BM174" s="199" t="s">
        <v>634</v>
      </c>
    </row>
    <row r="175" spans="1:65" s="2" customFormat="1" ht="11.25">
      <c r="A175" s="34"/>
      <c r="B175" s="35"/>
      <c r="C175" s="36"/>
      <c r="D175" s="203" t="s">
        <v>179</v>
      </c>
      <c r="E175" s="36"/>
      <c r="F175" s="213" t="s">
        <v>633</v>
      </c>
      <c r="G175" s="36"/>
      <c r="H175" s="36"/>
      <c r="I175" s="214"/>
      <c r="J175" s="36"/>
      <c r="K175" s="36"/>
      <c r="L175" s="39"/>
      <c r="M175" s="215"/>
      <c r="N175" s="216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179</v>
      </c>
      <c r="AU175" s="17" t="s">
        <v>91</v>
      </c>
    </row>
    <row r="176" spans="1:65" s="2" customFormat="1" ht="24.2" customHeight="1">
      <c r="A176" s="34"/>
      <c r="B176" s="35"/>
      <c r="C176" s="187" t="s">
        <v>276</v>
      </c>
      <c r="D176" s="187" t="s">
        <v>132</v>
      </c>
      <c r="E176" s="188" t="s">
        <v>635</v>
      </c>
      <c r="F176" s="189" t="s">
        <v>636</v>
      </c>
      <c r="G176" s="190" t="s">
        <v>215</v>
      </c>
      <c r="H176" s="191">
        <v>2</v>
      </c>
      <c r="I176" s="192"/>
      <c r="J176" s="193">
        <f>ROUND(I176*H176,2)</f>
        <v>0</v>
      </c>
      <c r="K176" s="194"/>
      <c r="L176" s="39"/>
      <c r="M176" s="195" t="s">
        <v>1</v>
      </c>
      <c r="N176" s="196" t="s">
        <v>47</v>
      </c>
      <c r="O176" s="71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136</v>
      </c>
      <c r="AT176" s="199" t="s">
        <v>132</v>
      </c>
      <c r="AU176" s="199" t="s">
        <v>91</v>
      </c>
      <c r="AY176" s="17" t="s">
        <v>130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21</v>
      </c>
      <c r="BK176" s="200">
        <f>ROUND(I176*H176,2)</f>
        <v>0</v>
      </c>
      <c r="BL176" s="17" t="s">
        <v>136</v>
      </c>
      <c r="BM176" s="199" t="s">
        <v>637</v>
      </c>
    </row>
    <row r="177" spans="1:65" s="2" customFormat="1" ht="19.5">
      <c r="A177" s="34"/>
      <c r="B177" s="35"/>
      <c r="C177" s="36"/>
      <c r="D177" s="203" t="s">
        <v>179</v>
      </c>
      <c r="E177" s="36"/>
      <c r="F177" s="213" t="s">
        <v>638</v>
      </c>
      <c r="G177" s="36"/>
      <c r="H177" s="36"/>
      <c r="I177" s="214"/>
      <c r="J177" s="36"/>
      <c r="K177" s="36"/>
      <c r="L177" s="39"/>
      <c r="M177" s="215"/>
      <c r="N177" s="216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179</v>
      </c>
      <c r="AU177" s="17" t="s">
        <v>91</v>
      </c>
    </row>
    <row r="178" spans="1:65" s="2" customFormat="1" ht="16.5" customHeight="1">
      <c r="A178" s="34"/>
      <c r="B178" s="35"/>
      <c r="C178" s="187" t="s">
        <v>281</v>
      </c>
      <c r="D178" s="187" t="s">
        <v>132</v>
      </c>
      <c r="E178" s="188" t="s">
        <v>639</v>
      </c>
      <c r="F178" s="189" t="s">
        <v>640</v>
      </c>
      <c r="G178" s="190" t="s">
        <v>215</v>
      </c>
      <c r="H178" s="191">
        <v>2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47</v>
      </c>
      <c r="O178" s="71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136</v>
      </c>
      <c r="AT178" s="199" t="s">
        <v>132</v>
      </c>
      <c r="AU178" s="199" t="s">
        <v>91</v>
      </c>
      <c r="AY178" s="17" t="s">
        <v>130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21</v>
      </c>
      <c r="BK178" s="200">
        <f>ROUND(I178*H178,2)</f>
        <v>0</v>
      </c>
      <c r="BL178" s="17" t="s">
        <v>136</v>
      </c>
      <c r="BM178" s="199" t="s">
        <v>641</v>
      </c>
    </row>
    <row r="179" spans="1:65" s="2" customFormat="1" ht="16.5" customHeight="1">
      <c r="A179" s="34"/>
      <c r="B179" s="35"/>
      <c r="C179" s="187" t="s">
        <v>285</v>
      </c>
      <c r="D179" s="187" t="s">
        <v>132</v>
      </c>
      <c r="E179" s="188" t="s">
        <v>642</v>
      </c>
      <c r="F179" s="189" t="s">
        <v>643</v>
      </c>
      <c r="G179" s="190" t="s">
        <v>215</v>
      </c>
      <c r="H179" s="191">
        <v>2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47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136</v>
      </c>
      <c r="AT179" s="199" t="s">
        <v>132</v>
      </c>
      <c r="AU179" s="199" t="s">
        <v>91</v>
      </c>
      <c r="AY179" s="17" t="s">
        <v>130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21</v>
      </c>
      <c r="BK179" s="200">
        <f>ROUND(I179*H179,2)</f>
        <v>0</v>
      </c>
      <c r="BL179" s="17" t="s">
        <v>136</v>
      </c>
      <c r="BM179" s="199" t="s">
        <v>644</v>
      </c>
    </row>
    <row r="180" spans="1:65" s="2" customFormat="1" ht="33" customHeight="1">
      <c r="A180" s="34"/>
      <c r="B180" s="35"/>
      <c r="C180" s="187" t="s">
        <v>290</v>
      </c>
      <c r="D180" s="187" t="s">
        <v>132</v>
      </c>
      <c r="E180" s="188" t="s">
        <v>645</v>
      </c>
      <c r="F180" s="189" t="s">
        <v>646</v>
      </c>
      <c r="G180" s="190" t="s">
        <v>159</v>
      </c>
      <c r="H180" s="191">
        <v>75.900000000000006</v>
      </c>
      <c r="I180" s="192"/>
      <c r="J180" s="193">
        <f>ROUND(I180*H180,2)</f>
        <v>0</v>
      </c>
      <c r="K180" s="194"/>
      <c r="L180" s="39"/>
      <c r="M180" s="195" t="s">
        <v>1</v>
      </c>
      <c r="N180" s="196" t="s">
        <v>47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136</v>
      </c>
      <c r="AT180" s="199" t="s">
        <v>132</v>
      </c>
      <c r="AU180" s="199" t="s">
        <v>91</v>
      </c>
      <c r="AY180" s="17" t="s">
        <v>130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7" t="s">
        <v>21</v>
      </c>
      <c r="BK180" s="200">
        <f>ROUND(I180*H180,2)</f>
        <v>0</v>
      </c>
      <c r="BL180" s="17" t="s">
        <v>136</v>
      </c>
      <c r="BM180" s="199" t="s">
        <v>647</v>
      </c>
    </row>
    <row r="181" spans="1:65" s="2" customFormat="1" ht="19.5">
      <c r="A181" s="34"/>
      <c r="B181" s="35"/>
      <c r="C181" s="36"/>
      <c r="D181" s="203" t="s">
        <v>179</v>
      </c>
      <c r="E181" s="36"/>
      <c r="F181" s="213" t="s">
        <v>648</v>
      </c>
      <c r="G181" s="36"/>
      <c r="H181" s="36"/>
      <c r="I181" s="214"/>
      <c r="J181" s="36"/>
      <c r="K181" s="36"/>
      <c r="L181" s="39"/>
      <c r="M181" s="215"/>
      <c r="N181" s="216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179</v>
      </c>
      <c r="AU181" s="17" t="s">
        <v>91</v>
      </c>
    </row>
    <row r="182" spans="1:65" s="12" customFormat="1" ht="22.9" customHeight="1">
      <c r="B182" s="171"/>
      <c r="C182" s="172"/>
      <c r="D182" s="173" t="s">
        <v>81</v>
      </c>
      <c r="E182" s="185" t="s">
        <v>136</v>
      </c>
      <c r="F182" s="185" t="s">
        <v>649</v>
      </c>
      <c r="G182" s="172"/>
      <c r="H182" s="172"/>
      <c r="I182" s="175"/>
      <c r="J182" s="186">
        <f>BK182</f>
        <v>0</v>
      </c>
      <c r="K182" s="172"/>
      <c r="L182" s="177"/>
      <c r="M182" s="178"/>
      <c r="N182" s="179"/>
      <c r="O182" s="179"/>
      <c r="P182" s="180">
        <f>SUM(P183:P190)</f>
        <v>0</v>
      </c>
      <c r="Q182" s="179"/>
      <c r="R182" s="180">
        <f>SUM(R183:R190)</f>
        <v>8.0848578</v>
      </c>
      <c r="S182" s="179"/>
      <c r="T182" s="181">
        <f>SUM(T183:T190)</f>
        <v>0</v>
      </c>
      <c r="AR182" s="182" t="s">
        <v>21</v>
      </c>
      <c r="AT182" s="183" t="s">
        <v>81</v>
      </c>
      <c r="AU182" s="183" t="s">
        <v>21</v>
      </c>
      <c r="AY182" s="182" t="s">
        <v>130</v>
      </c>
      <c r="BK182" s="184">
        <f>SUM(BK183:BK190)</f>
        <v>0</v>
      </c>
    </row>
    <row r="183" spans="1:65" s="2" customFormat="1" ht="21.75" customHeight="1">
      <c r="A183" s="34"/>
      <c r="B183" s="35"/>
      <c r="C183" s="187" t="s">
        <v>294</v>
      </c>
      <c r="D183" s="187" t="s">
        <v>132</v>
      </c>
      <c r="E183" s="188" t="s">
        <v>650</v>
      </c>
      <c r="F183" s="189" t="s">
        <v>651</v>
      </c>
      <c r="G183" s="190" t="s">
        <v>168</v>
      </c>
      <c r="H183" s="191">
        <v>3.2</v>
      </c>
      <c r="I183" s="192"/>
      <c r="J183" s="193">
        <f>ROUND(I183*H183,2)</f>
        <v>0</v>
      </c>
      <c r="K183" s="194"/>
      <c r="L183" s="39"/>
      <c r="M183" s="195" t="s">
        <v>1</v>
      </c>
      <c r="N183" s="196" t="s">
        <v>47</v>
      </c>
      <c r="O183" s="71"/>
      <c r="P183" s="197">
        <f>O183*H183</f>
        <v>0</v>
      </c>
      <c r="Q183" s="197">
        <v>2.4533700000000001</v>
      </c>
      <c r="R183" s="197">
        <f>Q183*H183</f>
        <v>7.8507840000000009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136</v>
      </c>
      <c r="AT183" s="199" t="s">
        <v>132</v>
      </c>
      <c r="AU183" s="199" t="s">
        <v>91</v>
      </c>
      <c r="AY183" s="17" t="s">
        <v>130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21</v>
      </c>
      <c r="BK183" s="200">
        <f>ROUND(I183*H183,2)</f>
        <v>0</v>
      </c>
      <c r="BL183" s="17" t="s">
        <v>136</v>
      </c>
      <c r="BM183" s="199" t="s">
        <v>652</v>
      </c>
    </row>
    <row r="184" spans="1:65" s="2" customFormat="1" ht="19.5">
      <c r="A184" s="34"/>
      <c r="B184" s="35"/>
      <c r="C184" s="36"/>
      <c r="D184" s="203" t="s">
        <v>179</v>
      </c>
      <c r="E184" s="36"/>
      <c r="F184" s="213" t="s">
        <v>653</v>
      </c>
      <c r="G184" s="36"/>
      <c r="H184" s="36"/>
      <c r="I184" s="214"/>
      <c r="J184" s="36"/>
      <c r="K184" s="36"/>
      <c r="L184" s="39"/>
      <c r="M184" s="215"/>
      <c r="N184" s="216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179</v>
      </c>
      <c r="AU184" s="17" t="s">
        <v>91</v>
      </c>
    </row>
    <row r="185" spans="1:65" s="2" customFormat="1" ht="24.2" customHeight="1">
      <c r="A185" s="34"/>
      <c r="B185" s="35"/>
      <c r="C185" s="187" t="s">
        <v>298</v>
      </c>
      <c r="D185" s="187" t="s">
        <v>132</v>
      </c>
      <c r="E185" s="188" t="s">
        <v>654</v>
      </c>
      <c r="F185" s="189" t="s">
        <v>655</v>
      </c>
      <c r="G185" s="190" t="s">
        <v>245</v>
      </c>
      <c r="H185" s="191">
        <v>0.14000000000000001</v>
      </c>
      <c r="I185" s="192"/>
      <c r="J185" s="193">
        <f>ROUND(I185*H185,2)</f>
        <v>0</v>
      </c>
      <c r="K185" s="194"/>
      <c r="L185" s="39"/>
      <c r="M185" s="195" t="s">
        <v>1</v>
      </c>
      <c r="N185" s="196" t="s">
        <v>47</v>
      </c>
      <c r="O185" s="71"/>
      <c r="P185" s="197">
        <f>O185*H185</f>
        <v>0</v>
      </c>
      <c r="Q185" s="197">
        <v>1.0492699999999999</v>
      </c>
      <c r="R185" s="197">
        <f>Q185*H185</f>
        <v>0.1468978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136</v>
      </c>
      <c r="AT185" s="199" t="s">
        <v>132</v>
      </c>
      <c r="AU185" s="199" t="s">
        <v>91</v>
      </c>
      <c r="AY185" s="17" t="s">
        <v>130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7" t="s">
        <v>21</v>
      </c>
      <c r="BK185" s="200">
        <f>ROUND(I185*H185,2)</f>
        <v>0</v>
      </c>
      <c r="BL185" s="17" t="s">
        <v>136</v>
      </c>
      <c r="BM185" s="199" t="s">
        <v>656</v>
      </c>
    </row>
    <row r="186" spans="1:65" s="2" customFormat="1" ht="19.5">
      <c r="A186" s="34"/>
      <c r="B186" s="35"/>
      <c r="C186" s="36"/>
      <c r="D186" s="203" t="s">
        <v>179</v>
      </c>
      <c r="E186" s="36"/>
      <c r="F186" s="213" t="s">
        <v>657</v>
      </c>
      <c r="G186" s="36"/>
      <c r="H186" s="36"/>
      <c r="I186" s="214"/>
      <c r="J186" s="36"/>
      <c r="K186" s="36"/>
      <c r="L186" s="39"/>
      <c r="M186" s="215"/>
      <c r="N186" s="216"/>
      <c r="O186" s="71"/>
      <c r="P186" s="71"/>
      <c r="Q186" s="71"/>
      <c r="R186" s="71"/>
      <c r="S186" s="71"/>
      <c r="T186" s="72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179</v>
      </c>
      <c r="AU186" s="17" t="s">
        <v>91</v>
      </c>
    </row>
    <row r="187" spans="1:65" s="2" customFormat="1" ht="24.2" customHeight="1">
      <c r="A187" s="34"/>
      <c r="B187" s="35"/>
      <c r="C187" s="187" t="s">
        <v>302</v>
      </c>
      <c r="D187" s="187" t="s">
        <v>132</v>
      </c>
      <c r="E187" s="188" t="s">
        <v>658</v>
      </c>
      <c r="F187" s="189" t="s">
        <v>659</v>
      </c>
      <c r="G187" s="190" t="s">
        <v>135</v>
      </c>
      <c r="H187" s="191">
        <v>6.8</v>
      </c>
      <c r="I187" s="192"/>
      <c r="J187" s="193">
        <f>ROUND(I187*H187,2)</f>
        <v>0</v>
      </c>
      <c r="K187" s="194"/>
      <c r="L187" s="39"/>
      <c r="M187" s="195" t="s">
        <v>1</v>
      </c>
      <c r="N187" s="196" t="s">
        <v>47</v>
      </c>
      <c r="O187" s="71"/>
      <c r="P187" s="197">
        <f>O187*H187</f>
        <v>0</v>
      </c>
      <c r="Q187" s="197">
        <v>1.282E-2</v>
      </c>
      <c r="R187" s="197">
        <f>Q187*H187</f>
        <v>8.717599999999999E-2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136</v>
      </c>
      <c r="AT187" s="199" t="s">
        <v>132</v>
      </c>
      <c r="AU187" s="199" t="s">
        <v>91</v>
      </c>
      <c r="AY187" s="17" t="s">
        <v>130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21</v>
      </c>
      <c r="BK187" s="200">
        <f>ROUND(I187*H187,2)</f>
        <v>0</v>
      </c>
      <c r="BL187" s="17" t="s">
        <v>136</v>
      </c>
      <c r="BM187" s="199" t="s">
        <v>660</v>
      </c>
    </row>
    <row r="188" spans="1:65" s="2" customFormat="1" ht="19.5">
      <c r="A188" s="34"/>
      <c r="B188" s="35"/>
      <c r="C188" s="36"/>
      <c r="D188" s="203" t="s">
        <v>179</v>
      </c>
      <c r="E188" s="36"/>
      <c r="F188" s="213" t="s">
        <v>661</v>
      </c>
      <c r="G188" s="36"/>
      <c r="H188" s="36"/>
      <c r="I188" s="214"/>
      <c r="J188" s="36"/>
      <c r="K188" s="36"/>
      <c r="L188" s="39"/>
      <c r="M188" s="215"/>
      <c r="N188" s="216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179</v>
      </c>
      <c r="AU188" s="17" t="s">
        <v>91</v>
      </c>
    </row>
    <row r="189" spans="1:65" s="2" customFormat="1" ht="24.2" customHeight="1">
      <c r="A189" s="34"/>
      <c r="B189" s="35"/>
      <c r="C189" s="187" t="s">
        <v>306</v>
      </c>
      <c r="D189" s="187" t="s">
        <v>132</v>
      </c>
      <c r="E189" s="188" t="s">
        <v>662</v>
      </c>
      <c r="F189" s="189" t="s">
        <v>663</v>
      </c>
      <c r="G189" s="190" t="s">
        <v>135</v>
      </c>
      <c r="H189" s="191">
        <v>6.8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47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136</v>
      </c>
      <c r="AT189" s="199" t="s">
        <v>132</v>
      </c>
      <c r="AU189" s="199" t="s">
        <v>91</v>
      </c>
      <c r="AY189" s="17" t="s">
        <v>130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21</v>
      </c>
      <c r="BK189" s="200">
        <f>ROUND(I189*H189,2)</f>
        <v>0</v>
      </c>
      <c r="BL189" s="17" t="s">
        <v>136</v>
      </c>
      <c r="BM189" s="199" t="s">
        <v>664</v>
      </c>
    </row>
    <row r="190" spans="1:65" s="2" customFormat="1" ht="19.5">
      <c r="A190" s="34"/>
      <c r="B190" s="35"/>
      <c r="C190" s="36"/>
      <c r="D190" s="203" t="s">
        <v>179</v>
      </c>
      <c r="E190" s="36"/>
      <c r="F190" s="213" t="s">
        <v>665</v>
      </c>
      <c r="G190" s="36"/>
      <c r="H190" s="36"/>
      <c r="I190" s="214"/>
      <c r="J190" s="36"/>
      <c r="K190" s="36"/>
      <c r="L190" s="39"/>
      <c r="M190" s="215"/>
      <c r="N190" s="216"/>
      <c r="O190" s="71"/>
      <c r="P190" s="71"/>
      <c r="Q190" s="71"/>
      <c r="R190" s="71"/>
      <c r="S190" s="71"/>
      <c r="T190" s="72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179</v>
      </c>
      <c r="AU190" s="17" t="s">
        <v>91</v>
      </c>
    </row>
    <row r="191" spans="1:65" s="12" customFormat="1" ht="22.9" customHeight="1">
      <c r="B191" s="171"/>
      <c r="C191" s="172"/>
      <c r="D191" s="173" t="s">
        <v>81</v>
      </c>
      <c r="E191" s="185" t="s">
        <v>151</v>
      </c>
      <c r="F191" s="185" t="s">
        <v>666</v>
      </c>
      <c r="G191" s="172"/>
      <c r="H191" s="172"/>
      <c r="I191" s="175"/>
      <c r="J191" s="186">
        <f>BK191</f>
        <v>0</v>
      </c>
      <c r="K191" s="172"/>
      <c r="L191" s="177"/>
      <c r="M191" s="178"/>
      <c r="N191" s="179"/>
      <c r="O191" s="179"/>
      <c r="P191" s="180">
        <f>SUM(P192:P205)</f>
        <v>0</v>
      </c>
      <c r="Q191" s="179"/>
      <c r="R191" s="180">
        <f>SUM(R192:R205)</f>
        <v>30.579969999999996</v>
      </c>
      <c r="S191" s="179"/>
      <c r="T191" s="181">
        <f>SUM(T192:T205)</f>
        <v>0</v>
      </c>
      <c r="AR191" s="182" t="s">
        <v>21</v>
      </c>
      <c r="AT191" s="183" t="s">
        <v>81</v>
      </c>
      <c r="AU191" s="183" t="s">
        <v>21</v>
      </c>
      <c r="AY191" s="182" t="s">
        <v>130</v>
      </c>
      <c r="BK191" s="184">
        <f>SUM(BK192:BK205)</f>
        <v>0</v>
      </c>
    </row>
    <row r="192" spans="1:65" s="2" customFormat="1" ht="21.75" customHeight="1">
      <c r="A192" s="34"/>
      <c r="B192" s="35"/>
      <c r="C192" s="187" t="s">
        <v>310</v>
      </c>
      <c r="D192" s="187" t="s">
        <v>132</v>
      </c>
      <c r="E192" s="188" t="s">
        <v>667</v>
      </c>
      <c r="F192" s="189" t="s">
        <v>668</v>
      </c>
      <c r="G192" s="190" t="s">
        <v>135</v>
      </c>
      <c r="H192" s="191">
        <v>105</v>
      </c>
      <c r="I192" s="192"/>
      <c r="J192" s="193">
        <f>ROUND(I192*H192,2)</f>
        <v>0</v>
      </c>
      <c r="K192" s="194"/>
      <c r="L192" s="39"/>
      <c r="M192" s="195" t="s">
        <v>1</v>
      </c>
      <c r="N192" s="196" t="s">
        <v>47</v>
      </c>
      <c r="O192" s="71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136</v>
      </c>
      <c r="AT192" s="199" t="s">
        <v>132</v>
      </c>
      <c r="AU192" s="199" t="s">
        <v>91</v>
      </c>
      <c r="AY192" s="17" t="s">
        <v>130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21</v>
      </c>
      <c r="BK192" s="200">
        <f>ROUND(I192*H192,2)</f>
        <v>0</v>
      </c>
      <c r="BL192" s="17" t="s">
        <v>136</v>
      </c>
      <c r="BM192" s="199" t="s">
        <v>669</v>
      </c>
    </row>
    <row r="193" spans="1:65" s="2" customFormat="1" ht="19.5">
      <c r="A193" s="34"/>
      <c r="B193" s="35"/>
      <c r="C193" s="36"/>
      <c r="D193" s="203" t="s">
        <v>179</v>
      </c>
      <c r="E193" s="36"/>
      <c r="F193" s="213" t="s">
        <v>670</v>
      </c>
      <c r="G193" s="36"/>
      <c r="H193" s="36"/>
      <c r="I193" s="214"/>
      <c r="J193" s="36"/>
      <c r="K193" s="36"/>
      <c r="L193" s="39"/>
      <c r="M193" s="215"/>
      <c r="N193" s="216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179</v>
      </c>
      <c r="AU193" s="17" t="s">
        <v>91</v>
      </c>
    </row>
    <row r="194" spans="1:65" s="2" customFormat="1" ht="16.5" customHeight="1">
      <c r="A194" s="34"/>
      <c r="B194" s="35"/>
      <c r="C194" s="187" t="s">
        <v>314</v>
      </c>
      <c r="D194" s="187" t="s">
        <v>132</v>
      </c>
      <c r="E194" s="188" t="s">
        <v>671</v>
      </c>
      <c r="F194" s="189" t="s">
        <v>672</v>
      </c>
      <c r="G194" s="190" t="s">
        <v>135</v>
      </c>
      <c r="H194" s="191">
        <v>105</v>
      </c>
      <c r="I194" s="192"/>
      <c r="J194" s="193">
        <f>ROUND(I194*H194,2)</f>
        <v>0</v>
      </c>
      <c r="K194" s="194"/>
      <c r="L194" s="39"/>
      <c r="M194" s="195" t="s">
        <v>1</v>
      </c>
      <c r="N194" s="196" t="s">
        <v>47</v>
      </c>
      <c r="O194" s="71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136</v>
      </c>
      <c r="AT194" s="199" t="s">
        <v>132</v>
      </c>
      <c r="AU194" s="199" t="s">
        <v>91</v>
      </c>
      <c r="AY194" s="17" t="s">
        <v>130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21</v>
      </c>
      <c r="BK194" s="200">
        <f>ROUND(I194*H194,2)</f>
        <v>0</v>
      </c>
      <c r="BL194" s="17" t="s">
        <v>136</v>
      </c>
      <c r="BM194" s="199" t="s">
        <v>673</v>
      </c>
    </row>
    <row r="195" spans="1:65" s="2" customFormat="1" ht="29.25">
      <c r="A195" s="34"/>
      <c r="B195" s="35"/>
      <c r="C195" s="36"/>
      <c r="D195" s="203" t="s">
        <v>179</v>
      </c>
      <c r="E195" s="36"/>
      <c r="F195" s="213" t="s">
        <v>674</v>
      </c>
      <c r="G195" s="36"/>
      <c r="H195" s="36"/>
      <c r="I195" s="214"/>
      <c r="J195" s="36"/>
      <c r="K195" s="36"/>
      <c r="L195" s="39"/>
      <c r="M195" s="215"/>
      <c r="N195" s="216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179</v>
      </c>
      <c r="AU195" s="17" t="s">
        <v>91</v>
      </c>
    </row>
    <row r="196" spans="1:65" s="2" customFormat="1" ht="33" customHeight="1">
      <c r="A196" s="34"/>
      <c r="B196" s="35"/>
      <c r="C196" s="187" t="s">
        <v>329</v>
      </c>
      <c r="D196" s="187" t="s">
        <v>132</v>
      </c>
      <c r="E196" s="188" t="s">
        <v>675</v>
      </c>
      <c r="F196" s="189" t="s">
        <v>676</v>
      </c>
      <c r="G196" s="190" t="s">
        <v>135</v>
      </c>
      <c r="H196" s="191">
        <v>42.88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47</v>
      </c>
      <c r="O196" s="71"/>
      <c r="P196" s="197">
        <f>O196*H196</f>
        <v>0</v>
      </c>
      <c r="Q196" s="197">
        <v>0.10100000000000001</v>
      </c>
      <c r="R196" s="197">
        <f>Q196*H196</f>
        <v>4.3308800000000005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136</v>
      </c>
      <c r="AT196" s="199" t="s">
        <v>132</v>
      </c>
      <c r="AU196" s="199" t="s">
        <v>91</v>
      </c>
      <c r="AY196" s="17" t="s">
        <v>130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21</v>
      </c>
      <c r="BK196" s="200">
        <f>ROUND(I196*H196,2)</f>
        <v>0</v>
      </c>
      <c r="BL196" s="17" t="s">
        <v>136</v>
      </c>
      <c r="BM196" s="199" t="s">
        <v>677</v>
      </c>
    </row>
    <row r="197" spans="1:65" s="2" customFormat="1" ht="48.75">
      <c r="A197" s="34"/>
      <c r="B197" s="35"/>
      <c r="C197" s="36"/>
      <c r="D197" s="203" t="s">
        <v>179</v>
      </c>
      <c r="E197" s="36"/>
      <c r="F197" s="213" t="s">
        <v>678</v>
      </c>
      <c r="G197" s="36"/>
      <c r="H197" s="36"/>
      <c r="I197" s="214"/>
      <c r="J197" s="36"/>
      <c r="K197" s="36"/>
      <c r="L197" s="39"/>
      <c r="M197" s="215"/>
      <c r="N197" s="216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179</v>
      </c>
      <c r="AU197" s="17" t="s">
        <v>91</v>
      </c>
    </row>
    <row r="198" spans="1:65" s="2" customFormat="1" ht="24.2" customHeight="1">
      <c r="A198" s="34"/>
      <c r="B198" s="35"/>
      <c r="C198" s="228" t="s">
        <v>334</v>
      </c>
      <c r="D198" s="228" t="s">
        <v>197</v>
      </c>
      <c r="E198" s="229" t="s">
        <v>679</v>
      </c>
      <c r="F198" s="230" t="s">
        <v>680</v>
      </c>
      <c r="G198" s="231" t="s">
        <v>135</v>
      </c>
      <c r="H198" s="232">
        <v>44.165999999999997</v>
      </c>
      <c r="I198" s="233"/>
      <c r="J198" s="234">
        <f>ROUND(I198*H198,2)</f>
        <v>0</v>
      </c>
      <c r="K198" s="235"/>
      <c r="L198" s="236"/>
      <c r="M198" s="237" t="s">
        <v>1</v>
      </c>
      <c r="N198" s="238" t="s">
        <v>47</v>
      </c>
      <c r="O198" s="71"/>
      <c r="P198" s="197">
        <f>O198*H198</f>
        <v>0</v>
      </c>
      <c r="Q198" s="197">
        <v>0.115</v>
      </c>
      <c r="R198" s="197">
        <f>Q198*H198</f>
        <v>5.0790899999999999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165</v>
      </c>
      <c r="AT198" s="199" t="s">
        <v>197</v>
      </c>
      <c r="AU198" s="199" t="s">
        <v>91</v>
      </c>
      <c r="AY198" s="17" t="s">
        <v>130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7" t="s">
        <v>21</v>
      </c>
      <c r="BK198" s="200">
        <f>ROUND(I198*H198,2)</f>
        <v>0</v>
      </c>
      <c r="BL198" s="17" t="s">
        <v>136</v>
      </c>
      <c r="BM198" s="199" t="s">
        <v>681</v>
      </c>
    </row>
    <row r="199" spans="1:65" s="2" customFormat="1" ht="11.25">
      <c r="A199" s="34"/>
      <c r="B199" s="35"/>
      <c r="C199" s="36"/>
      <c r="D199" s="203" t="s">
        <v>179</v>
      </c>
      <c r="E199" s="36"/>
      <c r="F199" s="213" t="s">
        <v>680</v>
      </c>
      <c r="G199" s="36"/>
      <c r="H199" s="36"/>
      <c r="I199" s="214"/>
      <c r="J199" s="36"/>
      <c r="K199" s="36"/>
      <c r="L199" s="39"/>
      <c r="M199" s="215"/>
      <c r="N199" s="216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179</v>
      </c>
      <c r="AU199" s="17" t="s">
        <v>91</v>
      </c>
    </row>
    <row r="200" spans="1:65" s="13" customFormat="1" ht="11.25">
      <c r="B200" s="201"/>
      <c r="C200" s="202"/>
      <c r="D200" s="203" t="s">
        <v>145</v>
      </c>
      <c r="E200" s="202"/>
      <c r="F200" s="205" t="s">
        <v>682</v>
      </c>
      <c r="G200" s="202"/>
      <c r="H200" s="206">
        <v>44.165999999999997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145</v>
      </c>
      <c r="AU200" s="212" t="s">
        <v>91</v>
      </c>
      <c r="AV200" s="13" t="s">
        <v>91</v>
      </c>
      <c r="AW200" s="13" t="s">
        <v>4</v>
      </c>
      <c r="AX200" s="13" t="s">
        <v>21</v>
      </c>
      <c r="AY200" s="212" t="s">
        <v>130</v>
      </c>
    </row>
    <row r="201" spans="1:65" s="2" customFormat="1" ht="33" customHeight="1">
      <c r="A201" s="34"/>
      <c r="B201" s="35"/>
      <c r="C201" s="187" t="s">
        <v>340</v>
      </c>
      <c r="D201" s="187" t="s">
        <v>132</v>
      </c>
      <c r="E201" s="188" t="s">
        <v>683</v>
      </c>
      <c r="F201" s="189" t="s">
        <v>684</v>
      </c>
      <c r="G201" s="190" t="s">
        <v>159</v>
      </c>
      <c r="H201" s="191">
        <v>50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47</v>
      </c>
      <c r="O201" s="71"/>
      <c r="P201" s="197">
        <f>O201*H201</f>
        <v>0</v>
      </c>
      <c r="Q201" s="197">
        <v>0.31935999999999998</v>
      </c>
      <c r="R201" s="197">
        <f>Q201*H201</f>
        <v>15.967999999999998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136</v>
      </c>
      <c r="AT201" s="199" t="s">
        <v>132</v>
      </c>
      <c r="AU201" s="199" t="s">
        <v>91</v>
      </c>
      <c r="AY201" s="17" t="s">
        <v>130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21</v>
      </c>
      <c r="BK201" s="200">
        <f>ROUND(I201*H201,2)</f>
        <v>0</v>
      </c>
      <c r="BL201" s="17" t="s">
        <v>136</v>
      </c>
      <c r="BM201" s="199" t="s">
        <v>685</v>
      </c>
    </row>
    <row r="202" spans="1:65" s="2" customFormat="1" ht="29.25">
      <c r="A202" s="34"/>
      <c r="B202" s="35"/>
      <c r="C202" s="36"/>
      <c r="D202" s="203" t="s">
        <v>179</v>
      </c>
      <c r="E202" s="36"/>
      <c r="F202" s="213" t="s">
        <v>686</v>
      </c>
      <c r="G202" s="36"/>
      <c r="H202" s="36"/>
      <c r="I202" s="214"/>
      <c r="J202" s="36"/>
      <c r="K202" s="36"/>
      <c r="L202" s="39"/>
      <c r="M202" s="215"/>
      <c r="N202" s="216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179</v>
      </c>
      <c r="AU202" s="17" t="s">
        <v>91</v>
      </c>
    </row>
    <row r="203" spans="1:65" s="2" customFormat="1" ht="16.5" customHeight="1">
      <c r="A203" s="34"/>
      <c r="B203" s="35"/>
      <c r="C203" s="228" t="s">
        <v>345</v>
      </c>
      <c r="D203" s="228" t="s">
        <v>197</v>
      </c>
      <c r="E203" s="229" t="s">
        <v>687</v>
      </c>
      <c r="F203" s="230" t="s">
        <v>688</v>
      </c>
      <c r="G203" s="231" t="s">
        <v>159</v>
      </c>
      <c r="H203" s="232">
        <v>51</v>
      </c>
      <c r="I203" s="233"/>
      <c r="J203" s="234">
        <f>ROUND(I203*H203,2)</f>
        <v>0</v>
      </c>
      <c r="K203" s="235"/>
      <c r="L203" s="236"/>
      <c r="M203" s="237" t="s">
        <v>1</v>
      </c>
      <c r="N203" s="238" t="s">
        <v>47</v>
      </c>
      <c r="O203" s="71"/>
      <c r="P203" s="197">
        <f>O203*H203</f>
        <v>0</v>
      </c>
      <c r="Q203" s="197">
        <v>0.10199999999999999</v>
      </c>
      <c r="R203" s="197">
        <f>Q203*H203</f>
        <v>5.202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165</v>
      </c>
      <c r="AT203" s="199" t="s">
        <v>197</v>
      </c>
      <c r="AU203" s="199" t="s">
        <v>91</v>
      </c>
      <c r="AY203" s="17" t="s">
        <v>130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7" t="s">
        <v>21</v>
      </c>
      <c r="BK203" s="200">
        <f>ROUND(I203*H203,2)</f>
        <v>0</v>
      </c>
      <c r="BL203" s="17" t="s">
        <v>136</v>
      </c>
      <c r="BM203" s="199" t="s">
        <v>689</v>
      </c>
    </row>
    <row r="204" spans="1:65" s="2" customFormat="1" ht="11.25">
      <c r="A204" s="34"/>
      <c r="B204" s="35"/>
      <c r="C204" s="36"/>
      <c r="D204" s="203" t="s">
        <v>179</v>
      </c>
      <c r="E204" s="36"/>
      <c r="F204" s="213" t="s">
        <v>688</v>
      </c>
      <c r="G204" s="36"/>
      <c r="H204" s="36"/>
      <c r="I204" s="214"/>
      <c r="J204" s="36"/>
      <c r="K204" s="36"/>
      <c r="L204" s="39"/>
      <c r="M204" s="215"/>
      <c r="N204" s="216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179</v>
      </c>
      <c r="AU204" s="17" t="s">
        <v>91</v>
      </c>
    </row>
    <row r="205" spans="1:65" s="13" customFormat="1" ht="11.25">
      <c r="B205" s="201"/>
      <c r="C205" s="202"/>
      <c r="D205" s="203" t="s">
        <v>145</v>
      </c>
      <c r="E205" s="202"/>
      <c r="F205" s="205" t="s">
        <v>690</v>
      </c>
      <c r="G205" s="202"/>
      <c r="H205" s="206">
        <v>51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145</v>
      </c>
      <c r="AU205" s="212" t="s">
        <v>91</v>
      </c>
      <c r="AV205" s="13" t="s">
        <v>91</v>
      </c>
      <c r="AW205" s="13" t="s">
        <v>4</v>
      </c>
      <c r="AX205" s="13" t="s">
        <v>21</v>
      </c>
      <c r="AY205" s="212" t="s">
        <v>130</v>
      </c>
    </row>
    <row r="206" spans="1:65" s="12" customFormat="1" ht="22.9" customHeight="1">
      <c r="B206" s="171"/>
      <c r="C206" s="172"/>
      <c r="D206" s="173" t="s">
        <v>81</v>
      </c>
      <c r="E206" s="185" t="s">
        <v>165</v>
      </c>
      <c r="F206" s="185" t="s">
        <v>691</v>
      </c>
      <c r="G206" s="172"/>
      <c r="H206" s="172"/>
      <c r="I206" s="175"/>
      <c r="J206" s="186">
        <f>BK206</f>
        <v>0</v>
      </c>
      <c r="K206" s="172"/>
      <c r="L206" s="177"/>
      <c r="M206" s="178"/>
      <c r="N206" s="179"/>
      <c r="O206" s="179"/>
      <c r="P206" s="180">
        <f>SUM(P207:P228)</f>
        <v>0</v>
      </c>
      <c r="Q206" s="179"/>
      <c r="R206" s="180">
        <f>SUM(R207:R228)</f>
        <v>2.246874</v>
      </c>
      <c r="S206" s="179"/>
      <c r="T206" s="181">
        <f>SUM(T207:T228)</f>
        <v>0</v>
      </c>
      <c r="AR206" s="182" t="s">
        <v>21</v>
      </c>
      <c r="AT206" s="183" t="s">
        <v>81</v>
      </c>
      <c r="AU206" s="183" t="s">
        <v>21</v>
      </c>
      <c r="AY206" s="182" t="s">
        <v>130</v>
      </c>
      <c r="BK206" s="184">
        <f>SUM(BK207:BK228)</f>
        <v>0</v>
      </c>
    </row>
    <row r="207" spans="1:65" s="2" customFormat="1" ht="16.5" customHeight="1">
      <c r="A207" s="34"/>
      <c r="B207" s="35"/>
      <c r="C207" s="187" t="s">
        <v>350</v>
      </c>
      <c r="D207" s="187" t="s">
        <v>132</v>
      </c>
      <c r="E207" s="188" t="s">
        <v>692</v>
      </c>
      <c r="F207" s="189" t="s">
        <v>693</v>
      </c>
      <c r="G207" s="190" t="s">
        <v>135</v>
      </c>
      <c r="H207" s="191">
        <v>40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47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136</v>
      </c>
      <c r="AT207" s="199" t="s">
        <v>132</v>
      </c>
      <c r="AU207" s="199" t="s">
        <v>91</v>
      </c>
      <c r="AY207" s="17" t="s">
        <v>130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21</v>
      </c>
      <c r="BK207" s="200">
        <f>ROUND(I207*H207,2)</f>
        <v>0</v>
      </c>
      <c r="BL207" s="17" t="s">
        <v>136</v>
      </c>
      <c r="BM207" s="199" t="s">
        <v>694</v>
      </c>
    </row>
    <row r="208" spans="1:65" s="2" customFormat="1" ht="11.25">
      <c r="A208" s="34"/>
      <c r="B208" s="35"/>
      <c r="C208" s="36"/>
      <c r="D208" s="203" t="s">
        <v>179</v>
      </c>
      <c r="E208" s="36"/>
      <c r="F208" s="213" t="s">
        <v>695</v>
      </c>
      <c r="G208" s="36"/>
      <c r="H208" s="36"/>
      <c r="I208" s="214"/>
      <c r="J208" s="36"/>
      <c r="K208" s="36"/>
      <c r="L208" s="39"/>
      <c r="M208" s="215"/>
      <c r="N208" s="216"/>
      <c r="O208" s="71"/>
      <c r="P208" s="71"/>
      <c r="Q208" s="71"/>
      <c r="R208" s="71"/>
      <c r="S208" s="71"/>
      <c r="T208" s="72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179</v>
      </c>
      <c r="AU208" s="17" t="s">
        <v>91</v>
      </c>
    </row>
    <row r="209" spans="1:65" s="2" customFormat="1" ht="16.5" customHeight="1">
      <c r="A209" s="34"/>
      <c r="B209" s="35"/>
      <c r="C209" s="228" t="s">
        <v>354</v>
      </c>
      <c r="D209" s="228" t="s">
        <v>197</v>
      </c>
      <c r="E209" s="229" t="s">
        <v>696</v>
      </c>
      <c r="F209" s="230" t="s">
        <v>697</v>
      </c>
      <c r="G209" s="231" t="s">
        <v>135</v>
      </c>
      <c r="H209" s="232">
        <v>48</v>
      </c>
      <c r="I209" s="233"/>
      <c r="J209" s="234">
        <f>ROUND(I209*H209,2)</f>
        <v>0</v>
      </c>
      <c r="K209" s="235"/>
      <c r="L209" s="236"/>
      <c r="M209" s="237" t="s">
        <v>1</v>
      </c>
      <c r="N209" s="238" t="s">
        <v>47</v>
      </c>
      <c r="O209" s="71"/>
      <c r="P209" s="197">
        <f>O209*H209</f>
        <v>0</v>
      </c>
      <c r="Q209" s="197">
        <v>5.0000000000000001E-4</v>
      </c>
      <c r="R209" s="197">
        <f>Q209*H209</f>
        <v>2.4E-2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165</v>
      </c>
      <c r="AT209" s="199" t="s">
        <v>197</v>
      </c>
      <c r="AU209" s="199" t="s">
        <v>91</v>
      </c>
      <c r="AY209" s="17" t="s">
        <v>130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21</v>
      </c>
      <c r="BK209" s="200">
        <f>ROUND(I209*H209,2)</f>
        <v>0</v>
      </c>
      <c r="BL209" s="17" t="s">
        <v>136</v>
      </c>
      <c r="BM209" s="199" t="s">
        <v>698</v>
      </c>
    </row>
    <row r="210" spans="1:65" s="2" customFormat="1" ht="11.25">
      <c r="A210" s="34"/>
      <c r="B210" s="35"/>
      <c r="C210" s="36"/>
      <c r="D210" s="203" t="s">
        <v>179</v>
      </c>
      <c r="E210" s="36"/>
      <c r="F210" s="213" t="s">
        <v>699</v>
      </c>
      <c r="G210" s="36"/>
      <c r="H210" s="36"/>
      <c r="I210" s="214"/>
      <c r="J210" s="36"/>
      <c r="K210" s="36"/>
      <c r="L210" s="39"/>
      <c r="M210" s="215"/>
      <c r="N210" s="216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179</v>
      </c>
      <c r="AU210" s="17" t="s">
        <v>91</v>
      </c>
    </row>
    <row r="211" spans="1:65" s="13" customFormat="1" ht="11.25">
      <c r="B211" s="201"/>
      <c r="C211" s="202"/>
      <c r="D211" s="203" t="s">
        <v>145</v>
      </c>
      <c r="E211" s="202"/>
      <c r="F211" s="205" t="s">
        <v>700</v>
      </c>
      <c r="G211" s="202"/>
      <c r="H211" s="206">
        <v>48</v>
      </c>
      <c r="I211" s="207"/>
      <c r="J211" s="202"/>
      <c r="K211" s="202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145</v>
      </c>
      <c r="AU211" s="212" t="s">
        <v>91</v>
      </c>
      <c r="AV211" s="13" t="s">
        <v>91</v>
      </c>
      <c r="AW211" s="13" t="s">
        <v>4</v>
      </c>
      <c r="AX211" s="13" t="s">
        <v>21</v>
      </c>
      <c r="AY211" s="212" t="s">
        <v>130</v>
      </c>
    </row>
    <row r="212" spans="1:65" s="2" customFormat="1" ht="24.2" customHeight="1">
      <c r="A212" s="34"/>
      <c r="B212" s="35"/>
      <c r="C212" s="187" t="s">
        <v>358</v>
      </c>
      <c r="D212" s="187" t="s">
        <v>132</v>
      </c>
      <c r="E212" s="188" t="s">
        <v>701</v>
      </c>
      <c r="F212" s="189" t="s">
        <v>702</v>
      </c>
      <c r="G212" s="190" t="s">
        <v>159</v>
      </c>
      <c r="H212" s="191">
        <v>1095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47</v>
      </c>
      <c r="O212" s="71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136</v>
      </c>
      <c r="AT212" s="199" t="s">
        <v>132</v>
      </c>
      <c r="AU212" s="199" t="s">
        <v>91</v>
      </c>
      <c r="AY212" s="17" t="s">
        <v>130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21</v>
      </c>
      <c r="BK212" s="200">
        <f>ROUND(I212*H212,2)</f>
        <v>0</v>
      </c>
      <c r="BL212" s="17" t="s">
        <v>136</v>
      </c>
      <c r="BM212" s="199" t="s">
        <v>703</v>
      </c>
    </row>
    <row r="213" spans="1:65" s="2" customFormat="1" ht="29.25">
      <c r="A213" s="34"/>
      <c r="B213" s="35"/>
      <c r="C213" s="36"/>
      <c r="D213" s="203" t="s">
        <v>179</v>
      </c>
      <c r="E213" s="36"/>
      <c r="F213" s="213" t="s">
        <v>704</v>
      </c>
      <c r="G213" s="36"/>
      <c r="H213" s="36"/>
      <c r="I213" s="214"/>
      <c r="J213" s="36"/>
      <c r="K213" s="36"/>
      <c r="L213" s="39"/>
      <c r="M213" s="215"/>
      <c r="N213" s="216"/>
      <c r="O213" s="71"/>
      <c r="P213" s="71"/>
      <c r="Q213" s="71"/>
      <c r="R213" s="71"/>
      <c r="S213" s="71"/>
      <c r="T213" s="72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179</v>
      </c>
      <c r="AU213" s="17" t="s">
        <v>91</v>
      </c>
    </row>
    <row r="214" spans="1:65" s="2" customFormat="1" ht="24.2" customHeight="1">
      <c r="A214" s="34"/>
      <c r="B214" s="35"/>
      <c r="C214" s="228" t="s">
        <v>363</v>
      </c>
      <c r="D214" s="228" t="s">
        <v>197</v>
      </c>
      <c r="E214" s="229" t="s">
        <v>705</v>
      </c>
      <c r="F214" s="230" t="s">
        <v>706</v>
      </c>
      <c r="G214" s="231" t="s">
        <v>159</v>
      </c>
      <c r="H214" s="232">
        <v>1111.425</v>
      </c>
      <c r="I214" s="233"/>
      <c r="J214" s="234">
        <f>ROUND(I214*H214,2)</f>
        <v>0</v>
      </c>
      <c r="K214" s="235"/>
      <c r="L214" s="236"/>
      <c r="M214" s="237" t="s">
        <v>1</v>
      </c>
      <c r="N214" s="238" t="s">
        <v>47</v>
      </c>
      <c r="O214" s="71"/>
      <c r="P214" s="197">
        <f>O214*H214</f>
        <v>0</v>
      </c>
      <c r="Q214" s="197">
        <v>2.7999999999999998E-4</v>
      </c>
      <c r="R214" s="197">
        <f>Q214*H214</f>
        <v>0.31119899999999995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165</v>
      </c>
      <c r="AT214" s="199" t="s">
        <v>197</v>
      </c>
      <c r="AU214" s="199" t="s">
        <v>91</v>
      </c>
      <c r="AY214" s="17" t="s">
        <v>130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21</v>
      </c>
      <c r="BK214" s="200">
        <f>ROUND(I214*H214,2)</f>
        <v>0</v>
      </c>
      <c r="BL214" s="17" t="s">
        <v>136</v>
      </c>
      <c r="BM214" s="199" t="s">
        <v>707</v>
      </c>
    </row>
    <row r="215" spans="1:65" s="2" customFormat="1" ht="11.25">
      <c r="A215" s="34"/>
      <c r="B215" s="35"/>
      <c r="C215" s="36"/>
      <c r="D215" s="203" t="s">
        <v>179</v>
      </c>
      <c r="E215" s="36"/>
      <c r="F215" s="213" t="s">
        <v>706</v>
      </c>
      <c r="G215" s="36"/>
      <c r="H215" s="36"/>
      <c r="I215" s="214"/>
      <c r="J215" s="36"/>
      <c r="K215" s="36"/>
      <c r="L215" s="39"/>
      <c r="M215" s="215"/>
      <c r="N215" s="216"/>
      <c r="O215" s="71"/>
      <c r="P215" s="71"/>
      <c r="Q215" s="71"/>
      <c r="R215" s="71"/>
      <c r="S215" s="71"/>
      <c r="T215" s="72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179</v>
      </c>
      <c r="AU215" s="17" t="s">
        <v>91</v>
      </c>
    </row>
    <row r="216" spans="1:65" s="13" customFormat="1" ht="11.25">
      <c r="B216" s="201"/>
      <c r="C216" s="202"/>
      <c r="D216" s="203" t="s">
        <v>145</v>
      </c>
      <c r="E216" s="202"/>
      <c r="F216" s="205" t="s">
        <v>708</v>
      </c>
      <c r="G216" s="202"/>
      <c r="H216" s="206">
        <v>1111.425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145</v>
      </c>
      <c r="AU216" s="212" t="s">
        <v>91</v>
      </c>
      <c r="AV216" s="13" t="s">
        <v>91</v>
      </c>
      <c r="AW216" s="13" t="s">
        <v>4</v>
      </c>
      <c r="AX216" s="13" t="s">
        <v>21</v>
      </c>
      <c r="AY216" s="212" t="s">
        <v>130</v>
      </c>
    </row>
    <row r="217" spans="1:65" s="2" customFormat="1" ht="24.2" customHeight="1">
      <c r="A217" s="34"/>
      <c r="B217" s="35"/>
      <c r="C217" s="187" t="s">
        <v>367</v>
      </c>
      <c r="D217" s="187" t="s">
        <v>132</v>
      </c>
      <c r="E217" s="188" t="s">
        <v>709</v>
      </c>
      <c r="F217" s="189" t="s">
        <v>710</v>
      </c>
      <c r="G217" s="190" t="s">
        <v>159</v>
      </c>
      <c r="H217" s="191">
        <v>100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47</v>
      </c>
      <c r="O217" s="71"/>
      <c r="P217" s="197">
        <f>O217*H217</f>
        <v>0</v>
      </c>
      <c r="Q217" s="197">
        <v>1.0000000000000001E-5</v>
      </c>
      <c r="R217" s="197">
        <f>Q217*H217</f>
        <v>1E-3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136</v>
      </c>
      <c r="AT217" s="199" t="s">
        <v>132</v>
      </c>
      <c r="AU217" s="199" t="s">
        <v>91</v>
      </c>
      <c r="AY217" s="17" t="s">
        <v>130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21</v>
      </c>
      <c r="BK217" s="200">
        <f>ROUND(I217*H217,2)</f>
        <v>0</v>
      </c>
      <c r="BL217" s="17" t="s">
        <v>136</v>
      </c>
      <c r="BM217" s="199" t="s">
        <v>711</v>
      </c>
    </row>
    <row r="218" spans="1:65" s="2" customFormat="1" ht="19.5">
      <c r="A218" s="34"/>
      <c r="B218" s="35"/>
      <c r="C218" s="36"/>
      <c r="D218" s="203" t="s">
        <v>179</v>
      </c>
      <c r="E218" s="36"/>
      <c r="F218" s="213" t="s">
        <v>712</v>
      </c>
      <c r="G218" s="36"/>
      <c r="H218" s="36"/>
      <c r="I218" s="214"/>
      <c r="J218" s="36"/>
      <c r="K218" s="36"/>
      <c r="L218" s="39"/>
      <c r="M218" s="215"/>
      <c r="N218" s="216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179</v>
      </c>
      <c r="AU218" s="17" t="s">
        <v>91</v>
      </c>
    </row>
    <row r="219" spans="1:65" s="2" customFormat="1" ht="24.2" customHeight="1">
      <c r="A219" s="34"/>
      <c r="B219" s="35"/>
      <c r="C219" s="228" t="s">
        <v>372</v>
      </c>
      <c r="D219" s="228" t="s">
        <v>197</v>
      </c>
      <c r="E219" s="229" t="s">
        <v>713</v>
      </c>
      <c r="F219" s="230" t="s">
        <v>714</v>
      </c>
      <c r="G219" s="231" t="s">
        <v>159</v>
      </c>
      <c r="H219" s="232">
        <v>101.5</v>
      </c>
      <c r="I219" s="233"/>
      <c r="J219" s="234">
        <f>ROUND(I219*H219,2)</f>
        <v>0</v>
      </c>
      <c r="K219" s="235"/>
      <c r="L219" s="236"/>
      <c r="M219" s="237" t="s">
        <v>1</v>
      </c>
      <c r="N219" s="238" t="s">
        <v>47</v>
      </c>
      <c r="O219" s="71"/>
      <c r="P219" s="197">
        <f>O219*H219</f>
        <v>0</v>
      </c>
      <c r="Q219" s="197">
        <v>3.65E-3</v>
      </c>
      <c r="R219" s="197">
        <f>Q219*H219</f>
        <v>0.370475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165</v>
      </c>
      <c r="AT219" s="199" t="s">
        <v>197</v>
      </c>
      <c r="AU219" s="199" t="s">
        <v>91</v>
      </c>
      <c r="AY219" s="17" t="s">
        <v>130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7" t="s">
        <v>21</v>
      </c>
      <c r="BK219" s="200">
        <f>ROUND(I219*H219,2)</f>
        <v>0</v>
      </c>
      <c r="BL219" s="17" t="s">
        <v>136</v>
      </c>
      <c r="BM219" s="199" t="s">
        <v>715</v>
      </c>
    </row>
    <row r="220" spans="1:65" s="2" customFormat="1" ht="11.25">
      <c r="A220" s="34"/>
      <c r="B220" s="35"/>
      <c r="C220" s="36"/>
      <c r="D220" s="203" t="s">
        <v>179</v>
      </c>
      <c r="E220" s="36"/>
      <c r="F220" s="213" t="s">
        <v>714</v>
      </c>
      <c r="G220" s="36"/>
      <c r="H220" s="36"/>
      <c r="I220" s="214"/>
      <c r="J220" s="36"/>
      <c r="K220" s="36"/>
      <c r="L220" s="39"/>
      <c r="M220" s="215"/>
      <c r="N220" s="216"/>
      <c r="O220" s="71"/>
      <c r="P220" s="71"/>
      <c r="Q220" s="71"/>
      <c r="R220" s="71"/>
      <c r="S220" s="71"/>
      <c r="T220" s="72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179</v>
      </c>
      <c r="AU220" s="17" t="s">
        <v>91</v>
      </c>
    </row>
    <row r="221" spans="1:65" s="13" customFormat="1" ht="11.25">
      <c r="B221" s="201"/>
      <c r="C221" s="202"/>
      <c r="D221" s="203" t="s">
        <v>145</v>
      </c>
      <c r="E221" s="202"/>
      <c r="F221" s="205" t="s">
        <v>716</v>
      </c>
      <c r="G221" s="202"/>
      <c r="H221" s="206">
        <v>101.5</v>
      </c>
      <c r="I221" s="207"/>
      <c r="J221" s="202"/>
      <c r="K221" s="202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145</v>
      </c>
      <c r="AU221" s="212" t="s">
        <v>91</v>
      </c>
      <c r="AV221" s="13" t="s">
        <v>91</v>
      </c>
      <c r="AW221" s="13" t="s">
        <v>4</v>
      </c>
      <c r="AX221" s="13" t="s">
        <v>21</v>
      </c>
      <c r="AY221" s="212" t="s">
        <v>130</v>
      </c>
    </row>
    <row r="222" spans="1:65" s="2" customFormat="1" ht="24.2" customHeight="1">
      <c r="A222" s="34"/>
      <c r="B222" s="35"/>
      <c r="C222" s="187" t="s">
        <v>376</v>
      </c>
      <c r="D222" s="187" t="s">
        <v>132</v>
      </c>
      <c r="E222" s="188" t="s">
        <v>717</v>
      </c>
      <c r="F222" s="189" t="s">
        <v>718</v>
      </c>
      <c r="G222" s="190" t="s">
        <v>215</v>
      </c>
      <c r="H222" s="191">
        <v>219</v>
      </c>
      <c r="I222" s="192"/>
      <c r="J222" s="193">
        <f>ROUND(I222*H222,2)</f>
        <v>0</v>
      </c>
      <c r="K222" s="194"/>
      <c r="L222" s="39"/>
      <c r="M222" s="195" t="s">
        <v>1</v>
      </c>
      <c r="N222" s="196" t="s">
        <v>47</v>
      </c>
      <c r="O222" s="71"/>
      <c r="P222" s="197">
        <f>O222*H222</f>
        <v>0</v>
      </c>
      <c r="Q222" s="197">
        <v>0</v>
      </c>
      <c r="R222" s="197">
        <f>Q222*H222</f>
        <v>0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136</v>
      </c>
      <c r="AT222" s="199" t="s">
        <v>132</v>
      </c>
      <c r="AU222" s="199" t="s">
        <v>91</v>
      </c>
      <c r="AY222" s="17" t="s">
        <v>130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21</v>
      </c>
      <c r="BK222" s="200">
        <f>ROUND(I222*H222,2)</f>
        <v>0</v>
      </c>
      <c r="BL222" s="17" t="s">
        <v>136</v>
      </c>
      <c r="BM222" s="199" t="s">
        <v>719</v>
      </c>
    </row>
    <row r="223" spans="1:65" s="2" customFormat="1" ht="29.25">
      <c r="A223" s="34"/>
      <c r="B223" s="35"/>
      <c r="C223" s="36"/>
      <c r="D223" s="203" t="s">
        <v>179</v>
      </c>
      <c r="E223" s="36"/>
      <c r="F223" s="213" t="s">
        <v>720</v>
      </c>
      <c r="G223" s="36"/>
      <c r="H223" s="36"/>
      <c r="I223" s="214"/>
      <c r="J223" s="36"/>
      <c r="K223" s="36"/>
      <c r="L223" s="39"/>
      <c r="M223" s="215"/>
      <c r="N223" s="216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179</v>
      </c>
      <c r="AU223" s="17" t="s">
        <v>91</v>
      </c>
    </row>
    <row r="224" spans="1:65" s="2" customFormat="1" ht="16.5" customHeight="1">
      <c r="A224" s="34"/>
      <c r="B224" s="35"/>
      <c r="C224" s="228" t="s">
        <v>380</v>
      </c>
      <c r="D224" s="228" t="s">
        <v>197</v>
      </c>
      <c r="E224" s="229" t="s">
        <v>721</v>
      </c>
      <c r="F224" s="230" t="s">
        <v>722</v>
      </c>
      <c r="G224" s="231" t="s">
        <v>215</v>
      </c>
      <c r="H224" s="232">
        <v>219</v>
      </c>
      <c r="I224" s="233"/>
      <c r="J224" s="234">
        <f>ROUND(I224*H224,2)</f>
        <v>0</v>
      </c>
      <c r="K224" s="235"/>
      <c r="L224" s="236"/>
      <c r="M224" s="237" t="s">
        <v>1</v>
      </c>
      <c r="N224" s="238" t="s">
        <v>47</v>
      </c>
      <c r="O224" s="71"/>
      <c r="P224" s="197">
        <f>O224*H224</f>
        <v>0</v>
      </c>
      <c r="Q224" s="197">
        <v>4.4000000000000002E-4</v>
      </c>
      <c r="R224" s="197">
        <f>Q224*H224</f>
        <v>9.6360000000000001E-2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165</v>
      </c>
      <c r="AT224" s="199" t="s">
        <v>197</v>
      </c>
      <c r="AU224" s="199" t="s">
        <v>91</v>
      </c>
      <c r="AY224" s="17" t="s">
        <v>130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7" t="s">
        <v>21</v>
      </c>
      <c r="BK224" s="200">
        <f>ROUND(I224*H224,2)</f>
        <v>0</v>
      </c>
      <c r="BL224" s="17" t="s">
        <v>136</v>
      </c>
      <c r="BM224" s="199" t="s">
        <v>723</v>
      </c>
    </row>
    <row r="225" spans="1:65" s="2" customFormat="1" ht="11.25">
      <c r="A225" s="34"/>
      <c r="B225" s="35"/>
      <c r="C225" s="36"/>
      <c r="D225" s="203" t="s">
        <v>179</v>
      </c>
      <c r="E225" s="36"/>
      <c r="F225" s="213" t="s">
        <v>724</v>
      </c>
      <c r="G225" s="36"/>
      <c r="H225" s="36"/>
      <c r="I225" s="214"/>
      <c r="J225" s="36"/>
      <c r="K225" s="36"/>
      <c r="L225" s="39"/>
      <c r="M225" s="215"/>
      <c r="N225" s="216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179</v>
      </c>
      <c r="AU225" s="17" t="s">
        <v>91</v>
      </c>
    </row>
    <row r="226" spans="1:65" s="2" customFormat="1" ht="16.5" customHeight="1">
      <c r="A226" s="34"/>
      <c r="B226" s="35"/>
      <c r="C226" s="187" t="s">
        <v>385</v>
      </c>
      <c r="D226" s="187" t="s">
        <v>132</v>
      </c>
      <c r="E226" s="188" t="s">
        <v>725</v>
      </c>
      <c r="F226" s="189" t="s">
        <v>726</v>
      </c>
      <c r="G226" s="190" t="s">
        <v>168</v>
      </c>
      <c r="H226" s="191">
        <v>32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47</v>
      </c>
      <c r="O226" s="71"/>
      <c r="P226" s="197">
        <f>O226*H226</f>
        <v>0</v>
      </c>
      <c r="Q226" s="197">
        <v>4.512E-2</v>
      </c>
      <c r="R226" s="197">
        <f>Q226*H226</f>
        <v>1.44384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136</v>
      </c>
      <c r="AT226" s="199" t="s">
        <v>132</v>
      </c>
      <c r="AU226" s="199" t="s">
        <v>91</v>
      </c>
      <c r="AY226" s="17" t="s">
        <v>130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21</v>
      </c>
      <c r="BK226" s="200">
        <f>ROUND(I226*H226,2)</f>
        <v>0</v>
      </c>
      <c r="BL226" s="17" t="s">
        <v>136</v>
      </c>
      <c r="BM226" s="199" t="s">
        <v>727</v>
      </c>
    </row>
    <row r="227" spans="1:65" s="2" customFormat="1" ht="29.25">
      <c r="A227" s="34"/>
      <c r="B227" s="35"/>
      <c r="C227" s="36"/>
      <c r="D227" s="203" t="s">
        <v>179</v>
      </c>
      <c r="E227" s="36"/>
      <c r="F227" s="213" t="s">
        <v>728</v>
      </c>
      <c r="G227" s="36"/>
      <c r="H227" s="36"/>
      <c r="I227" s="214"/>
      <c r="J227" s="36"/>
      <c r="K227" s="36"/>
      <c r="L227" s="39"/>
      <c r="M227" s="215"/>
      <c r="N227" s="216"/>
      <c r="O227" s="71"/>
      <c r="P227" s="71"/>
      <c r="Q227" s="71"/>
      <c r="R227" s="71"/>
      <c r="S227" s="71"/>
      <c r="T227" s="72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179</v>
      </c>
      <c r="AU227" s="17" t="s">
        <v>91</v>
      </c>
    </row>
    <row r="228" spans="1:65" s="13" customFormat="1" ht="11.25">
      <c r="B228" s="201"/>
      <c r="C228" s="202"/>
      <c r="D228" s="203" t="s">
        <v>145</v>
      </c>
      <c r="E228" s="204" t="s">
        <v>1</v>
      </c>
      <c r="F228" s="205" t="s">
        <v>729</v>
      </c>
      <c r="G228" s="202"/>
      <c r="H228" s="206">
        <v>32</v>
      </c>
      <c r="I228" s="207"/>
      <c r="J228" s="202"/>
      <c r="K228" s="202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145</v>
      </c>
      <c r="AU228" s="212" t="s">
        <v>91</v>
      </c>
      <c r="AV228" s="13" t="s">
        <v>91</v>
      </c>
      <c r="AW228" s="13" t="s">
        <v>38</v>
      </c>
      <c r="AX228" s="13" t="s">
        <v>21</v>
      </c>
      <c r="AY228" s="212" t="s">
        <v>130</v>
      </c>
    </row>
    <row r="229" spans="1:65" s="12" customFormat="1" ht="22.9" customHeight="1">
      <c r="B229" s="171"/>
      <c r="C229" s="172"/>
      <c r="D229" s="173" t="s">
        <v>81</v>
      </c>
      <c r="E229" s="185" t="s">
        <v>171</v>
      </c>
      <c r="F229" s="185" t="s">
        <v>730</v>
      </c>
      <c r="G229" s="172"/>
      <c r="H229" s="172"/>
      <c r="I229" s="175"/>
      <c r="J229" s="186">
        <f>BK229</f>
        <v>0</v>
      </c>
      <c r="K229" s="172"/>
      <c r="L229" s="177"/>
      <c r="M229" s="178"/>
      <c r="N229" s="179"/>
      <c r="O229" s="179"/>
      <c r="P229" s="180">
        <v>0</v>
      </c>
      <c r="Q229" s="179"/>
      <c r="R229" s="180">
        <v>0</v>
      </c>
      <c r="S229" s="179"/>
      <c r="T229" s="181">
        <v>0</v>
      </c>
      <c r="AR229" s="182" t="s">
        <v>21</v>
      </c>
      <c r="AT229" s="183" t="s">
        <v>81</v>
      </c>
      <c r="AU229" s="183" t="s">
        <v>21</v>
      </c>
      <c r="AY229" s="182" t="s">
        <v>130</v>
      </c>
      <c r="BK229" s="184">
        <v>0</v>
      </c>
    </row>
    <row r="230" spans="1:65" s="12" customFormat="1" ht="25.9" customHeight="1">
      <c r="B230" s="171"/>
      <c r="C230" s="172"/>
      <c r="D230" s="173" t="s">
        <v>81</v>
      </c>
      <c r="E230" s="174" t="s">
        <v>731</v>
      </c>
      <c r="F230" s="174" t="s">
        <v>732</v>
      </c>
      <c r="G230" s="172"/>
      <c r="H230" s="172"/>
      <c r="I230" s="175"/>
      <c r="J230" s="176">
        <f>BK230</f>
        <v>0</v>
      </c>
      <c r="K230" s="172"/>
      <c r="L230" s="177"/>
      <c r="M230" s="178"/>
      <c r="N230" s="179"/>
      <c r="O230" s="179"/>
      <c r="P230" s="180">
        <f>P231</f>
        <v>0</v>
      </c>
      <c r="Q230" s="179"/>
      <c r="R230" s="180">
        <f>R231</f>
        <v>0.52845000000000009</v>
      </c>
      <c r="S230" s="179"/>
      <c r="T230" s="181">
        <f>T231</f>
        <v>0</v>
      </c>
      <c r="AR230" s="182" t="s">
        <v>21</v>
      </c>
      <c r="AT230" s="183" t="s">
        <v>81</v>
      </c>
      <c r="AU230" s="183" t="s">
        <v>82</v>
      </c>
      <c r="AY230" s="182" t="s">
        <v>130</v>
      </c>
      <c r="BK230" s="184">
        <f>BK231</f>
        <v>0</v>
      </c>
    </row>
    <row r="231" spans="1:65" s="12" customFormat="1" ht="22.9" customHeight="1">
      <c r="B231" s="171"/>
      <c r="C231" s="172"/>
      <c r="D231" s="173" t="s">
        <v>81</v>
      </c>
      <c r="E231" s="185" t="s">
        <v>733</v>
      </c>
      <c r="F231" s="185" t="s">
        <v>734</v>
      </c>
      <c r="G231" s="172"/>
      <c r="H231" s="172"/>
      <c r="I231" s="175"/>
      <c r="J231" s="186">
        <f>BK231</f>
        <v>0</v>
      </c>
      <c r="K231" s="172"/>
      <c r="L231" s="177"/>
      <c r="M231" s="178"/>
      <c r="N231" s="179"/>
      <c r="O231" s="179"/>
      <c r="P231" s="180">
        <f>SUM(P232:P253)</f>
        <v>0</v>
      </c>
      <c r="Q231" s="179"/>
      <c r="R231" s="180">
        <f>SUM(R232:R253)</f>
        <v>0.52845000000000009</v>
      </c>
      <c r="S231" s="179"/>
      <c r="T231" s="181">
        <f>SUM(T232:T253)</f>
        <v>0</v>
      </c>
      <c r="AR231" s="182" t="s">
        <v>21</v>
      </c>
      <c r="AT231" s="183" t="s">
        <v>81</v>
      </c>
      <c r="AU231" s="183" t="s">
        <v>21</v>
      </c>
      <c r="AY231" s="182" t="s">
        <v>130</v>
      </c>
      <c r="BK231" s="184">
        <f>SUM(BK232:BK253)</f>
        <v>0</v>
      </c>
    </row>
    <row r="232" spans="1:65" s="2" customFormat="1" ht="16.5" customHeight="1">
      <c r="A232" s="34"/>
      <c r="B232" s="35"/>
      <c r="C232" s="187" t="s">
        <v>389</v>
      </c>
      <c r="D232" s="187" t="s">
        <v>132</v>
      </c>
      <c r="E232" s="188" t="s">
        <v>735</v>
      </c>
      <c r="F232" s="189" t="s">
        <v>736</v>
      </c>
      <c r="G232" s="190" t="s">
        <v>215</v>
      </c>
      <c r="H232" s="191">
        <v>2</v>
      </c>
      <c r="I232" s="192"/>
      <c r="J232" s="193">
        <f>ROUND(I232*H232,2)</f>
        <v>0</v>
      </c>
      <c r="K232" s="194"/>
      <c r="L232" s="39"/>
      <c r="M232" s="195" t="s">
        <v>1</v>
      </c>
      <c r="N232" s="196" t="s">
        <v>47</v>
      </c>
      <c r="O232" s="71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136</v>
      </c>
      <c r="AT232" s="199" t="s">
        <v>132</v>
      </c>
      <c r="AU232" s="199" t="s">
        <v>91</v>
      </c>
      <c r="AY232" s="17" t="s">
        <v>130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7" t="s">
        <v>21</v>
      </c>
      <c r="BK232" s="200">
        <f>ROUND(I232*H232,2)</f>
        <v>0</v>
      </c>
      <c r="BL232" s="17" t="s">
        <v>136</v>
      </c>
      <c r="BM232" s="199" t="s">
        <v>737</v>
      </c>
    </row>
    <row r="233" spans="1:65" s="2" customFormat="1" ht="19.5">
      <c r="A233" s="34"/>
      <c r="B233" s="35"/>
      <c r="C233" s="36"/>
      <c r="D233" s="203" t="s">
        <v>179</v>
      </c>
      <c r="E233" s="36"/>
      <c r="F233" s="213" t="s">
        <v>738</v>
      </c>
      <c r="G233" s="36"/>
      <c r="H233" s="36"/>
      <c r="I233" s="214"/>
      <c r="J233" s="36"/>
      <c r="K233" s="36"/>
      <c r="L233" s="39"/>
      <c r="M233" s="215"/>
      <c r="N233" s="216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179</v>
      </c>
      <c r="AU233" s="17" t="s">
        <v>91</v>
      </c>
    </row>
    <row r="234" spans="1:65" s="2" customFormat="1" ht="24.2" customHeight="1">
      <c r="A234" s="34"/>
      <c r="B234" s="35"/>
      <c r="C234" s="187" t="s">
        <v>394</v>
      </c>
      <c r="D234" s="187" t="s">
        <v>132</v>
      </c>
      <c r="E234" s="188" t="s">
        <v>739</v>
      </c>
      <c r="F234" s="189" t="s">
        <v>740</v>
      </c>
      <c r="G234" s="190" t="s">
        <v>159</v>
      </c>
      <c r="H234" s="191">
        <v>101.52</v>
      </c>
      <c r="I234" s="192"/>
      <c r="J234" s="193">
        <f t="shared" ref="J234:J242" si="10">ROUND(I234*H234,2)</f>
        <v>0</v>
      </c>
      <c r="K234" s="194"/>
      <c r="L234" s="39"/>
      <c r="M234" s="195" t="s">
        <v>1</v>
      </c>
      <c r="N234" s="196" t="s">
        <v>47</v>
      </c>
      <c r="O234" s="71"/>
      <c r="P234" s="197">
        <f t="shared" ref="P234:P242" si="11">O234*H234</f>
        <v>0</v>
      </c>
      <c r="Q234" s="197">
        <v>0</v>
      </c>
      <c r="R234" s="197">
        <f t="shared" ref="R234:R242" si="12">Q234*H234</f>
        <v>0</v>
      </c>
      <c r="S234" s="197">
        <v>0</v>
      </c>
      <c r="T234" s="198">
        <f t="shared" ref="T234:T242" si="13"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136</v>
      </c>
      <c r="AT234" s="199" t="s">
        <v>132</v>
      </c>
      <c r="AU234" s="199" t="s">
        <v>91</v>
      </c>
      <c r="AY234" s="17" t="s">
        <v>130</v>
      </c>
      <c r="BE234" s="200">
        <f t="shared" ref="BE234:BE242" si="14">IF(N234="základní",J234,0)</f>
        <v>0</v>
      </c>
      <c r="BF234" s="200">
        <f t="shared" ref="BF234:BF242" si="15">IF(N234="snížená",J234,0)</f>
        <v>0</v>
      </c>
      <c r="BG234" s="200">
        <f t="shared" ref="BG234:BG242" si="16">IF(N234="zákl. přenesená",J234,0)</f>
        <v>0</v>
      </c>
      <c r="BH234" s="200">
        <f t="shared" ref="BH234:BH242" si="17">IF(N234="sníž. přenesená",J234,0)</f>
        <v>0</v>
      </c>
      <c r="BI234" s="200">
        <f t="shared" ref="BI234:BI242" si="18">IF(N234="nulová",J234,0)</f>
        <v>0</v>
      </c>
      <c r="BJ234" s="17" t="s">
        <v>21</v>
      </c>
      <c r="BK234" s="200">
        <f t="shared" ref="BK234:BK242" si="19">ROUND(I234*H234,2)</f>
        <v>0</v>
      </c>
      <c r="BL234" s="17" t="s">
        <v>136</v>
      </c>
      <c r="BM234" s="199" t="s">
        <v>741</v>
      </c>
    </row>
    <row r="235" spans="1:65" s="2" customFormat="1" ht="24.2" customHeight="1">
      <c r="A235" s="34"/>
      <c r="B235" s="35"/>
      <c r="C235" s="228" t="s">
        <v>398</v>
      </c>
      <c r="D235" s="228" t="s">
        <v>197</v>
      </c>
      <c r="E235" s="229" t="s">
        <v>742</v>
      </c>
      <c r="F235" s="230" t="s">
        <v>743</v>
      </c>
      <c r="G235" s="231" t="s">
        <v>215</v>
      </c>
      <c r="H235" s="232">
        <v>20</v>
      </c>
      <c r="I235" s="233"/>
      <c r="J235" s="234">
        <f t="shared" si="10"/>
        <v>0</v>
      </c>
      <c r="K235" s="235"/>
      <c r="L235" s="236"/>
      <c r="M235" s="237" t="s">
        <v>1</v>
      </c>
      <c r="N235" s="238" t="s">
        <v>47</v>
      </c>
      <c r="O235" s="71"/>
      <c r="P235" s="197">
        <f t="shared" si="11"/>
        <v>0</v>
      </c>
      <c r="Q235" s="197">
        <v>0</v>
      </c>
      <c r="R235" s="197">
        <f t="shared" si="12"/>
        <v>0</v>
      </c>
      <c r="S235" s="197">
        <v>0</v>
      </c>
      <c r="T235" s="198">
        <f t="shared" si="13"/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9" t="s">
        <v>165</v>
      </c>
      <c r="AT235" s="199" t="s">
        <v>197</v>
      </c>
      <c r="AU235" s="199" t="s">
        <v>91</v>
      </c>
      <c r="AY235" s="17" t="s">
        <v>130</v>
      </c>
      <c r="BE235" s="200">
        <f t="shared" si="14"/>
        <v>0</v>
      </c>
      <c r="BF235" s="200">
        <f t="shared" si="15"/>
        <v>0</v>
      </c>
      <c r="BG235" s="200">
        <f t="shared" si="16"/>
        <v>0</v>
      </c>
      <c r="BH235" s="200">
        <f t="shared" si="17"/>
        <v>0</v>
      </c>
      <c r="BI235" s="200">
        <f t="shared" si="18"/>
        <v>0</v>
      </c>
      <c r="BJ235" s="17" t="s">
        <v>21</v>
      </c>
      <c r="BK235" s="200">
        <f t="shared" si="19"/>
        <v>0</v>
      </c>
      <c r="BL235" s="17" t="s">
        <v>136</v>
      </c>
      <c r="BM235" s="199" t="s">
        <v>744</v>
      </c>
    </row>
    <row r="236" spans="1:65" s="2" customFormat="1" ht="16.5" customHeight="1">
      <c r="A236" s="34"/>
      <c r="B236" s="35"/>
      <c r="C236" s="228" t="s">
        <v>402</v>
      </c>
      <c r="D236" s="228" t="s">
        <v>197</v>
      </c>
      <c r="E236" s="229" t="s">
        <v>745</v>
      </c>
      <c r="F236" s="230" t="s">
        <v>746</v>
      </c>
      <c r="G236" s="231" t="s">
        <v>273</v>
      </c>
      <c r="H236" s="232">
        <v>106.6</v>
      </c>
      <c r="I236" s="233"/>
      <c r="J236" s="234">
        <f t="shared" si="10"/>
        <v>0</v>
      </c>
      <c r="K236" s="235"/>
      <c r="L236" s="236"/>
      <c r="M236" s="237" t="s">
        <v>1</v>
      </c>
      <c r="N236" s="238" t="s">
        <v>47</v>
      </c>
      <c r="O236" s="71"/>
      <c r="P236" s="197">
        <f t="shared" si="11"/>
        <v>0</v>
      </c>
      <c r="Q236" s="197">
        <v>0</v>
      </c>
      <c r="R236" s="197">
        <f t="shared" si="12"/>
        <v>0</v>
      </c>
      <c r="S236" s="197">
        <v>0</v>
      </c>
      <c r="T236" s="198">
        <f t="shared" si="13"/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165</v>
      </c>
      <c r="AT236" s="199" t="s">
        <v>197</v>
      </c>
      <c r="AU236" s="199" t="s">
        <v>91</v>
      </c>
      <c r="AY236" s="17" t="s">
        <v>130</v>
      </c>
      <c r="BE236" s="200">
        <f t="shared" si="14"/>
        <v>0</v>
      </c>
      <c r="BF236" s="200">
        <f t="shared" si="15"/>
        <v>0</v>
      </c>
      <c r="BG236" s="200">
        <f t="shared" si="16"/>
        <v>0</v>
      </c>
      <c r="BH236" s="200">
        <f t="shared" si="17"/>
        <v>0</v>
      </c>
      <c r="BI236" s="200">
        <f t="shared" si="18"/>
        <v>0</v>
      </c>
      <c r="BJ236" s="17" t="s">
        <v>21</v>
      </c>
      <c r="BK236" s="200">
        <f t="shared" si="19"/>
        <v>0</v>
      </c>
      <c r="BL236" s="17" t="s">
        <v>136</v>
      </c>
      <c r="BM236" s="199" t="s">
        <v>747</v>
      </c>
    </row>
    <row r="237" spans="1:65" s="2" customFormat="1" ht="16.5" customHeight="1">
      <c r="A237" s="34"/>
      <c r="B237" s="35"/>
      <c r="C237" s="228" t="s">
        <v>406</v>
      </c>
      <c r="D237" s="228" t="s">
        <v>197</v>
      </c>
      <c r="E237" s="229" t="s">
        <v>748</v>
      </c>
      <c r="F237" s="230" t="s">
        <v>749</v>
      </c>
      <c r="G237" s="231" t="s">
        <v>215</v>
      </c>
      <c r="H237" s="232">
        <v>4</v>
      </c>
      <c r="I237" s="233"/>
      <c r="J237" s="234">
        <f t="shared" si="10"/>
        <v>0</v>
      </c>
      <c r="K237" s="235"/>
      <c r="L237" s="236"/>
      <c r="M237" s="237" t="s">
        <v>1</v>
      </c>
      <c r="N237" s="238" t="s">
        <v>47</v>
      </c>
      <c r="O237" s="71"/>
      <c r="P237" s="197">
        <f t="shared" si="11"/>
        <v>0</v>
      </c>
      <c r="Q237" s="197">
        <v>0</v>
      </c>
      <c r="R237" s="197">
        <f t="shared" si="12"/>
        <v>0</v>
      </c>
      <c r="S237" s="197">
        <v>0</v>
      </c>
      <c r="T237" s="198">
        <f t="shared" si="13"/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165</v>
      </c>
      <c r="AT237" s="199" t="s">
        <v>197</v>
      </c>
      <c r="AU237" s="199" t="s">
        <v>91</v>
      </c>
      <c r="AY237" s="17" t="s">
        <v>130</v>
      </c>
      <c r="BE237" s="200">
        <f t="shared" si="14"/>
        <v>0</v>
      </c>
      <c r="BF237" s="200">
        <f t="shared" si="15"/>
        <v>0</v>
      </c>
      <c r="BG237" s="200">
        <f t="shared" si="16"/>
        <v>0</v>
      </c>
      <c r="BH237" s="200">
        <f t="shared" si="17"/>
        <v>0</v>
      </c>
      <c r="BI237" s="200">
        <f t="shared" si="18"/>
        <v>0</v>
      </c>
      <c r="BJ237" s="17" t="s">
        <v>21</v>
      </c>
      <c r="BK237" s="200">
        <f t="shared" si="19"/>
        <v>0</v>
      </c>
      <c r="BL237" s="17" t="s">
        <v>136</v>
      </c>
      <c r="BM237" s="199" t="s">
        <v>750</v>
      </c>
    </row>
    <row r="238" spans="1:65" s="2" customFormat="1" ht="16.5" customHeight="1">
      <c r="A238" s="34"/>
      <c r="B238" s="35"/>
      <c r="C238" s="228" t="s">
        <v>410</v>
      </c>
      <c r="D238" s="228" t="s">
        <v>197</v>
      </c>
      <c r="E238" s="229" t="s">
        <v>751</v>
      </c>
      <c r="F238" s="230" t="s">
        <v>752</v>
      </c>
      <c r="G238" s="231" t="s">
        <v>215</v>
      </c>
      <c r="H238" s="232">
        <v>4</v>
      </c>
      <c r="I238" s="233"/>
      <c r="J238" s="234">
        <f t="shared" si="10"/>
        <v>0</v>
      </c>
      <c r="K238" s="235"/>
      <c r="L238" s="236"/>
      <c r="M238" s="237" t="s">
        <v>1</v>
      </c>
      <c r="N238" s="238" t="s">
        <v>47</v>
      </c>
      <c r="O238" s="71"/>
      <c r="P238" s="197">
        <f t="shared" si="11"/>
        <v>0</v>
      </c>
      <c r="Q238" s="197">
        <v>0</v>
      </c>
      <c r="R238" s="197">
        <f t="shared" si="12"/>
        <v>0</v>
      </c>
      <c r="S238" s="197">
        <v>0</v>
      </c>
      <c r="T238" s="198">
        <f t="shared" si="13"/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165</v>
      </c>
      <c r="AT238" s="199" t="s">
        <v>197</v>
      </c>
      <c r="AU238" s="199" t="s">
        <v>91</v>
      </c>
      <c r="AY238" s="17" t="s">
        <v>130</v>
      </c>
      <c r="BE238" s="200">
        <f t="shared" si="14"/>
        <v>0</v>
      </c>
      <c r="BF238" s="200">
        <f t="shared" si="15"/>
        <v>0</v>
      </c>
      <c r="BG238" s="200">
        <f t="shared" si="16"/>
        <v>0</v>
      </c>
      <c r="BH238" s="200">
        <f t="shared" si="17"/>
        <v>0</v>
      </c>
      <c r="BI238" s="200">
        <f t="shared" si="18"/>
        <v>0</v>
      </c>
      <c r="BJ238" s="17" t="s">
        <v>21</v>
      </c>
      <c r="BK238" s="200">
        <f t="shared" si="19"/>
        <v>0</v>
      </c>
      <c r="BL238" s="17" t="s">
        <v>136</v>
      </c>
      <c r="BM238" s="199" t="s">
        <v>753</v>
      </c>
    </row>
    <row r="239" spans="1:65" s="2" customFormat="1" ht="16.5" customHeight="1">
      <c r="A239" s="34"/>
      <c r="B239" s="35"/>
      <c r="C239" s="228" t="s">
        <v>414</v>
      </c>
      <c r="D239" s="228" t="s">
        <v>197</v>
      </c>
      <c r="E239" s="229" t="s">
        <v>754</v>
      </c>
      <c r="F239" s="230" t="s">
        <v>755</v>
      </c>
      <c r="G239" s="231" t="s">
        <v>215</v>
      </c>
      <c r="H239" s="232">
        <v>4</v>
      </c>
      <c r="I239" s="233"/>
      <c r="J239" s="234">
        <f t="shared" si="10"/>
        <v>0</v>
      </c>
      <c r="K239" s="235"/>
      <c r="L239" s="236"/>
      <c r="M239" s="237" t="s">
        <v>1</v>
      </c>
      <c r="N239" s="238" t="s">
        <v>47</v>
      </c>
      <c r="O239" s="71"/>
      <c r="P239" s="197">
        <f t="shared" si="11"/>
        <v>0</v>
      </c>
      <c r="Q239" s="197">
        <v>0</v>
      </c>
      <c r="R239" s="197">
        <f t="shared" si="12"/>
        <v>0</v>
      </c>
      <c r="S239" s="197">
        <v>0</v>
      </c>
      <c r="T239" s="198">
        <f t="shared" si="13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165</v>
      </c>
      <c r="AT239" s="199" t="s">
        <v>197</v>
      </c>
      <c r="AU239" s="199" t="s">
        <v>91</v>
      </c>
      <c r="AY239" s="17" t="s">
        <v>130</v>
      </c>
      <c r="BE239" s="200">
        <f t="shared" si="14"/>
        <v>0</v>
      </c>
      <c r="BF239" s="200">
        <f t="shared" si="15"/>
        <v>0</v>
      </c>
      <c r="BG239" s="200">
        <f t="shared" si="16"/>
        <v>0</v>
      </c>
      <c r="BH239" s="200">
        <f t="shared" si="17"/>
        <v>0</v>
      </c>
      <c r="BI239" s="200">
        <f t="shared" si="18"/>
        <v>0</v>
      </c>
      <c r="BJ239" s="17" t="s">
        <v>21</v>
      </c>
      <c r="BK239" s="200">
        <f t="shared" si="19"/>
        <v>0</v>
      </c>
      <c r="BL239" s="17" t="s">
        <v>136</v>
      </c>
      <c r="BM239" s="199" t="s">
        <v>756</v>
      </c>
    </row>
    <row r="240" spans="1:65" s="2" customFormat="1" ht="21.75" customHeight="1">
      <c r="A240" s="34"/>
      <c r="B240" s="35"/>
      <c r="C240" s="228" t="s">
        <v>419</v>
      </c>
      <c r="D240" s="228" t="s">
        <v>197</v>
      </c>
      <c r="E240" s="229" t="s">
        <v>757</v>
      </c>
      <c r="F240" s="230" t="s">
        <v>758</v>
      </c>
      <c r="G240" s="231" t="s">
        <v>215</v>
      </c>
      <c r="H240" s="232">
        <v>4</v>
      </c>
      <c r="I240" s="233"/>
      <c r="J240" s="234">
        <f t="shared" si="10"/>
        <v>0</v>
      </c>
      <c r="K240" s="235"/>
      <c r="L240" s="236"/>
      <c r="M240" s="237" t="s">
        <v>1</v>
      </c>
      <c r="N240" s="238" t="s">
        <v>47</v>
      </c>
      <c r="O240" s="71"/>
      <c r="P240" s="197">
        <f t="shared" si="11"/>
        <v>0</v>
      </c>
      <c r="Q240" s="197">
        <v>0</v>
      </c>
      <c r="R240" s="197">
        <f t="shared" si="12"/>
        <v>0</v>
      </c>
      <c r="S240" s="197">
        <v>0</v>
      </c>
      <c r="T240" s="198">
        <f t="shared" si="13"/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165</v>
      </c>
      <c r="AT240" s="199" t="s">
        <v>197</v>
      </c>
      <c r="AU240" s="199" t="s">
        <v>91</v>
      </c>
      <c r="AY240" s="17" t="s">
        <v>130</v>
      </c>
      <c r="BE240" s="200">
        <f t="shared" si="14"/>
        <v>0</v>
      </c>
      <c r="BF240" s="200">
        <f t="shared" si="15"/>
        <v>0</v>
      </c>
      <c r="BG240" s="200">
        <f t="shared" si="16"/>
        <v>0</v>
      </c>
      <c r="BH240" s="200">
        <f t="shared" si="17"/>
        <v>0</v>
      </c>
      <c r="BI240" s="200">
        <f t="shared" si="18"/>
        <v>0</v>
      </c>
      <c r="BJ240" s="17" t="s">
        <v>21</v>
      </c>
      <c r="BK240" s="200">
        <f t="shared" si="19"/>
        <v>0</v>
      </c>
      <c r="BL240" s="17" t="s">
        <v>136</v>
      </c>
      <c r="BM240" s="199" t="s">
        <v>759</v>
      </c>
    </row>
    <row r="241" spans="1:65" s="2" customFormat="1" ht="16.5" customHeight="1">
      <c r="A241" s="34"/>
      <c r="B241" s="35"/>
      <c r="C241" s="187" t="s">
        <v>424</v>
      </c>
      <c r="D241" s="187" t="s">
        <v>132</v>
      </c>
      <c r="E241" s="188" t="s">
        <v>760</v>
      </c>
      <c r="F241" s="189" t="s">
        <v>761</v>
      </c>
      <c r="G241" s="190" t="s">
        <v>762</v>
      </c>
      <c r="H241" s="191">
        <v>1</v>
      </c>
      <c r="I241" s="192"/>
      <c r="J241" s="193">
        <f t="shared" si="10"/>
        <v>0</v>
      </c>
      <c r="K241" s="194"/>
      <c r="L241" s="39"/>
      <c r="M241" s="195" t="s">
        <v>1</v>
      </c>
      <c r="N241" s="196" t="s">
        <v>47</v>
      </c>
      <c r="O241" s="71"/>
      <c r="P241" s="197">
        <f t="shared" si="11"/>
        <v>0</v>
      </c>
      <c r="Q241" s="197">
        <v>0</v>
      </c>
      <c r="R241" s="197">
        <f t="shared" si="12"/>
        <v>0</v>
      </c>
      <c r="S241" s="197">
        <v>0</v>
      </c>
      <c r="T241" s="198">
        <f t="shared" si="13"/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9" t="s">
        <v>136</v>
      </c>
      <c r="AT241" s="199" t="s">
        <v>132</v>
      </c>
      <c r="AU241" s="199" t="s">
        <v>91</v>
      </c>
      <c r="AY241" s="17" t="s">
        <v>130</v>
      </c>
      <c r="BE241" s="200">
        <f t="shared" si="14"/>
        <v>0</v>
      </c>
      <c r="BF241" s="200">
        <f t="shared" si="15"/>
        <v>0</v>
      </c>
      <c r="BG241" s="200">
        <f t="shared" si="16"/>
        <v>0</v>
      </c>
      <c r="BH241" s="200">
        <f t="shared" si="17"/>
        <v>0</v>
      </c>
      <c r="BI241" s="200">
        <f t="shared" si="18"/>
        <v>0</v>
      </c>
      <c r="BJ241" s="17" t="s">
        <v>21</v>
      </c>
      <c r="BK241" s="200">
        <f t="shared" si="19"/>
        <v>0</v>
      </c>
      <c r="BL241" s="17" t="s">
        <v>136</v>
      </c>
      <c r="BM241" s="199" t="s">
        <v>763</v>
      </c>
    </row>
    <row r="242" spans="1:65" s="2" customFormat="1" ht="24.2" customHeight="1">
      <c r="A242" s="34"/>
      <c r="B242" s="35"/>
      <c r="C242" s="187" t="s">
        <v>428</v>
      </c>
      <c r="D242" s="187" t="s">
        <v>132</v>
      </c>
      <c r="E242" s="188" t="s">
        <v>506</v>
      </c>
      <c r="F242" s="189" t="s">
        <v>764</v>
      </c>
      <c r="G242" s="190" t="s">
        <v>159</v>
      </c>
      <c r="H242" s="191">
        <v>1355</v>
      </c>
      <c r="I242" s="192"/>
      <c r="J242" s="193">
        <f t="shared" si="10"/>
        <v>0</v>
      </c>
      <c r="K242" s="194"/>
      <c r="L242" s="39"/>
      <c r="M242" s="195" t="s">
        <v>1</v>
      </c>
      <c r="N242" s="196" t="s">
        <v>47</v>
      </c>
      <c r="O242" s="71"/>
      <c r="P242" s="197">
        <f t="shared" si="11"/>
        <v>0</v>
      </c>
      <c r="Q242" s="197">
        <v>0</v>
      </c>
      <c r="R242" s="197">
        <f t="shared" si="12"/>
        <v>0</v>
      </c>
      <c r="S242" s="197">
        <v>0</v>
      </c>
      <c r="T242" s="198">
        <f t="shared" si="13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432</v>
      </c>
      <c r="AT242" s="199" t="s">
        <v>132</v>
      </c>
      <c r="AU242" s="199" t="s">
        <v>91</v>
      </c>
      <c r="AY242" s="17" t="s">
        <v>130</v>
      </c>
      <c r="BE242" s="200">
        <f t="shared" si="14"/>
        <v>0</v>
      </c>
      <c r="BF242" s="200">
        <f t="shared" si="15"/>
        <v>0</v>
      </c>
      <c r="BG242" s="200">
        <f t="shared" si="16"/>
        <v>0</v>
      </c>
      <c r="BH242" s="200">
        <f t="shared" si="17"/>
        <v>0</v>
      </c>
      <c r="BI242" s="200">
        <f t="shared" si="18"/>
        <v>0</v>
      </c>
      <c r="BJ242" s="17" t="s">
        <v>21</v>
      </c>
      <c r="BK242" s="200">
        <f t="shared" si="19"/>
        <v>0</v>
      </c>
      <c r="BL242" s="17" t="s">
        <v>432</v>
      </c>
      <c r="BM242" s="199" t="s">
        <v>765</v>
      </c>
    </row>
    <row r="243" spans="1:65" s="2" customFormat="1" ht="29.25">
      <c r="A243" s="34"/>
      <c r="B243" s="35"/>
      <c r="C243" s="36"/>
      <c r="D243" s="203" t="s">
        <v>179</v>
      </c>
      <c r="E243" s="36"/>
      <c r="F243" s="213" t="s">
        <v>509</v>
      </c>
      <c r="G243" s="36"/>
      <c r="H243" s="36"/>
      <c r="I243" s="214"/>
      <c r="J243" s="36"/>
      <c r="K243" s="36"/>
      <c r="L243" s="39"/>
      <c r="M243" s="215"/>
      <c r="N243" s="216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179</v>
      </c>
      <c r="AU243" s="17" t="s">
        <v>91</v>
      </c>
    </row>
    <row r="244" spans="1:65" s="13" customFormat="1" ht="11.25">
      <c r="B244" s="201"/>
      <c r="C244" s="202"/>
      <c r="D244" s="203" t="s">
        <v>145</v>
      </c>
      <c r="E244" s="204" t="s">
        <v>1</v>
      </c>
      <c r="F244" s="205" t="s">
        <v>766</v>
      </c>
      <c r="G244" s="202"/>
      <c r="H244" s="206">
        <v>1355</v>
      </c>
      <c r="I244" s="207"/>
      <c r="J244" s="202"/>
      <c r="K244" s="202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145</v>
      </c>
      <c r="AU244" s="212" t="s">
        <v>91</v>
      </c>
      <c r="AV244" s="13" t="s">
        <v>91</v>
      </c>
      <c r="AW244" s="13" t="s">
        <v>38</v>
      </c>
      <c r="AX244" s="13" t="s">
        <v>21</v>
      </c>
      <c r="AY244" s="212" t="s">
        <v>130</v>
      </c>
    </row>
    <row r="245" spans="1:65" s="2" customFormat="1" ht="16.5" customHeight="1">
      <c r="A245" s="34"/>
      <c r="B245" s="35"/>
      <c r="C245" s="228" t="s">
        <v>432</v>
      </c>
      <c r="D245" s="228" t="s">
        <v>197</v>
      </c>
      <c r="E245" s="229" t="s">
        <v>511</v>
      </c>
      <c r="F245" s="230" t="s">
        <v>767</v>
      </c>
      <c r="G245" s="231" t="s">
        <v>159</v>
      </c>
      <c r="H245" s="232">
        <v>1355</v>
      </c>
      <c r="I245" s="233"/>
      <c r="J245" s="234">
        <f>ROUND(I245*H245,2)</f>
        <v>0</v>
      </c>
      <c r="K245" s="235"/>
      <c r="L245" s="236"/>
      <c r="M245" s="237" t="s">
        <v>1</v>
      </c>
      <c r="N245" s="238" t="s">
        <v>47</v>
      </c>
      <c r="O245" s="71"/>
      <c r="P245" s="197">
        <f>O245*H245</f>
        <v>0</v>
      </c>
      <c r="Q245" s="197">
        <v>2.0000000000000001E-4</v>
      </c>
      <c r="R245" s="197">
        <f>Q245*H245</f>
        <v>0.27100000000000002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513</v>
      </c>
      <c r="AT245" s="199" t="s">
        <v>197</v>
      </c>
      <c r="AU245" s="199" t="s">
        <v>91</v>
      </c>
      <c r="AY245" s="17" t="s">
        <v>130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21</v>
      </c>
      <c r="BK245" s="200">
        <f>ROUND(I245*H245,2)</f>
        <v>0</v>
      </c>
      <c r="BL245" s="17" t="s">
        <v>432</v>
      </c>
      <c r="BM245" s="199" t="s">
        <v>768</v>
      </c>
    </row>
    <row r="246" spans="1:65" s="2" customFormat="1" ht="19.5">
      <c r="A246" s="34"/>
      <c r="B246" s="35"/>
      <c r="C246" s="36"/>
      <c r="D246" s="203" t="s">
        <v>179</v>
      </c>
      <c r="E246" s="36"/>
      <c r="F246" s="213" t="s">
        <v>512</v>
      </c>
      <c r="G246" s="36"/>
      <c r="H246" s="36"/>
      <c r="I246" s="214"/>
      <c r="J246" s="36"/>
      <c r="K246" s="36"/>
      <c r="L246" s="39"/>
      <c r="M246" s="215"/>
      <c r="N246" s="216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179</v>
      </c>
      <c r="AU246" s="17" t="s">
        <v>91</v>
      </c>
    </row>
    <row r="247" spans="1:65" s="2" customFormat="1" ht="19.5">
      <c r="A247" s="34"/>
      <c r="B247" s="35"/>
      <c r="C247" s="36"/>
      <c r="D247" s="203" t="s">
        <v>338</v>
      </c>
      <c r="E247" s="36"/>
      <c r="F247" s="239" t="s">
        <v>515</v>
      </c>
      <c r="G247" s="36"/>
      <c r="H247" s="36"/>
      <c r="I247" s="214"/>
      <c r="J247" s="36"/>
      <c r="K247" s="36"/>
      <c r="L247" s="39"/>
      <c r="M247" s="215"/>
      <c r="N247" s="216"/>
      <c r="O247" s="71"/>
      <c r="P247" s="71"/>
      <c r="Q247" s="71"/>
      <c r="R247" s="71"/>
      <c r="S247" s="71"/>
      <c r="T247" s="7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338</v>
      </c>
      <c r="AU247" s="17" t="s">
        <v>91</v>
      </c>
    </row>
    <row r="248" spans="1:65" s="13" customFormat="1" ht="11.25">
      <c r="B248" s="201"/>
      <c r="C248" s="202"/>
      <c r="D248" s="203" t="s">
        <v>145</v>
      </c>
      <c r="E248" s="202"/>
      <c r="F248" s="205" t="s">
        <v>769</v>
      </c>
      <c r="G248" s="202"/>
      <c r="H248" s="206">
        <v>1355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145</v>
      </c>
      <c r="AU248" s="212" t="s">
        <v>91</v>
      </c>
      <c r="AV248" s="13" t="s">
        <v>91</v>
      </c>
      <c r="AW248" s="13" t="s">
        <v>4</v>
      </c>
      <c r="AX248" s="13" t="s">
        <v>21</v>
      </c>
      <c r="AY248" s="212" t="s">
        <v>130</v>
      </c>
    </row>
    <row r="249" spans="1:65" s="2" customFormat="1" ht="24.2" customHeight="1">
      <c r="A249" s="34"/>
      <c r="B249" s="35"/>
      <c r="C249" s="228" t="s">
        <v>436</v>
      </c>
      <c r="D249" s="228" t="s">
        <v>197</v>
      </c>
      <c r="E249" s="229" t="s">
        <v>518</v>
      </c>
      <c r="F249" s="230" t="s">
        <v>519</v>
      </c>
      <c r="G249" s="231" t="s">
        <v>159</v>
      </c>
      <c r="H249" s="232">
        <v>1355</v>
      </c>
      <c r="I249" s="233"/>
      <c r="J249" s="234">
        <f>ROUND(I249*H249,2)</f>
        <v>0</v>
      </c>
      <c r="K249" s="235"/>
      <c r="L249" s="236"/>
      <c r="M249" s="237" t="s">
        <v>1</v>
      </c>
      <c r="N249" s="238" t="s">
        <v>47</v>
      </c>
      <c r="O249" s="71"/>
      <c r="P249" s="197">
        <f>O249*H249</f>
        <v>0</v>
      </c>
      <c r="Q249" s="197">
        <v>1.9000000000000001E-4</v>
      </c>
      <c r="R249" s="197">
        <f>Q249*H249</f>
        <v>0.25745000000000001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513</v>
      </c>
      <c r="AT249" s="199" t="s">
        <v>197</v>
      </c>
      <c r="AU249" s="199" t="s">
        <v>91</v>
      </c>
      <c r="AY249" s="17" t="s">
        <v>130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21</v>
      </c>
      <c r="BK249" s="200">
        <f>ROUND(I249*H249,2)</f>
        <v>0</v>
      </c>
      <c r="BL249" s="17" t="s">
        <v>432</v>
      </c>
      <c r="BM249" s="199" t="s">
        <v>770</v>
      </c>
    </row>
    <row r="250" spans="1:65" s="2" customFormat="1" ht="19.5">
      <c r="A250" s="34"/>
      <c r="B250" s="35"/>
      <c r="C250" s="36"/>
      <c r="D250" s="203" t="s">
        <v>179</v>
      </c>
      <c r="E250" s="36"/>
      <c r="F250" s="213" t="s">
        <v>519</v>
      </c>
      <c r="G250" s="36"/>
      <c r="H250" s="36"/>
      <c r="I250" s="214"/>
      <c r="J250" s="36"/>
      <c r="K250" s="36"/>
      <c r="L250" s="39"/>
      <c r="M250" s="215"/>
      <c r="N250" s="216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179</v>
      </c>
      <c r="AU250" s="17" t="s">
        <v>91</v>
      </c>
    </row>
    <row r="251" spans="1:65" s="13" customFormat="1" ht="11.25">
      <c r="B251" s="201"/>
      <c r="C251" s="202"/>
      <c r="D251" s="203" t="s">
        <v>145</v>
      </c>
      <c r="E251" s="202"/>
      <c r="F251" s="205" t="s">
        <v>769</v>
      </c>
      <c r="G251" s="202"/>
      <c r="H251" s="206">
        <v>1355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145</v>
      </c>
      <c r="AU251" s="212" t="s">
        <v>91</v>
      </c>
      <c r="AV251" s="13" t="s">
        <v>91</v>
      </c>
      <c r="AW251" s="13" t="s">
        <v>4</v>
      </c>
      <c r="AX251" s="13" t="s">
        <v>21</v>
      </c>
      <c r="AY251" s="212" t="s">
        <v>130</v>
      </c>
    </row>
    <row r="252" spans="1:65" s="2" customFormat="1" ht="33" customHeight="1">
      <c r="A252" s="34"/>
      <c r="B252" s="35"/>
      <c r="C252" s="187" t="s">
        <v>440</v>
      </c>
      <c r="D252" s="187" t="s">
        <v>132</v>
      </c>
      <c r="E252" s="188" t="s">
        <v>771</v>
      </c>
      <c r="F252" s="189" t="s">
        <v>772</v>
      </c>
      <c r="G252" s="190" t="s">
        <v>215</v>
      </c>
      <c r="H252" s="191">
        <v>1</v>
      </c>
      <c r="I252" s="192"/>
      <c r="J252" s="193">
        <f>ROUND(I252*H252,2)</f>
        <v>0</v>
      </c>
      <c r="K252" s="194"/>
      <c r="L252" s="39"/>
      <c r="M252" s="195" t="s">
        <v>1</v>
      </c>
      <c r="N252" s="196" t="s">
        <v>47</v>
      </c>
      <c r="O252" s="71"/>
      <c r="P252" s="197">
        <f>O252*H252</f>
        <v>0</v>
      </c>
      <c r="Q252" s="197">
        <v>0</v>
      </c>
      <c r="R252" s="197">
        <f>Q252*H252</f>
        <v>0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432</v>
      </c>
      <c r="AT252" s="199" t="s">
        <v>132</v>
      </c>
      <c r="AU252" s="199" t="s">
        <v>91</v>
      </c>
      <c r="AY252" s="17" t="s">
        <v>130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7" t="s">
        <v>21</v>
      </c>
      <c r="BK252" s="200">
        <f>ROUND(I252*H252,2)</f>
        <v>0</v>
      </c>
      <c r="BL252" s="17" t="s">
        <v>432</v>
      </c>
      <c r="BM252" s="199" t="s">
        <v>773</v>
      </c>
    </row>
    <row r="253" spans="1:65" s="2" customFormat="1" ht="29.25">
      <c r="A253" s="34"/>
      <c r="B253" s="35"/>
      <c r="C253" s="36"/>
      <c r="D253" s="203" t="s">
        <v>179</v>
      </c>
      <c r="E253" s="36"/>
      <c r="F253" s="213" t="s">
        <v>774</v>
      </c>
      <c r="G253" s="36"/>
      <c r="H253" s="36"/>
      <c r="I253" s="214"/>
      <c r="J253" s="36"/>
      <c r="K253" s="36"/>
      <c r="L253" s="39"/>
      <c r="M253" s="215"/>
      <c r="N253" s="216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179</v>
      </c>
      <c r="AU253" s="17" t="s">
        <v>91</v>
      </c>
    </row>
    <row r="254" spans="1:65" s="12" customFormat="1" ht="25.9" customHeight="1">
      <c r="B254" s="171"/>
      <c r="C254" s="172"/>
      <c r="D254" s="173" t="s">
        <v>81</v>
      </c>
      <c r="E254" s="174" t="s">
        <v>775</v>
      </c>
      <c r="F254" s="174" t="s">
        <v>776</v>
      </c>
      <c r="G254" s="172"/>
      <c r="H254" s="172"/>
      <c r="I254" s="175"/>
      <c r="J254" s="176">
        <f>BK254</f>
        <v>0</v>
      </c>
      <c r="K254" s="172"/>
      <c r="L254" s="177"/>
      <c r="M254" s="178"/>
      <c r="N254" s="179"/>
      <c r="O254" s="179"/>
      <c r="P254" s="180">
        <f>SUM(P255:P262)</f>
        <v>0</v>
      </c>
      <c r="Q254" s="179"/>
      <c r="R254" s="180">
        <f>SUM(R255:R262)</f>
        <v>0</v>
      </c>
      <c r="S254" s="179"/>
      <c r="T254" s="181">
        <f>SUM(T255:T262)</f>
        <v>0</v>
      </c>
      <c r="AR254" s="182" t="s">
        <v>21</v>
      </c>
      <c r="AT254" s="183" t="s">
        <v>81</v>
      </c>
      <c r="AU254" s="183" t="s">
        <v>82</v>
      </c>
      <c r="AY254" s="182" t="s">
        <v>130</v>
      </c>
      <c r="BK254" s="184">
        <f>SUM(BK255:BK262)</f>
        <v>0</v>
      </c>
    </row>
    <row r="255" spans="1:65" s="2" customFormat="1" ht="52.15" customHeight="1">
      <c r="A255" s="34"/>
      <c r="B255" s="35"/>
      <c r="C255" s="187" t="s">
        <v>444</v>
      </c>
      <c r="D255" s="187" t="s">
        <v>132</v>
      </c>
      <c r="E255" s="188" t="s">
        <v>777</v>
      </c>
      <c r="F255" s="189" t="s">
        <v>778</v>
      </c>
      <c r="G255" s="190" t="s">
        <v>215</v>
      </c>
      <c r="H255" s="191">
        <v>1</v>
      </c>
      <c r="I255" s="192"/>
      <c r="J255" s="193">
        <f>ROUND(I255*H255,2)</f>
        <v>0</v>
      </c>
      <c r="K255" s="194"/>
      <c r="L255" s="39"/>
      <c r="M255" s="195" t="s">
        <v>1</v>
      </c>
      <c r="N255" s="196" t="s">
        <v>47</v>
      </c>
      <c r="O255" s="71"/>
      <c r="P255" s="197">
        <f>O255*H255</f>
        <v>0</v>
      </c>
      <c r="Q255" s="197">
        <v>0</v>
      </c>
      <c r="R255" s="197">
        <f>Q255*H255</f>
        <v>0</v>
      </c>
      <c r="S255" s="197">
        <v>0</v>
      </c>
      <c r="T255" s="19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9" t="s">
        <v>136</v>
      </c>
      <c r="AT255" s="199" t="s">
        <v>132</v>
      </c>
      <c r="AU255" s="199" t="s">
        <v>21</v>
      </c>
      <c r="AY255" s="17" t="s">
        <v>130</v>
      </c>
      <c r="BE255" s="200">
        <f>IF(N255="základní",J255,0)</f>
        <v>0</v>
      </c>
      <c r="BF255" s="200">
        <f>IF(N255="snížená",J255,0)</f>
        <v>0</v>
      </c>
      <c r="BG255" s="200">
        <f>IF(N255="zákl. přenesená",J255,0)</f>
        <v>0</v>
      </c>
      <c r="BH255" s="200">
        <f>IF(N255="sníž. přenesená",J255,0)</f>
        <v>0</v>
      </c>
      <c r="BI255" s="200">
        <f>IF(N255="nulová",J255,0)</f>
        <v>0</v>
      </c>
      <c r="BJ255" s="17" t="s">
        <v>21</v>
      </c>
      <c r="BK255" s="200">
        <f>ROUND(I255*H255,2)</f>
        <v>0</v>
      </c>
      <c r="BL255" s="17" t="s">
        <v>136</v>
      </c>
      <c r="BM255" s="199" t="s">
        <v>779</v>
      </c>
    </row>
    <row r="256" spans="1:65" s="2" customFormat="1" ht="156">
      <c r="A256" s="34"/>
      <c r="B256" s="35"/>
      <c r="C256" s="36"/>
      <c r="D256" s="203" t="s">
        <v>179</v>
      </c>
      <c r="E256" s="36"/>
      <c r="F256" s="213" t="s">
        <v>780</v>
      </c>
      <c r="G256" s="36"/>
      <c r="H256" s="36"/>
      <c r="I256" s="214"/>
      <c r="J256" s="36"/>
      <c r="K256" s="36"/>
      <c r="L256" s="39"/>
      <c r="M256" s="215"/>
      <c r="N256" s="216"/>
      <c r="O256" s="71"/>
      <c r="P256" s="71"/>
      <c r="Q256" s="71"/>
      <c r="R256" s="71"/>
      <c r="S256" s="71"/>
      <c r="T256" s="72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7" t="s">
        <v>179</v>
      </c>
      <c r="AU256" s="17" t="s">
        <v>21</v>
      </c>
    </row>
    <row r="257" spans="1:65" s="15" customFormat="1" ht="11.25">
      <c r="B257" s="244"/>
      <c r="C257" s="245"/>
      <c r="D257" s="203" t="s">
        <v>145</v>
      </c>
      <c r="E257" s="246" t="s">
        <v>1</v>
      </c>
      <c r="F257" s="247" t="s">
        <v>781</v>
      </c>
      <c r="G257" s="245"/>
      <c r="H257" s="246" t="s">
        <v>1</v>
      </c>
      <c r="I257" s="248"/>
      <c r="J257" s="245"/>
      <c r="K257" s="245"/>
      <c r="L257" s="249"/>
      <c r="M257" s="250"/>
      <c r="N257" s="251"/>
      <c r="O257" s="251"/>
      <c r="P257" s="251"/>
      <c r="Q257" s="251"/>
      <c r="R257" s="251"/>
      <c r="S257" s="251"/>
      <c r="T257" s="252"/>
      <c r="AT257" s="253" t="s">
        <v>145</v>
      </c>
      <c r="AU257" s="253" t="s">
        <v>21</v>
      </c>
      <c r="AV257" s="15" t="s">
        <v>21</v>
      </c>
      <c r="AW257" s="15" t="s">
        <v>38</v>
      </c>
      <c r="AX257" s="15" t="s">
        <v>82</v>
      </c>
      <c r="AY257" s="253" t="s">
        <v>130</v>
      </c>
    </row>
    <row r="258" spans="1:65" s="13" customFormat="1" ht="11.25">
      <c r="B258" s="201"/>
      <c r="C258" s="202"/>
      <c r="D258" s="203" t="s">
        <v>145</v>
      </c>
      <c r="E258" s="204" t="s">
        <v>1</v>
      </c>
      <c r="F258" s="205" t="s">
        <v>21</v>
      </c>
      <c r="G258" s="202"/>
      <c r="H258" s="206">
        <v>1</v>
      </c>
      <c r="I258" s="207"/>
      <c r="J258" s="202"/>
      <c r="K258" s="202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145</v>
      </c>
      <c r="AU258" s="212" t="s">
        <v>21</v>
      </c>
      <c r="AV258" s="13" t="s">
        <v>91</v>
      </c>
      <c r="AW258" s="13" t="s">
        <v>38</v>
      </c>
      <c r="AX258" s="13" t="s">
        <v>21</v>
      </c>
      <c r="AY258" s="212" t="s">
        <v>130</v>
      </c>
    </row>
    <row r="259" spans="1:65" s="2" customFormat="1" ht="44.25" customHeight="1">
      <c r="A259" s="34"/>
      <c r="B259" s="35"/>
      <c r="C259" s="187" t="s">
        <v>448</v>
      </c>
      <c r="D259" s="187" t="s">
        <v>132</v>
      </c>
      <c r="E259" s="188" t="s">
        <v>782</v>
      </c>
      <c r="F259" s="189" t="s">
        <v>783</v>
      </c>
      <c r="G259" s="190" t="s">
        <v>215</v>
      </c>
      <c r="H259" s="191">
        <v>1</v>
      </c>
      <c r="I259" s="192"/>
      <c r="J259" s="193">
        <f>ROUND(I259*H259,2)</f>
        <v>0</v>
      </c>
      <c r="K259" s="194"/>
      <c r="L259" s="39"/>
      <c r="M259" s="195" t="s">
        <v>1</v>
      </c>
      <c r="N259" s="196" t="s">
        <v>47</v>
      </c>
      <c r="O259" s="71"/>
      <c r="P259" s="197">
        <f>O259*H259</f>
        <v>0</v>
      </c>
      <c r="Q259" s="197">
        <v>0</v>
      </c>
      <c r="R259" s="197">
        <f>Q259*H259</f>
        <v>0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136</v>
      </c>
      <c r="AT259" s="199" t="s">
        <v>132</v>
      </c>
      <c r="AU259" s="199" t="s">
        <v>21</v>
      </c>
      <c r="AY259" s="17" t="s">
        <v>130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7" t="s">
        <v>21</v>
      </c>
      <c r="BK259" s="200">
        <f>ROUND(I259*H259,2)</f>
        <v>0</v>
      </c>
      <c r="BL259" s="17" t="s">
        <v>136</v>
      </c>
      <c r="BM259" s="199" t="s">
        <v>784</v>
      </c>
    </row>
    <row r="260" spans="1:65" s="2" customFormat="1" ht="146.25">
      <c r="A260" s="34"/>
      <c r="B260" s="35"/>
      <c r="C260" s="36"/>
      <c r="D260" s="203" t="s">
        <v>179</v>
      </c>
      <c r="E260" s="36"/>
      <c r="F260" s="213" t="s">
        <v>785</v>
      </c>
      <c r="G260" s="36"/>
      <c r="H260" s="36"/>
      <c r="I260" s="214"/>
      <c r="J260" s="36"/>
      <c r="K260" s="36"/>
      <c r="L260" s="39"/>
      <c r="M260" s="215"/>
      <c r="N260" s="216"/>
      <c r="O260" s="71"/>
      <c r="P260" s="71"/>
      <c r="Q260" s="71"/>
      <c r="R260" s="71"/>
      <c r="S260" s="71"/>
      <c r="T260" s="72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179</v>
      </c>
      <c r="AU260" s="17" t="s">
        <v>21</v>
      </c>
    </row>
    <row r="261" spans="1:65" s="15" customFormat="1" ht="11.25">
      <c r="B261" s="244"/>
      <c r="C261" s="245"/>
      <c r="D261" s="203" t="s">
        <v>145</v>
      </c>
      <c r="E261" s="246" t="s">
        <v>1</v>
      </c>
      <c r="F261" s="247" t="s">
        <v>781</v>
      </c>
      <c r="G261" s="245"/>
      <c r="H261" s="246" t="s">
        <v>1</v>
      </c>
      <c r="I261" s="248"/>
      <c r="J261" s="245"/>
      <c r="K261" s="245"/>
      <c r="L261" s="249"/>
      <c r="M261" s="250"/>
      <c r="N261" s="251"/>
      <c r="O261" s="251"/>
      <c r="P261" s="251"/>
      <c r="Q261" s="251"/>
      <c r="R261" s="251"/>
      <c r="S261" s="251"/>
      <c r="T261" s="252"/>
      <c r="AT261" s="253" t="s">
        <v>145</v>
      </c>
      <c r="AU261" s="253" t="s">
        <v>21</v>
      </c>
      <c r="AV261" s="15" t="s">
        <v>21</v>
      </c>
      <c r="AW261" s="15" t="s">
        <v>38</v>
      </c>
      <c r="AX261" s="15" t="s">
        <v>82</v>
      </c>
      <c r="AY261" s="253" t="s">
        <v>130</v>
      </c>
    </row>
    <row r="262" spans="1:65" s="13" customFormat="1" ht="11.25">
      <c r="B262" s="201"/>
      <c r="C262" s="202"/>
      <c r="D262" s="203" t="s">
        <v>145</v>
      </c>
      <c r="E262" s="204" t="s">
        <v>1</v>
      </c>
      <c r="F262" s="205" t="s">
        <v>21</v>
      </c>
      <c r="G262" s="202"/>
      <c r="H262" s="206">
        <v>1</v>
      </c>
      <c r="I262" s="207"/>
      <c r="J262" s="202"/>
      <c r="K262" s="202"/>
      <c r="L262" s="208"/>
      <c r="M262" s="254"/>
      <c r="N262" s="255"/>
      <c r="O262" s="255"/>
      <c r="P262" s="255"/>
      <c r="Q262" s="255"/>
      <c r="R262" s="255"/>
      <c r="S262" s="255"/>
      <c r="T262" s="256"/>
      <c r="AT262" s="212" t="s">
        <v>145</v>
      </c>
      <c r="AU262" s="212" t="s">
        <v>21</v>
      </c>
      <c r="AV262" s="13" t="s">
        <v>91</v>
      </c>
      <c r="AW262" s="13" t="s">
        <v>38</v>
      </c>
      <c r="AX262" s="13" t="s">
        <v>21</v>
      </c>
      <c r="AY262" s="212" t="s">
        <v>130</v>
      </c>
    </row>
    <row r="263" spans="1:65" s="2" customFormat="1" ht="6.95" customHeight="1">
      <c r="A263" s="34"/>
      <c r="B263" s="54"/>
      <c r="C263" s="55"/>
      <c r="D263" s="55"/>
      <c r="E263" s="55"/>
      <c r="F263" s="55"/>
      <c r="G263" s="55"/>
      <c r="H263" s="55"/>
      <c r="I263" s="55"/>
      <c r="J263" s="55"/>
      <c r="K263" s="55"/>
      <c r="L263" s="39"/>
      <c r="M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</row>
  </sheetData>
  <sheetProtection algorithmName="SHA-512" hashValue="2DRMBQxaRqLEv6w9O0uuRY9p4at07idIw7haC27eO1+14DziZdhYC2hxklSbjkQ8Bxt2cU8athNWx9pF5iAbQw==" saltValue="Mjd3v7xYgnInXD6Baz8QiOOC7aOUJGNo5nNbOGjwOcsd13/scmZfjJ/MGc2S56lfc4xTUac+WrQpULg2qVvx2g==" spinCount="100000" sheet="1" objects="1" scenarios="1" formatColumns="0" formatRows="0" autoFilter="0"/>
  <autoFilter ref="C126:K262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AT2" s="17" t="s">
        <v>97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98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2" t="str">
        <f>'Rekapitulace stavby'!K6</f>
        <v>Malšovice _ Vodovod Borek/Hliněná</v>
      </c>
      <c r="F7" s="303"/>
      <c r="G7" s="303"/>
      <c r="H7" s="303"/>
      <c r="L7" s="20"/>
    </row>
    <row r="8" spans="1:46" s="2" customFormat="1" ht="12" customHeight="1">
      <c r="A8" s="34"/>
      <c r="B8" s="39"/>
      <c r="C8" s="34"/>
      <c r="D8" s="112" t="s">
        <v>99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4" t="s">
        <v>786</v>
      </c>
      <c r="F9" s="305"/>
      <c r="G9" s="305"/>
      <c r="H9" s="30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787</v>
      </c>
      <c r="G12" s="34"/>
      <c r="H12" s="34"/>
      <c r="I12" s="112" t="s">
        <v>24</v>
      </c>
      <c r="J12" s="114" t="str">
        <f>'Rekapitulace stavby'!AN8</f>
        <v>18. 10. 2021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31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32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6" t="str">
        <f>'Rekapitulace stavby'!E14</f>
        <v>Vyplň údaj</v>
      </c>
      <c r="F18" s="307"/>
      <c r="G18" s="307"/>
      <c r="H18" s="307"/>
      <c r="I18" s="112" t="s">
        <v>31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34</v>
      </c>
      <c r="E20" s="34"/>
      <c r="F20" s="34"/>
      <c r="G20" s="34"/>
      <c r="H20" s="34"/>
      <c r="I20" s="112" t="s">
        <v>29</v>
      </c>
      <c r="J20" s="113" t="s">
        <v>35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36</v>
      </c>
      <c r="F21" s="34"/>
      <c r="G21" s="34"/>
      <c r="H21" s="34"/>
      <c r="I21" s="112" t="s">
        <v>31</v>
      </c>
      <c r="J21" s="113" t="s">
        <v>37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29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40</v>
      </c>
      <c r="F24" s="34"/>
      <c r="G24" s="34"/>
      <c r="H24" s="34"/>
      <c r="I24" s="112" t="s">
        <v>31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41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8" t="s">
        <v>1</v>
      </c>
      <c r="F27" s="308"/>
      <c r="G27" s="308"/>
      <c r="H27" s="30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46</v>
      </c>
      <c r="E33" s="112" t="s">
        <v>47</v>
      </c>
      <c r="F33" s="123">
        <f>ROUND((SUM(BE121:BE139)),  2)</f>
        <v>0</v>
      </c>
      <c r="G33" s="34"/>
      <c r="H33" s="34"/>
      <c r="I33" s="124">
        <v>0.21</v>
      </c>
      <c r="J33" s="123">
        <f>ROUND(((SUM(BE121:BE139))*I33),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48</v>
      </c>
      <c r="F34" s="123">
        <f>ROUND((SUM(BF121:BF139)),  2)</f>
        <v>0</v>
      </c>
      <c r="G34" s="34"/>
      <c r="H34" s="34"/>
      <c r="I34" s="124">
        <v>0.15</v>
      </c>
      <c r="J34" s="123">
        <f>ROUND(((SUM(BF121:BF139))*I34),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ROUND((SUM(BG121:BG139)),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ROUND((SUM(BH121:BH139)),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ROUND((SUM(BI121:BI139)),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9" t="str">
        <f>E7</f>
        <v>Malšovice _ Vodovod Borek/Hliněná</v>
      </c>
      <c r="F85" s="310"/>
      <c r="G85" s="310"/>
      <c r="H85" s="31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0" t="str">
        <f>E9</f>
        <v>ON - Ostatní náklady</v>
      </c>
      <c r="F87" s="311"/>
      <c r="G87" s="311"/>
      <c r="H87" s="31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>Stará Oleška</v>
      </c>
      <c r="G89" s="36"/>
      <c r="H89" s="36"/>
      <c r="I89" s="29" t="s">
        <v>24</v>
      </c>
      <c r="J89" s="66" t="str">
        <f>IF(J12="","",J12)</f>
        <v>18. 10. 2021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34</v>
      </c>
      <c r="J91" s="32" t="str">
        <f>E21</f>
        <v>Ingreal Děčín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32</v>
      </c>
      <c r="D92" s="36"/>
      <c r="E92" s="36"/>
      <c r="F92" s="27" t="str">
        <f>IF(E18="","",E18)</f>
        <v>Vyplň údaj</v>
      </c>
      <c r="G92" s="36"/>
      <c r="H92" s="36"/>
      <c r="I92" s="29" t="s">
        <v>39</v>
      </c>
      <c r="J92" s="32" t="str">
        <f>E24</f>
        <v>Ing. Jiří Pacovský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788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789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790</v>
      </c>
      <c r="E99" s="156"/>
      <c r="F99" s="156"/>
      <c r="G99" s="156"/>
      <c r="H99" s="156"/>
      <c r="I99" s="156"/>
      <c r="J99" s="157">
        <f>J131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791</v>
      </c>
      <c r="E100" s="156"/>
      <c r="F100" s="156"/>
      <c r="G100" s="156"/>
      <c r="H100" s="156"/>
      <c r="I100" s="156"/>
      <c r="J100" s="157">
        <f>J136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792</v>
      </c>
      <c r="E101" s="156"/>
      <c r="F101" s="156"/>
      <c r="G101" s="156"/>
      <c r="H101" s="156"/>
      <c r="I101" s="156"/>
      <c r="J101" s="157">
        <f>J138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115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09" t="str">
        <f>E7</f>
        <v>Malšovice _ Vodovod Borek/Hliněná</v>
      </c>
      <c r="F111" s="310"/>
      <c r="G111" s="310"/>
      <c r="H111" s="310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99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80" t="str">
        <f>E9</f>
        <v>ON - Ostatní náklady</v>
      </c>
      <c r="F113" s="311"/>
      <c r="G113" s="311"/>
      <c r="H113" s="311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22</v>
      </c>
      <c r="D115" s="36"/>
      <c r="E115" s="36"/>
      <c r="F115" s="27" t="str">
        <f>F12</f>
        <v>Stará Oleška</v>
      </c>
      <c r="G115" s="36"/>
      <c r="H115" s="36"/>
      <c r="I115" s="29" t="s">
        <v>24</v>
      </c>
      <c r="J115" s="66" t="str">
        <f>IF(J12="","",J12)</f>
        <v>18. 10. 2021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28</v>
      </c>
      <c r="D117" s="36"/>
      <c r="E117" s="36"/>
      <c r="F117" s="27" t="str">
        <f>E15</f>
        <v xml:space="preserve"> </v>
      </c>
      <c r="G117" s="36"/>
      <c r="H117" s="36"/>
      <c r="I117" s="29" t="s">
        <v>34</v>
      </c>
      <c r="J117" s="32" t="str">
        <f>E21</f>
        <v>Ingreal Děčín s.r.o.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32</v>
      </c>
      <c r="D118" s="36"/>
      <c r="E118" s="36"/>
      <c r="F118" s="27" t="str">
        <f>IF(E18="","",E18)</f>
        <v>Vyplň údaj</v>
      </c>
      <c r="G118" s="36"/>
      <c r="H118" s="36"/>
      <c r="I118" s="29" t="s">
        <v>39</v>
      </c>
      <c r="J118" s="32" t="str">
        <f>E24</f>
        <v>Ing. Jiří Pacovský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116</v>
      </c>
      <c r="D120" s="162" t="s">
        <v>67</v>
      </c>
      <c r="E120" s="162" t="s">
        <v>63</v>
      </c>
      <c r="F120" s="162" t="s">
        <v>64</v>
      </c>
      <c r="G120" s="162" t="s">
        <v>117</v>
      </c>
      <c r="H120" s="162" t="s">
        <v>118</v>
      </c>
      <c r="I120" s="162" t="s">
        <v>119</v>
      </c>
      <c r="J120" s="163" t="s">
        <v>103</v>
      </c>
      <c r="K120" s="164" t="s">
        <v>120</v>
      </c>
      <c r="L120" s="165"/>
      <c r="M120" s="75" t="s">
        <v>1</v>
      </c>
      <c r="N120" s="76" t="s">
        <v>46</v>
      </c>
      <c r="O120" s="76" t="s">
        <v>121</v>
      </c>
      <c r="P120" s="76" t="s">
        <v>122</v>
      </c>
      <c r="Q120" s="76" t="s">
        <v>123</v>
      </c>
      <c r="R120" s="76" t="s">
        <v>124</v>
      </c>
      <c r="S120" s="76" t="s">
        <v>125</v>
      </c>
      <c r="T120" s="77" t="s">
        <v>126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127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</f>
        <v>0</v>
      </c>
      <c r="Q121" s="79"/>
      <c r="R121" s="168">
        <f>R122</f>
        <v>0</v>
      </c>
      <c r="S121" s="79"/>
      <c r="T121" s="16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81</v>
      </c>
      <c r="AU121" s="17" t="s">
        <v>105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81</v>
      </c>
      <c r="E122" s="174" t="s">
        <v>793</v>
      </c>
      <c r="F122" s="174" t="s">
        <v>794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P123+P131+P136+P138</f>
        <v>0</v>
      </c>
      <c r="Q122" s="179"/>
      <c r="R122" s="180">
        <f>R123+R131+R136+R138</f>
        <v>0</v>
      </c>
      <c r="S122" s="179"/>
      <c r="T122" s="181">
        <f>T123+T131+T136+T138</f>
        <v>0</v>
      </c>
      <c r="AR122" s="182" t="s">
        <v>21</v>
      </c>
      <c r="AT122" s="183" t="s">
        <v>81</v>
      </c>
      <c r="AU122" s="183" t="s">
        <v>82</v>
      </c>
      <c r="AY122" s="182" t="s">
        <v>130</v>
      </c>
      <c r="BK122" s="184">
        <f>BK123+BK131+BK136+BK138</f>
        <v>0</v>
      </c>
    </row>
    <row r="123" spans="1:65" s="12" customFormat="1" ht="22.9" customHeight="1">
      <c r="B123" s="171"/>
      <c r="C123" s="172"/>
      <c r="D123" s="173" t="s">
        <v>81</v>
      </c>
      <c r="E123" s="185" t="s">
        <v>795</v>
      </c>
      <c r="F123" s="185" t="s">
        <v>796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SUM(P124:P130)</f>
        <v>0</v>
      </c>
      <c r="Q123" s="179"/>
      <c r="R123" s="180">
        <f>SUM(R124:R130)</f>
        <v>0</v>
      </c>
      <c r="S123" s="179"/>
      <c r="T123" s="181">
        <f>SUM(T124:T130)</f>
        <v>0</v>
      </c>
      <c r="AR123" s="182" t="s">
        <v>21</v>
      </c>
      <c r="AT123" s="183" t="s">
        <v>81</v>
      </c>
      <c r="AU123" s="183" t="s">
        <v>21</v>
      </c>
      <c r="AY123" s="182" t="s">
        <v>130</v>
      </c>
      <c r="BK123" s="184">
        <f>SUM(BK124:BK130)</f>
        <v>0</v>
      </c>
    </row>
    <row r="124" spans="1:65" s="2" customFormat="1" ht="16.5" customHeight="1">
      <c r="A124" s="34"/>
      <c r="B124" s="35"/>
      <c r="C124" s="187" t="s">
        <v>21</v>
      </c>
      <c r="D124" s="187" t="s">
        <v>132</v>
      </c>
      <c r="E124" s="188" t="s">
        <v>797</v>
      </c>
      <c r="F124" s="189" t="s">
        <v>798</v>
      </c>
      <c r="G124" s="190" t="s">
        <v>799</v>
      </c>
      <c r="H124" s="191">
        <v>1</v>
      </c>
      <c r="I124" s="192"/>
      <c r="J124" s="193">
        <f t="shared" ref="J124:J130" si="0">ROUND(I124*H124,2)</f>
        <v>0</v>
      </c>
      <c r="K124" s="194"/>
      <c r="L124" s="39"/>
      <c r="M124" s="195" t="s">
        <v>1</v>
      </c>
      <c r="N124" s="196" t="s">
        <v>47</v>
      </c>
      <c r="O124" s="71"/>
      <c r="P124" s="197">
        <f t="shared" ref="P124:P130" si="1">O124*H124</f>
        <v>0</v>
      </c>
      <c r="Q124" s="197">
        <v>0</v>
      </c>
      <c r="R124" s="197">
        <f t="shared" ref="R124:R130" si="2">Q124*H124</f>
        <v>0</v>
      </c>
      <c r="S124" s="197">
        <v>0</v>
      </c>
      <c r="T124" s="198">
        <f t="shared" ref="T124:T130" si="3"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800</v>
      </c>
      <c r="AT124" s="199" t="s">
        <v>132</v>
      </c>
      <c r="AU124" s="199" t="s">
        <v>91</v>
      </c>
      <c r="AY124" s="17" t="s">
        <v>130</v>
      </c>
      <c r="BE124" s="200">
        <f t="shared" ref="BE124:BE130" si="4">IF(N124="základní",J124,0)</f>
        <v>0</v>
      </c>
      <c r="BF124" s="200">
        <f t="shared" ref="BF124:BF130" si="5">IF(N124="snížená",J124,0)</f>
        <v>0</v>
      </c>
      <c r="BG124" s="200">
        <f t="shared" ref="BG124:BG130" si="6">IF(N124="zákl. přenesená",J124,0)</f>
        <v>0</v>
      </c>
      <c r="BH124" s="200">
        <f t="shared" ref="BH124:BH130" si="7">IF(N124="sníž. přenesená",J124,0)</f>
        <v>0</v>
      </c>
      <c r="BI124" s="200">
        <f t="shared" ref="BI124:BI130" si="8">IF(N124="nulová",J124,0)</f>
        <v>0</v>
      </c>
      <c r="BJ124" s="17" t="s">
        <v>21</v>
      </c>
      <c r="BK124" s="200">
        <f t="shared" ref="BK124:BK130" si="9">ROUND(I124*H124,2)</f>
        <v>0</v>
      </c>
      <c r="BL124" s="17" t="s">
        <v>800</v>
      </c>
      <c r="BM124" s="199" t="s">
        <v>801</v>
      </c>
    </row>
    <row r="125" spans="1:65" s="2" customFormat="1" ht="16.5" customHeight="1">
      <c r="A125" s="34"/>
      <c r="B125" s="35"/>
      <c r="C125" s="187" t="s">
        <v>91</v>
      </c>
      <c r="D125" s="187" t="s">
        <v>132</v>
      </c>
      <c r="E125" s="188" t="s">
        <v>802</v>
      </c>
      <c r="F125" s="189" t="s">
        <v>803</v>
      </c>
      <c r="G125" s="190" t="s">
        <v>799</v>
      </c>
      <c r="H125" s="191">
        <v>1</v>
      </c>
      <c r="I125" s="192"/>
      <c r="J125" s="193">
        <f t="shared" si="0"/>
        <v>0</v>
      </c>
      <c r="K125" s="194"/>
      <c r="L125" s="39"/>
      <c r="M125" s="195" t="s">
        <v>1</v>
      </c>
      <c r="N125" s="196" t="s">
        <v>47</v>
      </c>
      <c r="O125" s="71"/>
      <c r="P125" s="197">
        <f t="shared" si="1"/>
        <v>0</v>
      </c>
      <c r="Q125" s="197">
        <v>0</v>
      </c>
      <c r="R125" s="197">
        <f t="shared" si="2"/>
        <v>0</v>
      </c>
      <c r="S125" s="197">
        <v>0</v>
      </c>
      <c r="T125" s="198">
        <f t="shared" si="3"/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136</v>
      </c>
      <c r="AT125" s="199" t="s">
        <v>132</v>
      </c>
      <c r="AU125" s="199" t="s">
        <v>91</v>
      </c>
      <c r="AY125" s="17" t="s">
        <v>130</v>
      </c>
      <c r="BE125" s="200">
        <f t="shared" si="4"/>
        <v>0</v>
      </c>
      <c r="BF125" s="200">
        <f t="shared" si="5"/>
        <v>0</v>
      </c>
      <c r="BG125" s="200">
        <f t="shared" si="6"/>
        <v>0</v>
      </c>
      <c r="BH125" s="200">
        <f t="shared" si="7"/>
        <v>0</v>
      </c>
      <c r="BI125" s="200">
        <f t="shared" si="8"/>
        <v>0</v>
      </c>
      <c r="BJ125" s="17" t="s">
        <v>21</v>
      </c>
      <c r="BK125" s="200">
        <f t="shared" si="9"/>
        <v>0</v>
      </c>
      <c r="BL125" s="17" t="s">
        <v>136</v>
      </c>
      <c r="BM125" s="199" t="s">
        <v>804</v>
      </c>
    </row>
    <row r="126" spans="1:65" s="2" customFormat="1" ht="16.5" customHeight="1">
      <c r="A126" s="34"/>
      <c r="B126" s="35"/>
      <c r="C126" s="187" t="s">
        <v>141</v>
      </c>
      <c r="D126" s="187" t="s">
        <v>132</v>
      </c>
      <c r="E126" s="188" t="s">
        <v>805</v>
      </c>
      <c r="F126" s="189" t="s">
        <v>806</v>
      </c>
      <c r="G126" s="190" t="s">
        <v>799</v>
      </c>
      <c r="H126" s="191">
        <v>1</v>
      </c>
      <c r="I126" s="192"/>
      <c r="J126" s="193">
        <f t="shared" si="0"/>
        <v>0</v>
      </c>
      <c r="K126" s="194"/>
      <c r="L126" s="39"/>
      <c r="M126" s="195" t="s">
        <v>1</v>
      </c>
      <c r="N126" s="196" t="s">
        <v>47</v>
      </c>
      <c r="O126" s="71"/>
      <c r="P126" s="197">
        <f t="shared" si="1"/>
        <v>0</v>
      </c>
      <c r="Q126" s="197">
        <v>0</v>
      </c>
      <c r="R126" s="197">
        <f t="shared" si="2"/>
        <v>0</v>
      </c>
      <c r="S126" s="197">
        <v>0</v>
      </c>
      <c r="T126" s="198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9" t="s">
        <v>136</v>
      </c>
      <c r="AT126" s="199" t="s">
        <v>132</v>
      </c>
      <c r="AU126" s="199" t="s">
        <v>91</v>
      </c>
      <c r="AY126" s="17" t="s">
        <v>130</v>
      </c>
      <c r="BE126" s="200">
        <f t="shared" si="4"/>
        <v>0</v>
      </c>
      <c r="BF126" s="200">
        <f t="shared" si="5"/>
        <v>0</v>
      </c>
      <c r="BG126" s="200">
        <f t="shared" si="6"/>
        <v>0</v>
      </c>
      <c r="BH126" s="200">
        <f t="shared" si="7"/>
        <v>0</v>
      </c>
      <c r="BI126" s="200">
        <f t="shared" si="8"/>
        <v>0</v>
      </c>
      <c r="BJ126" s="17" t="s">
        <v>21</v>
      </c>
      <c r="BK126" s="200">
        <f t="shared" si="9"/>
        <v>0</v>
      </c>
      <c r="BL126" s="17" t="s">
        <v>136</v>
      </c>
      <c r="BM126" s="199" t="s">
        <v>807</v>
      </c>
    </row>
    <row r="127" spans="1:65" s="2" customFormat="1" ht="16.5" customHeight="1">
      <c r="A127" s="34"/>
      <c r="B127" s="35"/>
      <c r="C127" s="187" t="s">
        <v>136</v>
      </c>
      <c r="D127" s="187" t="s">
        <v>132</v>
      </c>
      <c r="E127" s="188" t="s">
        <v>808</v>
      </c>
      <c r="F127" s="189" t="s">
        <v>809</v>
      </c>
      <c r="G127" s="190" t="s">
        <v>799</v>
      </c>
      <c r="H127" s="191">
        <v>1</v>
      </c>
      <c r="I127" s="192"/>
      <c r="J127" s="193">
        <f t="shared" si="0"/>
        <v>0</v>
      </c>
      <c r="K127" s="194"/>
      <c r="L127" s="39"/>
      <c r="M127" s="195" t="s">
        <v>1</v>
      </c>
      <c r="N127" s="196" t="s">
        <v>47</v>
      </c>
      <c r="O127" s="71"/>
      <c r="P127" s="197">
        <f t="shared" si="1"/>
        <v>0</v>
      </c>
      <c r="Q127" s="197">
        <v>0</v>
      </c>
      <c r="R127" s="197">
        <f t="shared" si="2"/>
        <v>0</v>
      </c>
      <c r="S127" s="197">
        <v>0</v>
      </c>
      <c r="T127" s="198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136</v>
      </c>
      <c r="AT127" s="199" t="s">
        <v>132</v>
      </c>
      <c r="AU127" s="199" t="s">
        <v>91</v>
      </c>
      <c r="AY127" s="17" t="s">
        <v>130</v>
      </c>
      <c r="BE127" s="200">
        <f t="shared" si="4"/>
        <v>0</v>
      </c>
      <c r="BF127" s="200">
        <f t="shared" si="5"/>
        <v>0</v>
      </c>
      <c r="BG127" s="200">
        <f t="shared" si="6"/>
        <v>0</v>
      </c>
      <c r="BH127" s="200">
        <f t="shared" si="7"/>
        <v>0</v>
      </c>
      <c r="BI127" s="200">
        <f t="shared" si="8"/>
        <v>0</v>
      </c>
      <c r="BJ127" s="17" t="s">
        <v>21</v>
      </c>
      <c r="BK127" s="200">
        <f t="shared" si="9"/>
        <v>0</v>
      </c>
      <c r="BL127" s="17" t="s">
        <v>136</v>
      </c>
      <c r="BM127" s="199" t="s">
        <v>810</v>
      </c>
    </row>
    <row r="128" spans="1:65" s="2" customFormat="1" ht="16.5" customHeight="1">
      <c r="A128" s="34"/>
      <c r="B128" s="35"/>
      <c r="C128" s="187" t="s">
        <v>151</v>
      </c>
      <c r="D128" s="187" t="s">
        <v>132</v>
      </c>
      <c r="E128" s="188" t="s">
        <v>811</v>
      </c>
      <c r="F128" s="189" t="s">
        <v>812</v>
      </c>
      <c r="G128" s="190" t="s">
        <v>799</v>
      </c>
      <c r="H128" s="191">
        <v>1</v>
      </c>
      <c r="I128" s="192"/>
      <c r="J128" s="193">
        <f t="shared" si="0"/>
        <v>0</v>
      </c>
      <c r="K128" s="194"/>
      <c r="L128" s="39"/>
      <c r="M128" s="195" t="s">
        <v>1</v>
      </c>
      <c r="N128" s="196" t="s">
        <v>47</v>
      </c>
      <c r="O128" s="71"/>
      <c r="P128" s="197">
        <f t="shared" si="1"/>
        <v>0</v>
      </c>
      <c r="Q128" s="197">
        <v>0</v>
      </c>
      <c r="R128" s="197">
        <f t="shared" si="2"/>
        <v>0</v>
      </c>
      <c r="S128" s="197">
        <v>0</v>
      </c>
      <c r="T128" s="198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136</v>
      </c>
      <c r="AT128" s="199" t="s">
        <v>132</v>
      </c>
      <c r="AU128" s="199" t="s">
        <v>91</v>
      </c>
      <c r="AY128" s="17" t="s">
        <v>130</v>
      </c>
      <c r="BE128" s="200">
        <f t="shared" si="4"/>
        <v>0</v>
      </c>
      <c r="BF128" s="200">
        <f t="shared" si="5"/>
        <v>0</v>
      </c>
      <c r="BG128" s="200">
        <f t="shared" si="6"/>
        <v>0</v>
      </c>
      <c r="BH128" s="200">
        <f t="shared" si="7"/>
        <v>0</v>
      </c>
      <c r="BI128" s="200">
        <f t="shared" si="8"/>
        <v>0</v>
      </c>
      <c r="BJ128" s="17" t="s">
        <v>21</v>
      </c>
      <c r="BK128" s="200">
        <f t="shared" si="9"/>
        <v>0</v>
      </c>
      <c r="BL128" s="17" t="s">
        <v>136</v>
      </c>
      <c r="BM128" s="199" t="s">
        <v>813</v>
      </c>
    </row>
    <row r="129" spans="1:65" s="2" customFormat="1" ht="24.2" customHeight="1">
      <c r="A129" s="34"/>
      <c r="B129" s="35"/>
      <c r="C129" s="187" t="s">
        <v>191</v>
      </c>
      <c r="D129" s="187" t="s">
        <v>132</v>
      </c>
      <c r="E129" s="188" t="s">
        <v>814</v>
      </c>
      <c r="F129" s="189" t="s">
        <v>815</v>
      </c>
      <c r="G129" s="190" t="s">
        <v>799</v>
      </c>
      <c r="H129" s="191">
        <v>1</v>
      </c>
      <c r="I129" s="192"/>
      <c r="J129" s="193">
        <f t="shared" si="0"/>
        <v>0</v>
      </c>
      <c r="K129" s="194"/>
      <c r="L129" s="39"/>
      <c r="M129" s="195" t="s">
        <v>1</v>
      </c>
      <c r="N129" s="196" t="s">
        <v>47</v>
      </c>
      <c r="O129" s="71"/>
      <c r="P129" s="197">
        <f t="shared" si="1"/>
        <v>0</v>
      </c>
      <c r="Q129" s="197">
        <v>0</v>
      </c>
      <c r="R129" s="197">
        <f t="shared" si="2"/>
        <v>0</v>
      </c>
      <c r="S129" s="197">
        <v>0</v>
      </c>
      <c r="T129" s="198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136</v>
      </c>
      <c r="AT129" s="199" t="s">
        <v>132</v>
      </c>
      <c r="AU129" s="199" t="s">
        <v>91</v>
      </c>
      <c r="AY129" s="17" t="s">
        <v>130</v>
      </c>
      <c r="BE129" s="200">
        <f t="shared" si="4"/>
        <v>0</v>
      </c>
      <c r="BF129" s="200">
        <f t="shared" si="5"/>
        <v>0</v>
      </c>
      <c r="BG129" s="200">
        <f t="shared" si="6"/>
        <v>0</v>
      </c>
      <c r="BH129" s="200">
        <f t="shared" si="7"/>
        <v>0</v>
      </c>
      <c r="BI129" s="200">
        <f t="shared" si="8"/>
        <v>0</v>
      </c>
      <c r="BJ129" s="17" t="s">
        <v>21</v>
      </c>
      <c r="BK129" s="200">
        <f t="shared" si="9"/>
        <v>0</v>
      </c>
      <c r="BL129" s="17" t="s">
        <v>136</v>
      </c>
      <c r="BM129" s="199" t="s">
        <v>816</v>
      </c>
    </row>
    <row r="130" spans="1:65" s="2" customFormat="1" ht="16.5" customHeight="1">
      <c r="A130" s="34"/>
      <c r="B130" s="35"/>
      <c r="C130" s="187" t="s">
        <v>156</v>
      </c>
      <c r="D130" s="187" t="s">
        <v>132</v>
      </c>
      <c r="E130" s="188" t="s">
        <v>817</v>
      </c>
      <c r="F130" s="189" t="s">
        <v>818</v>
      </c>
      <c r="G130" s="190" t="s">
        <v>799</v>
      </c>
      <c r="H130" s="191">
        <v>1</v>
      </c>
      <c r="I130" s="192"/>
      <c r="J130" s="193">
        <f t="shared" si="0"/>
        <v>0</v>
      </c>
      <c r="K130" s="194"/>
      <c r="L130" s="39"/>
      <c r="M130" s="195" t="s">
        <v>1</v>
      </c>
      <c r="N130" s="196" t="s">
        <v>47</v>
      </c>
      <c r="O130" s="71"/>
      <c r="P130" s="197">
        <f t="shared" si="1"/>
        <v>0</v>
      </c>
      <c r="Q130" s="197">
        <v>0</v>
      </c>
      <c r="R130" s="197">
        <f t="shared" si="2"/>
        <v>0</v>
      </c>
      <c r="S130" s="197">
        <v>0</v>
      </c>
      <c r="T130" s="198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136</v>
      </c>
      <c r="AT130" s="199" t="s">
        <v>132</v>
      </c>
      <c r="AU130" s="199" t="s">
        <v>91</v>
      </c>
      <c r="AY130" s="17" t="s">
        <v>130</v>
      </c>
      <c r="BE130" s="200">
        <f t="shared" si="4"/>
        <v>0</v>
      </c>
      <c r="BF130" s="200">
        <f t="shared" si="5"/>
        <v>0</v>
      </c>
      <c r="BG130" s="200">
        <f t="shared" si="6"/>
        <v>0</v>
      </c>
      <c r="BH130" s="200">
        <f t="shared" si="7"/>
        <v>0</v>
      </c>
      <c r="BI130" s="200">
        <f t="shared" si="8"/>
        <v>0</v>
      </c>
      <c r="BJ130" s="17" t="s">
        <v>21</v>
      </c>
      <c r="BK130" s="200">
        <f t="shared" si="9"/>
        <v>0</v>
      </c>
      <c r="BL130" s="17" t="s">
        <v>136</v>
      </c>
      <c r="BM130" s="199" t="s">
        <v>819</v>
      </c>
    </row>
    <row r="131" spans="1:65" s="12" customFormat="1" ht="22.9" customHeight="1">
      <c r="B131" s="171"/>
      <c r="C131" s="172"/>
      <c r="D131" s="173" t="s">
        <v>81</v>
      </c>
      <c r="E131" s="185" t="s">
        <v>820</v>
      </c>
      <c r="F131" s="185" t="s">
        <v>821</v>
      </c>
      <c r="G131" s="172"/>
      <c r="H131" s="172"/>
      <c r="I131" s="175"/>
      <c r="J131" s="186">
        <f>BK131</f>
        <v>0</v>
      </c>
      <c r="K131" s="172"/>
      <c r="L131" s="177"/>
      <c r="M131" s="178"/>
      <c r="N131" s="179"/>
      <c r="O131" s="179"/>
      <c r="P131" s="180">
        <f>SUM(P132:P135)</f>
        <v>0</v>
      </c>
      <c r="Q131" s="179"/>
      <c r="R131" s="180">
        <f>SUM(R132:R135)</f>
        <v>0</v>
      </c>
      <c r="S131" s="179"/>
      <c r="T131" s="181">
        <f>SUM(T132:T135)</f>
        <v>0</v>
      </c>
      <c r="AR131" s="182" t="s">
        <v>21</v>
      </c>
      <c r="AT131" s="183" t="s">
        <v>81</v>
      </c>
      <c r="AU131" s="183" t="s">
        <v>21</v>
      </c>
      <c r="AY131" s="182" t="s">
        <v>130</v>
      </c>
      <c r="BK131" s="184">
        <f>SUM(BK132:BK135)</f>
        <v>0</v>
      </c>
    </row>
    <row r="132" spans="1:65" s="2" customFormat="1" ht="16.5" customHeight="1">
      <c r="A132" s="34"/>
      <c r="B132" s="35"/>
      <c r="C132" s="187" t="s">
        <v>161</v>
      </c>
      <c r="D132" s="187" t="s">
        <v>132</v>
      </c>
      <c r="E132" s="188" t="s">
        <v>822</v>
      </c>
      <c r="F132" s="189" t="s">
        <v>823</v>
      </c>
      <c r="G132" s="190" t="s">
        <v>799</v>
      </c>
      <c r="H132" s="191">
        <v>1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47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800</v>
      </c>
      <c r="AT132" s="199" t="s">
        <v>132</v>
      </c>
      <c r="AU132" s="199" t="s">
        <v>91</v>
      </c>
      <c r="AY132" s="17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21</v>
      </c>
      <c r="BK132" s="200">
        <f>ROUND(I132*H132,2)</f>
        <v>0</v>
      </c>
      <c r="BL132" s="17" t="s">
        <v>800</v>
      </c>
      <c r="BM132" s="199" t="s">
        <v>824</v>
      </c>
    </row>
    <row r="133" spans="1:65" s="2" customFormat="1" ht="24.2" customHeight="1">
      <c r="A133" s="34"/>
      <c r="B133" s="35"/>
      <c r="C133" s="187" t="s">
        <v>187</v>
      </c>
      <c r="D133" s="187" t="s">
        <v>132</v>
      </c>
      <c r="E133" s="188" t="s">
        <v>825</v>
      </c>
      <c r="F133" s="189" t="s">
        <v>826</v>
      </c>
      <c r="G133" s="190" t="s">
        <v>799</v>
      </c>
      <c r="H133" s="191">
        <v>1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47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136</v>
      </c>
      <c r="AT133" s="199" t="s">
        <v>132</v>
      </c>
      <c r="AU133" s="199" t="s">
        <v>91</v>
      </c>
      <c r="AY133" s="17" t="s">
        <v>130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21</v>
      </c>
      <c r="BK133" s="200">
        <f>ROUND(I133*H133,2)</f>
        <v>0</v>
      </c>
      <c r="BL133" s="17" t="s">
        <v>136</v>
      </c>
      <c r="BM133" s="199" t="s">
        <v>827</v>
      </c>
    </row>
    <row r="134" spans="1:65" s="2" customFormat="1" ht="16.5" customHeight="1">
      <c r="A134" s="34"/>
      <c r="B134" s="35"/>
      <c r="C134" s="187" t="s">
        <v>165</v>
      </c>
      <c r="D134" s="187" t="s">
        <v>132</v>
      </c>
      <c r="E134" s="188" t="s">
        <v>828</v>
      </c>
      <c r="F134" s="189" t="s">
        <v>829</v>
      </c>
      <c r="G134" s="190" t="s">
        <v>799</v>
      </c>
      <c r="H134" s="191">
        <v>1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47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136</v>
      </c>
      <c r="AT134" s="199" t="s">
        <v>132</v>
      </c>
      <c r="AU134" s="199" t="s">
        <v>91</v>
      </c>
      <c r="AY134" s="17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21</v>
      </c>
      <c r="BK134" s="200">
        <f>ROUND(I134*H134,2)</f>
        <v>0</v>
      </c>
      <c r="BL134" s="17" t="s">
        <v>136</v>
      </c>
      <c r="BM134" s="199" t="s">
        <v>830</v>
      </c>
    </row>
    <row r="135" spans="1:65" s="2" customFormat="1" ht="16.5" customHeight="1">
      <c r="A135" s="34"/>
      <c r="B135" s="35"/>
      <c r="C135" s="187" t="s">
        <v>171</v>
      </c>
      <c r="D135" s="187" t="s">
        <v>132</v>
      </c>
      <c r="E135" s="188" t="s">
        <v>831</v>
      </c>
      <c r="F135" s="189" t="s">
        <v>832</v>
      </c>
      <c r="G135" s="190" t="s">
        <v>799</v>
      </c>
      <c r="H135" s="191">
        <v>1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47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136</v>
      </c>
      <c r="AT135" s="199" t="s">
        <v>132</v>
      </c>
      <c r="AU135" s="199" t="s">
        <v>91</v>
      </c>
      <c r="AY135" s="17" t="s">
        <v>130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21</v>
      </c>
      <c r="BK135" s="200">
        <f>ROUND(I135*H135,2)</f>
        <v>0</v>
      </c>
      <c r="BL135" s="17" t="s">
        <v>136</v>
      </c>
      <c r="BM135" s="199" t="s">
        <v>833</v>
      </c>
    </row>
    <row r="136" spans="1:65" s="12" customFormat="1" ht="22.9" customHeight="1">
      <c r="B136" s="171"/>
      <c r="C136" s="172"/>
      <c r="D136" s="173" t="s">
        <v>81</v>
      </c>
      <c r="E136" s="185" t="s">
        <v>834</v>
      </c>
      <c r="F136" s="185" t="s">
        <v>835</v>
      </c>
      <c r="G136" s="172"/>
      <c r="H136" s="172"/>
      <c r="I136" s="175"/>
      <c r="J136" s="186">
        <f>BK136</f>
        <v>0</v>
      </c>
      <c r="K136" s="172"/>
      <c r="L136" s="177"/>
      <c r="M136" s="178"/>
      <c r="N136" s="179"/>
      <c r="O136" s="179"/>
      <c r="P136" s="180">
        <f>P137</f>
        <v>0</v>
      </c>
      <c r="Q136" s="179"/>
      <c r="R136" s="180">
        <f>R137</f>
        <v>0</v>
      </c>
      <c r="S136" s="179"/>
      <c r="T136" s="181">
        <f>T137</f>
        <v>0</v>
      </c>
      <c r="AR136" s="182" t="s">
        <v>21</v>
      </c>
      <c r="AT136" s="183" t="s">
        <v>81</v>
      </c>
      <c r="AU136" s="183" t="s">
        <v>21</v>
      </c>
      <c r="AY136" s="182" t="s">
        <v>130</v>
      </c>
      <c r="BK136" s="184">
        <f>BK137</f>
        <v>0</v>
      </c>
    </row>
    <row r="137" spans="1:65" s="2" customFormat="1" ht="16.5" customHeight="1">
      <c r="A137" s="34"/>
      <c r="B137" s="35"/>
      <c r="C137" s="187" t="s">
        <v>26</v>
      </c>
      <c r="D137" s="187" t="s">
        <v>132</v>
      </c>
      <c r="E137" s="188" t="s">
        <v>836</v>
      </c>
      <c r="F137" s="189" t="s">
        <v>837</v>
      </c>
      <c r="G137" s="190" t="s">
        <v>215</v>
      </c>
      <c r="H137" s="191">
        <v>10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47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136</v>
      </c>
      <c r="AT137" s="199" t="s">
        <v>132</v>
      </c>
      <c r="AU137" s="199" t="s">
        <v>91</v>
      </c>
      <c r="AY137" s="17" t="s">
        <v>130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21</v>
      </c>
      <c r="BK137" s="200">
        <f>ROUND(I137*H137,2)</f>
        <v>0</v>
      </c>
      <c r="BL137" s="17" t="s">
        <v>136</v>
      </c>
      <c r="BM137" s="199" t="s">
        <v>838</v>
      </c>
    </row>
    <row r="138" spans="1:65" s="12" customFormat="1" ht="22.9" customHeight="1">
      <c r="B138" s="171"/>
      <c r="C138" s="172"/>
      <c r="D138" s="173" t="s">
        <v>81</v>
      </c>
      <c r="E138" s="185" t="s">
        <v>839</v>
      </c>
      <c r="F138" s="185" t="s">
        <v>840</v>
      </c>
      <c r="G138" s="172"/>
      <c r="H138" s="172"/>
      <c r="I138" s="175"/>
      <c r="J138" s="186">
        <f>BK138</f>
        <v>0</v>
      </c>
      <c r="K138" s="172"/>
      <c r="L138" s="177"/>
      <c r="M138" s="178"/>
      <c r="N138" s="179"/>
      <c r="O138" s="179"/>
      <c r="P138" s="180">
        <f>P139</f>
        <v>0</v>
      </c>
      <c r="Q138" s="179"/>
      <c r="R138" s="180">
        <f>R139</f>
        <v>0</v>
      </c>
      <c r="S138" s="179"/>
      <c r="T138" s="181">
        <f>T139</f>
        <v>0</v>
      </c>
      <c r="AR138" s="182" t="s">
        <v>21</v>
      </c>
      <c r="AT138" s="183" t="s">
        <v>81</v>
      </c>
      <c r="AU138" s="183" t="s">
        <v>21</v>
      </c>
      <c r="AY138" s="182" t="s">
        <v>130</v>
      </c>
      <c r="BK138" s="184">
        <f>BK139</f>
        <v>0</v>
      </c>
    </row>
    <row r="139" spans="1:65" s="2" customFormat="1" ht="16.5" customHeight="1">
      <c r="A139" s="34"/>
      <c r="B139" s="35"/>
      <c r="C139" s="187" t="s">
        <v>181</v>
      </c>
      <c r="D139" s="187" t="s">
        <v>132</v>
      </c>
      <c r="E139" s="188" t="s">
        <v>841</v>
      </c>
      <c r="F139" s="189" t="s">
        <v>842</v>
      </c>
      <c r="G139" s="190" t="s">
        <v>799</v>
      </c>
      <c r="H139" s="191">
        <v>1</v>
      </c>
      <c r="I139" s="192"/>
      <c r="J139" s="193">
        <f>ROUND(I139*H139,2)</f>
        <v>0</v>
      </c>
      <c r="K139" s="194"/>
      <c r="L139" s="39"/>
      <c r="M139" s="257" t="s">
        <v>1</v>
      </c>
      <c r="N139" s="258" t="s">
        <v>47</v>
      </c>
      <c r="O139" s="242"/>
      <c r="P139" s="259">
        <f>O139*H139</f>
        <v>0</v>
      </c>
      <c r="Q139" s="259">
        <v>0</v>
      </c>
      <c r="R139" s="259">
        <f>Q139*H139</f>
        <v>0</v>
      </c>
      <c r="S139" s="259">
        <v>0</v>
      </c>
      <c r="T139" s="260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136</v>
      </c>
      <c r="AT139" s="199" t="s">
        <v>132</v>
      </c>
      <c r="AU139" s="199" t="s">
        <v>91</v>
      </c>
      <c r="AY139" s="17" t="s">
        <v>130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21</v>
      </c>
      <c r="BK139" s="200">
        <f>ROUND(I139*H139,2)</f>
        <v>0</v>
      </c>
      <c r="BL139" s="17" t="s">
        <v>136</v>
      </c>
      <c r="BM139" s="199" t="s">
        <v>843</v>
      </c>
    </row>
    <row r="140" spans="1:65" s="2" customFormat="1" ht="6.95" customHeight="1">
      <c r="A140" s="34"/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39"/>
      <c r="M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</sheetData>
  <sheetProtection algorithmName="SHA-512" hashValue="wDanH3YDDQoDkeIk5q0ICK9XENOtjTvbulSaBxgYySm8KL7zIN6Bl8c97zyrfwMvrZAtowlnRkKAn/FKw3WutQ==" saltValue="a7X4Fg5e9x+t6k7PT3pZi4jIkJWOwa7kEvlFaTrHdKMCBaX+7bN/PLio0IWGN8zsiN8YcxU3/HH76v78tkbHAw==" spinCount="100000" sheet="1" objects="1" scenarios="1" formatColumns="0" formatRows="0" autoFilter="0"/>
  <autoFilter ref="C120:K13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IO 01 - Vodovodní řad</vt:lpstr>
      <vt:lpstr>IO 02 - Vodojem 2 ks </vt:lpstr>
      <vt:lpstr>ON - Ostatní náklady</vt:lpstr>
      <vt:lpstr>'IO 01 - Vodovodní řad'!Názvy_tisku</vt:lpstr>
      <vt:lpstr>'IO 02 - Vodojem 2 ks '!Názvy_tisku</vt:lpstr>
      <vt:lpstr>'ON - Ostatní náklady'!Názvy_tisku</vt:lpstr>
      <vt:lpstr>'Rekapitulace stavby'!Názvy_tisku</vt:lpstr>
      <vt:lpstr>'IO 01 - Vodovodní řad'!Oblast_tisku</vt:lpstr>
      <vt:lpstr>'IO 02 - Vodojem 2 ks '!Oblast_tisku</vt:lpstr>
      <vt:lpstr>'ON - Ostatní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Vocásková Jindřiška</dc:creator>
  <cp:lastModifiedBy>Vocásková Jindřiška</cp:lastModifiedBy>
  <dcterms:created xsi:type="dcterms:W3CDTF">2022-04-20T09:24:12Z</dcterms:created>
  <dcterms:modified xsi:type="dcterms:W3CDTF">2022-04-20T09:25:35Z</dcterms:modified>
</cp:coreProperties>
</file>