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ntsvr2\tntdata2\MMR\Podpora obnovy a rozvoje venkova 2021\Podpora do 3 tis\117D8210A  Podpora obnovy místních komunikací\Cvrčovice\VŘ\"/>
    </mc:Choice>
  </mc:AlternateContent>
  <bookViews>
    <workbookView xWindow="0" yWindow="0" windowWidth="18690" windowHeight="10395" activeTab="2"/>
  </bookViews>
  <sheets>
    <sheet name="Rekapitulace stavby" sheetId="1" r:id="rId1"/>
    <sheet name="SO_01 - MK Cvrčovice - ús..." sheetId="2" r:id="rId2"/>
    <sheet name="SO_02 - MK Cvrčovice - ús..." sheetId="3" r:id="rId3"/>
  </sheets>
  <definedNames>
    <definedName name="_xlnm._FilterDatabase" localSheetId="1" hidden="1">'SO_01 - MK Cvrčovice - ús...'!$C$131:$K$157</definedName>
    <definedName name="_xlnm._FilterDatabase" localSheetId="2" hidden="1">'SO_02 - MK Cvrčovice - ús...'!$C$131:$K$159</definedName>
    <definedName name="_xlnm.Print_Titles" localSheetId="0">'Rekapitulace stavby'!$92:$92</definedName>
    <definedName name="_xlnm.Print_Titles" localSheetId="1">'SO_01 - MK Cvrčovice - ús...'!$131:$131</definedName>
    <definedName name="_xlnm.Print_Titles" localSheetId="2">'SO_02 - MK Cvrčovice - ús...'!$131:$131</definedName>
    <definedName name="_xlnm.Print_Area" localSheetId="0">'Rekapitulace stavby'!$D$4:$AO$76,'Rekapitulace stavby'!$C$82:$AQ$97</definedName>
    <definedName name="_xlnm.Print_Area" localSheetId="1">'SO_01 - MK Cvrčovice - ús...'!$C$4:$J$76,'SO_01 - MK Cvrčovice - ús...'!$C$82:$J$113,'SO_01 - MK Cvrčovice - ús...'!$C$119:$J$157</definedName>
    <definedName name="_xlnm.Print_Area" localSheetId="2">'SO_02 - MK Cvrčovice - ús...'!$C$4:$J$76,'SO_02 - MK Cvrčovice - ús...'!$C$82:$J$113,'SO_02 - MK Cvrčovice - ús...'!$C$119:$J$159</definedName>
  </definedNames>
  <calcPr calcId="152511"/>
</workbook>
</file>

<file path=xl/calcChain.xml><?xml version="1.0" encoding="utf-8"?>
<calcChain xmlns="http://schemas.openxmlformats.org/spreadsheetml/2006/main">
  <c r="J39" i="3" l="1"/>
  <c r="J38" i="3"/>
  <c r="AY96" i="1" s="1"/>
  <c r="J37" i="3"/>
  <c r="AX96" i="1" s="1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J129" i="3"/>
  <c r="J128" i="3"/>
  <c r="F128" i="3"/>
  <c r="F126" i="3"/>
  <c r="E124" i="3"/>
  <c r="BI111" i="3"/>
  <c r="BH111" i="3"/>
  <c r="BG111" i="3"/>
  <c r="BF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J92" i="3"/>
  <c r="J91" i="3"/>
  <c r="F91" i="3"/>
  <c r="F89" i="3"/>
  <c r="E87" i="3"/>
  <c r="J18" i="3"/>
  <c r="E18" i="3"/>
  <c r="F129" i="3"/>
  <c r="J17" i="3"/>
  <c r="J12" i="3"/>
  <c r="J126" i="3" s="1"/>
  <c r="E7" i="3"/>
  <c r="E85" i="3" s="1"/>
  <c r="J39" i="2"/>
  <c r="J38" i="2"/>
  <c r="AY95" i="1"/>
  <c r="J37" i="2"/>
  <c r="AX95" i="1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T148" i="2"/>
  <c r="R149" i="2"/>
  <c r="R148" i="2"/>
  <c r="P149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J129" i="2"/>
  <c r="J128" i="2"/>
  <c r="F128" i="2"/>
  <c r="F126" i="2"/>
  <c r="E124" i="2"/>
  <c r="BI111" i="2"/>
  <c r="BH111" i="2"/>
  <c r="BG111" i="2"/>
  <c r="BF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J92" i="2"/>
  <c r="J91" i="2"/>
  <c r="F91" i="2"/>
  <c r="F89" i="2"/>
  <c r="E87" i="2"/>
  <c r="J18" i="2"/>
  <c r="E18" i="2"/>
  <c r="F129" i="2"/>
  <c r="J17" i="2"/>
  <c r="J12" i="2"/>
  <c r="J89" i="2" s="1"/>
  <c r="E7" i="2"/>
  <c r="E122" i="2" s="1"/>
  <c r="L90" i="1"/>
  <c r="AM90" i="1"/>
  <c r="AM89" i="1"/>
  <c r="L89" i="1"/>
  <c r="AM87" i="1"/>
  <c r="L87" i="1"/>
  <c r="L85" i="1"/>
  <c r="L84" i="1"/>
  <c r="BK159" i="3"/>
  <c r="J159" i="3"/>
  <c r="BK158" i="3"/>
  <c r="BK157" i="3"/>
  <c r="BK156" i="3"/>
  <c r="J156" i="3"/>
  <c r="BK154" i="3"/>
  <c r="J154" i="3"/>
  <c r="BK153" i="3"/>
  <c r="J153" i="3"/>
  <c r="BK151" i="3"/>
  <c r="J151" i="3"/>
  <c r="BK150" i="3"/>
  <c r="J150" i="3"/>
  <c r="BK149" i="3"/>
  <c r="J149" i="3"/>
  <c r="J147" i="3"/>
  <c r="J146" i="3"/>
  <c r="BK145" i="3"/>
  <c r="J144" i="3"/>
  <c r="BK141" i="3"/>
  <c r="J138" i="3"/>
  <c r="J157" i="2"/>
  <c r="BK156" i="2"/>
  <c r="J152" i="2"/>
  <c r="BK151" i="2"/>
  <c r="BK149" i="2"/>
  <c r="BK141" i="2"/>
  <c r="J139" i="2"/>
  <c r="J137" i="2"/>
  <c r="J136" i="2"/>
  <c r="J141" i="3"/>
  <c r="J139" i="3"/>
  <c r="BK136" i="3"/>
  <c r="BK155" i="2"/>
  <c r="BK154" i="2"/>
  <c r="J149" i="2"/>
  <c r="J145" i="2"/>
  <c r="BK144" i="2"/>
  <c r="BK143" i="2"/>
  <c r="J140" i="2"/>
  <c r="J138" i="2"/>
  <c r="BK136" i="2"/>
  <c r="BK135" i="2"/>
  <c r="AS94" i="1"/>
  <c r="J158" i="3"/>
  <c r="J157" i="3"/>
  <c r="J143" i="3"/>
  <c r="BK140" i="3"/>
  <c r="BK138" i="3"/>
  <c r="BK137" i="3"/>
  <c r="J136" i="3"/>
  <c r="BK135" i="3"/>
  <c r="BK157" i="2"/>
  <c r="J156" i="2"/>
  <c r="BK152" i="2"/>
  <c r="J151" i="2"/>
  <c r="BK147" i="2"/>
  <c r="BK146" i="2"/>
  <c r="J141" i="2"/>
  <c r="BK139" i="2"/>
  <c r="BK138" i="2"/>
  <c r="BK147" i="3"/>
  <c r="BK146" i="3"/>
  <c r="J145" i="3"/>
  <c r="BK144" i="3"/>
  <c r="BK143" i="3"/>
  <c r="J140" i="3"/>
  <c r="BK139" i="3"/>
  <c r="J137" i="3"/>
  <c r="J135" i="3"/>
  <c r="J155" i="2"/>
  <c r="J154" i="2"/>
  <c r="J147" i="2"/>
  <c r="J146" i="2"/>
  <c r="BK145" i="2"/>
  <c r="J144" i="2"/>
  <c r="J143" i="2"/>
  <c r="BK140" i="2"/>
  <c r="BK137" i="2"/>
  <c r="J135" i="2"/>
  <c r="R134" i="2" l="1"/>
  <c r="P142" i="2"/>
  <c r="R150" i="2"/>
  <c r="T150" i="2"/>
  <c r="BK134" i="2"/>
  <c r="J134" i="2" s="1"/>
  <c r="J98" i="2" s="1"/>
  <c r="BK142" i="2"/>
  <c r="J142" i="2"/>
  <c r="J99" i="2" s="1"/>
  <c r="P150" i="2"/>
  <c r="P153" i="2"/>
  <c r="P134" i="2"/>
  <c r="P133" i="2" s="1"/>
  <c r="P132" i="2" s="1"/>
  <c r="AU95" i="1" s="1"/>
  <c r="T142" i="2"/>
  <c r="BK150" i="2"/>
  <c r="J150" i="2"/>
  <c r="J101" i="2" s="1"/>
  <c r="R153" i="2"/>
  <c r="T134" i="2"/>
  <c r="R142" i="2"/>
  <c r="BK153" i="2"/>
  <c r="J153" i="2" s="1"/>
  <c r="J102" i="2" s="1"/>
  <c r="T153" i="2"/>
  <c r="BK134" i="3"/>
  <c r="J134" i="3"/>
  <c r="J98" i="3" s="1"/>
  <c r="P134" i="3"/>
  <c r="R134" i="3"/>
  <c r="T134" i="3"/>
  <c r="BK142" i="3"/>
  <c r="J142" i="3"/>
  <c r="J99" i="3" s="1"/>
  <c r="P142" i="3"/>
  <c r="R142" i="3"/>
  <c r="T142" i="3"/>
  <c r="BK148" i="3"/>
  <c r="J148" i="3"/>
  <c r="J100" i="3" s="1"/>
  <c r="P148" i="3"/>
  <c r="R148" i="3"/>
  <c r="T148" i="3"/>
  <c r="BK152" i="3"/>
  <c r="J152" i="3"/>
  <c r="J101" i="3" s="1"/>
  <c r="P152" i="3"/>
  <c r="R152" i="3"/>
  <c r="T152" i="3"/>
  <c r="BK155" i="3"/>
  <c r="J155" i="3"/>
  <c r="J102" i="3" s="1"/>
  <c r="P155" i="3"/>
  <c r="R155" i="3"/>
  <c r="T155" i="3"/>
  <c r="E85" i="2"/>
  <c r="J126" i="2"/>
  <c r="BE135" i="2"/>
  <c r="BE137" i="2"/>
  <c r="BE138" i="2"/>
  <c r="BE141" i="2"/>
  <c r="BE149" i="2"/>
  <c r="F92" i="3"/>
  <c r="E122" i="3"/>
  <c r="BE135" i="3"/>
  <c r="BE136" i="3"/>
  <c r="BE137" i="3"/>
  <c r="BE144" i="3"/>
  <c r="BE146" i="3"/>
  <c r="F92" i="2"/>
  <c r="BE136" i="2"/>
  <c r="BE143" i="2"/>
  <c r="BE144" i="2"/>
  <c r="BE147" i="2"/>
  <c r="BE154" i="2"/>
  <c r="BK148" i="2"/>
  <c r="J148" i="2"/>
  <c r="J100" i="2" s="1"/>
  <c r="BE140" i="3"/>
  <c r="BE141" i="3"/>
  <c r="BE151" i="2"/>
  <c r="BE152" i="2"/>
  <c r="BE157" i="2"/>
  <c r="BE159" i="3"/>
  <c r="BE139" i="2"/>
  <c r="BE140" i="2"/>
  <c r="BE145" i="2"/>
  <c r="BE146" i="2"/>
  <c r="BE155" i="2"/>
  <c r="BE156" i="2"/>
  <c r="J89" i="3"/>
  <c r="BE138" i="3"/>
  <c r="BE139" i="3"/>
  <c r="BE143" i="3"/>
  <c r="BE145" i="3"/>
  <c r="BE147" i="3"/>
  <c r="BE149" i="3"/>
  <c r="BE150" i="3"/>
  <c r="BE151" i="3"/>
  <c r="BE153" i="3"/>
  <c r="BE154" i="3"/>
  <c r="BE156" i="3"/>
  <c r="BE157" i="3"/>
  <c r="BE158" i="3"/>
  <c r="F36" i="2"/>
  <c r="BA95" i="1" s="1"/>
  <c r="J36" i="3"/>
  <c r="AW96" i="1" s="1"/>
  <c r="F39" i="2"/>
  <c r="BD95" i="1" s="1"/>
  <c r="F37" i="3"/>
  <c r="BB96" i="1" s="1"/>
  <c r="F37" i="2"/>
  <c r="BB95" i="1" s="1"/>
  <c r="F38" i="3"/>
  <c r="BC96" i="1" s="1"/>
  <c r="F38" i="2"/>
  <c r="BC95" i="1" s="1"/>
  <c r="J36" i="2"/>
  <c r="AW95" i="1" s="1"/>
  <c r="F36" i="3"/>
  <c r="BA96" i="1" s="1"/>
  <c r="F39" i="3"/>
  <c r="BD96" i="1" s="1"/>
  <c r="P133" i="3" l="1"/>
  <c r="P132" i="3" s="1"/>
  <c r="AU96" i="1" s="1"/>
  <c r="AU94" i="1" s="1"/>
  <c r="R133" i="2"/>
  <c r="R132" i="2"/>
  <c r="T133" i="3"/>
  <c r="T132" i="3"/>
  <c r="T133" i="2"/>
  <c r="T132" i="2"/>
  <c r="R133" i="3"/>
  <c r="R132" i="3"/>
  <c r="BK133" i="2"/>
  <c r="J133" i="2" s="1"/>
  <c r="J97" i="2" s="1"/>
  <c r="BK133" i="3"/>
  <c r="J133" i="3" s="1"/>
  <c r="J97" i="3" s="1"/>
  <c r="BC94" i="1"/>
  <c r="AY94" i="1" s="1"/>
  <c r="BA94" i="1"/>
  <c r="W30" i="1" s="1"/>
  <c r="BB94" i="1"/>
  <c r="W31" i="1" s="1"/>
  <c r="BD94" i="1"/>
  <c r="W33" i="1" s="1"/>
  <c r="BK132" i="2" l="1"/>
  <c r="J132" i="2" s="1"/>
  <c r="J96" i="2" s="1"/>
  <c r="BK132" i="3"/>
  <c r="J132" i="3" s="1"/>
  <c r="J96" i="3" s="1"/>
  <c r="AX94" i="1"/>
  <c r="W32" i="1"/>
  <c r="AW94" i="1"/>
  <c r="AK30" i="1" s="1"/>
  <c r="J30" i="2" l="1"/>
  <c r="J30" i="3"/>
  <c r="J111" i="2" l="1"/>
  <c r="BE111" i="2"/>
  <c r="J35" i="2" s="1"/>
  <c r="AV95" i="1" s="1"/>
  <c r="AT95" i="1" s="1"/>
  <c r="J111" i="3"/>
  <c r="BE111" i="3" s="1"/>
  <c r="J35" i="3" s="1"/>
  <c r="AV96" i="1" s="1"/>
  <c r="AT96" i="1" s="1"/>
  <c r="F35" i="2" l="1"/>
  <c r="AZ95" i="1" s="1"/>
  <c r="F35" i="3"/>
  <c r="AZ96" i="1" s="1"/>
  <c r="J105" i="2"/>
  <c r="J31" i="2" s="1"/>
  <c r="J32" i="2" s="1"/>
  <c r="AG95" i="1" s="1"/>
  <c r="AN95" i="1" s="1"/>
  <c r="J105" i="3"/>
  <c r="J31" i="3" s="1"/>
  <c r="J32" i="3" s="1"/>
  <c r="AG96" i="1" s="1"/>
  <c r="AN96" i="1" s="1"/>
  <c r="J41" i="3" l="1"/>
  <c r="J41" i="2"/>
  <c r="AG94" i="1"/>
  <c r="AZ94" i="1"/>
  <c r="AV94" i="1" s="1"/>
  <c r="AK29" i="1" s="1"/>
  <c r="J113" i="2"/>
  <c r="J113" i="3"/>
  <c r="W29" i="1" l="1"/>
  <c r="AT94" i="1"/>
  <c r="AK26" i="1"/>
  <c r="AK35" i="1" s="1"/>
  <c r="AN94" i="1" l="1"/>
</calcChain>
</file>

<file path=xl/sharedStrings.xml><?xml version="1.0" encoding="utf-8"?>
<sst xmlns="http://schemas.openxmlformats.org/spreadsheetml/2006/main" count="1075" uniqueCount="226">
  <si>
    <t>Export Komplet</t>
  </si>
  <si>
    <t/>
  </si>
  <si>
    <t>2.0</t>
  </si>
  <si>
    <t>ZAMOK</t>
  </si>
  <si>
    <t>False</t>
  </si>
  <si>
    <t>{68b36973-0715-4f26-abe4-05f5998fb71f}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</si>
  <si>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</si>
  <si>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</si>
  <si>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</si>
  <si>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</si>
  <si>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</si>
  <si>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</si>
  <si>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</si>
  <si>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</si>
  <si>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2020/208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</si>
  <si>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</si>
  <si>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</si>
  <si>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komunikace - Cvrčovice</t>
  </si>
  <si>
    <t>0,1</t>
  </si>
  <si>
    <t>KSO:</t>
  </si>
  <si>
    <t>CC-CZ:</t>
  </si>
  <si>
    <t>1</t>
  </si>
  <si>
    <t>Místo:</t>
  </si>
  <si>
    <t>Cvrčovice</t>
  </si>
  <si>
    <t>Datum:</t>
  </si>
  <si>
    <t>10</t>
  </si>
  <si>
    <t>100</t>
  </si>
  <si>
    <t>Zadavatel:</t>
  </si>
  <si>
    <t>IČ:</t>
  </si>
  <si>
    <t>Obec Cvrčovice</t>
  </si>
  <si>
    <t>DIČ:</t>
  </si>
  <si>
    <t>Uchazeč:</t>
  </si>
  <si>
    <t>Vyplň údaj</t>
  </si>
  <si>
    <t>Projektant:</t>
  </si>
  <si>
    <t>KFJ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</si>
  <si>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</si>
  <si>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</si>
  <si>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</si>
  <si>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</si>
  <si>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</si>
  <si>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</si>
  <si>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</si>
  <si>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</si>
  <si>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</si>
  <si>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</si>
  <si>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</si>
  <si>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</si>
  <si>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</si>
  <si>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</si>
  <si>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</si>
  <si>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</si>
  <si>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</si>
  <si>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</si>
  <si>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</si>
  <si>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</si>
  <si>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</si>
  <si>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</si>
  <si>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</si>
  <si>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</si>
  <si>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</si>
  <si>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</si>
  <si>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</si>
  <si>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</si>
  <si>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</si>
  <si>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</si>
  <si>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</si>
  <si>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</si>
  <si>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</si>
  <si>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</si>
  <si>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</si>
  <si>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</si>
  <si>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</si>
  <si>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</si>
  <si>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</si>
  <si>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</si>
  <si>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</si>
  <si>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</si>
  <si>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</si>
  <si>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</si>
  <si>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</si>
  <si>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</si>
  <si>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</si>
  <si>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</si>
  <si>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SO_01</t>
  </si>
  <si>
    <t>MK Cvrčovice - úsek A</t>
  </si>
  <si>
    <t>STA</t>
  </si>
  <si>
    <t>{fad13078-8811-4f28-94f1-2a9d61c5917b}</t>
  </si>
  <si>
    <t>2</t>
  </si>
  <si>
    <t>SO_02</t>
  </si>
  <si>
    <t>MK Cvrčovice - úsek B</t>
  </si>
  <si>
    <t>{423a3701-504c-44f9-a0d8-f9760fe6c1ec}</t>
  </si>
  <si>
    <t>KRYCÍ LIST SOUPISU PRACÍ</t>
  </si>
  <si>
    <t>Objekt:</t>
  </si>
  <si>
    <t>SO_01 - MK Cvrčovice - úsek A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</si>
  <si>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</si>
  <si>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</si>
  <si>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</si>
  <si>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</si>
  <si>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</si>
  <si>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</si>
  <si>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</si>
  <si>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</si>
  <si>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</si>
  <si>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</si>
  <si>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</si>
  <si>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</si>
  <si>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</si>
  <si>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</si>
  <si>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</si>
  <si>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</si>
  <si>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</si>
  <si>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</si>
  <si>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</si>
  <si>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</si>
  <si>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</si>
  <si>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</si>
  <si>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</si>
  <si>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</si>
  <si>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</si>
  <si>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</si>
  <si>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</si>
  <si>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</si>
  <si>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</si>
  <si>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</si>
  <si>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</si>
  <si>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</si>
  <si>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</si>
  <si>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</si>
  <si>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</si>
  <si>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</si>
  <si>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</si>
  <si>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</si>
  <si>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</si>
  <si>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</si>
  <si>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</si>
  <si>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113107225</t>
  </si>
  <si>
    <t>Odstranění podkladu z kameniva drceného tl 500 mm strojně pl přes 200 m2</t>
  </si>
  <si>
    <t>m2</t>
  </si>
  <si>
    <t>4</t>
  </si>
  <si>
    <t>917940146</t>
  </si>
  <si>
    <t>132251101</t>
  </si>
  <si>
    <t>Hloubení rýh nezapažených  š do 800 mm v hornině třídy těžitelnosti I, skupiny 3 objem do 20 m3 strojně</t>
  </si>
  <si>
    <t>m3</t>
  </si>
  <si>
    <t>2003262691</t>
  </si>
  <si>
    <t>3</t>
  </si>
  <si>
    <t>162751117</t>
  </si>
  <si>
    <t>Vodorovné přemístění do 10000 m výkopku/sypaniny z horniny třídy těžitelnosti I, skupiny 1 až 3</t>
  </si>
  <si>
    <t>-1968636785</t>
  </si>
  <si>
    <t>167111101</t>
  </si>
  <si>
    <t>Nakládání výkopku z hornin třídy těžitelnosti I, skupiny 1 až 3 ručně</t>
  </si>
  <si>
    <t>-9988790</t>
  </si>
  <si>
    <t>5</t>
  </si>
  <si>
    <t>171201231</t>
  </si>
  <si>
    <t>Poplatek za uložení zeminy a kamení na recyklační skládce (skládkovné) kód odpadu 17 05 04</t>
  </si>
  <si>
    <t>t</t>
  </si>
  <si>
    <t>751781639</t>
  </si>
  <si>
    <t>6</t>
  </si>
  <si>
    <t>171251201</t>
  </si>
  <si>
    <t>Uložení sypaniny na skládky nebo meziskládky</t>
  </si>
  <si>
    <t>2017829936</t>
  </si>
  <si>
    <t>7</t>
  </si>
  <si>
    <t>174151101</t>
  </si>
  <si>
    <t>Zásyp jam, šachet rýh nebo kolem objektů sypaninou se zhutněním</t>
  </si>
  <si>
    <t>1487235465</t>
  </si>
  <si>
    <t>Komunikace pozemní</t>
  </si>
  <si>
    <t>8</t>
  </si>
  <si>
    <t>564861111</t>
  </si>
  <si>
    <t>Podklad ze štěrkodrtě ŠD tl 200 mm</t>
  </si>
  <si>
    <t>1218841833</t>
  </si>
  <si>
    <t>9</t>
  </si>
  <si>
    <t>565155121</t>
  </si>
  <si>
    <t>Asfaltový beton vrstva podkladní ACP 16 (obalované kamenivo OKS) tl 70 mm š přes 3 m</t>
  </si>
  <si>
    <t>28316746</t>
  </si>
  <si>
    <t>567122112</t>
  </si>
  <si>
    <t>Podklad ze směsi stmelené cementem SC C 8/10 (KSC I) tl 130 mm</t>
  </si>
  <si>
    <t>141233940</t>
  </si>
  <si>
    <t>11</t>
  </si>
  <si>
    <t>573211107</t>
  </si>
  <si>
    <t>Postřik živičný spojovací z asfaltu v množství 0,30 kg/m2</t>
  </si>
  <si>
    <t>-227000232</t>
  </si>
  <si>
    <t>12</t>
  </si>
  <si>
    <t>577134121</t>
  </si>
  <si>
    <t>Asfaltový beton vrstva obrusná ACO 11 (ABS) tř. I tl 40 mm š přes 3 m z nemodifikovaného asfaltu</t>
  </si>
  <si>
    <t>1207794635</t>
  </si>
  <si>
    <t>Trubní vedení</t>
  </si>
  <si>
    <t>13</t>
  </si>
  <si>
    <t>899331111</t>
  </si>
  <si>
    <t>Výšková úprava uličního vstupu nebo vpusti do 200 mm zvýšením poklopu</t>
  </si>
  <si>
    <t>kus</t>
  </si>
  <si>
    <t>2100663538</t>
  </si>
  <si>
    <t>Ostatní konstrukce a práce, bourání</t>
  </si>
  <si>
    <t>14</t>
  </si>
  <si>
    <t>916131213</t>
  </si>
  <si>
    <t>Osazení silničního obrubníku betonového stojatého s boční opěrou do lože z betonu prostého</t>
  </si>
  <si>
    <t>m</t>
  </si>
  <si>
    <t>-209744451</t>
  </si>
  <si>
    <t>M</t>
  </si>
  <si>
    <t>59217031</t>
  </si>
  <si>
    <t>obrubník betonový silniční 1000x150x250mm</t>
  </si>
  <si>
    <t>-1086870857</t>
  </si>
  <si>
    <t>997</t>
  </si>
  <si>
    <t>Přesun sutě</t>
  </si>
  <si>
    <t>16</t>
  </si>
  <si>
    <t>997002611</t>
  </si>
  <si>
    <t>Nakládání suti a vybouraných hmot</t>
  </si>
  <si>
    <t>1689202053</t>
  </si>
  <si>
    <t>17</t>
  </si>
  <si>
    <t>997013501</t>
  </si>
  <si>
    <t>Odvoz suti a vybouraných hmot na skládku nebo meziskládku do 1 km se složením</t>
  </si>
  <si>
    <t>-1802477306</t>
  </si>
  <si>
    <t>18</t>
  </si>
  <si>
    <t>997013509</t>
  </si>
  <si>
    <t>Příplatek k odvozu suti a vybouraných hmot na skládku ZKD 1 km přes 1 km</t>
  </si>
  <si>
    <t>650403852</t>
  </si>
  <si>
    <t>19</t>
  </si>
  <si>
    <t>997221873</t>
  </si>
  <si>
    <t>Poplatek za uložení stavebního odpadu na recyklační skládce (skládkovné) zeminy a kamení zatříděného do Katalogu odpadů pod kódem 17 05 04</t>
  </si>
  <si>
    <t>-2108786949</t>
  </si>
  <si>
    <t>SO_02 - MK Cvrčovice - úsek B</t>
  </si>
  <si>
    <t>899231111</t>
  </si>
  <si>
    <t>Výšková úprava uličního vstupu nebo vpusti do 200 mm zvýšením mříže</t>
  </si>
  <si>
    <t>1641923303</t>
  </si>
  <si>
    <t>899431111</t>
  </si>
  <si>
    <t>Výšková úprava uličního vstupu nebo vpusti do 200 mm zvýšením krycího hrnce, šoupěte nebo hydrantu</t>
  </si>
  <si>
    <t>646306564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</si>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</sst>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4" fontId="21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15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31" t="s">
        <v>14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19"/>
      <c r="AQ5" s="19"/>
      <c r="AR5" s="17"/>
      <c r="BE5" s="228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33" t="s">
        <v>17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19"/>
      <c r="AQ6" s="19"/>
      <c r="AR6" s="17"/>
      <c r="BE6" s="229"/>
      <c r="BS6" s="14" t="s">
        <v>18</v>
      </c>
    </row>
    <row r="7" spans="1:74" s="1" customFormat="1" ht="12" customHeight="1">
      <c r="B7" s="18"/>
      <c r="C7" s="19"/>
      <c r="D7" s="26" t="s">
        <v>19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20</v>
      </c>
      <c r="AL7" s="19"/>
      <c r="AM7" s="19"/>
      <c r="AN7" s="24" t="s">
        <v>1</v>
      </c>
      <c r="AO7" s="19"/>
      <c r="AP7" s="19"/>
      <c r="AQ7" s="19"/>
      <c r="AR7" s="17"/>
      <c r="BE7" s="229"/>
      <c r="BS7" s="14" t="s">
        <v>21</v>
      </c>
    </row>
    <row r="8" spans="1:74" s="1" customFormat="1" ht="12" customHeight="1">
      <c r="B8" s="18"/>
      <c r="C8" s="19"/>
      <c r="D8" s="26" t="s">
        <v>22</v>
      </c>
      <c r="E8" s="19"/>
      <c r="F8" s="19"/>
      <c r="G8" s="19"/>
      <c r="H8" s="19"/>
      <c r="I8" s="19"/>
      <c r="J8" s="19"/>
      <c r="K8" s="24" t="s">
        <v>23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24</v>
      </c>
      <c r="AL8" s="19"/>
      <c r="AM8" s="19"/>
      <c r="AN8" s="28" t="s">
        <v>32</v>
      </c>
      <c r="AO8" s="19"/>
      <c r="AP8" s="19"/>
      <c r="AQ8" s="19"/>
      <c r="AR8" s="17"/>
      <c r="BE8" s="229"/>
      <c r="BS8" s="14" t="s">
        <v>25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29"/>
      <c r="BS9" s="14" t="s">
        <v>26</v>
      </c>
    </row>
    <row r="10" spans="1:74" s="1" customFormat="1" ht="12" customHeight="1">
      <c r="B10" s="18"/>
      <c r="C10" s="19"/>
      <c r="D10" s="26" t="s">
        <v>27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28</v>
      </c>
      <c r="AL10" s="19"/>
      <c r="AM10" s="19"/>
      <c r="AN10" s="24" t="s">
        <v>1</v>
      </c>
      <c r="AO10" s="19"/>
      <c r="AP10" s="19"/>
      <c r="AQ10" s="19"/>
      <c r="AR10" s="17"/>
      <c r="BE10" s="229"/>
      <c r="BS10" s="14" t="s">
        <v>18</v>
      </c>
    </row>
    <row r="11" spans="1:74" s="1" customFormat="1" ht="18.399999999999999" customHeight="1">
      <c r="B11" s="18"/>
      <c r="C11" s="19"/>
      <c r="D11" s="19"/>
      <c r="E11" s="24" t="s">
        <v>29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30</v>
      </c>
      <c r="AL11" s="19"/>
      <c r="AM11" s="19"/>
      <c r="AN11" s="24" t="s">
        <v>1</v>
      </c>
      <c r="AO11" s="19"/>
      <c r="AP11" s="19"/>
      <c r="AQ11" s="19"/>
      <c r="AR11" s="17"/>
      <c r="BE11" s="229"/>
      <c r="BS11" s="14" t="s">
        <v>18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29"/>
      <c r="BS12" s="14" t="s">
        <v>18</v>
      </c>
    </row>
    <row r="13" spans="1:74" s="1" customFormat="1" ht="12" customHeight="1">
      <c r="B13" s="18"/>
      <c r="C13" s="19"/>
      <c r="D13" s="26" t="s">
        <v>31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28</v>
      </c>
      <c r="AL13" s="19"/>
      <c r="AM13" s="19"/>
      <c r="AN13" s="28" t="s">
        <v>32</v>
      </c>
      <c r="AO13" s="19"/>
      <c r="AP13" s="19"/>
      <c r="AQ13" s="19"/>
      <c r="AR13" s="17"/>
      <c r="BE13" s="229"/>
      <c r="BS13" s="14" t="s">
        <v>18</v>
      </c>
    </row>
    <row r="14" spans="1:74" ht="12.75">
      <c r="B14" s="18"/>
      <c r="C14" s="19"/>
      <c r="D14" s="19"/>
      <c r="E14" s="234" t="s">
        <v>32</v>
      </c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6" t="s">
        <v>30</v>
      </c>
      <c r="AL14" s="19"/>
      <c r="AM14" s="19"/>
      <c r="AN14" s="28" t="s">
        <v>32</v>
      </c>
      <c r="AO14" s="19"/>
      <c r="AP14" s="19"/>
      <c r="AQ14" s="19"/>
      <c r="AR14" s="17"/>
      <c r="BE14" s="229"/>
      <c r="BS14" s="14" t="s">
        <v>18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29"/>
      <c r="BS15" s="14" t="s">
        <v>4</v>
      </c>
    </row>
    <row r="16" spans="1:74" s="1" customFormat="1" ht="12" customHeight="1">
      <c r="B16" s="18"/>
      <c r="C16" s="19"/>
      <c r="D16" s="26" t="s">
        <v>33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28</v>
      </c>
      <c r="AL16" s="19"/>
      <c r="AM16" s="19"/>
      <c r="AN16" s="24" t="s">
        <v>1</v>
      </c>
      <c r="AO16" s="19"/>
      <c r="AP16" s="19"/>
      <c r="AQ16" s="19"/>
      <c r="AR16" s="17"/>
      <c r="BE16" s="229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30</v>
      </c>
      <c r="AL17" s="19"/>
      <c r="AM17" s="19"/>
      <c r="AN17" s="24" t="s">
        <v>1</v>
      </c>
      <c r="AO17" s="19"/>
      <c r="AP17" s="19"/>
      <c r="AQ17" s="19"/>
      <c r="AR17" s="17"/>
      <c r="BE17" s="229"/>
      <c r="BS17" s="14" t="s">
        <v>35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29"/>
      <c r="BS18" s="14" t="s">
        <v>6</v>
      </c>
    </row>
    <row r="19" spans="1:71" s="1" customFormat="1" ht="12" customHeight="1">
      <c r="B19" s="18"/>
      <c r="C19" s="19"/>
      <c r="D19" s="26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28</v>
      </c>
      <c r="AL19" s="19"/>
      <c r="AM19" s="19"/>
      <c r="AN19" s="24" t="s">
        <v>1</v>
      </c>
      <c r="AO19" s="19"/>
      <c r="AP19" s="19"/>
      <c r="AQ19" s="19"/>
      <c r="AR19" s="17"/>
      <c r="BE19" s="229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30</v>
      </c>
      <c r="AL20" s="19"/>
      <c r="AM20" s="19"/>
      <c r="AN20" s="24" t="s">
        <v>1</v>
      </c>
      <c r="AO20" s="19"/>
      <c r="AP20" s="19"/>
      <c r="AQ20" s="19"/>
      <c r="AR20" s="17"/>
      <c r="BE20" s="229"/>
      <c r="BS20" s="14" t="s">
        <v>35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29"/>
    </row>
    <row r="22" spans="1:71" s="1" customFormat="1" ht="12" customHeight="1">
      <c r="B22" s="18"/>
      <c r="C22" s="19"/>
      <c r="D22" s="26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29"/>
    </row>
    <row r="23" spans="1:71" s="1" customFormat="1" ht="16.5" customHeight="1">
      <c r="B23" s="18"/>
      <c r="C23" s="19"/>
      <c r="D23" s="19"/>
      <c r="E23" s="236" t="s">
        <v>1</v>
      </c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19"/>
      <c r="AP23" s="19"/>
      <c r="AQ23" s="19"/>
      <c r="AR23" s="17"/>
      <c r="BE23" s="229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29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29"/>
    </row>
    <row r="26" spans="1:71" s="2" customFormat="1" ht="25.9" customHeight="1">
      <c r="A26" s="31"/>
      <c r="B26" s="32"/>
      <c r="C26" s="33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7">
        <f>ROUND(AG94,2)</f>
        <v>0</v>
      </c>
      <c r="AL26" s="238"/>
      <c r="AM26" s="238"/>
      <c r="AN26" s="238"/>
      <c r="AO26" s="238"/>
      <c r="AP26" s="33"/>
      <c r="AQ26" s="33"/>
      <c r="AR26" s="36"/>
      <c r="BE26" s="229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29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39" t="s">
        <v>39</v>
      </c>
      <c r="M28" s="239"/>
      <c r="N28" s="239"/>
      <c r="O28" s="239"/>
      <c r="P28" s="239"/>
      <c r="Q28" s="33"/>
      <c r="R28" s="33"/>
      <c r="S28" s="33"/>
      <c r="T28" s="33"/>
      <c r="U28" s="33"/>
      <c r="V28" s="33"/>
      <c r="W28" s="239" t="s">
        <v>40</v>
      </c>
      <c r="X28" s="239"/>
      <c r="Y28" s="239"/>
      <c r="Z28" s="239"/>
      <c r="AA28" s="239"/>
      <c r="AB28" s="239"/>
      <c r="AC28" s="239"/>
      <c r="AD28" s="239"/>
      <c r="AE28" s="239"/>
      <c r="AF28" s="33"/>
      <c r="AG28" s="33"/>
      <c r="AH28" s="33"/>
      <c r="AI28" s="33"/>
      <c r="AJ28" s="33"/>
      <c r="AK28" s="239" t="s">
        <v>41</v>
      </c>
      <c r="AL28" s="239"/>
      <c r="AM28" s="239"/>
      <c r="AN28" s="239"/>
      <c r="AO28" s="239"/>
      <c r="AP28" s="33"/>
      <c r="AQ28" s="33"/>
      <c r="AR28" s="36"/>
      <c r="BE28" s="229"/>
    </row>
    <row r="29" spans="1:71" s="3" customFormat="1" ht="14.45" customHeight="1">
      <c r="B29" s="37"/>
      <c r="C29" s="38"/>
      <c r="D29" s="26" t="s">
        <v>42</v>
      </c>
      <c r="E29" s="38"/>
      <c r="F29" s="26" t="s">
        <v>43</v>
      </c>
      <c r="G29" s="38"/>
      <c r="H29" s="38"/>
      <c r="I29" s="38"/>
      <c r="J29" s="38"/>
      <c r="K29" s="38"/>
      <c r="L29" s="242">
        <v>0.21</v>
      </c>
      <c r="M29" s="241"/>
      <c r="N29" s="241"/>
      <c r="O29" s="241"/>
      <c r="P29" s="241"/>
      <c r="Q29" s="38"/>
      <c r="R29" s="38"/>
      <c r="S29" s="38"/>
      <c r="T29" s="38"/>
      <c r="U29" s="38"/>
      <c r="V29" s="38"/>
      <c r="W29" s="240">
        <f>ROUND(AZ94, 2)</f>
        <v>0</v>
      </c>
      <c r="X29" s="241"/>
      <c r="Y29" s="241"/>
      <c r="Z29" s="241"/>
      <c r="AA29" s="241"/>
      <c r="AB29" s="241"/>
      <c r="AC29" s="241"/>
      <c r="AD29" s="241"/>
      <c r="AE29" s="241"/>
      <c r="AF29" s="38"/>
      <c r="AG29" s="38"/>
      <c r="AH29" s="38"/>
      <c r="AI29" s="38"/>
      <c r="AJ29" s="38"/>
      <c r="AK29" s="240">
        <f>ROUND(AV94, 2)</f>
        <v>0</v>
      </c>
      <c r="AL29" s="241"/>
      <c r="AM29" s="241"/>
      <c r="AN29" s="241"/>
      <c r="AO29" s="241"/>
      <c r="AP29" s="38"/>
      <c r="AQ29" s="38"/>
      <c r="AR29" s="39"/>
      <c r="BE29" s="230"/>
    </row>
    <row r="30" spans="1:71" s="3" customFormat="1" ht="14.45" customHeight="1">
      <c r="B30" s="37"/>
      <c r="C30" s="38"/>
      <c r="D30" s="38"/>
      <c r="E30" s="38"/>
      <c r="F30" s="26" t="s">
        <v>44</v>
      </c>
      <c r="G30" s="38"/>
      <c r="H30" s="38"/>
      <c r="I30" s="38"/>
      <c r="J30" s="38"/>
      <c r="K30" s="38"/>
      <c r="L30" s="242">
        <v>0.15</v>
      </c>
      <c r="M30" s="241"/>
      <c r="N30" s="241"/>
      <c r="O30" s="241"/>
      <c r="P30" s="241"/>
      <c r="Q30" s="38"/>
      <c r="R30" s="38"/>
      <c r="S30" s="38"/>
      <c r="T30" s="38"/>
      <c r="U30" s="38"/>
      <c r="V30" s="38"/>
      <c r="W30" s="240">
        <f>ROUND(BA94, 2)</f>
        <v>0</v>
      </c>
      <c r="X30" s="241"/>
      <c r="Y30" s="241"/>
      <c r="Z30" s="241"/>
      <c r="AA30" s="241"/>
      <c r="AB30" s="241"/>
      <c r="AC30" s="241"/>
      <c r="AD30" s="241"/>
      <c r="AE30" s="241"/>
      <c r="AF30" s="38"/>
      <c r="AG30" s="38"/>
      <c r="AH30" s="38"/>
      <c r="AI30" s="38"/>
      <c r="AJ30" s="38"/>
      <c r="AK30" s="240">
        <f>ROUND(AW94, 2)</f>
        <v>0</v>
      </c>
      <c r="AL30" s="241"/>
      <c r="AM30" s="241"/>
      <c r="AN30" s="241"/>
      <c r="AO30" s="241"/>
      <c r="AP30" s="38"/>
      <c r="AQ30" s="38"/>
      <c r="AR30" s="39"/>
      <c r="BE30" s="230"/>
    </row>
    <row r="31" spans="1:71" s="3" customFormat="1" ht="14.45" hidden="1" customHeight="1">
      <c r="B31" s="37"/>
      <c r="C31" s="38"/>
      <c r="D31" s="38"/>
      <c r="E31" s="38"/>
      <c r="F31" s="26" t="s">
        <v>45</v>
      </c>
      <c r="G31" s="38"/>
      <c r="H31" s="38"/>
      <c r="I31" s="38"/>
      <c r="J31" s="38"/>
      <c r="K31" s="38"/>
      <c r="L31" s="242">
        <v>0.21</v>
      </c>
      <c r="M31" s="241"/>
      <c r="N31" s="241"/>
      <c r="O31" s="241"/>
      <c r="P31" s="241"/>
      <c r="Q31" s="38"/>
      <c r="R31" s="38"/>
      <c r="S31" s="38"/>
      <c r="T31" s="38"/>
      <c r="U31" s="38"/>
      <c r="V31" s="38"/>
      <c r="W31" s="240">
        <f>ROUND(BB94, 2)</f>
        <v>0</v>
      </c>
      <c r="X31" s="241"/>
      <c r="Y31" s="241"/>
      <c r="Z31" s="241"/>
      <c r="AA31" s="241"/>
      <c r="AB31" s="241"/>
      <c r="AC31" s="241"/>
      <c r="AD31" s="241"/>
      <c r="AE31" s="241"/>
      <c r="AF31" s="38"/>
      <c r="AG31" s="38"/>
      <c r="AH31" s="38"/>
      <c r="AI31" s="38"/>
      <c r="AJ31" s="38"/>
      <c r="AK31" s="240">
        <v>0</v>
      </c>
      <c r="AL31" s="241"/>
      <c r="AM31" s="241"/>
      <c r="AN31" s="241"/>
      <c r="AO31" s="241"/>
      <c r="AP31" s="38"/>
      <c r="AQ31" s="38"/>
      <c r="AR31" s="39"/>
      <c r="BE31" s="230"/>
    </row>
    <row r="32" spans="1:71" s="3" customFormat="1" ht="14.45" hidden="1" customHeight="1">
      <c r="B32" s="37"/>
      <c r="C32" s="38"/>
      <c r="D32" s="38"/>
      <c r="E32" s="38"/>
      <c r="F32" s="26" t="s">
        <v>46</v>
      </c>
      <c r="G32" s="38"/>
      <c r="H32" s="38"/>
      <c r="I32" s="38"/>
      <c r="J32" s="38"/>
      <c r="K32" s="38"/>
      <c r="L32" s="242">
        <v>0.15</v>
      </c>
      <c r="M32" s="241"/>
      <c r="N32" s="241"/>
      <c r="O32" s="241"/>
      <c r="P32" s="241"/>
      <c r="Q32" s="38"/>
      <c r="R32" s="38"/>
      <c r="S32" s="38"/>
      <c r="T32" s="38"/>
      <c r="U32" s="38"/>
      <c r="V32" s="38"/>
      <c r="W32" s="240">
        <f>ROUND(BC94, 2)</f>
        <v>0</v>
      </c>
      <c r="X32" s="241"/>
      <c r="Y32" s="241"/>
      <c r="Z32" s="241"/>
      <c r="AA32" s="241"/>
      <c r="AB32" s="241"/>
      <c r="AC32" s="241"/>
      <c r="AD32" s="241"/>
      <c r="AE32" s="241"/>
      <c r="AF32" s="38"/>
      <c r="AG32" s="38"/>
      <c r="AH32" s="38"/>
      <c r="AI32" s="38"/>
      <c r="AJ32" s="38"/>
      <c r="AK32" s="240">
        <v>0</v>
      </c>
      <c r="AL32" s="241"/>
      <c r="AM32" s="241"/>
      <c r="AN32" s="241"/>
      <c r="AO32" s="241"/>
      <c r="AP32" s="38"/>
      <c r="AQ32" s="38"/>
      <c r="AR32" s="39"/>
      <c r="BE32" s="230"/>
    </row>
    <row r="33" spans="1:57" s="3" customFormat="1" ht="14.45" hidden="1" customHeight="1">
      <c r="B33" s="37"/>
      <c r="C33" s="38"/>
      <c r="D33" s="38"/>
      <c r="E33" s="38"/>
      <c r="F33" s="26" t="s">
        <v>47</v>
      </c>
      <c r="G33" s="38"/>
      <c r="H33" s="38"/>
      <c r="I33" s="38"/>
      <c r="J33" s="38"/>
      <c r="K33" s="38"/>
      <c r="L33" s="242">
        <v>0</v>
      </c>
      <c r="M33" s="241"/>
      <c r="N33" s="241"/>
      <c r="O33" s="241"/>
      <c r="P33" s="241"/>
      <c r="Q33" s="38"/>
      <c r="R33" s="38"/>
      <c r="S33" s="38"/>
      <c r="T33" s="38"/>
      <c r="U33" s="38"/>
      <c r="V33" s="38"/>
      <c r="W33" s="240">
        <f>ROUND(BD94, 2)</f>
        <v>0</v>
      </c>
      <c r="X33" s="241"/>
      <c r="Y33" s="241"/>
      <c r="Z33" s="241"/>
      <c r="AA33" s="241"/>
      <c r="AB33" s="241"/>
      <c r="AC33" s="241"/>
      <c r="AD33" s="241"/>
      <c r="AE33" s="241"/>
      <c r="AF33" s="38"/>
      <c r="AG33" s="38"/>
      <c r="AH33" s="38"/>
      <c r="AI33" s="38"/>
      <c r="AJ33" s="38"/>
      <c r="AK33" s="240">
        <v>0</v>
      </c>
      <c r="AL33" s="241"/>
      <c r="AM33" s="241"/>
      <c r="AN33" s="241"/>
      <c r="AO33" s="241"/>
      <c r="AP33" s="38"/>
      <c r="AQ33" s="38"/>
      <c r="AR33" s="39"/>
      <c r="BE33" s="230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29"/>
    </row>
    <row r="35" spans="1:57" s="2" customFormat="1" ht="25.9" customHeight="1">
      <c r="A35" s="31"/>
      <c r="B35" s="32"/>
      <c r="C35" s="40"/>
      <c r="D35" s="41" t="s">
        <v>48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49</v>
      </c>
      <c r="U35" s="42"/>
      <c r="V35" s="42"/>
      <c r="W35" s="42"/>
      <c r="X35" s="243" t="s">
        <v>50</v>
      </c>
      <c r="Y35" s="244"/>
      <c r="Z35" s="244"/>
      <c r="AA35" s="244"/>
      <c r="AB35" s="244"/>
      <c r="AC35" s="42"/>
      <c r="AD35" s="42"/>
      <c r="AE35" s="42"/>
      <c r="AF35" s="42"/>
      <c r="AG35" s="42"/>
      <c r="AH35" s="42"/>
      <c r="AI35" s="42"/>
      <c r="AJ35" s="42"/>
      <c r="AK35" s="245">
        <f>SUM(AK26:AK33)</f>
        <v>0</v>
      </c>
      <c r="AL35" s="244"/>
      <c r="AM35" s="244"/>
      <c r="AN35" s="244"/>
      <c r="AO35" s="246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51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52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53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54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53</v>
      </c>
      <c r="AI60" s="35"/>
      <c r="AJ60" s="35"/>
      <c r="AK60" s="35"/>
      <c r="AL60" s="35"/>
      <c r="AM60" s="49" t="s">
        <v>54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55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56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53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54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53</v>
      </c>
      <c r="AI75" s="35"/>
      <c r="AJ75" s="35"/>
      <c r="AK75" s="35"/>
      <c r="AL75" s="35"/>
      <c r="AM75" s="49" t="s">
        <v>54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57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2020/208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47" t="str">
        <f>K6</f>
        <v>Oprava komunikace - Cvrčovice</v>
      </c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22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Cvrčovice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24</v>
      </c>
      <c r="AJ87" s="33"/>
      <c r="AK87" s="33"/>
      <c r="AL87" s="33"/>
      <c r="AM87" s="249" t="str">
        <f>IF(AN8= "","",AN8)</f>
        <v>Vyplň údaj</v>
      </c>
      <c r="AN87" s="249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27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Obec Cvrčovice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33</v>
      </c>
      <c r="AJ89" s="33"/>
      <c r="AK89" s="33"/>
      <c r="AL89" s="33"/>
      <c r="AM89" s="250" t="str">
        <f>IF(E17="","",E17)</f>
        <v>KFJ s.r.o.</v>
      </c>
      <c r="AN89" s="251"/>
      <c r="AO89" s="251"/>
      <c r="AP89" s="251"/>
      <c r="AQ89" s="33"/>
      <c r="AR89" s="36"/>
      <c r="AS89" s="252" t="s">
        <v>58</v>
      </c>
      <c r="AT89" s="253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31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36</v>
      </c>
      <c r="AJ90" s="33"/>
      <c r="AK90" s="33"/>
      <c r="AL90" s="33"/>
      <c r="AM90" s="250" t="str">
        <f>IF(E20="","",E20)</f>
        <v>KFJ s.r.o.</v>
      </c>
      <c r="AN90" s="251"/>
      <c r="AO90" s="251"/>
      <c r="AP90" s="251"/>
      <c r="AQ90" s="33"/>
      <c r="AR90" s="36"/>
      <c r="AS90" s="254"/>
      <c r="AT90" s="255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56"/>
      <c r="AT91" s="257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58" t="s">
        <v>59</v>
      </c>
      <c r="D92" s="259"/>
      <c r="E92" s="259"/>
      <c r="F92" s="259"/>
      <c r="G92" s="259"/>
      <c r="H92" s="70"/>
      <c r="I92" s="260" t="s">
        <v>60</v>
      </c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61" t="s">
        <v>61</v>
      </c>
      <c r="AH92" s="259"/>
      <c r="AI92" s="259"/>
      <c r="AJ92" s="259"/>
      <c r="AK92" s="259"/>
      <c r="AL92" s="259"/>
      <c r="AM92" s="259"/>
      <c r="AN92" s="260" t="s">
        <v>62</v>
      </c>
      <c r="AO92" s="259"/>
      <c r="AP92" s="262"/>
      <c r="AQ92" s="71" t="s">
        <v>63</v>
      </c>
      <c r="AR92" s="36"/>
      <c r="AS92" s="72" t="s">
        <v>64</v>
      </c>
      <c r="AT92" s="73" t="s">
        <v>65</v>
      </c>
      <c r="AU92" s="73" t="s">
        <v>66</v>
      </c>
      <c r="AV92" s="73" t="s">
        <v>67</v>
      </c>
      <c r="AW92" s="73" t="s">
        <v>68</v>
      </c>
      <c r="AX92" s="73" t="s">
        <v>69</v>
      </c>
      <c r="AY92" s="73" t="s">
        <v>70</v>
      </c>
      <c r="AZ92" s="73" t="s">
        <v>71</v>
      </c>
      <c r="BA92" s="73" t="s">
        <v>72</v>
      </c>
      <c r="BB92" s="73" t="s">
        <v>73</v>
      </c>
      <c r="BC92" s="73" t="s">
        <v>74</v>
      </c>
      <c r="BD92" s="74" t="s">
        <v>75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76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66">
        <f>ROUND(SUM(AG95:AG96),2)</f>
        <v>0</v>
      </c>
      <c r="AH94" s="266"/>
      <c r="AI94" s="266"/>
      <c r="AJ94" s="266"/>
      <c r="AK94" s="266"/>
      <c r="AL94" s="266"/>
      <c r="AM94" s="266"/>
      <c r="AN94" s="267">
        <f>SUM(AG94,AT94)</f>
        <v>0</v>
      </c>
      <c r="AO94" s="267"/>
      <c r="AP94" s="267"/>
      <c r="AQ94" s="82" t="s">
        <v>1</v>
      </c>
      <c r="AR94" s="83"/>
      <c r="AS94" s="84">
        <f>ROUND(SUM(AS95:AS96),2)</f>
        <v>0</v>
      </c>
      <c r="AT94" s="85">
        <f>ROUND(SUM(AV94:AW94),2)</f>
        <v>0</v>
      </c>
      <c r="AU94" s="86">
        <f>ROUND(SUM(AU95:AU96),5)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ROUND(SUM(AZ95:AZ96),2)</f>
        <v>0</v>
      </c>
      <c r="BA94" s="85">
        <f>ROUND(SUM(BA95:BA96),2)</f>
        <v>0</v>
      </c>
      <c r="BB94" s="85">
        <f>ROUND(SUM(BB95:BB96),2)</f>
        <v>0</v>
      </c>
      <c r="BC94" s="85">
        <f>ROUND(SUM(BC95:BC96),2)</f>
        <v>0</v>
      </c>
      <c r="BD94" s="87">
        <f>ROUND(SUM(BD95:BD96),2)</f>
        <v>0</v>
      </c>
      <c r="BS94" s="88" t="s">
        <v>77</v>
      </c>
      <c r="BT94" s="88" t="s">
        <v>78</v>
      </c>
      <c r="BU94" s="89" t="s">
        <v>79</v>
      </c>
      <c r="BV94" s="88" t="s">
        <v>80</v>
      </c>
      <c r="BW94" s="88" t="s">
        <v>5</v>
      </c>
      <c r="BX94" s="88" t="s">
        <v>81</v>
      </c>
      <c r="CL94" s="88" t="s">
        <v>1</v>
      </c>
    </row>
    <row r="95" spans="1:91" s="7" customFormat="1" ht="16.5" customHeight="1">
      <c r="A95" s="90" t="s">
        <v>82</v>
      </c>
      <c r="B95" s="91"/>
      <c r="C95" s="92"/>
      <c r="D95" s="265" t="s">
        <v>83</v>
      </c>
      <c r="E95" s="265"/>
      <c r="F95" s="265"/>
      <c r="G95" s="265"/>
      <c r="H95" s="265"/>
      <c r="I95" s="93"/>
      <c r="J95" s="265" t="s">
        <v>84</v>
      </c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3">
        <f>'SO_01 - MK Cvrčovice - ús...'!J32</f>
        <v>0</v>
      </c>
      <c r="AH95" s="264"/>
      <c r="AI95" s="264"/>
      <c r="AJ95" s="264"/>
      <c r="AK95" s="264"/>
      <c r="AL95" s="264"/>
      <c r="AM95" s="264"/>
      <c r="AN95" s="263">
        <f>SUM(AG95,AT95)</f>
        <v>0</v>
      </c>
      <c r="AO95" s="264"/>
      <c r="AP95" s="264"/>
      <c r="AQ95" s="94" t="s">
        <v>85</v>
      </c>
      <c r="AR95" s="95"/>
      <c r="AS95" s="96">
        <v>0</v>
      </c>
      <c r="AT95" s="97">
        <f>ROUND(SUM(AV95:AW95),2)</f>
        <v>0</v>
      </c>
      <c r="AU95" s="98">
        <f>'SO_01 - MK Cvrčovice - ús...'!P132</f>
        <v>0</v>
      </c>
      <c r="AV95" s="97">
        <f>'SO_01 - MK Cvrčovice - ús...'!J35</f>
        <v>0</v>
      </c>
      <c r="AW95" s="97">
        <f>'SO_01 - MK Cvrčovice - ús...'!J36</f>
        <v>0</v>
      </c>
      <c r="AX95" s="97">
        <f>'SO_01 - MK Cvrčovice - ús...'!J37</f>
        <v>0</v>
      </c>
      <c r="AY95" s="97">
        <f>'SO_01 - MK Cvrčovice - ús...'!J38</f>
        <v>0</v>
      </c>
      <c r="AZ95" s="97">
        <f>'SO_01 - MK Cvrčovice - ús...'!F35</f>
        <v>0</v>
      </c>
      <c r="BA95" s="97">
        <f>'SO_01 - MK Cvrčovice - ús...'!F36</f>
        <v>0</v>
      </c>
      <c r="BB95" s="97">
        <f>'SO_01 - MK Cvrčovice - ús...'!F37</f>
        <v>0</v>
      </c>
      <c r="BC95" s="97">
        <f>'SO_01 - MK Cvrčovice - ús...'!F38</f>
        <v>0</v>
      </c>
      <c r="BD95" s="99">
        <f>'SO_01 - MK Cvrčovice - ús...'!F39</f>
        <v>0</v>
      </c>
      <c r="BT95" s="100" t="s">
        <v>21</v>
      </c>
      <c r="BV95" s="100" t="s">
        <v>80</v>
      </c>
      <c r="BW95" s="100" t="s">
        <v>86</v>
      </c>
      <c r="BX95" s="100" t="s">
        <v>5</v>
      </c>
      <c r="CL95" s="100" t="s">
        <v>1</v>
      </c>
      <c r="CM95" s="100" t="s">
        <v>87</v>
      </c>
    </row>
    <row r="96" spans="1:91" s="7" customFormat="1" ht="16.5" customHeight="1">
      <c r="A96" s="90" t="s">
        <v>82</v>
      </c>
      <c r="B96" s="91"/>
      <c r="C96" s="92"/>
      <c r="D96" s="265" t="s">
        <v>88</v>
      </c>
      <c r="E96" s="265"/>
      <c r="F96" s="265"/>
      <c r="G96" s="265"/>
      <c r="H96" s="265"/>
      <c r="I96" s="93"/>
      <c r="J96" s="265" t="s">
        <v>89</v>
      </c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3">
        <f>'SO_02 - MK Cvrčovice - ús...'!J32</f>
        <v>0</v>
      </c>
      <c r="AH96" s="264"/>
      <c r="AI96" s="264"/>
      <c r="AJ96" s="264"/>
      <c r="AK96" s="264"/>
      <c r="AL96" s="264"/>
      <c r="AM96" s="264"/>
      <c r="AN96" s="263">
        <f>SUM(AG96,AT96)</f>
        <v>0</v>
      </c>
      <c r="AO96" s="264"/>
      <c r="AP96" s="264"/>
      <c r="AQ96" s="94" t="s">
        <v>85</v>
      </c>
      <c r="AR96" s="95"/>
      <c r="AS96" s="101">
        <v>0</v>
      </c>
      <c r="AT96" s="102">
        <f>ROUND(SUM(AV96:AW96),2)</f>
        <v>0</v>
      </c>
      <c r="AU96" s="103">
        <f>'SO_02 - MK Cvrčovice - ús...'!P132</f>
        <v>0</v>
      </c>
      <c r="AV96" s="102">
        <f>'SO_02 - MK Cvrčovice - ús...'!J35</f>
        <v>0</v>
      </c>
      <c r="AW96" s="102">
        <f>'SO_02 - MK Cvrčovice - ús...'!J36</f>
        <v>0</v>
      </c>
      <c r="AX96" s="102">
        <f>'SO_02 - MK Cvrčovice - ús...'!J37</f>
        <v>0</v>
      </c>
      <c r="AY96" s="102">
        <f>'SO_02 - MK Cvrčovice - ús...'!J38</f>
        <v>0</v>
      </c>
      <c r="AZ96" s="102">
        <f>'SO_02 - MK Cvrčovice - ús...'!F35</f>
        <v>0</v>
      </c>
      <c r="BA96" s="102">
        <f>'SO_02 - MK Cvrčovice - ús...'!F36</f>
        <v>0</v>
      </c>
      <c r="BB96" s="102">
        <f>'SO_02 - MK Cvrčovice - ús...'!F37</f>
        <v>0</v>
      </c>
      <c r="BC96" s="102">
        <f>'SO_02 - MK Cvrčovice - ús...'!F38</f>
        <v>0</v>
      </c>
      <c r="BD96" s="104">
        <f>'SO_02 - MK Cvrčovice - ús...'!F39</f>
        <v>0</v>
      </c>
      <c r="BT96" s="100" t="s">
        <v>21</v>
      </c>
      <c r="BV96" s="100" t="s">
        <v>80</v>
      </c>
      <c r="BW96" s="100" t="s">
        <v>90</v>
      </c>
      <c r="BX96" s="100" t="s">
        <v>5</v>
      </c>
      <c r="CL96" s="100" t="s">
        <v>1</v>
      </c>
      <c r="CM96" s="100" t="s">
        <v>87</v>
      </c>
    </row>
    <row r="97" spans="1:57" s="2" customFormat="1" ht="30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6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sheetProtection algorithmName="SHA-512" hashValue="8s1Rz6wx0oEGnMWd+wLKb0rCLnWitDjed4xrtgFIB39PwxSj1kdxZEVKxQBmP89mY4Nwc+iWV6fisg27qaiYDw==" saltValue="3hqffbCYUQtf+RF8hnJZ0ndO8n0TRGFwyrDerddyE0NLRLDOCa1B3MTOvTGPijJYIxwlIbJLuTkuRmtnGvBkDw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_01 - MK Cvrčovice - ús...'!C2" display="/"/>
    <hyperlink ref="A96" location="'SO_02 - MK Cvrčovice - ús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topLeftCell="A142" workbookViewId="0">
      <selection activeCell="I157" sqref="I15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AT2" s="14" t="s">
        <v>86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87</v>
      </c>
    </row>
    <row r="4" spans="1:46" s="1" customFormat="1" ht="24.95" customHeight="1">
      <c r="B4" s="17"/>
      <c r="D4" s="107" t="s">
        <v>91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269" t="str">
        <f>'Rekapitulace stavby'!K6</f>
        <v>Oprava komunikace - Cvrčovice</v>
      </c>
      <c r="F7" s="270"/>
      <c r="G7" s="270"/>
      <c r="H7" s="270"/>
      <c r="L7" s="17"/>
    </row>
    <row r="8" spans="1:46" s="2" customFormat="1" ht="12" customHeight="1">
      <c r="A8" s="31"/>
      <c r="B8" s="36"/>
      <c r="C8" s="31"/>
      <c r="D8" s="109" t="s">
        <v>92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1" t="s">
        <v>93</v>
      </c>
      <c r="F9" s="272"/>
      <c r="G9" s="272"/>
      <c r="H9" s="2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19</v>
      </c>
      <c r="E11" s="31"/>
      <c r="F11" s="110" t="s">
        <v>1</v>
      </c>
      <c r="G11" s="31"/>
      <c r="H11" s="31"/>
      <c r="I11" s="109" t="s">
        <v>20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22</v>
      </c>
      <c r="E12" s="31"/>
      <c r="F12" s="110" t="s">
        <v>23</v>
      </c>
      <c r="G12" s="31"/>
      <c r="H12" s="31"/>
      <c r="I12" s="109" t="s">
        <v>24</v>
      </c>
      <c r="J12" s="111" t="str">
        <f>'Rekapitulace stavby'!AN8</f>
        <v>Vyplň údaj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27</v>
      </c>
      <c r="E14" s="31"/>
      <c r="F14" s="31"/>
      <c r="G14" s="31"/>
      <c r="H14" s="31"/>
      <c r="I14" s="109" t="s">
        <v>28</v>
      </c>
      <c r="J14" s="110" t="s">
        <v>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">
        <v>29</v>
      </c>
      <c r="F15" s="31"/>
      <c r="G15" s="31"/>
      <c r="H15" s="31"/>
      <c r="I15" s="109" t="s">
        <v>30</v>
      </c>
      <c r="J15" s="110" t="s">
        <v>1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31</v>
      </c>
      <c r="E17" s="31"/>
      <c r="F17" s="31"/>
      <c r="G17" s="31"/>
      <c r="H17" s="31"/>
      <c r="I17" s="109" t="s">
        <v>28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3" t="str">
        <f>'Rekapitulace stavby'!E14</f>
        <v>Vyplň údaj</v>
      </c>
      <c r="F18" s="274"/>
      <c r="G18" s="274"/>
      <c r="H18" s="274"/>
      <c r="I18" s="109" t="s">
        <v>30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33</v>
      </c>
      <c r="E20" s="31"/>
      <c r="F20" s="31"/>
      <c r="G20" s="31"/>
      <c r="H20" s="31"/>
      <c r="I20" s="109" t="s">
        <v>28</v>
      </c>
      <c r="J20" s="110" t="s">
        <v>1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">
        <v>34</v>
      </c>
      <c r="F21" s="31"/>
      <c r="G21" s="31"/>
      <c r="H21" s="31"/>
      <c r="I21" s="109" t="s">
        <v>30</v>
      </c>
      <c r="J21" s="110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36</v>
      </c>
      <c r="E23" s="31"/>
      <c r="F23" s="31"/>
      <c r="G23" s="31"/>
      <c r="H23" s="31"/>
      <c r="I23" s="109" t="s">
        <v>28</v>
      </c>
      <c r="J23" s="110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">
        <v>34</v>
      </c>
      <c r="F24" s="31"/>
      <c r="G24" s="31"/>
      <c r="H24" s="31"/>
      <c r="I24" s="109" t="s">
        <v>30</v>
      </c>
      <c r="J24" s="110" t="s">
        <v>1</v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37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275" t="s">
        <v>1</v>
      </c>
      <c r="F27" s="275"/>
      <c r="G27" s="275"/>
      <c r="H27" s="2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6"/>
      <c r="C30" s="31"/>
      <c r="D30" s="110" t="s">
        <v>94</v>
      </c>
      <c r="E30" s="31"/>
      <c r="F30" s="31"/>
      <c r="G30" s="31"/>
      <c r="H30" s="31"/>
      <c r="I30" s="31"/>
      <c r="J30" s="116">
        <f>J96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6"/>
      <c r="C31" s="31"/>
      <c r="D31" s="117" t="s">
        <v>95</v>
      </c>
      <c r="E31" s="31"/>
      <c r="F31" s="31"/>
      <c r="G31" s="31"/>
      <c r="H31" s="31"/>
      <c r="I31" s="31"/>
      <c r="J31" s="116">
        <f>J105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18" t="s">
        <v>38</v>
      </c>
      <c r="E32" s="31"/>
      <c r="F32" s="31"/>
      <c r="G32" s="31"/>
      <c r="H32" s="31"/>
      <c r="I32" s="31"/>
      <c r="J32" s="119">
        <f>ROUND(J30 + J31,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15"/>
      <c r="E33" s="115"/>
      <c r="F33" s="115"/>
      <c r="G33" s="115"/>
      <c r="H33" s="115"/>
      <c r="I33" s="115"/>
      <c r="J33" s="115"/>
      <c r="K33" s="115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0" t="s">
        <v>40</v>
      </c>
      <c r="G34" s="31"/>
      <c r="H34" s="31"/>
      <c r="I34" s="120" t="s">
        <v>39</v>
      </c>
      <c r="J34" s="120" t="s">
        <v>41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1" t="s">
        <v>42</v>
      </c>
      <c r="E35" s="109" t="s">
        <v>43</v>
      </c>
      <c r="F35" s="122">
        <f>ROUND((SUM(BE105:BE112) + SUM(BE132:BE157)),  2)</f>
        <v>0</v>
      </c>
      <c r="G35" s="31"/>
      <c r="H35" s="31"/>
      <c r="I35" s="123">
        <v>0.21</v>
      </c>
      <c r="J35" s="122">
        <f>ROUND(((SUM(BE105:BE112) + SUM(BE132:BE157))*I35), 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09" t="s">
        <v>44</v>
      </c>
      <c r="F36" s="122">
        <f>ROUND((SUM(BF105:BF112) + SUM(BF132:BF157)),  2)</f>
        <v>0</v>
      </c>
      <c r="G36" s="31"/>
      <c r="H36" s="31"/>
      <c r="I36" s="123">
        <v>0.15</v>
      </c>
      <c r="J36" s="122">
        <f>ROUND(((SUM(BF105:BF112) + SUM(BF132:BF157))*I36), 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45</v>
      </c>
      <c r="F37" s="122">
        <f>ROUND((SUM(BG105:BG112) + SUM(BG132:BG157)),  2)</f>
        <v>0</v>
      </c>
      <c r="G37" s="31"/>
      <c r="H37" s="31"/>
      <c r="I37" s="123">
        <v>0.21</v>
      </c>
      <c r="J37" s="122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09" t="s">
        <v>46</v>
      </c>
      <c r="F38" s="122">
        <f>ROUND((SUM(BH105:BH112) + SUM(BH132:BH157)),  2)</f>
        <v>0</v>
      </c>
      <c r="G38" s="31"/>
      <c r="H38" s="31"/>
      <c r="I38" s="123">
        <v>0.15</v>
      </c>
      <c r="J38" s="122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09" t="s">
        <v>47</v>
      </c>
      <c r="F39" s="122">
        <f>ROUND((SUM(BI105:BI112) + SUM(BI132:BI157)),  2)</f>
        <v>0</v>
      </c>
      <c r="G39" s="31"/>
      <c r="H39" s="31"/>
      <c r="I39" s="123">
        <v>0</v>
      </c>
      <c r="J39" s="122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24"/>
      <c r="D41" s="125" t="s">
        <v>48</v>
      </c>
      <c r="E41" s="126"/>
      <c r="F41" s="126"/>
      <c r="G41" s="127" t="s">
        <v>49</v>
      </c>
      <c r="H41" s="128" t="s">
        <v>50</v>
      </c>
      <c r="I41" s="126"/>
      <c r="J41" s="129">
        <f>SUM(J32:J39)</f>
        <v>0</v>
      </c>
      <c r="K41" s="130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31" t="s">
        <v>51</v>
      </c>
      <c r="E50" s="132"/>
      <c r="F50" s="132"/>
      <c r="G50" s="131" t="s">
        <v>52</v>
      </c>
      <c r="H50" s="132"/>
      <c r="I50" s="132"/>
      <c r="J50" s="132"/>
      <c r="K50" s="132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3" t="s">
        <v>53</v>
      </c>
      <c r="E61" s="134"/>
      <c r="F61" s="135" t="s">
        <v>54</v>
      </c>
      <c r="G61" s="133" t="s">
        <v>53</v>
      </c>
      <c r="H61" s="134"/>
      <c r="I61" s="134"/>
      <c r="J61" s="136" t="s">
        <v>54</v>
      </c>
      <c r="K61" s="134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1" t="s">
        <v>55</v>
      </c>
      <c r="E65" s="137"/>
      <c r="F65" s="137"/>
      <c r="G65" s="131" t="s">
        <v>56</v>
      </c>
      <c r="H65" s="137"/>
      <c r="I65" s="137"/>
      <c r="J65" s="137"/>
      <c r="K65" s="137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3" t="s">
        <v>53</v>
      </c>
      <c r="E76" s="134"/>
      <c r="F76" s="135" t="s">
        <v>54</v>
      </c>
      <c r="G76" s="133" t="s">
        <v>53</v>
      </c>
      <c r="H76" s="134"/>
      <c r="I76" s="134"/>
      <c r="J76" s="136" t="s">
        <v>54</v>
      </c>
      <c r="K76" s="134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6" t="str">
        <f>E7</f>
        <v>Oprava komunikace - Cvrčovice</v>
      </c>
      <c r="F85" s="277"/>
      <c r="G85" s="277"/>
      <c r="H85" s="277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92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47" t="str">
        <f>E9</f>
        <v>SO_01 - MK Cvrčovice - úsek A</v>
      </c>
      <c r="F87" s="278"/>
      <c r="G87" s="278"/>
      <c r="H87" s="278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22</v>
      </c>
      <c r="D89" s="33"/>
      <c r="E89" s="33"/>
      <c r="F89" s="24" t="str">
        <f>F12</f>
        <v>Cvrčovice</v>
      </c>
      <c r="G89" s="33"/>
      <c r="H89" s="33"/>
      <c r="I89" s="26" t="s">
        <v>24</v>
      </c>
      <c r="J89" s="63" t="str">
        <f>IF(J12="","",J12)</f>
        <v>Vyplň údaj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27</v>
      </c>
      <c r="D91" s="33"/>
      <c r="E91" s="33"/>
      <c r="F91" s="24" t="str">
        <f>E15</f>
        <v>Obec Cvrčovice</v>
      </c>
      <c r="G91" s="33"/>
      <c r="H91" s="33"/>
      <c r="I91" s="26" t="s">
        <v>33</v>
      </c>
      <c r="J91" s="29" t="str">
        <f>E21</f>
        <v>KFJ s.r.o.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31</v>
      </c>
      <c r="D92" s="33"/>
      <c r="E92" s="33"/>
      <c r="F92" s="24" t="str">
        <f>IF(E18="","",E18)</f>
        <v>Vyplň údaj</v>
      </c>
      <c r="G92" s="33"/>
      <c r="H92" s="33"/>
      <c r="I92" s="26" t="s">
        <v>36</v>
      </c>
      <c r="J92" s="29" t="str">
        <f>E24</f>
        <v>KFJ s.r.o.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2" t="s">
        <v>97</v>
      </c>
      <c r="D94" s="143"/>
      <c r="E94" s="143"/>
      <c r="F94" s="143"/>
      <c r="G94" s="143"/>
      <c r="H94" s="143"/>
      <c r="I94" s="143"/>
      <c r="J94" s="144" t="s">
        <v>98</v>
      </c>
      <c r="K94" s="14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5" t="s">
        <v>99</v>
      </c>
      <c r="D96" s="33"/>
      <c r="E96" s="33"/>
      <c r="F96" s="33"/>
      <c r="G96" s="33"/>
      <c r="H96" s="33"/>
      <c r="I96" s="33"/>
      <c r="J96" s="81">
        <f>J132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65" s="9" customFormat="1" ht="24.95" customHeight="1">
      <c r="B97" s="146"/>
      <c r="C97" s="147"/>
      <c r="D97" s="148" t="s">
        <v>101</v>
      </c>
      <c r="E97" s="149"/>
      <c r="F97" s="149"/>
      <c r="G97" s="149"/>
      <c r="H97" s="149"/>
      <c r="I97" s="149"/>
      <c r="J97" s="150">
        <f>J133</f>
        <v>0</v>
      </c>
      <c r="K97" s="147"/>
      <c r="L97" s="151"/>
    </row>
    <row r="98" spans="1:65" s="10" customFormat="1" ht="19.899999999999999" customHeight="1">
      <c r="B98" s="152"/>
      <c r="C98" s="153"/>
      <c r="D98" s="154" t="s">
        <v>102</v>
      </c>
      <c r="E98" s="155"/>
      <c r="F98" s="155"/>
      <c r="G98" s="155"/>
      <c r="H98" s="155"/>
      <c r="I98" s="155"/>
      <c r="J98" s="156">
        <f>J134</f>
        <v>0</v>
      </c>
      <c r="K98" s="153"/>
      <c r="L98" s="157"/>
    </row>
    <row r="99" spans="1:65" s="10" customFormat="1" ht="19.899999999999999" customHeight="1">
      <c r="B99" s="152"/>
      <c r="C99" s="153"/>
      <c r="D99" s="154" t="s">
        <v>103</v>
      </c>
      <c r="E99" s="155"/>
      <c r="F99" s="155"/>
      <c r="G99" s="155"/>
      <c r="H99" s="155"/>
      <c r="I99" s="155"/>
      <c r="J99" s="156">
        <f>J142</f>
        <v>0</v>
      </c>
      <c r="K99" s="153"/>
      <c r="L99" s="157"/>
    </row>
    <row r="100" spans="1:65" s="10" customFormat="1" ht="19.899999999999999" customHeight="1">
      <c r="B100" s="152"/>
      <c r="C100" s="153"/>
      <c r="D100" s="154" t="s">
        <v>104</v>
      </c>
      <c r="E100" s="155"/>
      <c r="F100" s="155"/>
      <c r="G100" s="155"/>
      <c r="H100" s="155"/>
      <c r="I100" s="155"/>
      <c r="J100" s="156">
        <f>J148</f>
        <v>0</v>
      </c>
      <c r="K100" s="153"/>
      <c r="L100" s="157"/>
    </row>
    <row r="101" spans="1:65" s="10" customFormat="1" ht="19.899999999999999" customHeight="1">
      <c r="B101" s="152"/>
      <c r="C101" s="153"/>
      <c r="D101" s="154" t="s">
        <v>105</v>
      </c>
      <c r="E101" s="155"/>
      <c r="F101" s="155"/>
      <c r="G101" s="155"/>
      <c r="H101" s="155"/>
      <c r="I101" s="155"/>
      <c r="J101" s="156">
        <f>J150</f>
        <v>0</v>
      </c>
      <c r="K101" s="153"/>
      <c r="L101" s="157"/>
    </row>
    <row r="102" spans="1:65" s="10" customFormat="1" ht="19.899999999999999" customHeight="1">
      <c r="B102" s="152"/>
      <c r="C102" s="153"/>
      <c r="D102" s="154" t="s">
        <v>106</v>
      </c>
      <c r="E102" s="155"/>
      <c r="F102" s="155"/>
      <c r="G102" s="155"/>
      <c r="H102" s="155"/>
      <c r="I102" s="155"/>
      <c r="J102" s="156">
        <f>J153</f>
        <v>0</v>
      </c>
      <c r="K102" s="153"/>
      <c r="L102" s="157"/>
    </row>
    <row r="103" spans="1:65" s="2" customFormat="1" ht="21.75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45" t="s">
        <v>107</v>
      </c>
      <c r="D105" s="33"/>
      <c r="E105" s="33"/>
      <c r="F105" s="33"/>
      <c r="G105" s="33"/>
      <c r="H105" s="33"/>
      <c r="I105" s="33"/>
      <c r="J105" s="158">
        <f>ROUND(J106 + J107 + J108 + J109 + J110 + J111,2)</f>
        <v>0</v>
      </c>
      <c r="K105" s="33"/>
      <c r="L105" s="48"/>
      <c r="N105" s="159" t="s">
        <v>42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32"/>
      <c r="C106" s="33"/>
      <c r="D106" s="279" t="s">
        <v>108</v>
      </c>
      <c r="E106" s="280"/>
      <c r="F106" s="280"/>
      <c r="G106" s="33"/>
      <c r="H106" s="33"/>
      <c r="I106" s="33"/>
      <c r="J106" s="161">
        <v>0</v>
      </c>
      <c r="K106" s="33"/>
      <c r="L106" s="162"/>
      <c r="M106" s="163"/>
      <c r="N106" s="164" t="s">
        <v>43</v>
      </c>
      <c r="O106" s="163"/>
      <c r="P106" s="163"/>
      <c r="Q106" s="163"/>
      <c r="R106" s="163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6" t="s">
        <v>109</v>
      </c>
      <c r="AZ106" s="163"/>
      <c r="BA106" s="163"/>
      <c r="BB106" s="163"/>
      <c r="BC106" s="163"/>
      <c r="BD106" s="163"/>
      <c r="BE106" s="167">
        <f t="shared" ref="BE106:BE111" si="0">IF(N106="základní",J106,0)</f>
        <v>0</v>
      </c>
      <c r="BF106" s="167">
        <f t="shared" ref="BF106:BF111" si="1">IF(N106="snížená",J106,0)</f>
        <v>0</v>
      </c>
      <c r="BG106" s="167">
        <f t="shared" ref="BG106:BG111" si="2">IF(N106="zákl. přenesená",J106,0)</f>
        <v>0</v>
      </c>
      <c r="BH106" s="167">
        <f t="shared" ref="BH106:BH111" si="3">IF(N106="sníž. přenesená",J106,0)</f>
        <v>0</v>
      </c>
      <c r="BI106" s="167">
        <f t="shared" ref="BI106:BI111" si="4">IF(N106="nulová",J106,0)</f>
        <v>0</v>
      </c>
      <c r="BJ106" s="166" t="s">
        <v>21</v>
      </c>
      <c r="BK106" s="163"/>
      <c r="BL106" s="163"/>
      <c r="BM106" s="163"/>
    </row>
    <row r="107" spans="1:65" s="2" customFormat="1" ht="18" customHeight="1">
      <c r="A107" s="31"/>
      <c r="B107" s="32"/>
      <c r="C107" s="33"/>
      <c r="D107" s="279" t="s">
        <v>110</v>
      </c>
      <c r="E107" s="280"/>
      <c r="F107" s="280"/>
      <c r="G107" s="33"/>
      <c r="H107" s="33"/>
      <c r="I107" s="33"/>
      <c r="J107" s="161">
        <v>0</v>
      </c>
      <c r="K107" s="33"/>
      <c r="L107" s="162"/>
      <c r="M107" s="163"/>
      <c r="N107" s="164" t="s">
        <v>43</v>
      </c>
      <c r="O107" s="163"/>
      <c r="P107" s="163"/>
      <c r="Q107" s="163"/>
      <c r="R107" s="163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6" t="s">
        <v>109</v>
      </c>
      <c r="AZ107" s="163"/>
      <c r="BA107" s="163"/>
      <c r="BB107" s="163"/>
      <c r="BC107" s="163"/>
      <c r="BD107" s="163"/>
      <c r="BE107" s="167">
        <f t="shared" si="0"/>
        <v>0</v>
      </c>
      <c r="BF107" s="167">
        <f t="shared" si="1"/>
        <v>0</v>
      </c>
      <c r="BG107" s="167">
        <f t="shared" si="2"/>
        <v>0</v>
      </c>
      <c r="BH107" s="167">
        <f t="shared" si="3"/>
        <v>0</v>
      </c>
      <c r="BI107" s="167">
        <f t="shared" si="4"/>
        <v>0</v>
      </c>
      <c r="BJ107" s="166" t="s">
        <v>21</v>
      </c>
      <c r="BK107" s="163"/>
      <c r="BL107" s="163"/>
      <c r="BM107" s="163"/>
    </row>
    <row r="108" spans="1:65" s="2" customFormat="1" ht="18" customHeight="1">
      <c r="A108" s="31"/>
      <c r="B108" s="32"/>
      <c r="C108" s="33"/>
      <c r="D108" s="279" t="s">
        <v>111</v>
      </c>
      <c r="E108" s="280"/>
      <c r="F108" s="280"/>
      <c r="G108" s="33"/>
      <c r="H108" s="33"/>
      <c r="I108" s="33"/>
      <c r="J108" s="161">
        <v>0</v>
      </c>
      <c r="K108" s="33"/>
      <c r="L108" s="162"/>
      <c r="M108" s="163"/>
      <c r="N108" s="164" t="s">
        <v>43</v>
      </c>
      <c r="O108" s="163"/>
      <c r="P108" s="163"/>
      <c r="Q108" s="163"/>
      <c r="R108" s="163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6" t="s">
        <v>109</v>
      </c>
      <c r="AZ108" s="163"/>
      <c r="BA108" s="163"/>
      <c r="BB108" s="163"/>
      <c r="BC108" s="163"/>
      <c r="BD108" s="163"/>
      <c r="BE108" s="167">
        <f t="shared" si="0"/>
        <v>0</v>
      </c>
      <c r="BF108" s="167">
        <f t="shared" si="1"/>
        <v>0</v>
      </c>
      <c r="BG108" s="167">
        <f t="shared" si="2"/>
        <v>0</v>
      </c>
      <c r="BH108" s="167">
        <f t="shared" si="3"/>
        <v>0</v>
      </c>
      <c r="BI108" s="167">
        <f t="shared" si="4"/>
        <v>0</v>
      </c>
      <c r="BJ108" s="166" t="s">
        <v>21</v>
      </c>
      <c r="BK108" s="163"/>
      <c r="BL108" s="163"/>
      <c r="BM108" s="163"/>
    </row>
    <row r="109" spans="1:65" s="2" customFormat="1" ht="18" customHeight="1">
      <c r="A109" s="31"/>
      <c r="B109" s="32"/>
      <c r="C109" s="33"/>
      <c r="D109" s="279" t="s">
        <v>112</v>
      </c>
      <c r="E109" s="280"/>
      <c r="F109" s="280"/>
      <c r="G109" s="33"/>
      <c r="H109" s="33"/>
      <c r="I109" s="33"/>
      <c r="J109" s="161">
        <v>0</v>
      </c>
      <c r="K109" s="33"/>
      <c r="L109" s="162"/>
      <c r="M109" s="163"/>
      <c r="N109" s="164" t="s">
        <v>43</v>
      </c>
      <c r="O109" s="163"/>
      <c r="P109" s="163"/>
      <c r="Q109" s="163"/>
      <c r="R109" s="163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6" t="s">
        <v>109</v>
      </c>
      <c r="AZ109" s="163"/>
      <c r="BA109" s="163"/>
      <c r="BB109" s="163"/>
      <c r="BC109" s="163"/>
      <c r="BD109" s="163"/>
      <c r="BE109" s="167">
        <f t="shared" si="0"/>
        <v>0</v>
      </c>
      <c r="BF109" s="167">
        <f t="shared" si="1"/>
        <v>0</v>
      </c>
      <c r="BG109" s="167">
        <f t="shared" si="2"/>
        <v>0</v>
      </c>
      <c r="BH109" s="167">
        <f t="shared" si="3"/>
        <v>0</v>
      </c>
      <c r="BI109" s="167">
        <f t="shared" si="4"/>
        <v>0</v>
      </c>
      <c r="BJ109" s="166" t="s">
        <v>21</v>
      </c>
      <c r="BK109" s="163"/>
      <c r="BL109" s="163"/>
      <c r="BM109" s="163"/>
    </row>
    <row r="110" spans="1:65" s="2" customFormat="1" ht="18" customHeight="1">
      <c r="A110" s="31"/>
      <c r="B110" s="32"/>
      <c r="C110" s="33"/>
      <c r="D110" s="279" t="s">
        <v>113</v>
      </c>
      <c r="E110" s="280"/>
      <c r="F110" s="280"/>
      <c r="G110" s="33"/>
      <c r="H110" s="33"/>
      <c r="I110" s="33"/>
      <c r="J110" s="161">
        <v>0</v>
      </c>
      <c r="K110" s="33"/>
      <c r="L110" s="162"/>
      <c r="M110" s="163"/>
      <c r="N110" s="164" t="s">
        <v>43</v>
      </c>
      <c r="O110" s="163"/>
      <c r="P110" s="163"/>
      <c r="Q110" s="163"/>
      <c r="R110" s="163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6" t="s">
        <v>109</v>
      </c>
      <c r="AZ110" s="163"/>
      <c r="BA110" s="163"/>
      <c r="BB110" s="163"/>
      <c r="BC110" s="163"/>
      <c r="BD110" s="163"/>
      <c r="BE110" s="167">
        <f t="shared" si="0"/>
        <v>0</v>
      </c>
      <c r="BF110" s="167">
        <f t="shared" si="1"/>
        <v>0</v>
      </c>
      <c r="BG110" s="167">
        <f t="shared" si="2"/>
        <v>0</v>
      </c>
      <c r="BH110" s="167">
        <f t="shared" si="3"/>
        <v>0</v>
      </c>
      <c r="BI110" s="167">
        <f t="shared" si="4"/>
        <v>0</v>
      </c>
      <c r="BJ110" s="166" t="s">
        <v>21</v>
      </c>
      <c r="BK110" s="163"/>
      <c r="BL110" s="163"/>
      <c r="BM110" s="163"/>
    </row>
    <row r="111" spans="1:65" s="2" customFormat="1" ht="18" customHeight="1">
      <c r="A111" s="31"/>
      <c r="B111" s="32"/>
      <c r="C111" s="33"/>
      <c r="D111" s="160" t="s">
        <v>114</v>
      </c>
      <c r="E111" s="33"/>
      <c r="F111" s="33"/>
      <c r="G111" s="33"/>
      <c r="H111" s="33"/>
      <c r="I111" s="33"/>
      <c r="J111" s="161">
        <f>ROUND(J30*T111,2)</f>
        <v>0</v>
      </c>
      <c r="K111" s="33"/>
      <c r="L111" s="162"/>
      <c r="M111" s="163"/>
      <c r="N111" s="164" t="s">
        <v>43</v>
      </c>
      <c r="O111" s="163"/>
      <c r="P111" s="163"/>
      <c r="Q111" s="163"/>
      <c r="R111" s="163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6" t="s">
        <v>115</v>
      </c>
      <c r="AZ111" s="163"/>
      <c r="BA111" s="163"/>
      <c r="BB111" s="163"/>
      <c r="BC111" s="163"/>
      <c r="BD111" s="163"/>
      <c r="BE111" s="167">
        <f t="shared" si="0"/>
        <v>0</v>
      </c>
      <c r="BF111" s="167">
        <f t="shared" si="1"/>
        <v>0</v>
      </c>
      <c r="BG111" s="167">
        <f t="shared" si="2"/>
        <v>0</v>
      </c>
      <c r="BH111" s="167">
        <f t="shared" si="3"/>
        <v>0</v>
      </c>
      <c r="BI111" s="167">
        <f t="shared" si="4"/>
        <v>0</v>
      </c>
      <c r="BJ111" s="166" t="s">
        <v>21</v>
      </c>
      <c r="BK111" s="163"/>
      <c r="BL111" s="163"/>
      <c r="BM111" s="163"/>
    </row>
    <row r="112" spans="1:65" s="2" customFormat="1" ht="11.25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68" t="s">
        <v>116</v>
      </c>
      <c r="D113" s="143"/>
      <c r="E113" s="143"/>
      <c r="F113" s="143"/>
      <c r="G113" s="143"/>
      <c r="H113" s="143"/>
      <c r="I113" s="143"/>
      <c r="J113" s="169">
        <f>ROUND(J96+J105,2)</f>
        <v>0</v>
      </c>
      <c r="K113" s="14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117</v>
      </c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16</v>
      </c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3"/>
      <c r="D122" s="33"/>
      <c r="E122" s="276" t="str">
        <f>E7</f>
        <v>Oprava komunikace - Cvrčovice</v>
      </c>
      <c r="F122" s="277"/>
      <c r="G122" s="277"/>
      <c r="H122" s="277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92</v>
      </c>
      <c r="D123" s="33"/>
      <c r="E123" s="33"/>
      <c r="F123" s="33"/>
      <c r="G123" s="33"/>
      <c r="H123" s="33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3"/>
      <c r="D124" s="33"/>
      <c r="E124" s="247" t="str">
        <f>E9</f>
        <v>SO_01 - MK Cvrčovice - úsek A</v>
      </c>
      <c r="F124" s="278"/>
      <c r="G124" s="278"/>
      <c r="H124" s="278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22</v>
      </c>
      <c r="D126" s="33"/>
      <c r="E126" s="33"/>
      <c r="F126" s="24" t="str">
        <f>F12</f>
        <v>Cvrčovice</v>
      </c>
      <c r="G126" s="33"/>
      <c r="H126" s="33"/>
      <c r="I126" s="26" t="s">
        <v>24</v>
      </c>
      <c r="J126" s="63" t="str">
        <f>IF(J12="","",J12)</f>
        <v>Vyplň údaj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27</v>
      </c>
      <c r="D128" s="33"/>
      <c r="E128" s="33"/>
      <c r="F128" s="24" t="str">
        <f>E15</f>
        <v>Obec Cvrčovice</v>
      </c>
      <c r="G128" s="33"/>
      <c r="H128" s="33"/>
      <c r="I128" s="26" t="s">
        <v>33</v>
      </c>
      <c r="J128" s="29" t="str">
        <f>E21</f>
        <v>KFJ s.r.o.</v>
      </c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31</v>
      </c>
      <c r="D129" s="33"/>
      <c r="E129" s="33"/>
      <c r="F129" s="24" t="str">
        <f>IF(E18="","",E18)</f>
        <v>Vyplň údaj</v>
      </c>
      <c r="G129" s="33"/>
      <c r="H129" s="33"/>
      <c r="I129" s="26" t="s">
        <v>36</v>
      </c>
      <c r="J129" s="29" t="str">
        <f>E24</f>
        <v>KFJ s.r.o.</v>
      </c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4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70"/>
      <c r="B131" s="171"/>
      <c r="C131" s="172" t="s">
        <v>118</v>
      </c>
      <c r="D131" s="173" t="s">
        <v>63</v>
      </c>
      <c r="E131" s="173" t="s">
        <v>59</v>
      </c>
      <c r="F131" s="173" t="s">
        <v>60</v>
      </c>
      <c r="G131" s="173" t="s">
        <v>119</v>
      </c>
      <c r="H131" s="173" t="s">
        <v>120</v>
      </c>
      <c r="I131" s="173" t="s">
        <v>121</v>
      </c>
      <c r="J131" s="174" t="s">
        <v>98</v>
      </c>
      <c r="K131" s="175" t="s">
        <v>122</v>
      </c>
      <c r="L131" s="176"/>
      <c r="M131" s="72" t="s">
        <v>1</v>
      </c>
      <c r="N131" s="73" t="s">
        <v>42</v>
      </c>
      <c r="O131" s="73" t="s">
        <v>123</v>
      </c>
      <c r="P131" s="73" t="s">
        <v>124</v>
      </c>
      <c r="Q131" s="73" t="s">
        <v>125</v>
      </c>
      <c r="R131" s="73" t="s">
        <v>126</v>
      </c>
      <c r="S131" s="73" t="s">
        <v>127</v>
      </c>
      <c r="T131" s="74" t="s">
        <v>128</v>
      </c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</row>
    <row r="132" spans="1:65" s="2" customFormat="1" ht="22.9" customHeight="1">
      <c r="A132" s="31"/>
      <c r="B132" s="32"/>
      <c r="C132" s="79" t="s">
        <v>129</v>
      </c>
      <c r="D132" s="33"/>
      <c r="E132" s="33"/>
      <c r="F132" s="33"/>
      <c r="G132" s="33"/>
      <c r="H132" s="33"/>
      <c r="I132" s="33"/>
      <c r="J132" s="177">
        <f>BK132</f>
        <v>0</v>
      </c>
      <c r="K132" s="33"/>
      <c r="L132" s="36"/>
      <c r="M132" s="75"/>
      <c r="N132" s="178"/>
      <c r="O132" s="76"/>
      <c r="P132" s="179">
        <f>P133</f>
        <v>0</v>
      </c>
      <c r="Q132" s="76"/>
      <c r="R132" s="179">
        <f>R133</f>
        <v>79.044239680000004</v>
      </c>
      <c r="S132" s="76"/>
      <c r="T132" s="180">
        <f>T133</f>
        <v>576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77</v>
      </c>
      <c r="AU132" s="14" t="s">
        <v>100</v>
      </c>
      <c r="BK132" s="181">
        <f>BK133</f>
        <v>0</v>
      </c>
    </row>
    <row r="133" spans="1:65" s="12" customFormat="1" ht="25.9" customHeight="1">
      <c r="B133" s="182"/>
      <c r="C133" s="183"/>
      <c r="D133" s="184" t="s">
        <v>77</v>
      </c>
      <c r="E133" s="185" t="s">
        <v>130</v>
      </c>
      <c r="F133" s="185" t="s">
        <v>131</v>
      </c>
      <c r="G133" s="183"/>
      <c r="H133" s="183"/>
      <c r="I133" s="186"/>
      <c r="J133" s="187">
        <f>BK133</f>
        <v>0</v>
      </c>
      <c r="K133" s="183"/>
      <c r="L133" s="188"/>
      <c r="M133" s="189"/>
      <c r="N133" s="190"/>
      <c r="O133" s="190"/>
      <c r="P133" s="191">
        <f>P134+P142+P148+P150+P153</f>
        <v>0</v>
      </c>
      <c r="Q133" s="190"/>
      <c r="R133" s="191">
        <f>R134+R142+R148+R150+R153</f>
        <v>79.044239680000004</v>
      </c>
      <c r="S133" s="190"/>
      <c r="T133" s="192">
        <f>T134+T142+T148+T150+T153</f>
        <v>576</v>
      </c>
      <c r="AR133" s="193" t="s">
        <v>21</v>
      </c>
      <c r="AT133" s="194" t="s">
        <v>77</v>
      </c>
      <c r="AU133" s="194" t="s">
        <v>78</v>
      </c>
      <c r="AY133" s="193" t="s">
        <v>132</v>
      </c>
      <c r="BK133" s="195">
        <f>BK134+BK142+BK148+BK150+BK153</f>
        <v>0</v>
      </c>
    </row>
    <row r="134" spans="1:65" s="12" customFormat="1" ht="22.9" customHeight="1">
      <c r="B134" s="182"/>
      <c r="C134" s="183"/>
      <c r="D134" s="184" t="s">
        <v>77</v>
      </c>
      <c r="E134" s="196" t="s">
        <v>21</v>
      </c>
      <c r="F134" s="196" t="s">
        <v>133</v>
      </c>
      <c r="G134" s="183"/>
      <c r="H134" s="183"/>
      <c r="I134" s="186"/>
      <c r="J134" s="197">
        <f>BK134</f>
        <v>0</v>
      </c>
      <c r="K134" s="183"/>
      <c r="L134" s="188"/>
      <c r="M134" s="189"/>
      <c r="N134" s="190"/>
      <c r="O134" s="190"/>
      <c r="P134" s="191">
        <f>SUM(P135:P141)</f>
        <v>0</v>
      </c>
      <c r="Q134" s="190"/>
      <c r="R134" s="191">
        <f>SUM(R135:R141)</f>
        <v>0</v>
      </c>
      <c r="S134" s="190"/>
      <c r="T134" s="192">
        <f>SUM(T135:T141)</f>
        <v>576</v>
      </c>
      <c r="AR134" s="193" t="s">
        <v>21</v>
      </c>
      <c r="AT134" s="194" t="s">
        <v>77</v>
      </c>
      <c r="AU134" s="194" t="s">
        <v>21</v>
      </c>
      <c r="AY134" s="193" t="s">
        <v>132</v>
      </c>
      <c r="BK134" s="195">
        <f>SUM(BK135:BK141)</f>
        <v>0</v>
      </c>
    </row>
    <row r="135" spans="1:65" s="2" customFormat="1" ht="24.2" customHeight="1">
      <c r="A135" s="31"/>
      <c r="B135" s="32"/>
      <c r="C135" s="198" t="s">
        <v>21</v>
      </c>
      <c r="D135" s="198" t="s">
        <v>134</v>
      </c>
      <c r="E135" s="199" t="s">
        <v>135</v>
      </c>
      <c r="F135" s="200" t="s">
        <v>136</v>
      </c>
      <c r="G135" s="201" t="s">
        <v>137</v>
      </c>
      <c r="H135" s="202">
        <v>768</v>
      </c>
      <c r="I135" s="203"/>
      <c r="J135" s="204">
        <f t="shared" ref="J135:J141" si="5">ROUND(I135*H135,2)</f>
        <v>0</v>
      </c>
      <c r="K135" s="205"/>
      <c r="L135" s="36"/>
      <c r="M135" s="206" t="s">
        <v>1</v>
      </c>
      <c r="N135" s="207" t="s">
        <v>43</v>
      </c>
      <c r="O135" s="68"/>
      <c r="P135" s="208">
        <f t="shared" ref="P135:P141" si="6">O135*H135</f>
        <v>0</v>
      </c>
      <c r="Q135" s="208">
        <v>0</v>
      </c>
      <c r="R135" s="208">
        <f t="shared" ref="R135:R141" si="7">Q135*H135</f>
        <v>0</v>
      </c>
      <c r="S135" s="208">
        <v>0.75</v>
      </c>
      <c r="T135" s="209">
        <f t="shared" ref="T135:T141" si="8">S135*H135</f>
        <v>576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10" t="s">
        <v>138</v>
      </c>
      <c r="AT135" s="210" t="s">
        <v>134</v>
      </c>
      <c r="AU135" s="210" t="s">
        <v>87</v>
      </c>
      <c r="AY135" s="14" t="s">
        <v>132</v>
      </c>
      <c r="BE135" s="211">
        <f t="shared" ref="BE135:BE141" si="9">IF(N135="základní",J135,0)</f>
        <v>0</v>
      </c>
      <c r="BF135" s="211">
        <f t="shared" ref="BF135:BF141" si="10">IF(N135="snížená",J135,0)</f>
        <v>0</v>
      </c>
      <c r="BG135" s="211">
        <f t="shared" ref="BG135:BG141" si="11">IF(N135="zákl. přenesená",J135,0)</f>
        <v>0</v>
      </c>
      <c r="BH135" s="211">
        <f t="shared" ref="BH135:BH141" si="12">IF(N135="sníž. přenesená",J135,0)</f>
        <v>0</v>
      </c>
      <c r="BI135" s="211">
        <f t="shared" ref="BI135:BI141" si="13">IF(N135="nulová",J135,0)</f>
        <v>0</v>
      </c>
      <c r="BJ135" s="14" t="s">
        <v>21</v>
      </c>
      <c r="BK135" s="211">
        <f t="shared" ref="BK135:BK141" si="14">ROUND(I135*H135,2)</f>
        <v>0</v>
      </c>
      <c r="BL135" s="14" t="s">
        <v>138</v>
      </c>
      <c r="BM135" s="210" t="s">
        <v>139</v>
      </c>
    </row>
    <row r="136" spans="1:65" s="2" customFormat="1" ht="24.2" customHeight="1">
      <c r="A136" s="31"/>
      <c r="B136" s="32"/>
      <c r="C136" s="198" t="s">
        <v>87</v>
      </c>
      <c r="D136" s="198" t="s">
        <v>134</v>
      </c>
      <c r="E136" s="199" t="s">
        <v>140</v>
      </c>
      <c r="F136" s="200" t="s">
        <v>141</v>
      </c>
      <c r="G136" s="201" t="s">
        <v>142</v>
      </c>
      <c r="H136" s="202">
        <v>46.76</v>
      </c>
      <c r="I136" s="203"/>
      <c r="J136" s="204">
        <f t="shared" si="5"/>
        <v>0</v>
      </c>
      <c r="K136" s="205"/>
      <c r="L136" s="36"/>
      <c r="M136" s="206" t="s">
        <v>1</v>
      </c>
      <c r="N136" s="207" t="s">
        <v>43</v>
      </c>
      <c r="O136" s="68"/>
      <c r="P136" s="208">
        <f t="shared" si="6"/>
        <v>0</v>
      </c>
      <c r="Q136" s="208">
        <v>0</v>
      </c>
      <c r="R136" s="208">
        <f t="shared" si="7"/>
        <v>0</v>
      </c>
      <c r="S136" s="208">
        <v>0</v>
      </c>
      <c r="T136" s="209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10" t="s">
        <v>138</v>
      </c>
      <c r="AT136" s="210" t="s">
        <v>134</v>
      </c>
      <c r="AU136" s="210" t="s">
        <v>87</v>
      </c>
      <c r="AY136" s="14" t="s">
        <v>132</v>
      </c>
      <c r="BE136" s="211">
        <f t="shared" si="9"/>
        <v>0</v>
      </c>
      <c r="BF136" s="211">
        <f t="shared" si="10"/>
        <v>0</v>
      </c>
      <c r="BG136" s="211">
        <f t="shared" si="11"/>
        <v>0</v>
      </c>
      <c r="BH136" s="211">
        <f t="shared" si="12"/>
        <v>0</v>
      </c>
      <c r="BI136" s="211">
        <f t="shared" si="13"/>
        <v>0</v>
      </c>
      <c r="BJ136" s="14" t="s">
        <v>21</v>
      </c>
      <c r="BK136" s="211">
        <f t="shared" si="14"/>
        <v>0</v>
      </c>
      <c r="BL136" s="14" t="s">
        <v>138</v>
      </c>
      <c r="BM136" s="210" t="s">
        <v>143</v>
      </c>
    </row>
    <row r="137" spans="1:65" s="2" customFormat="1" ht="24.2" customHeight="1">
      <c r="A137" s="31"/>
      <c r="B137" s="32"/>
      <c r="C137" s="198" t="s">
        <v>144</v>
      </c>
      <c r="D137" s="198" t="s">
        <v>134</v>
      </c>
      <c r="E137" s="199" t="s">
        <v>145</v>
      </c>
      <c r="F137" s="200" t="s">
        <v>146</v>
      </c>
      <c r="G137" s="201" t="s">
        <v>142</v>
      </c>
      <c r="H137" s="202">
        <v>17.535</v>
      </c>
      <c r="I137" s="203"/>
      <c r="J137" s="204">
        <f t="shared" si="5"/>
        <v>0</v>
      </c>
      <c r="K137" s="205"/>
      <c r="L137" s="36"/>
      <c r="M137" s="206" t="s">
        <v>1</v>
      </c>
      <c r="N137" s="207" t="s">
        <v>43</v>
      </c>
      <c r="O137" s="68"/>
      <c r="P137" s="208">
        <f t="shared" si="6"/>
        <v>0</v>
      </c>
      <c r="Q137" s="208">
        <v>0</v>
      </c>
      <c r="R137" s="208">
        <f t="shared" si="7"/>
        <v>0</v>
      </c>
      <c r="S137" s="208">
        <v>0</v>
      </c>
      <c r="T137" s="209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10" t="s">
        <v>138</v>
      </c>
      <c r="AT137" s="210" t="s">
        <v>134</v>
      </c>
      <c r="AU137" s="210" t="s">
        <v>87</v>
      </c>
      <c r="AY137" s="14" t="s">
        <v>132</v>
      </c>
      <c r="BE137" s="211">
        <f t="shared" si="9"/>
        <v>0</v>
      </c>
      <c r="BF137" s="211">
        <f t="shared" si="10"/>
        <v>0</v>
      </c>
      <c r="BG137" s="211">
        <f t="shared" si="11"/>
        <v>0</v>
      </c>
      <c r="BH137" s="211">
        <f t="shared" si="12"/>
        <v>0</v>
      </c>
      <c r="BI137" s="211">
        <f t="shared" si="13"/>
        <v>0</v>
      </c>
      <c r="BJ137" s="14" t="s">
        <v>21</v>
      </c>
      <c r="BK137" s="211">
        <f t="shared" si="14"/>
        <v>0</v>
      </c>
      <c r="BL137" s="14" t="s">
        <v>138</v>
      </c>
      <c r="BM137" s="210" t="s">
        <v>147</v>
      </c>
    </row>
    <row r="138" spans="1:65" s="2" customFormat="1" ht="24.2" customHeight="1">
      <c r="A138" s="31"/>
      <c r="B138" s="32"/>
      <c r="C138" s="198" t="s">
        <v>138</v>
      </c>
      <c r="D138" s="198" t="s">
        <v>134</v>
      </c>
      <c r="E138" s="199" t="s">
        <v>148</v>
      </c>
      <c r="F138" s="200" t="s">
        <v>149</v>
      </c>
      <c r="G138" s="201" t="s">
        <v>142</v>
      </c>
      <c r="H138" s="202">
        <v>17.535</v>
      </c>
      <c r="I138" s="203"/>
      <c r="J138" s="204">
        <f t="shared" si="5"/>
        <v>0</v>
      </c>
      <c r="K138" s="205"/>
      <c r="L138" s="36"/>
      <c r="M138" s="206" t="s">
        <v>1</v>
      </c>
      <c r="N138" s="207" t="s">
        <v>43</v>
      </c>
      <c r="O138" s="68"/>
      <c r="P138" s="208">
        <f t="shared" si="6"/>
        <v>0</v>
      </c>
      <c r="Q138" s="208">
        <v>0</v>
      </c>
      <c r="R138" s="208">
        <f t="shared" si="7"/>
        <v>0</v>
      </c>
      <c r="S138" s="208">
        <v>0</v>
      </c>
      <c r="T138" s="209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10" t="s">
        <v>138</v>
      </c>
      <c r="AT138" s="210" t="s">
        <v>134</v>
      </c>
      <c r="AU138" s="210" t="s">
        <v>87</v>
      </c>
      <c r="AY138" s="14" t="s">
        <v>132</v>
      </c>
      <c r="BE138" s="211">
        <f t="shared" si="9"/>
        <v>0</v>
      </c>
      <c r="BF138" s="211">
        <f t="shared" si="10"/>
        <v>0</v>
      </c>
      <c r="BG138" s="211">
        <f t="shared" si="11"/>
        <v>0</v>
      </c>
      <c r="BH138" s="211">
        <f t="shared" si="12"/>
        <v>0</v>
      </c>
      <c r="BI138" s="211">
        <f t="shared" si="13"/>
        <v>0</v>
      </c>
      <c r="BJ138" s="14" t="s">
        <v>21</v>
      </c>
      <c r="BK138" s="211">
        <f t="shared" si="14"/>
        <v>0</v>
      </c>
      <c r="BL138" s="14" t="s">
        <v>138</v>
      </c>
      <c r="BM138" s="210" t="s">
        <v>150</v>
      </c>
    </row>
    <row r="139" spans="1:65" s="2" customFormat="1" ht="24.2" customHeight="1">
      <c r="A139" s="31"/>
      <c r="B139" s="32"/>
      <c r="C139" s="198" t="s">
        <v>151</v>
      </c>
      <c r="D139" s="198" t="s">
        <v>134</v>
      </c>
      <c r="E139" s="199" t="s">
        <v>152</v>
      </c>
      <c r="F139" s="200" t="s">
        <v>153</v>
      </c>
      <c r="G139" s="201" t="s">
        <v>154</v>
      </c>
      <c r="H139" s="202">
        <v>31.562999999999999</v>
      </c>
      <c r="I139" s="203"/>
      <c r="J139" s="204">
        <f t="shared" si="5"/>
        <v>0</v>
      </c>
      <c r="K139" s="205"/>
      <c r="L139" s="36"/>
      <c r="M139" s="206" t="s">
        <v>1</v>
      </c>
      <c r="N139" s="207" t="s">
        <v>43</v>
      </c>
      <c r="O139" s="68"/>
      <c r="P139" s="208">
        <f t="shared" si="6"/>
        <v>0</v>
      </c>
      <c r="Q139" s="208">
        <v>0</v>
      </c>
      <c r="R139" s="208">
        <f t="shared" si="7"/>
        <v>0</v>
      </c>
      <c r="S139" s="208">
        <v>0</v>
      </c>
      <c r="T139" s="209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10" t="s">
        <v>138</v>
      </c>
      <c r="AT139" s="210" t="s">
        <v>134</v>
      </c>
      <c r="AU139" s="210" t="s">
        <v>87</v>
      </c>
      <c r="AY139" s="14" t="s">
        <v>132</v>
      </c>
      <c r="BE139" s="211">
        <f t="shared" si="9"/>
        <v>0</v>
      </c>
      <c r="BF139" s="211">
        <f t="shared" si="10"/>
        <v>0</v>
      </c>
      <c r="BG139" s="211">
        <f t="shared" si="11"/>
        <v>0</v>
      </c>
      <c r="BH139" s="211">
        <f t="shared" si="12"/>
        <v>0</v>
      </c>
      <c r="BI139" s="211">
        <f t="shared" si="13"/>
        <v>0</v>
      </c>
      <c r="BJ139" s="14" t="s">
        <v>21</v>
      </c>
      <c r="BK139" s="211">
        <f t="shared" si="14"/>
        <v>0</v>
      </c>
      <c r="BL139" s="14" t="s">
        <v>138</v>
      </c>
      <c r="BM139" s="210" t="s">
        <v>155</v>
      </c>
    </row>
    <row r="140" spans="1:65" s="2" customFormat="1" ht="14.45" customHeight="1">
      <c r="A140" s="31"/>
      <c r="B140" s="32"/>
      <c r="C140" s="198" t="s">
        <v>156</v>
      </c>
      <c r="D140" s="198" t="s">
        <v>134</v>
      </c>
      <c r="E140" s="199" t="s">
        <v>157</v>
      </c>
      <c r="F140" s="200" t="s">
        <v>158</v>
      </c>
      <c r="G140" s="201" t="s">
        <v>142</v>
      </c>
      <c r="H140" s="202">
        <v>17.535</v>
      </c>
      <c r="I140" s="203"/>
      <c r="J140" s="204">
        <f t="shared" si="5"/>
        <v>0</v>
      </c>
      <c r="K140" s="205"/>
      <c r="L140" s="36"/>
      <c r="M140" s="206" t="s">
        <v>1</v>
      </c>
      <c r="N140" s="207" t="s">
        <v>43</v>
      </c>
      <c r="O140" s="68"/>
      <c r="P140" s="208">
        <f t="shared" si="6"/>
        <v>0</v>
      </c>
      <c r="Q140" s="208">
        <v>0</v>
      </c>
      <c r="R140" s="208">
        <f t="shared" si="7"/>
        <v>0</v>
      </c>
      <c r="S140" s="208">
        <v>0</v>
      </c>
      <c r="T140" s="209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10" t="s">
        <v>138</v>
      </c>
      <c r="AT140" s="210" t="s">
        <v>134</v>
      </c>
      <c r="AU140" s="210" t="s">
        <v>87</v>
      </c>
      <c r="AY140" s="14" t="s">
        <v>132</v>
      </c>
      <c r="BE140" s="211">
        <f t="shared" si="9"/>
        <v>0</v>
      </c>
      <c r="BF140" s="211">
        <f t="shared" si="10"/>
        <v>0</v>
      </c>
      <c r="BG140" s="211">
        <f t="shared" si="11"/>
        <v>0</v>
      </c>
      <c r="BH140" s="211">
        <f t="shared" si="12"/>
        <v>0</v>
      </c>
      <c r="BI140" s="211">
        <f t="shared" si="13"/>
        <v>0</v>
      </c>
      <c r="BJ140" s="14" t="s">
        <v>21</v>
      </c>
      <c r="BK140" s="211">
        <f t="shared" si="14"/>
        <v>0</v>
      </c>
      <c r="BL140" s="14" t="s">
        <v>138</v>
      </c>
      <c r="BM140" s="210" t="s">
        <v>159</v>
      </c>
    </row>
    <row r="141" spans="1:65" s="2" customFormat="1" ht="24.2" customHeight="1">
      <c r="A141" s="31"/>
      <c r="B141" s="32"/>
      <c r="C141" s="198" t="s">
        <v>160</v>
      </c>
      <c r="D141" s="198" t="s">
        <v>134</v>
      </c>
      <c r="E141" s="199" t="s">
        <v>161</v>
      </c>
      <c r="F141" s="200" t="s">
        <v>162</v>
      </c>
      <c r="G141" s="201" t="s">
        <v>142</v>
      </c>
      <c r="H141" s="202">
        <v>29.225000000000001</v>
      </c>
      <c r="I141" s="203"/>
      <c r="J141" s="204">
        <f t="shared" si="5"/>
        <v>0</v>
      </c>
      <c r="K141" s="205"/>
      <c r="L141" s="36"/>
      <c r="M141" s="206" t="s">
        <v>1</v>
      </c>
      <c r="N141" s="207" t="s">
        <v>43</v>
      </c>
      <c r="O141" s="68"/>
      <c r="P141" s="208">
        <f t="shared" si="6"/>
        <v>0</v>
      </c>
      <c r="Q141" s="208">
        <v>0</v>
      </c>
      <c r="R141" s="208">
        <f t="shared" si="7"/>
        <v>0</v>
      </c>
      <c r="S141" s="208">
        <v>0</v>
      </c>
      <c r="T141" s="209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10" t="s">
        <v>138</v>
      </c>
      <c r="AT141" s="210" t="s">
        <v>134</v>
      </c>
      <c r="AU141" s="210" t="s">
        <v>87</v>
      </c>
      <c r="AY141" s="14" t="s">
        <v>132</v>
      </c>
      <c r="BE141" s="211">
        <f t="shared" si="9"/>
        <v>0</v>
      </c>
      <c r="BF141" s="211">
        <f t="shared" si="10"/>
        <v>0</v>
      </c>
      <c r="BG141" s="211">
        <f t="shared" si="11"/>
        <v>0</v>
      </c>
      <c r="BH141" s="211">
        <f t="shared" si="12"/>
        <v>0</v>
      </c>
      <c r="BI141" s="211">
        <f t="shared" si="13"/>
        <v>0</v>
      </c>
      <c r="BJ141" s="14" t="s">
        <v>21</v>
      </c>
      <c r="BK141" s="211">
        <f t="shared" si="14"/>
        <v>0</v>
      </c>
      <c r="BL141" s="14" t="s">
        <v>138</v>
      </c>
      <c r="BM141" s="210" t="s">
        <v>163</v>
      </c>
    </row>
    <row r="142" spans="1:65" s="12" customFormat="1" ht="22.9" customHeight="1">
      <c r="B142" s="182"/>
      <c r="C142" s="183"/>
      <c r="D142" s="184" t="s">
        <v>77</v>
      </c>
      <c r="E142" s="196" t="s">
        <v>151</v>
      </c>
      <c r="F142" s="196" t="s">
        <v>164</v>
      </c>
      <c r="G142" s="183"/>
      <c r="H142" s="183"/>
      <c r="I142" s="186"/>
      <c r="J142" s="197">
        <f>BK142</f>
        <v>0</v>
      </c>
      <c r="K142" s="183"/>
      <c r="L142" s="188"/>
      <c r="M142" s="189"/>
      <c r="N142" s="190"/>
      <c r="O142" s="190"/>
      <c r="P142" s="191">
        <f>SUM(P143:P147)</f>
        <v>0</v>
      </c>
      <c r="Q142" s="190"/>
      <c r="R142" s="191">
        <f>SUM(R143:R147)</f>
        <v>0</v>
      </c>
      <c r="S142" s="190"/>
      <c r="T142" s="192">
        <f>SUM(T143:T147)</f>
        <v>0</v>
      </c>
      <c r="AR142" s="193" t="s">
        <v>21</v>
      </c>
      <c r="AT142" s="194" t="s">
        <v>77</v>
      </c>
      <c r="AU142" s="194" t="s">
        <v>21</v>
      </c>
      <c r="AY142" s="193" t="s">
        <v>132</v>
      </c>
      <c r="BK142" s="195">
        <f>SUM(BK143:BK147)</f>
        <v>0</v>
      </c>
    </row>
    <row r="143" spans="1:65" s="2" customFormat="1" ht="14.45" customHeight="1">
      <c r="A143" s="31"/>
      <c r="B143" s="32"/>
      <c r="C143" s="198" t="s">
        <v>165</v>
      </c>
      <c r="D143" s="198" t="s">
        <v>134</v>
      </c>
      <c r="E143" s="199" t="s">
        <v>166</v>
      </c>
      <c r="F143" s="200" t="s">
        <v>167</v>
      </c>
      <c r="G143" s="201" t="s">
        <v>137</v>
      </c>
      <c r="H143" s="202">
        <v>768</v>
      </c>
      <c r="I143" s="203"/>
      <c r="J143" s="204">
        <f>ROUND(I143*H143,2)</f>
        <v>0</v>
      </c>
      <c r="K143" s="205"/>
      <c r="L143" s="36"/>
      <c r="M143" s="206" t="s">
        <v>1</v>
      </c>
      <c r="N143" s="207" t="s">
        <v>43</v>
      </c>
      <c r="O143" s="68"/>
      <c r="P143" s="208">
        <f>O143*H143</f>
        <v>0</v>
      </c>
      <c r="Q143" s="208">
        <v>0</v>
      </c>
      <c r="R143" s="208">
        <f>Q143*H143</f>
        <v>0</v>
      </c>
      <c r="S143" s="208">
        <v>0</v>
      </c>
      <c r="T143" s="209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10" t="s">
        <v>138</v>
      </c>
      <c r="AT143" s="210" t="s">
        <v>134</v>
      </c>
      <c r="AU143" s="210" t="s">
        <v>87</v>
      </c>
      <c r="AY143" s="14" t="s">
        <v>132</v>
      </c>
      <c r="BE143" s="211">
        <f>IF(N143="základní",J143,0)</f>
        <v>0</v>
      </c>
      <c r="BF143" s="211">
        <f>IF(N143="snížená",J143,0)</f>
        <v>0</v>
      </c>
      <c r="BG143" s="211">
        <f>IF(N143="zákl. přenesená",J143,0)</f>
        <v>0</v>
      </c>
      <c r="BH143" s="211">
        <f>IF(N143="sníž. přenesená",J143,0)</f>
        <v>0</v>
      </c>
      <c r="BI143" s="211">
        <f>IF(N143="nulová",J143,0)</f>
        <v>0</v>
      </c>
      <c r="BJ143" s="14" t="s">
        <v>21</v>
      </c>
      <c r="BK143" s="211">
        <f>ROUND(I143*H143,2)</f>
        <v>0</v>
      </c>
      <c r="BL143" s="14" t="s">
        <v>138</v>
      </c>
      <c r="BM143" s="210" t="s">
        <v>168</v>
      </c>
    </row>
    <row r="144" spans="1:65" s="2" customFormat="1" ht="24.2" customHeight="1">
      <c r="A144" s="31"/>
      <c r="B144" s="32"/>
      <c r="C144" s="198" t="s">
        <v>169</v>
      </c>
      <c r="D144" s="198" t="s">
        <v>134</v>
      </c>
      <c r="E144" s="199" t="s">
        <v>170</v>
      </c>
      <c r="F144" s="200" t="s">
        <v>171</v>
      </c>
      <c r="G144" s="201" t="s">
        <v>137</v>
      </c>
      <c r="H144" s="202">
        <v>768</v>
      </c>
      <c r="I144" s="203"/>
      <c r="J144" s="204">
        <f>ROUND(I144*H144,2)</f>
        <v>0</v>
      </c>
      <c r="K144" s="205"/>
      <c r="L144" s="36"/>
      <c r="M144" s="206" t="s">
        <v>1</v>
      </c>
      <c r="N144" s="207" t="s">
        <v>43</v>
      </c>
      <c r="O144" s="68"/>
      <c r="P144" s="208">
        <f>O144*H144</f>
        <v>0</v>
      </c>
      <c r="Q144" s="208">
        <v>0</v>
      </c>
      <c r="R144" s="208">
        <f>Q144*H144</f>
        <v>0</v>
      </c>
      <c r="S144" s="208">
        <v>0</v>
      </c>
      <c r="T144" s="209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10" t="s">
        <v>138</v>
      </c>
      <c r="AT144" s="210" t="s">
        <v>134</v>
      </c>
      <c r="AU144" s="210" t="s">
        <v>87</v>
      </c>
      <c r="AY144" s="14" t="s">
        <v>132</v>
      </c>
      <c r="BE144" s="211">
        <f>IF(N144="základní",J144,0)</f>
        <v>0</v>
      </c>
      <c r="BF144" s="211">
        <f>IF(N144="snížená",J144,0)</f>
        <v>0</v>
      </c>
      <c r="BG144" s="211">
        <f>IF(N144="zákl. přenesená",J144,0)</f>
        <v>0</v>
      </c>
      <c r="BH144" s="211">
        <f>IF(N144="sníž. přenesená",J144,0)</f>
        <v>0</v>
      </c>
      <c r="BI144" s="211">
        <f>IF(N144="nulová",J144,0)</f>
        <v>0</v>
      </c>
      <c r="BJ144" s="14" t="s">
        <v>21</v>
      </c>
      <c r="BK144" s="211">
        <f>ROUND(I144*H144,2)</f>
        <v>0</v>
      </c>
      <c r="BL144" s="14" t="s">
        <v>138</v>
      </c>
      <c r="BM144" s="210" t="s">
        <v>172</v>
      </c>
    </row>
    <row r="145" spans="1:65" s="2" customFormat="1" ht="24.2" customHeight="1">
      <c r="A145" s="31"/>
      <c r="B145" s="32"/>
      <c r="C145" s="198" t="s">
        <v>25</v>
      </c>
      <c r="D145" s="198" t="s">
        <v>134</v>
      </c>
      <c r="E145" s="199" t="s">
        <v>173</v>
      </c>
      <c r="F145" s="200" t="s">
        <v>174</v>
      </c>
      <c r="G145" s="201" t="s">
        <v>137</v>
      </c>
      <c r="H145" s="202">
        <v>768</v>
      </c>
      <c r="I145" s="203"/>
      <c r="J145" s="204">
        <f>ROUND(I145*H145,2)</f>
        <v>0</v>
      </c>
      <c r="K145" s="205"/>
      <c r="L145" s="36"/>
      <c r="M145" s="206" t="s">
        <v>1</v>
      </c>
      <c r="N145" s="207" t="s">
        <v>43</v>
      </c>
      <c r="O145" s="68"/>
      <c r="P145" s="208">
        <f>O145*H145</f>
        <v>0</v>
      </c>
      <c r="Q145" s="208">
        <v>0</v>
      </c>
      <c r="R145" s="208">
        <f>Q145*H145</f>
        <v>0</v>
      </c>
      <c r="S145" s="208">
        <v>0</v>
      </c>
      <c r="T145" s="209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10" t="s">
        <v>138</v>
      </c>
      <c r="AT145" s="210" t="s">
        <v>134</v>
      </c>
      <c r="AU145" s="210" t="s">
        <v>87</v>
      </c>
      <c r="AY145" s="14" t="s">
        <v>132</v>
      </c>
      <c r="BE145" s="211">
        <f>IF(N145="základní",J145,0)</f>
        <v>0</v>
      </c>
      <c r="BF145" s="211">
        <f>IF(N145="snížená",J145,0)</f>
        <v>0</v>
      </c>
      <c r="BG145" s="211">
        <f>IF(N145="zákl. přenesená",J145,0)</f>
        <v>0</v>
      </c>
      <c r="BH145" s="211">
        <f>IF(N145="sníž. přenesená",J145,0)</f>
        <v>0</v>
      </c>
      <c r="BI145" s="211">
        <f>IF(N145="nulová",J145,0)</f>
        <v>0</v>
      </c>
      <c r="BJ145" s="14" t="s">
        <v>21</v>
      </c>
      <c r="BK145" s="211">
        <f>ROUND(I145*H145,2)</f>
        <v>0</v>
      </c>
      <c r="BL145" s="14" t="s">
        <v>138</v>
      </c>
      <c r="BM145" s="210" t="s">
        <v>175</v>
      </c>
    </row>
    <row r="146" spans="1:65" s="2" customFormat="1" ht="14.45" customHeight="1">
      <c r="A146" s="31"/>
      <c r="B146" s="32"/>
      <c r="C146" s="198" t="s">
        <v>176</v>
      </c>
      <c r="D146" s="198" t="s">
        <v>134</v>
      </c>
      <c r="E146" s="199" t="s">
        <v>177</v>
      </c>
      <c r="F146" s="200" t="s">
        <v>178</v>
      </c>
      <c r="G146" s="201" t="s">
        <v>137</v>
      </c>
      <c r="H146" s="202">
        <v>768</v>
      </c>
      <c r="I146" s="203"/>
      <c r="J146" s="204">
        <f>ROUND(I146*H146,2)</f>
        <v>0</v>
      </c>
      <c r="K146" s="205"/>
      <c r="L146" s="36"/>
      <c r="M146" s="206" t="s">
        <v>1</v>
      </c>
      <c r="N146" s="207" t="s">
        <v>43</v>
      </c>
      <c r="O146" s="68"/>
      <c r="P146" s="208">
        <f>O146*H146</f>
        <v>0</v>
      </c>
      <c r="Q146" s="208">
        <v>0</v>
      </c>
      <c r="R146" s="208">
        <f>Q146*H146</f>
        <v>0</v>
      </c>
      <c r="S146" s="208">
        <v>0</v>
      </c>
      <c r="T146" s="209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10" t="s">
        <v>138</v>
      </c>
      <c r="AT146" s="210" t="s">
        <v>134</v>
      </c>
      <c r="AU146" s="210" t="s">
        <v>87</v>
      </c>
      <c r="AY146" s="14" t="s">
        <v>132</v>
      </c>
      <c r="BE146" s="211">
        <f>IF(N146="základní",J146,0)</f>
        <v>0</v>
      </c>
      <c r="BF146" s="211">
        <f>IF(N146="snížená",J146,0)</f>
        <v>0</v>
      </c>
      <c r="BG146" s="211">
        <f>IF(N146="zákl. přenesená",J146,0)</f>
        <v>0</v>
      </c>
      <c r="BH146" s="211">
        <f>IF(N146="sníž. přenesená",J146,0)</f>
        <v>0</v>
      </c>
      <c r="BI146" s="211">
        <f>IF(N146="nulová",J146,0)</f>
        <v>0</v>
      </c>
      <c r="BJ146" s="14" t="s">
        <v>21</v>
      </c>
      <c r="BK146" s="211">
        <f>ROUND(I146*H146,2)</f>
        <v>0</v>
      </c>
      <c r="BL146" s="14" t="s">
        <v>138</v>
      </c>
      <c r="BM146" s="210" t="s">
        <v>179</v>
      </c>
    </row>
    <row r="147" spans="1:65" s="2" customFormat="1" ht="24.2" customHeight="1">
      <c r="A147" s="31"/>
      <c r="B147" s="32"/>
      <c r="C147" s="198" t="s">
        <v>180</v>
      </c>
      <c r="D147" s="198" t="s">
        <v>134</v>
      </c>
      <c r="E147" s="199" t="s">
        <v>181</v>
      </c>
      <c r="F147" s="200" t="s">
        <v>182</v>
      </c>
      <c r="G147" s="201" t="s">
        <v>137</v>
      </c>
      <c r="H147" s="202">
        <v>768</v>
      </c>
      <c r="I147" s="203"/>
      <c r="J147" s="204">
        <f>ROUND(I147*H147,2)</f>
        <v>0</v>
      </c>
      <c r="K147" s="205"/>
      <c r="L147" s="36"/>
      <c r="M147" s="206" t="s">
        <v>1</v>
      </c>
      <c r="N147" s="207" t="s">
        <v>43</v>
      </c>
      <c r="O147" s="68"/>
      <c r="P147" s="208">
        <f>O147*H147</f>
        <v>0</v>
      </c>
      <c r="Q147" s="208">
        <v>0</v>
      </c>
      <c r="R147" s="208">
        <f>Q147*H147</f>
        <v>0</v>
      </c>
      <c r="S147" s="208">
        <v>0</v>
      </c>
      <c r="T147" s="209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10" t="s">
        <v>138</v>
      </c>
      <c r="AT147" s="210" t="s">
        <v>134</v>
      </c>
      <c r="AU147" s="210" t="s">
        <v>87</v>
      </c>
      <c r="AY147" s="14" t="s">
        <v>132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14" t="s">
        <v>21</v>
      </c>
      <c r="BK147" s="211">
        <f>ROUND(I147*H147,2)</f>
        <v>0</v>
      </c>
      <c r="BL147" s="14" t="s">
        <v>138</v>
      </c>
      <c r="BM147" s="210" t="s">
        <v>183</v>
      </c>
    </row>
    <row r="148" spans="1:65" s="12" customFormat="1" ht="22.9" customHeight="1">
      <c r="B148" s="182"/>
      <c r="C148" s="183"/>
      <c r="D148" s="184" t="s">
        <v>77</v>
      </c>
      <c r="E148" s="196" t="s">
        <v>165</v>
      </c>
      <c r="F148" s="196" t="s">
        <v>184</v>
      </c>
      <c r="G148" s="183"/>
      <c r="H148" s="183"/>
      <c r="I148" s="186"/>
      <c r="J148" s="197">
        <f>BK148</f>
        <v>0</v>
      </c>
      <c r="K148" s="183"/>
      <c r="L148" s="188"/>
      <c r="M148" s="189"/>
      <c r="N148" s="190"/>
      <c r="O148" s="190"/>
      <c r="P148" s="191">
        <f>P149</f>
        <v>0</v>
      </c>
      <c r="Q148" s="190"/>
      <c r="R148" s="191">
        <f>R149</f>
        <v>0.42080000000000001</v>
      </c>
      <c r="S148" s="190"/>
      <c r="T148" s="192">
        <f>T149</f>
        <v>0</v>
      </c>
      <c r="AR148" s="193" t="s">
        <v>21</v>
      </c>
      <c r="AT148" s="194" t="s">
        <v>77</v>
      </c>
      <c r="AU148" s="194" t="s">
        <v>21</v>
      </c>
      <c r="AY148" s="193" t="s">
        <v>132</v>
      </c>
      <c r="BK148" s="195">
        <f>BK149</f>
        <v>0</v>
      </c>
    </row>
    <row r="149" spans="1:65" s="2" customFormat="1" ht="24.2" customHeight="1">
      <c r="A149" s="31"/>
      <c r="B149" s="32"/>
      <c r="C149" s="198" t="s">
        <v>185</v>
      </c>
      <c r="D149" s="198" t="s">
        <v>134</v>
      </c>
      <c r="E149" s="199" t="s">
        <v>186</v>
      </c>
      <c r="F149" s="200" t="s">
        <v>187</v>
      </c>
      <c r="G149" s="201" t="s">
        <v>188</v>
      </c>
      <c r="H149" s="202">
        <v>1</v>
      </c>
      <c r="I149" s="203"/>
      <c r="J149" s="204">
        <f>ROUND(I149*H149,2)</f>
        <v>0</v>
      </c>
      <c r="K149" s="205"/>
      <c r="L149" s="36"/>
      <c r="M149" s="206" t="s">
        <v>1</v>
      </c>
      <c r="N149" s="207" t="s">
        <v>43</v>
      </c>
      <c r="O149" s="68"/>
      <c r="P149" s="208">
        <f>O149*H149</f>
        <v>0</v>
      </c>
      <c r="Q149" s="208">
        <v>0.42080000000000001</v>
      </c>
      <c r="R149" s="208">
        <f>Q149*H149</f>
        <v>0.42080000000000001</v>
      </c>
      <c r="S149" s="208">
        <v>0</v>
      </c>
      <c r="T149" s="209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10" t="s">
        <v>138</v>
      </c>
      <c r="AT149" s="210" t="s">
        <v>134</v>
      </c>
      <c r="AU149" s="210" t="s">
        <v>87</v>
      </c>
      <c r="AY149" s="14" t="s">
        <v>132</v>
      </c>
      <c r="BE149" s="211">
        <f>IF(N149="základní",J149,0)</f>
        <v>0</v>
      </c>
      <c r="BF149" s="211">
        <f>IF(N149="snížená",J149,0)</f>
        <v>0</v>
      </c>
      <c r="BG149" s="211">
        <f>IF(N149="zákl. přenesená",J149,0)</f>
        <v>0</v>
      </c>
      <c r="BH149" s="211">
        <f>IF(N149="sníž. přenesená",J149,0)</f>
        <v>0</v>
      </c>
      <c r="BI149" s="211">
        <f>IF(N149="nulová",J149,0)</f>
        <v>0</v>
      </c>
      <c r="BJ149" s="14" t="s">
        <v>21</v>
      </c>
      <c r="BK149" s="211">
        <f>ROUND(I149*H149,2)</f>
        <v>0</v>
      </c>
      <c r="BL149" s="14" t="s">
        <v>138</v>
      </c>
      <c r="BM149" s="210" t="s">
        <v>189</v>
      </c>
    </row>
    <row r="150" spans="1:65" s="12" customFormat="1" ht="22.9" customHeight="1">
      <c r="B150" s="182"/>
      <c r="C150" s="183"/>
      <c r="D150" s="184" t="s">
        <v>77</v>
      </c>
      <c r="E150" s="196" t="s">
        <v>169</v>
      </c>
      <c r="F150" s="196" t="s">
        <v>190</v>
      </c>
      <c r="G150" s="183"/>
      <c r="H150" s="183"/>
      <c r="I150" s="186"/>
      <c r="J150" s="197">
        <f>BK150</f>
        <v>0</v>
      </c>
      <c r="K150" s="183"/>
      <c r="L150" s="188"/>
      <c r="M150" s="189"/>
      <c r="N150" s="190"/>
      <c r="O150" s="190"/>
      <c r="P150" s="191">
        <f>SUM(P151:P152)</f>
        <v>0</v>
      </c>
      <c r="Q150" s="190"/>
      <c r="R150" s="191">
        <f>SUM(R151:R152)</f>
        <v>78.623439680000004</v>
      </c>
      <c r="S150" s="190"/>
      <c r="T150" s="192">
        <f>SUM(T151:T152)</f>
        <v>0</v>
      </c>
      <c r="AR150" s="193" t="s">
        <v>21</v>
      </c>
      <c r="AT150" s="194" t="s">
        <v>77</v>
      </c>
      <c r="AU150" s="194" t="s">
        <v>21</v>
      </c>
      <c r="AY150" s="193" t="s">
        <v>132</v>
      </c>
      <c r="BK150" s="195">
        <f>SUM(BK151:BK152)</f>
        <v>0</v>
      </c>
    </row>
    <row r="151" spans="1:65" s="2" customFormat="1" ht="24.2" customHeight="1">
      <c r="A151" s="31"/>
      <c r="B151" s="32"/>
      <c r="C151" s="198" t="s">
        <v>191</v>
      </c>
      <c r="D151" s="198" t="s">
        <v>134</v>
      </c>
      <c r="E151" s="199" t="s">
        <v>192</v>
      </c>
      <c r="F151" s="200" t="s">
        <v>193</v>
      </c>
      <c r="G151" s="201" t="s">
        <v>194</v>
      </c>
      <c r="H151" s="202">
        <v>334</v>
      </c>
      <c r="I151" s="203"/>
      <c r="J151" s="204">
        <f>ROUND(I151*H151,2)</f>
        <v>0</v>
      </c>
      <c r="K151" s="205"/>
      <c r="L151" s="36"/>
      <c r="M151" s="206" t="s">
        <v>1</v>
      </c>
      <c r="N151" s="207" t="s">
        <v>43</v>
      </c>
      <c r="O151" s="68"/>
      <c r="P151" s="208">
        <f>O151*H151</f>
        <v>0</v>
      </c>
      <c r="Q151" s="208">
        <v>0.15539952000000001</v>
      </c>
      <c r="R151" s="208">
        <f>Q151*H151</f>
        <v>51.903439680000005</v>
      </c>
      <c r="S151" s="208">
        <v>0</v>
      </c>
      <c r="T151" s="209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10" t="s">
        <v>138</v>
      </c>
      <c r="AT151" s="210" t="s">
        <v>134</v>
      </c>
      <c r="AU151" s="210" t="s">
        <v>87</v>
      </c>
      <c r="AY151" s="14" t="s">
        <v>132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4" t="s">
        <v>21</v>
      </c>
      <c r="BK151" s="211">
        <f>ROUND(I151*H151,2)</f>
        <v>0</v>
      </c>
      <c r="BL151" s="14" t="s">
        <v>138</v>
      </c>
      <c r="BM151" s="210" t="s">
        <v>195</v>
      </c>
    </row>
    <row r="152" spans="1:65" s="2" customFormat="1" ht="14.45" customHeight="1">
      <c r="A152" s="31"/>
      <c r="B152" s="32"/>
      <c r="C152" s="212" t="s">
        <v>8</v>
      </c>
      <c r="D152" s="212" t="s">
        <v>196</v>
      </c>
      <c r="E152" s="213" t="s">
        <v>197</v>
      </c>
      <c r="F152" s="214" t="s">
        <v>198</v>
      </c>
      <c r="G152" s="215" t="s">
        <v>194</v>
      </c>
      <c r="H152" s="216">
        <v>334</v>
      </c>
      <c r="I152" s="217"/>
      <c r="J152" s="218">
        <f>ROUND(I152*H152,2)</f>
        <v>0</v>
      </c>
      <c r="K152" s="219"/>
      <c r="L152" s="220"/>
      <c r="M152" s="221" t="s">
        <v>1</v>
      </c>
      <c r="N152" s="222" t="s">
        <v>43</v>
      </c>
      <c r="O152" s="68"/>
      <c r="P152" s="208">
        <f>O152*H152</f>
        <v>0</v>
      </c>
      <c r="Q152" s="208">
        <v>0.08</v>
      </c>
      <c r="R152" s="208">
        <f>Q152*H152</f>
        <v>26.72</v>
      </c>
      <c r="S152" s="208">
        <v>0</v>
      </c>
      <c r="T152" s="209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10" t="s">
        <v>165</v>
      </c>
      <c r="AT152" s="210" t="s">
        <v>196</v>
      </c>
      <c r="AU152" s="210" t="s">
        <v>87</v>
      </c>
      <c r="AY152" s="14" t="s">
        <v>132</v>
      </c>
      <c r="BE152" s="211">
        <f>IF(N152="základní",J152,0)</f>
        <v>0</v>
      </c>
      <c r="BF152" s="211">
        <f>IF(N152="snížená",J152,0)</f>
        <v>0</v>
      </c>
      <c r="BG152" s="211">
        <f>IF(N152="zákl. přenesená",J152,0)</f>
        <v>0</v>
      </c>
      <c r="BH152" s="211">
        <f>IF(N152="sníž. přenesená",J152,0)</f>
        <v>0</v>
      </c>
      <c r="BI152" s="211">
        <f>IF(N152="nulová",J152,0)</f>
        <v>0</v>
      </c>
      <c r="BJ152" s="14" t="s">
        <v>21</v>
      </c>
      <c r="BK152" s="211">
        <f>ROUND(I152*H152,2)</f>
        <v>0</v>
      </c>
      <c r="BL152" s="14" t="s">
        <v>138</v>
      </c>
      <c r="BM152" s="210" t="s">
        <v>199</v>
      </c>
    </row>
    <row r="153" spans="1:65" s="12" customFormat="1" ht="22.9" customHeight="1">
      <c r="B153" s="182"/>
      <c r="C153" s="183"/>
      <c r="D153" s="184" t="s">
        <v>77</v>
      </c>
      <c r="E153" s="196" t="s">
        <v>200</v>
      </c>
      <c r="F153" s="196" t="s">
        <v>201</v>
      </c>
      <c r="G153" s="183"/>
      <c r="H153" s="183"/>
      <c r="I153" s="186"/>
      <c r="J153" s="197">
        <f>BK153</f>
        <v>0</v>
      </c>
      <c r="K153" s="183"/>
      <c r="L153" s="188"/>
      <c r="M153" s="189"/>
      <c r="N153" s="190"/>
      <c r="O153" s="190"/>
      <c r="P153" s="191">
        <f>SUM(P154:P157)</f>
        <v>0</v>
      </c>
      <c r="Q153" s="190"/>
      <c r="R153" s="191">
        <f>SUM(R154:R157)</f>
        <v>0</v>
      </c>
      <c r="S153" s="190"/>
      <c r="T153" s="192">
        <f>SUM(T154:T157)</f>
        <v>0</v>
      </c>
      <c r="AR153" s="193" t="s">
        <v>21</v>
      </c>
      <c r="AT153" s="194" t="s">
        <v>77</v>
      </c>
      <c r="AU153" s="194" t="s">
        <v>21</v>
      </c>
      <c r="AY153" s="193" t="s">
        <v>132</v>
      </c>
      <c r="BK153" s="195">
        <f>SUM(BK154:BK157)</f>
        <v>0</v>
      </c>
    </row>
    <row r="154" spans="1:65" s="2" customFormat="1" ht="14.45" customHeight="1">
      <c r="A154" s="31"/>
      <c r="B154" s="32"/>
      <c r="C154" s="198" t="s">
        <v>202</v>
      </c>
      <c r="D154" s="198" t="s">
        <v>134</v>
      </c>
      <c r="E154" s="199" t="s">
        <v>203</v>
      </c>
      <c r="F154" s="200" t="s">
        <v>204</v>
      </c>
      <c r="G154" s="201" t="s">
        <v>154</v>
      </c>
      <c r="H154" s="202">
        <v>576</v>
      </c>
      <c r="I154" s="203"/>
      <c r="J154" s="204">
        <f>ROUND(I154*H154,2)</f>
        <v>0</v>
      </c>
      <c r="K154" s="205"/>
      <c r="L154" s="36"/>
      <c r="M154" s="206" t="s">
        <v>1</v>
      </c>
      <c r="N154" s="207" t="s">
        <v>43</v>
      </c>
      <c r="O154" s="68"/>
      <c r="P154" s="208">
        <f>O154*H154</f>
        <v>0</v>
      </c>
      <c r="Q154" s="208">
        <v>0</v>
      </c>
      <c r="R154" s="208">
        <f>Q154*H154</f>
        <v>0</v>
      </c>
      <c r="S154" s="208">
        <v>0</v>
      </c>
      <c r="T154" s="209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10" t="s">
        <v>138</v>
      </c>
      <c r="AT154" s="210" t="s">
        <v>134</v>
      </c>
      <c r="AU154" s="210" t="s">
        <v>87</v>
      </c>
      <c r="AY154" s="14" t="s">
        <v>132</v>
      </c>
      <c r="BE154" s="211">
        <f>IF(N154="základní",J154,0)</f>
        <v>0</v>
      </c>
      <c r="BF154" s="211">
        <f>IF(N154="snížená",J154,0)</f>
        <v>0</v>
      </c>
      <c r="BG154" s="211">
        <f>IF(N154="zákl. přenesená",J154,0)</f>
        <v>0</v>
      </c>
      <c r="BH154" s="211">
        <f>IF(N154="sníž. přenesená",J154,0)</f>
        <v>0</v>
      </c>
      <c r="BI154" s="211">
        <f>IF(N154="nulová",J154,0)</f>
        <v>0</v>
      </c>
      <c r="BJ154" s="14" t="s">
        <v>21</v>
      </c>
      <c r="BK154" s="211">
        <f>ROUND(I154*H154,2)</f>
        <v>0</v>
      </c>
      <c r="BL154" s="14" t="s">
        <v>138</v>
      </c>
      <c r="BM154" s="210" t="s">
        <v>205</v>
      </c>
    </row>
    <row r="155" spans="1:65" s="2" customFormat="1" ht="24.2" customHeight="1">
      <c r="A155" s="31"/>
      <c r="B155" s="32"/>
      <c r="C155" s="198" t="s">
        <v>206</v>
      </c>
      <c r="D155" s="198" t="s">
        <v>134</v>
      </c>
      <c r="E155" s="199" t="s">
        <v>207</v>
      </c>
      <c r="F155" s="200" t="s">
        <v>208</v>
      </c>
      <c r="G155" s="201" t="s">
        <v>154</v>
      </c>
      <c r="H155" s="202">
        <v>576</v>
      </c>
      <c r="I155" s="203"/>
      <c r="J155" s="204">
        <f>ROUND(I155*H155,2)</f>
        <v>0</v>
      </c>
      <c r="K155" s="205"/>
      <c r="L155" s="36"/>
      <c r="M155" s="206" t="s">
        <v>1</v>
      </c>
      <c r="N155" s="207" t="s">
        <v>43</v>
      </c>
      <c r="O155" s="68"/>
      <c r="P155" s="208">
        <f>O155*H155</f>
        <v>0</v>
      </c>
      <c r="Q155" s="208">
        <v>0</v>
      </c>
      <c r="R155" s="208">
        <f>Q155*H155</f>
        <v>0</v>
      </c>
      <c r="S155" s="208">
        <v>0</v>
      </c>
      <c r="T155" s="209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10" t="s">
        <v>138</v>
      </c>
      <c r="AT155" s="210" t="s">
        <v>134</v>
      </c>
      <c r="AU155" s="210" t="s">
        <v>87</v>
      </c>
      <c r="AY155" s="14" t="s">
        <v>132</v>
      </c>
      <c r="BE155" s="211">
        <f>IF(N155="základní",J155,0)</f>
        <v>0</v>
      </c>
      <c r="BF155" s="211">
        <f>IF(N155="snížená",J155,0)</f>
        <v>0</v>
      </c>
      <c r="BG155" s="211">
        <f>IF(N155="zákl. přenesená",J155,0)</f>
        <v>0</v>
      </c>
      <c r="BH155" s="211">
        <f>IF(N155="sníž. přenesená",J155,0)</f>
        <v>0</v>
      </c>
      <c r="BI155" s="211">
        <f>IF(N155="nulová",J155,0)</f>
        <v>0</v>
      </c>
      <c r="BJ155" s="14" t="s">
        <v>21</v>
      </c>
      <c r="BK155" s="211">
        <f>ROUND(I155*H155,2)</f>
        <v>0</v>
      </c>
      <c r="BL155" s="14" t="s">
        <v>138</v>
      </c>
      <c r="BM155" s="210" t="s">
        <v>209</v>
      </c>
    </row>
    <row r="156" spans="1:65" s="2" customFormat="1" ht="24.2" customHeight="1">
      <c r="A156" s="31"/>
      <c r="B156" s="32"/>
      <c r="C156" s="198" t="s">
        <v>210</v>
      </c>
      <c r="D156" s="198" t="s">
        <v>134</v>
      </c>
      <c r="E156" s="199" t="s">
        <v>211</v>
      </c>
      <c r="F156" s="200" t="s">
        <v>212</v>
      </c>
      <c r="G156" s="201" t="s">
        <v>154</v>
      </c>
      <c r="H156" s="202">
        <v>2304</v>
      </c>
      <c r="I156" s="203"/>
      <c r="J156" s="204">
        <f>ROUND(I156*H156,2)</f>
        <v>0</v>
      </c>
      <c r="K156" s="205"/>
      <c r="L156" s="36"/>
      <c r="M156" s="206" t="s">
        <v>1</v>
      </c>
      <c r="N156" s="207" t="s">
        <v>43</v>
      </c>
      <c r="O156" s="68"/>
      <c r="P156" s="208">
        <f>O156*H156</f>
        <v>0</v>
      </c>
      <c r="Q156" s="208">
        <v>0</v>
      </c>
      <c r="R156" s="208">
        <f>Q156*H156</f>
        <v>0</v>
      </c>
      <c r="S156" s="208">
        <v>0</v>
      </c>
      <c r="T156" s="209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10" t="s">
        <v>138</v>
      </c>
      <c r="AT156" s="210" t="s">
        <v>134</v>
      </c>
      <c r="AU156" s="210" t="s">
        <v>87</v>
      </c>
      <c r="AY156" s="14" t="s">
        <v>132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4" t="s">
        <v>21</v>
      </c>
      <c r="BK156" s="211">
        <f>ROUND(I156*H156,2)</f>
        <v>0</v>
      </c>
      <c r="BL156" s="14" t="s">
        <v>138</v>
      </c>
      <c r="BM156" s="210" t="s">
        <v>213</v>
      </c>
    </row>
    <row r="157" spans="1:65" s="2" customFormat="1" ht="37.9" customHeight="1">
      <c r="A157" s="31"/>
      <c r="B157" s="32"/>
      <c r="C157" s="198" t="s">
        <v>214</v>
      </c>
      <c r="D157" s="198" t="s">
        <v>134</v>
      </c>
      <c r="E157" s="199" t="s">
        <v>215</v>
      </c>
      <c r="F157" s="200" t="s">
        <v>216</v>
      </c>
      <c r="G157" s="201" t="s">
        <v>154</v>
      </c>
      <c r="H157" s="202">
        <v>576</v>
      </c>
      <c r="I157" s="203"/>
      <c r="J157" s="204">
        <f>ROUND(I157*H157,2)</f>
        <v>0</v>
      </c>
      <c r="K157" s="205"/>
      <c r="L157" s="36"/>
      <c r="M157" s="223" t="s">
        <v>1</v>
      </c>
      <c r="N157" s="224" t="s">
        <v>43</v>
      </c>
      <c r="O157" s="225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10" t="s">
        <v>138</v>
      </c>
      <c r="AT157" s="210" t="s">
        <v>134</v>
      </c>
      <c r="AU157" s="210" t="s">
        <v>87</v>
      </c>
      <c r="AY157" s="14" t="s">
        <v>132</v>
      </c>
      <c r="BE157" s="211">
        <f>IF(N157="základní",J157,0)</f>
        <v>0</v>
      </c>
      <c r="BF157" s="211">
        <f>IF(N157="snížená",J157,0)</f>
        <v>0</v>
      </c>
      <c r="BG157" s="211">
        <f>IF(N157="zákl. přenesená",J157,0)</f>
        <v>0</v>
      </c>
      <c r="BH157" s="211">
        <f>IF(N157="sníž. přenesená",J157,0)</f>
        <v>0</v>
      </c>
      <c r="BI157" s="211">
        <f>IF(N157="nulová",J157,0)</f>
        <v>0</v>
      </c>
      <c r="BJ157" s="14" t="s">
        <v>21</v>
      </c>
      <c r="BK157" s="211">
        <f>ROUND(I157*H157,2)</f>
        <v>0</v>
      </c>
      <c r="BL157" s="14" t="s">
        <v>138</v>
      </c>
      <c r="BM157" s="210" t="s">
        <v>217</v>
      </c>
    </row>
    <row r="158" spans="1:65" s="2" customFormat="1" ht="6.95" customHeight="1">
      <c r="A158" s="31"/>
      <c r="B158" s="51"/>
      <c r="C158" s="52"/>
      <c r="D158" s="52"/>
      <c r="E158" s="52"/>
      <c r="F158" s="52"/>
      <c r="G158" s="52"/>
      <c r="H158" s="52"/>
      <c r="I158" s="52"/>
      <c r="J158" s="52"/>
      <c r="K158" s="52"/>
      <c r="L158" s="36"/>
      <c r="M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</sheetData>
  <sheetProtection algorithmName="SHA-512" hashValue="0H206BQq/rJiIzvj76YiKqCckWYqffpv7YxwwRDk3wfFq/L1MwN4gAyTw1frJa251fOx0Up8FzIpgYyUREyUPQ==" saltValue="x0wvINrbMcFXxMOiQJc77kyTkQMEwyy+pceS/XHUjUnJHflc4tSMd5nKeHGKwQTYYkYjP+GTAsIYb3JvnZJxRA==" spinCount="100000" sheet="1" objects="1" scenarios="1" formatColumns="0" formatRows="0" autoFilter="0"/>
  <autoFilter ref="C131:K157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abSelected="1" topLeftCell="A139" workbookViewId="0">
      <selection activeCell="I159" sqref="I15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AT2" s="14" t="s">
        <v>90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87</v>
      </c>
    </row>
    <row r="4" spans="1:46" s="1" customFormat="1" ht="24.95" customHeight="1">
      <c r="B4" s="17"/>
      <c r="D4" s="107" t="s">
        <v>91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269" t="str">
        <f>'Rekapitulace stavby'!K6</f>
        <v>Oprava komunikace - Cvrčovice</v>
      </c>
      <c r="F7" s="270"/>
      <c r="G7" s="270"/>
      <c r="H7" s="270"/>
      <c r="L7" s="17"/>
    </row>
    <row r="8" spans="1:46" s="2" customFormat="1" ht="12" customHeight="1">
      <c r="A8" s="31"/>
      <c r="B8" s="36"/>
      <c r="C8" s="31"/>
      <c r="D8" s="109" t="s">
        <v>92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71" t="s">
        <v>218</v>
      </c>
      <c r="F9" s="272"/>
      <c r="G9" s="272"/>
      <c r="H9" s="2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19</v>
      </c>
      <c r="E11" s="31"/>
      <c r="F11" s="110" t="s">
        <v>1</v>
      </c>
      <c r="G11" s="31"/>
      <c r="H11" s="31"/>
      <c r="I11" s="109" t="s">
        <v>20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22</v>
      </c>
      <c r="E12" s="31"/>
      <c r="F12" s="110" t="s">
        <v>23</v>
      </c>
      <c r="G12" s="31"/>
      <c r="H12" s="31"/>
      <c r="I12" s="109" t="s">
        <v>24</v>
      </c>
      <c r="J12" s="111" t="str">
        <f>'Rekapitulace stavby'!AN8</f>
        <v>Vyplň údaj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27</v>
      </c>
      <c r="E14" s="31"/>
      <c r="F14" s="31"/>
      <c r="G14" s="31"/>
      <c r="H14" s="31"/>
      <c r="I14" s="109" t="s">
        <v>28</v>
      </c>
      <c r="J14" s="110" t="s">
        <v>1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">
        <v>29</v>
      </c>
      <c r="F15" s="31"/>
      <c r="G15" s="31"/>
      <c r="H15" s="31"/>
      <c r="I15" s="109" t="s">
        <v>30</v>
      </c>
      <c r="J15" s="110" t="s">
        <v>1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31</v>
      </c>
      <c r="E17" s="31"/>
      <c r="F17" s="31"/>
      <c r="G17" s="31"/>
      <c r="H17" s="31"/>
      <c r="I17" s="109" t="s">
        <v>28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3" t="str">
        <f>'Rekapitulace stavby'!E14</f>
        <v>Vyplň údaj</v>
      </c>
      <c r="F18" s="274"/>
      <c r="G18" s="274"/>
      <c r="H18" s="274"/>
      <c r="I18" s="109" t="s">
        <v>30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33</v>
      </c>
      <c r="E20" s="31"/>
      <c r="F20" s="31"/>
      <c r="G20" s="31"/>
      <c r="H20" s="31"/>
      <c r="I20" s="109" t="s">
        <v>28</v>
      </c>
      <c r="J20" s="110" t="s">
        <v>1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">
        <v>34</v>
      </c>
      <c r="F21" s="31"/>
      <c r="G21" s="31"/>
      <c r="H21" s="31"/>
      <c r="I21" s="109" t="s">
        <v>30</v>
      </c>
      <c r="J21" s="110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36</v>
      </c>
      <c r="E23" s="31"/>
      <c r="F23" s="31"/>
      <c r="G23" s="31"/>
      <c r="H23" s="31"/>
      <c r="I23" s="109" t="s">
        <v>28</v>
      </c>
      <c r="J23" s="110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">
        <v>34</v>
      </c>
      <c r="F24" s="31"/>
      <c r="G24" s="31"/>
      <c r="H24" s="31"/>
      <c r="I24" s="109" t="s">
        <v>30</v>
      </c>
      <c r="J24" s="110" t="s">
        <v>1</v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37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275" t="s">
        <v>1</v>
      </c>
      <c r="F27" s="275"/>
      <c r="G27" s="275"/>
      <c r="H27" s="2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6"/>
      <c r="C30" s="31"/>
      <c r="D30" s="110" t="s">
        <v>94</v>
      </c>
      <c r="E30" s="31"/>
      <c r="F30" s="31"/>
      <c r="G30" s="31"/>
      <c r="H30" s="31"/>
      <c r="I30" s="31"/>
      <c r="J30" s="116">
        <f>J96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6"/>
      <c r="C31" s="31"/>
      <c r="D31" s="117" t="s">
        <v>95</v>
      </c>
      <c r="E31" s="31"/>
      <c r="F31" s="31"/>
      <c r="G31" s="31"/>
      <c r="H31" s="31"/>
      <c r="I31" s="31"/>
      <c r="J31" s="116">
        <f>J105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6"/>
      <c r="C32" s="31"/>
      <c r="D32" s="118" t="s">
        <v>38</v>
      </c>
      <c r="E32" s="31"/>
      <c r="F32" s="31"/>
      <c r="G32" s="31"/>
      <c r="H32" s="31"/>
      <c r="I32" s="31"/>
      <c r="J32" s="119">
        <f>ROUND(J30 + J31,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6"/>
      <c r="C33" s="31"/>
      <c r="D33" s="115"/>
      <c r="E33" s="115"/>
      <c r="F33" s="115"/>
      <c r="G33" s="115"/>
      <c r="H33" s="115"/>
      <c r="I33" s="115"/>
      <c r="J33" s="115"/>
      <c r="K33" s="115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31"/>
      <c r="F34" s="120" t="s">
        <v>40</v>
      </c>
      <c r="G34" s="31"/>
      <c r="H34" s="31"/>
      <c r="I34" s="120" t="s">
        <v>39</v>
      </c>
      <c r="J34" s="120" t="s">
        <v>41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6"/>
      <c r="C35" s="31"/>
      <c r="D35" s="121" t="s">
        <v>42</v>
      </c>
      <c r="E35" s="109" t="s">
        <v>43</v>
      </c>
      <c r="F35" s="122">
        <f>ROUND((SUM(BE105:BE112) + SUM(BE132:BE159)),  2)</f>
        <v>0</v>
      </c>
      <c r="G35" s="31"/>
      <c r="H35" s="31"/>
      <c r="I35" s="123">
        <v>0.21</v>
      </c>
      <c r="J35" s="122">
        <f>ROUND(((SUM(BE105:BE112) + SUM(BE132:BE159))*I35),  2)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6"/>
      <c r="C36" s="31"/>
      <c r="D36" s="31"/>
      <c r="E36" s="109" t="s">
        <v>44</v>
      </c>
      <c r="F36" s="122">
        <f>ROUND((SUM(BF105:BF112) + SUM(BF132:BF159)),  2)</f>
        <v>0</v>
      </c>
      <c r="G36" s="31"/>
      <c r="H36" s="31"/>
      <c r="I36" s="123">
        <v>0.15</v>
      </c>
      <c r="J36" s="122">
        <f>ROUND(((SUM(BF105:BF112) + SUM(BF132:BF159))*I36),  2)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45</v>
      </c>
      <c r="F37" s="122">
        <f>ROUND((SUM(BG105:BG112) + SUM(BG132:BG159)),  2)</f>
        <v>0</v>
      </c>
      <c r="G37" s="31"/>
      <c r="H37" s="31"/>
      <c r="I37" s="123">
        <v>0.21</v>
      </c>
      <c r="J37" s="122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109" t="s">
        <v>46</v>
      </c>
      <c r="F38" s="122">
        <f>ROUND((SUM(BH105:BH112) + SUM(BH132:BH159)),  2)</f>
        <v>0</v>
      </c>
      <c r="G38" s="31"/>
      <c r="H38" s="31"/>
      <c r="I38" s="123">
        <v>0.15</v>
      </c>
      <c r="J38" s="122">
        <f>0</f>
        <v>0</v>
      </c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6"/>
      <c r="C39" s="31"/>
      <c r="D39" s="31"/>
      <c r="E39" s="109" t="s">
        <v>47</v>
      </c>
      <c r="F39" s="122">
        <f>ROUND((SUM(BI105:BI112) + SUM(BI132:BI159)),  2)</f>
        <v>0</v>
      </c>
      <c r="G39" s="31"/>
      <c r="H39" s="31"/>
      <c r="I39" s="123">
        <v>0</v>
      </c>
      <c r="J39" s="122">
        <f>0</f>
        <v>0</v>
      </c>
      <c r="K39" s="31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6"/>
      <c r="C41" s="124"/>
      <c r="D41" s="125" t="s">
        <v>48</v>
      </c>
      <c r="E41" s="126"/>
      <c r="F41" s="126"/>
      <c r="G41" s="127" t="s">
        <v>49</v>
      </c>
      <c r="H41" s="128" t="s">
        <v>50</v>
      </c>
      <c r="I41" s="126"/>
      <c r="J41" s="129">
        <f>SUM(J32:J39)</f>
        <v>0</v>
      </c>
      <c r="K41" s="130"/>
      <c r="L41" s="4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6"/>
      <c r="C42" s="31"/>
      <c r="D42" s="31"/>
      <c r="E42" s="31"/>
      <c r="F42" s="31"/>
      <c r="G42" s="31"/>
      <c r="H42" s="31"/>
      <c r="I42" s="31"/>
      <c r="J42" s="31"/>
      <c r="K42" s="31"/>
      <c r="L42" s="48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31" t="s">
        <v>51</v>
      </c>
      <c r="E50" s="132"/>
      <c r="F50" s="132"/>
      <c r="G50" s="131" t="s">
        <v>52</v>
      </c>
      <c r="H50" s="132"/>
      <c r="I50" s="132"/>
      <c r="J50" s="132"/>
      <c r="K50" s="132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3" t="s">
        <v>53</v>
      </c>
      <c r="E61" s="134"/>
      <c r="F61" s="135" t="s">
        <v>54</v>
      </c>
      <c r="G61" s="133" t="s">
        <v>53</v>
      </c>
      <c r="H61" s="134"/>
      <c r="I61" s="134"/>
      <c r="J61" s="136" t="s">
        <v>54</v>
      </c>
      <c r="K61" s="134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1" t="s">
        <v>55</v>
      </c>
      <c r="E65" s="137"/>
      <c r="F65" s="137"/>
      <c r="G65" s="131" t="s">
        <v>56</v>
      </c>
      <c r="H65" s="137"/>
      <c r="I65" s="137"/>
      <c r="J65" s="137"/>
      <c r="K65" s="137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3" t="s">
        <v>53</v>
      </c>
      <c r="E76" s="134"/>
      <c r="F76" s="135" t="s">
        <v>54</v>
      </c>
      <c r="G76" s="133" t="s">
        <v>53</v>
      </c>
      <c r="H76" s="134"/>
      <c r="I76" s="134"/>
      <c r="J76" s="136" t="s">
        <v>54</v>
      </c>
      <c r="K76" s="134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76" t="str">
        <f>E7</f>
        <v>Oprava komunikace - Cvrčovice</v>
      </c>
      <c r="F85" s="277"/>
      <c r="G85" s="277"/>
      <c r="H85" s="277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92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47" t="str">
        <f>E9</f>
        <v>SO_02 - MK Cvrčovice - úsek B</v>
      </c>
      <c r="F87" s="278"/>
      <c r="G87" s="278"/>
      <c r="H87" s="278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22</v>
      </c>
      <c r="D89" s="33"/>
      <c r="E89" s="33"/>
      <c r="F89" s="24" t="str">
        <f>F12</f>
        <v>Cvrčovice</v>
      </c>
      <c r="G89" s="33"/>
      <c r="H89" s="33"/>
      <c r="I89" s="26" t="s">
        <v>24</v>
      </c>
      <c r="J89" s="63" t="str">
        <f>IF(J12="","",J12)</f>
        <v>Vyplň údaj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27</v>
      </c>
      <c r="D91" s="33"/>
      <c r="E91" s="33"/>
      <c r="F91" s="24" t="str">
        <f>E15</f>
        <v>Obec Cvrčovice</v>
      </c>
      <c r="G91" s="33"/>
      <c r="H91" s="33"/>
      <c r="I91" s="26" t="s">
        <v>33</v>
      </c>
      <c r="J91" s="29" t="str">
        <f>E21</f>
        <v>KFJ s.r.o.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31</v>
      </c>
      <c r="D92" s="33"/>
      <c r="E92" s="33"/>
      <c r="F92" s="24" t="str">
        <f>IF(E18="","",E18)</f>
        <v>Vyplň údaj</v>
      </c>
      <c r="G92" s="33"/>
      <c r="H92" s="33"/>
      <c r="I92" s="26" t="s">
        <v>36</v>
      </c>
      <c r="J92" s="29" t="str">
        <f>E24</f>
        <v>KFJ s.r.o.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2" t="s">
        <v>97</v>
      </c>
      <c r="D94" s="143"/>
      <c r="E94" s="143"/>
      <c r="F94" s="143"/>
      <c r="G94" s="143"/>
      <c r="H94" s="143"/>
      <c r="I94" s="143"/>
      <c r="J94" s="144" t="s">
        <v>98</v>
      </c>
      <c r="K94" s="14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5" t="s">
        <v>99</v>
      </c>
      <c r="D96" s="33"/>
      <c r="E96" s="33"/>
      <c r="F96" s="33"/>
      <c r="G96" s="33"/>
      <c r="H96" s="33"/>
      <c r="I96" s="33"/>
      <c r="J96" s="81">
        <f>J132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65" s="9" customFormat="1" ht="24.95" customHeight="1">
      <c r="B97" s="146"/>
      <c r="C97" s="147"/>
      <c r="D97" s="148" t="s">
        <v>101</v>
      </c>
      <c r="E97" s="149"/>
      <c r="F97" s="149"/>
      <c r="G97" s="149"/>
      <c r="H97" s="149"/>
      <c r="I97" s="149"/>
      <c r="J97" s="150">
        <f>J133</f>
        <v>0</v>
      </c>
      <c r="K97" s="147"/>
      <c r="L97" s="151"/>
    </row>
    <row r="98" spans="1:65" s="10" customFormat="1" ht="19.899999999999999" customHeight="1">
      <c r="B98" s="152"/>
      <c r="C98" s="153"/>
      <c r="D98" s="154" t="s">
        <v>102</v>
      </c>
      <c r="E98" s="155"/>
      <c r="F98" s="155"/>
      <c r="G98" s="155"/>
      <c r="H98" s="155"/>
      <c r="I98" s="155"/>
      <c r="J98" s="156">
        <f>J134</f>
        <v>0</v>
      </c>
      <c r="K98" s="153"/>
      <c r="L98" s="157"/>
    </row>
    <row r="99" spans="1:65" s="10" customFormat="1" ht="19.899999999999999" customHeight="1">
      <c r="B99" s="152"/>
      <c r="C99" s="153"/>
      <c r="D99" s="154" t="s">
        <v>103</v>
      </c>
      <c r="E99" s="155"/>
      <c r="F99" s="155"/>
      <c r="G99" s="155"/>
      <c r="H99" s="155"/>
      <c r="I99" s="155"/>
      <c r="J99" s="156">
        <f>J142</f>
        <v>0</v>
      </c>
      <c r="K99" s="153"/>
      <c r="L99" s="157"/>
    </row>
    <row r="100" spans="1:65" s="10" customFormat="1" ht="19.899999999999999" customHeight="1">
      <c r="B100" s="152"/>
      <c r="C100" s="153"/>
      <c r="D100" s="154" t="s">
        <v>104</v>
      </c>
      <c r="E100" s="155"/>
      <c r="F100" s="155"/>
      <c r="G100" s="155"/>
      <c r="H100" s="155"/>
      <c r="I100" s="155"/>
      <c r="J100" s="156">
        <f>J148</f>
        <v>0</v>
      </c>
      <c r="K100" s="153"/>
      <c r="L100" s="157"/>
    </row>
    <row r="101" spans="1:65" s="10" customFormat="1" ht="19.899999999999999" customHeight="1">
      <c r="B101" s="152"/>
      <c r="C101" s="153"/>
      <c r="D101" s="154" t="s">
        <v>105</v>
      </c>
      <c r="E101" s="155"/>
      <c r="F101" s="155"/>
      <c r="G101" s="155"/>
      <c r="H101" s="155"/>
      <c r="I101" s="155"/>
      <c r="J101" s="156">
        <f>J152</f>
        <v>0</v>
      </c>
      <c r="K101" s="153"/>
      <c r="L101" s="157"/>
    </row>
    <row r="102" spans="1:65" s="10" customFormat="1" ht="19.899999999999999" customHeight="1">
      <c r="B102" s="152"/>
      <c r="C102" s="153"/>
      <c r="D102" s="154" t="s">
        <v>106</v>
      </c>
      <c r="E102" s="155"/>
      <c r="F102" s="155"/>
      <c r="G102" s="155"/>
      <c r="H102" s="155"/>
      <c r="I102" s="155"/>
      <c r="J102" s="156">
        <f>J155</f>
        <v>0</v>
      </c>
      <c r="K102" s="153"/>
      <c r="L102" s="157"/>
    </row>
    <row r="103" spans="1:65" s="2" customFormat="1" ht="21.75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45" t="s">
        <v>107</v>
      </c>
      <c r="D105" s="33"/>
      <c r="E105" s="33"/>
      <c r="F105" s="33"/>
      <c r="G105" s="33"/>
      <c r="H105" s="33"/>
      <c r="I105" s="33"/>
      <c r="J105" s="158">
        <f>ROUND(J106 + J107 + J108 + J109 + J110 + J111,2)</f>
        <v>0</v>
      </c>
      <c r="K105" s="33"/>
      <c r="L105" s="48"/>
      <c r="N105" s="159" t="s">
        <v>42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32"/>
      <c r="C106" s="33"/>
      <c r="D106" s="279" t="s">
        <v>108</v>
      </c>
      <c r="E106" s="280"/>
      <c r="F106" s="280"/>
      <c r="G106" s="33"/>
      <c r="H106" s="33"/>
      <c r="I106" s="33"/>
      <c r="J106" s="161">
        <v>0</v>
      </c>
      <c r="K106" s="33"/>
      <c r="L106" s="162"/>
      <c r="M106" s="163"/>
      <c r="N106" s="164" t="s">
        <v>43</v>
      </c>
      <c r="O106" s="163"/>
      <c r="P106" s="163"/>
      <c r="Q106" s="163"/>
      <c r="R106" s="163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6" t="s">
        <v>109</v>
      </c>
      <c r="AZ106" s="163"/>
      <c r="BA106" s="163"/>
      <c r="BB106" s="163"/>
      <c r="BC106" s="163"/>
      <c r="BD106" s="163"/>
      <c r="BE106" s="167">
        <f t="shared" ref="BE106:BE111" si="0">IF(N106="základní",J106,0)</f>
        <v>0</v>
      </c>
      <c r="BF106" s="167">
        <f t="shared" ref="BF106:BF111" si="1">IF(N106="snížená",J106,0)</f>
        <v>0</v>
      </c>
      <c r="BG106" s="167">
        <f t="shared" ref="BG106:BG111" si="2">IF(N106="zákl. přenesená",J106,0)</f>
        <v>0</v>
      </c>
      <c r="BH106" s="167">
        <f t="shared" ref="BH106:BH111" si="3">IF(N106="sníž. přenesená",J106,0)</f>
        <v>0</v>
      </c>
      <c r="BI106" s="167">
        <f t="shared" ref="BI106:BI111" si="4">IF(N106="nulová",J106,0)</f>
        <v>0</v>
      </c>
      <c r="BJ106" s="166" t="s">
        <v>21</v>
      </c>
      <c r="BK106" s="163"/>
      <c r="BL106" s="163"/>
      <c r="BM106" s="163"/>
    </row>
    <row r="107" spans="1:65" s="2" customFormat="1" ht="18" customHeight="1">
      <c r="A107" s="31"/>
      <c r="B107" s="32"/>
      <c r="C107" s="33"/>
      <c r="D107" s="279" t="s">
        <v>110</v>
      </c>
      <c r="E107" s="280"/>
      <c r="F107" s="280"/>
      <c r="G107" s="33"/>
      <c r="H107" s="33"/>
      <c r="I107" s="33"/>
      <c r="J107" s="161">
        <v>0</v>
      </c>
      <c r="K107" s="33"/>
      <c r="L107" s="162"/>
      <c r="M107" s="163"/>
      <c r="N107" s="164" t="s">
        <v>43</v>
      </c>
      <c r="O107" s="163"/>
      <c r="P107" s="163"/>
      <c r="Q107" s="163"/>
      <c r="R107" s="163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6" t="s">
        <v>109</v>
      </c>
      <c r="AZ107" s="163"/>
      <c r="BA107" s="163"/>
      <c r="BB107" s="163"/>
      <c r="BC107" s="163"/>
      <c r="BD107" s="163"/>
      <c r="BE107" s="167">
        <f t="shared" si="0"/>
        <v>0</v>
      </c>
      <c r="BF107" s="167">
        <f t="shared" si="1"/>
        <v>0</v>
      </c>
      <c r="BG107" s="167">
        <f t="shared" si="2"/>
        <v>0</v>
      </c>
      <c r="BH107" s="167">
        <f t="shared" si="3"/>
        <v>0</v>
      </c>
      <c r="BI107" s="167">
        <f t="shared" si="4"/>
        <v>0</v>
      </c>
      <c r="BJ107" s="166" t="s">
        <v>21</v>
      </c>
      <c r="BK107" s="163"/>
      <c r="BL107" s="163"/>
      <c r="BM107" s="163"/>
    </row>
    <row r="108" spans="1:65" s="2" customFormat="1" ht="18" customHeight="1">
      <c r="A108" s="31"/>
      <c r="B108" s="32"/>
      <c r="C108" s="33"/>
      <c r="D108" s="279" t="s">
        <v>111</v>
      </c>
      <c r="E108" s="280"/>
      <c r="F108" s="280"/>
      <c r="G108" s="33"/>
      <c r="H108" s="33"/>
      <c r="I108" s="33"/>
      <c r="J108" s="161">
        <v>0</v>
      </c>
      <c r="K108" s="33"/>
      <c r="L108" s="162"/>
      <c r="M108" s="163"/>
      <c r="N108" s="164" t="s">
        <v>43</v>
      </c>
      <c r="O108" s="163"/>
      <c r="P108" s="163"/>
      <c r="Q108" s="163"/>
      <c r="R108" s="163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6" t="s">
        <v>109</v>
      </c>
      <c r="AZ108" s="163"/>
      <c r="BA108" s="163"/>
      <c r="BB108" s="163"/>
      <c r="BC108" s="163"/>
      <c r="BD108" s="163"/>
      <c r="BE108" s="167">
        <f t="shared" si="0"/>
        <v>0</v>
      </c>
      <c r="BF108" s="167">
        <f t="shared" si="1"/>
        <v>0</v>
      </c>
      <c r="BG108" s="167">
        <f t="shared" si="2"/>
        <v>0</v>
      </c>
      <c r="BH108" s="167">
        <f t="shared" si="3"/>
        <v>0</v>
      </c>
      <c r="BI108" s="167">
        <f t="shared" si="4"/>
        <v>0</v>
      </c>
      <c r="BJ108" s="166" t="s">
        <v>21</v>
      </c>
      <c r="BK108" s="163"/>
      <c r="BL108" s="163"/>
      <c r="BM108" s="163"/>
    </row>
    <row r="109" spans="1:65" s="2" customFormat="1" ht="18" customHeight="1">
      <c r="A109" s="31"/>
      <c r="B109" s="32"/>
      <c r="C109" s="33"/>
      <c r="D109" s="279" t="s">
        <v>112</v>
      </c>
      <c r="E109" s="280"/>
      <c r="F109" s="280"/>
      <c r="G109" s="33"/>
      <c r="H109" s="33"/>
      <c r="I109" s="33"/>
      <c r="J109" s="161">
        <v>0</v>
      </c>
      <c r="K109" s="33"/>
      <c r="L109" s="162"/>
      <c r="M109" s="163"/>
      <c r="N109" s="164" t="s">
        <v>43</v>
      </c>
      <c r="O109" s="163"/>
      <c r="P109" s="163"/>
      <c r="Q109" s="163"/>
      <c r="R109" s="163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6" t="s">
        <v>109</v>
      </c>
      <c r="AZ109" s="163"/>
      <c r="BA109" s="163"/>
      <c r="BB109" s="163"/>
      <c r="BC109" s="163"/>
      <c r="BD109" s="163"/>
      <c r="BE109" s="167">
        <f t="shared" si="0"/>
        <v>0</v>
      </c>
      <c r="BF109" s="167">
        <f t="shared" si="1"/>
        <v>0</v>
      </c>
      <c r="BG109" s="167">
        <f t="shared" si="2"/>
        <v>0</v>
      </c>
      <c r="BH109" s="167">
        <f t="shared" si="3"/>
        <v>0</v>
      </c>
      <c r="BI109" s="167">
        <f t="shared" si="4"/>
        <v>0</v>
      </c>
      <c r="BJ109" s="166" t="s">
        <v>21</v>
      </c>
      <c r="BK109" s="163"/>
      <c r="BL109" s="163"/>
      <c r="BM109" s="163"/>
    </row>
    <row r="110" spans="1:65" s="2" customFormat="1" ht="18" customHeight="1">
      <c r="A110" s="31"/>
      <c r="B110" s="32"/>
      <c r="C110" s="33"/>
      <c r="D110" s="279" t="s">
        <v>113</v>
      </c>
      <c r="E110" s="280"/>
      <c r="F110" s="280"/>
      <c r="G110" s="33"/>
      <c r="H110" s="33"/>
      <c r="I110" s="33"/>
      <c r="J110" s="161">
        <v>0</v>
      </c>
      <c r="K110" s="33"/>
      <c r="L110" s="162"/>
      <c r="M110" s="163"/>
      <c r="N110" s="164" t="s">
        <v>43</v>
      </c>
      <c r="O110" s="163"/>
      <c r="P110" s="163"/>
      <c r="Q110" s="163"/>
      <c r="R110" s="163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6" t="s">
        <v>109</v>
      </c>
      <c r="AZ110" s="163"/>
      <c r="BA110" s="163"/>
      <c r="BB110" s="163"/>
      <c r="BC110" s="163"/>
      <c r="BD110" s="163"/>
      <c r="BE110" s="167">
        <f t="shared" si="0"/>
        <v>0</v>
      </c>
      <c r="BF110" s="167">
        <f t="shared" si="1"/>
        <v>0</v>
      </c>
      <c r="BG110" s="167">
        <f t="shared" si="2"/>
        <v>0</v>
      </c>
      <c r="BH110" s="167">
        <f t="shared" si="3"/>
        <v>0</v>
      </c>
      <c r="BI110" s="167">
        <f t="shared" si="4"/>
        <v>0</v>
      </c>
      <c r="BJ110" s="166" t="s">
        <v>21</v>
      </c>
      <c r="BK110" s="163"/>
      <c r="BL110" s="163"/>
      <c r="BM110" s="163"/>
    </row>
    <row r="111" spans="1:65" s="2" customFormat="1" ht="18" customHeight="1">
      <c r="A111" s="31"/>
      <c r="B111" s="32"/>
      <c r="C111" s="33"/>
      <c r="D111" s="160" t="s">
        <v>114</v>
      </c>
      <c r="E111" s="33"/>
      <c r="F111" s="33"/>
      <c r="G111" s="33"/>
      <c r="H111" s="33"/>
      <c r="I111" s="33"/>
      <c r="J111" s="161">
        <f>ROUND(J30*T111,2)</f>
        <v>0</v>
      </c>
      <c r="K111" s="33"/>
      <c r="L111" s="162"/>
      <c r="M111" s="163"/>
      <c r="N111" s="164" t="s">
        <v>43</v>
      </c>
      <c r="O111" s="163"/>
      <c r="P111" s="163"/>
      <c r="Q111" s="163"/>
      <c r="R111" s="163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6" t="s">
        <v>115</v>
      </c>
      <c r="AZ111" s="163"/>
      <c r="BA111" s="163"/>
      <c r="BB111" s="163"/>
      <c r="BC111" s="163"/>
      <c r="BD111" s="163"/>
      <c r="BE111" s="167">
        <f t="shared" si="0"/>
        <v>0</v>
      </c>
      <c r="BF111" s="167">
        <f t="shared" si="1"/>
        <v>0</v>
      </c>
      <c r="BG111" s="167">
        <f t="shared" si="2"/>
        <v>0</v>
      </c>
      <c r="BH111" s="167">
        <f t="shared" si="3"/>
        <v>0</v>
      </c>
      <c r="BI111" s="167">
        <f t="shared" si="4"/>
        <v>0</v>
      </c>
      <c r="BJ111" s="166" t="s">
        <v>21</v>
      </c>
      <c r="BK111" s="163"/>
      <c r="BL111" s="163"/>
      <c r="BM111" s="163"/>
    </row>
    <row r="112" spans="1:65" s="2" customFormat="1" ht="11.25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68" t="s">
        <v>116</v>
      </c>
      <c r="D113" s="143"/>
      <c r="E113" s="143"/>
      <c r="F113" s="143"/>
      <c r="G113" s="143"/>
      <c r="H113" s="143"/>
      <c r="I113" s="143"/>
      <c r="J113" s="169">
        <f>ROUND(J96+J105,2)</f>
        <v>0</v>
      </c>
      <c r="K113" s="14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117</v>
      </c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16</v>
      </c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3"/>
      <c r="D122" s="33"/>
      <c r="E122" s="276" t="str">
        <f>E7</f>
        <v>Oprava komunikace - Cvrčovice</v>
      </c>
      <c r="F122" s="277"/>
      <c r="G122" s="277"/>
      <c r="H122" s="277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92</v>
      </c>
      <c r="D123" s="33"/>
      <c r="E123" s="33"/>
      <c r="F123" s="33"/>
      <c r="G123" s="33"/>
      <c r="H123" s="33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3"/>
      <c r="D124" s="33"/>
      <c r="E124" s="247" t="str">
        <f>E9</f>
        <v>SO_02 - MK Cvrčovice - úsek B</v>
      </c>
      <c r="F124" s="278"/>
      <c r="G124" s="278"/>
      <c r="H124" s="278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22</v>
      </c>
      <c r="D126" s="33"/>
      <c r="E126" s="33"/>
      <c r="F126" s="24" t="str">
        <f>F12</f>
        <v>Cvrčovice</v>
      </c>
      <c r="G126" s="33"/>
      <c r="H126" s="33"/>
      <c r="I126" s="26" t="s">
        <v>24</v>
      </c>
      <c r="J126" s="63" t="str">
        <f>IF(J12="","",J12)</f>
        <v>Vyplň údaj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27</v>
      </c>
      <c r="D128" s="33"/>
      <c r="E128" s="33"/>
      <c r="F128" s="24" t="str">
        <f>E15</f>
        <v>Obec Cvrčovice</v>
      </c>
      <c r="G128" s="33"/>
      <c r="H128" s="33"/>
      <c r="I128" s="26" t="s">
        <v>33</v>
      </c>
      <c r="J128" s="29" t="str">
        <f>E21</f>
        <v>KFJ s.r.o.</v>
      </c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31</v>
      </c>
      <c r="D129" s="33"/>
      <c r="E129" s="33"/>
      <c r="F129" s="24" t="str">
        <f>IF(E18="","",E18)</f>
        <v>Vyplň údaj</v>
      </c>
      <c r="G129" s="33"/>
      <c r="H129" s="33"/>
      <c r="I129" s="26" t="s">
        <v>36</v>
      </c>
      <c r="J129" s="29" t="str">
        <f>E24</f>
        <v>KFJ s.r.o.</v>
      </c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4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70"/>
      <c r="B131" s="171"/>
      <c r="C131" s="172" t="s">
        <v>118</v>
      </c>
      <c r="D131" s="173" t="s">
        <v>63</v>
      </c>
      <c r="E131" s="173" t="s">
        <v>59</v>
      </c>
      <c r="F131" s="173" t="s">
        <v>60</v>
      </c>
      <c r="G131" s="173" t="s">
        <v>119</v>
      </c>
      <c r="H131" s="173" t="s">
        <v>120</v>
      </c>
      <c r="I131" s="173" t="s">
        <v>121</v>
      </c>
      <c r="J131" s="174" t="s">
        <v>98</v>
      </c>
      <c r="K131" s="175" t="s">
        <v>122</v>
      </c>
      <c r="L131" s="176"/>
      <c r="M131" s="72" t="s">
        <v>1</v>
      </c>
      <c r="N131" s="73" t="s">
        <v>42</v>
      </c>
      <c r="O131" s="73" t="s">
        <v>123</v>
      </c>
      <c r="P131" s="73" t="s">
        <v>124</v>
      </c>
      <c r="Q131" s="73" t="s">
        <v>125</v>
      </c>
      <c r="R131" s="73" t="s">
        <v>126</v>
      </c>
      <c r="S131" s="73" t="s">
        <v>127</v>
      </c>
      <c r="T131" s="74" t="s">
        <v>128</v>
      </c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</row>
    <row r="132" spans="1:65" s="2" customFormat="1" ht="22.9" customHeight="1">
      <c r="A132" s="31"/>
      <c r="B132" s="32"/>
      <c r="C132" s="79" t="s">
        <v>129</v>
      </c>
      <c r="D132" s="33"/>
      <c r="E132" s="33"/>
      <c r="F132" s="33"/>
      <c r="G132" s="33"/>
      <c r="H132" s="33"/>
      <c r="I132" s="33"/>
      <c r="J132" s="177">
        <f>BK132</f>
        <v>0</v>
      </c>
      <c r="K132" s="33"/>
      <c r="L132" s="36"/>
      <c r="M132" s="75"/>
      <c r="N132" s="178"/>
      <c r="O132" s="76"/>
      <c r="P132" s="179">
        <f>P133</f>
        <v>0</v>
      </c>
      <c r="Q132" s="76"/>
      <c r="R132" s="179">
        <f>R133</f>
        <v>48.107316000000004</v>
      </c>
      <c r="S132" s="76"/>
      <c r="T132" s="180">
        <f>T133</f>
        <v>825.75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77</v>
      </c>
      <c r="AU132" s="14" t="s">
        <v>100</v>
      </c>
      <c r="BK132" s="181">
        <f>BK133</f>
        <v>0</v>
      </c>
    </row>
    <row r="133" spans="1:65" s="12" customFormat="1" ht="25.9" customHeight="1">
      <c r="B133" s="182"/>
      <c r="C133" s="183"/>
      <c r="D133" s="184" t="s">
        <v>77</v>
      </c>
      <c r="E133" s="185" t="s">
        <v>130</v>
      </c>
      <c r="F133" s="185" t="s">
        <v>131</v>
      </c>
      <c r="G133" s="183"/>
      <c r="H133" s="183"/>
      <c r="I133" s="186"/>
      <c r="J133" s="187">
        <f>BK133</f>
        <v>0</v>
      </c>
      <c r="K133" s="183"/>
      <c r="L133" s="188"/>
      <c r="M133" s="189"/>
      <c r="N133" s="190"/>
      <c r="O133" s="190"/>
      <c r="P133" s="191">
        <f>P134+P142+P148+P152+P155</f>
        <v>0</v>
      </c>
      <c r="Q133" s="190"/>
      <c r="R133" s="191">
        <f>R134+R142+R148+R152+R155</f>
        <v>48.107316000000004</v>
      </c>
      <c r="S133" s="190"/>
      <c r="T133" s="192">
        <f>T134+T142+T148+T152+T155</f>
        <v>825.75</v>
      </c>
      <c r="AR133" s="193" t="s">
        <v>21</v>
      </c>
      <c r="AT133" s="194" t="s">
        <v>77</v>
      </c>
      <c r="AU133" s="194" t="s">
        <v>78</v>
      </c>
      <c r="AY133" s="193" t="s">
        <v>132</v>
      </c>
      <c r="BK133" s="195">
        <f>BK134+BK142+BK148+BK152+BK155</f>
        <v>0</v>
      </c>
    </row>
    <row r="134" spans="1:65" s="12" customFormat="1" ht="22.9" customHeight="1">
      <c r="B134" s="182"/>
      <c r="C134" s="183"/>
      <c r="D134" s="184" t="s">
        <v>77</v>
      </c>
      <c r="E134" s="196" t="s">
        <v>21</v>
      </c>
      <c r="F134" s="196" t="s">
        <v>133</v>
      </c>
      <c r="G134" s="183"/>
      <c r="H134" s="183"/>
      <c r="I134" s="186"/>
      <c r="J134" s="197">
        <f>BK134</f>
        <v>0</v>
      </c>
      <c r="K134" s="183"/>
      <c r="L134" s="188"/>
      <c r="M134" s="189"/>
      <c r="N134" s="190"/>
      <c r="O134" s="190"/>
      <c r="P134" s="191">
        <f>SUM(P135:P141)</f>
        <v>0</v>
      </c>
      <c r="Q134" s="190"/>
      <c r="R134" s="191">
        <f>SUM(R135:R141)</f>
        <v>0</v>
      </c>
      <c r="S134" s="190"/>
      <c r="T134" s="192">
        <f>SUM(T135:T141)</f>
        <v>825.75</v>
      </c>
      <c r="AR134" s="193" t="s">
        <v>21</v>
      </c>
      <c r="AT134" s="194" t="s">
        <v>77</v>
      </c>
      <c r="AU134" s="194" t="s">
        <v>21</v>
      </c>
      <c r="AY134" s="193" t="s">
        <v>132</v>
      </c>
      <c r="BK134" s="195">
        <f>SUM(BK135:BK141)</f>
        <v>0</v>
      </c>
    </row>
    <row r="135" spans="1:65" s="2" customFormat="1" ht="24.2" customHeight="1">
      <c r="A135" s="31"/>
      <c r="B135" s="32"/>
      <c r="C135" s="198" t="s">
        <v>21</v>
      </c>
      <c r="D135" s="198" t="s">
        <v>134</v>
      </c>
      <c r="E135" s="199" t="s">
        <v>135</v>
      </c>
      <c r="F135" s="200" t="s">
        <v>136</v>
      </c>
      <c r="G135" s="201" t="s">
        <v>137</v>
      </c>
      <c r="H135" s="202">
        <v>1101</v>
      </c>
      <c r="I135" s="203"/>
      <c r="J135" s="204">
        <f t="shared" ref="J135:J141" si="5">ROUND(I135*H135,2)</f>
        <v>0</v>
      </c>
      <c r="K135" s="205"/>
      <c r="L135" s="36"/>
      <c r="M135" s="206" t="s">
        <v>1</v>
      </c>
      <c r="N135" s="207" t="s">
        <v>43</v>
      </c>
      <c r="O135" s="68"/>
      <c r="P135" s="208">
        <f t="shared" ref="P135:P141" si="6">O135*H135</f>
        <v>0</v>
      </c>
      <c r="Q135" s="208">
        <v>0</v>
      </c>
      <c r="R135" s="208">
        <f t="shared" ref="R135:R141" si="7">Q135*H135</f>
        <v>0</v>
      </c>
      <c r="S135" s="208">
        <v>0.75</v>
      </c>
      <c r="T135" s="209">
        <f t="shared" ref="T135:T141" si="8">S135*H135</f>
        <v>825.75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10" t="s">
        <v>138</v>
      </c>
      <c r="AT135" s="210" t="s">
        <v>134</v>
      </c>
      <c r="AU135" s="210" t="s">
        <v>87</v>
      </c>
      <c r="AY135" s="14" t="s">
        <v>132</v>
      </c>
      <c r="BE135" s="211">
        <f t="shared" ref="BE135:BE141" si="9">IF(N135="základní",J135,0)</f>
        <v>0</v>
      </c>
      <c r="BF135" s="211">
        <f t="shared" ref="BF135:BF141" si="10">IF(N135="snížená",J135,0)</f>
        <v>0</v>
      </c>
      <c r="BG135" s="211">
        <f t="shared" ref="BG135:BG141" si="11">IF(N135="zákl. přenesená",J135,0)</f>
        <v>0</v>
      </c>
      <c r="BH135" s="211">
        <f t="shared" ref="BH135:BH141" si="12">IF(N135="sníž. přenesená",J135,0)</f>
        <v>0</v>
      </c>
      <c r="BI135" s="211">
        <f t="shared" ref="BI135:BI141" si="13">IF(N135="nulová",J135,0)</f>
        <v>0</v>
      </c>
      <c r="BJ135" s="14" t="s">
        <v>21</v>
      </c>
      <c r="BK135" s="211">
        <f t="shared" ref="BK135:BK141" si="14">ROUND(I135*H135,2)</f>
        <v>0</v>
      </c>
      <c r="BL135" s="14" t="s">
        <v>138</v>
      </c>
      <c r="BM135" s="210" t="s">
        <v>139</v>
      </c>
    </row>
    <row r="136" spans="1:65" s="2" customFormat="1" ht="24.2" customHeight="1">
      <c r="A136" s="31"/>
      <c r="B136" s="32"/>
      <c r="C136" s="198" t="s">
        <v>87</v>
      </c>
      <c r="D136" s="198" t="s">
        <v>134</v>
      </c>
      <c r="E136" s="199" t="s">
        <v>140</v>
      </c>
      <c r="F136" s="200" t="s">
        <v>141</v>
      </c>
      <c r="G136" s="201" t="s">
        <v>142</v>
      </c>
      <c r="H136" s="202">
        <v>24.5</v>
      </c>
      <c r="I136" s="203"/>
      <c r="J136" s="204">
        <f t="shared" si="5"/>
        <v>0</v>
      </c>
      <c r="K136" s="205"/>
      <c r="L136" s="36"/>
      <c r="M136" s="206" t="s">
        <v>1</v>
      </c>
      <c r="N136" s="207" t="s">
        <v>43</v>
      </c>
      <c r="O136" s="68"/>
      <c r="P136" s="208">
        <f t="shared" si="6"/>
        <v>0</v>
      </c>
      <c r="Q136" s="208">
        <v>0</v>
      </c>
      <c r="R136" s="208">
        <f t="shared" si="7"/>
        <v>0</v>
      </c>
      <c r="S136" s="208">
        <v>0</v>
      </c>
      <c r="T136" s="209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10" t="s">
        <v>138</v>
      </c>
      <c r="AT136" s="210" t="s">
        <v>134</v>
      </c>
      <c r="AU136" s="210" t="s">
        <v>87</v>
      </c>
      <c r="AY136" s="14" t="s">
        <v>132</v>
      </c>
      <c r="BE136" s="211">
        <f t="shared" si="9"/>
        <v>0</v>
      </c>
      <c r="BF136" s="211">
        <f t="shared" si="10"/>
        <v>0</v>
      </c>
      <c r="BG136" s="211">
        <f t="shared" si="11"/>
        <v>0</v>
      </c>
      <c r="BH136" s="211">
        <f t="shared" si="12"/>
        <v>0</v>
      </c>
      <c r="BI136" s="211">
        <f t="shared" si="13"/>
        <v>0</v>
      </c>
      <c r="BJ136" s="14" t="s">
        <v>21</v>
      </c>
      <c r="BK136" s="211">
        <f t="shared" si="14"/>
        <v>0</v>
      </c>
      <c r="BL136" s="14" t="s">
        <v>138</v>
      </c>
      <c r="BM136" s="210" t="s">
        <v>143</v>
      </c>
    </row>
    <row r="137" spans="1:65" s="2" customFormat="1" ht="24.2" customHeight="1">
      <c r="A137" s="31"/>
      <c r="B137" s="32"/>
      <c r="C137" s="198" t="s">
        <v>144</v>
      </c>
      <c r="D137" s="198" t="s">
        <v>134</v>
      </c>
      <c r="E137" s="199" t="s">
        <v>145</v>
      </c>
      <c r="F137" s="200" t="s">
        <v>146</v>
      </c>
      <c r="G137" s="201" t="s">
        <v>142</v>
      </c>
      <c r="H137" s="202">
        <v>9.1880000000000006</v>
      </c>
      <c r="I137" s="203"/>
      <c r="J137" s="204">
        <f t="shared" si="5"/>
        <v>0</v>
      </c>
      <c r="K137" s="205"/>
      <c r="L137" s="36"/>
      <c r="M137" s="206" t="s">
        <v>1</v>
      </c>
      <c r="N137" s="207" t="s">
        <v>43</v>
      </c>
      <c r="O137" s="68"/>
      <c r="P137" s="208">
        <f t="shared" si="6"/>
        <v>0</v>
      </c>
      <c r="Q137" s="208">
        <v>0</v>
      </c>
      <c r="R137" s="208">
        <f t="shared" si="7"/>
        <v>0</v>
      </c>
      <c r="S137" s="208">
        <v>0</v>
      </c>
      <c r="T137" s="209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10" t="s">
        <v>138</v>
      </c>
      <c r="AT137" s="210" t="s">
        <v>134</v>
      </c>
      <c r="AU137" s="210" t="s">
        <v>87</v>
      </c>
      <c r="AY137" s="14" t="s">
        <v>132</v>
      </c>
      <c r="BE137" s="211">
        <f t="shared" si="9"/>
        <v>0</v>
      </c>
      <c r="BF137" s="211">
        <f t="shared" si="10"/>
        <v>0</v>
      </c>
      <c r="BG137" s="211">
        <f t="shared" si="11"/>
        <v>0</v>
      </c>
      <c r="BH137" s="211">
        <f t="shared" si="12"/>
        <v>0</v>
      </c>
      <c r="BI137" s="211">
        <f t="shared" si="13"/>
        <v>0</v>
      </c>
      <c r="BJ137" s="14" t="s">
        <v>21</v>
      </c>
      <c r="BK137" s="211">
        <f t="shared" si="14"/>
        <v>0</v>
      </c>
      <c r="BL137" s="14" t="s">
        <v>138</v>
      </c>
      <c r="BM137" s="210" t="s">
        <v>147</v>
      </c>
    </row>
    <row r="138" spans="1:65" s="2" customFormat="1" ht="24.2" customHeight="1">
      <c r="A138" s="31"/>
      <c r="B138" s="32"/>
      <c r="C138" s="198" t="s">
        <v>138</v>
      </c>
      <c r="D138" s="198" t="s">
        <v>134</v>
      </c>
      <c r="E138" s="199" t="s">
        <v>148</v>
      </c>
      <c r="F138" s="200" t="s">
        <v>149</v>
      </c>
      <c r="G138" s="201" t="s">
        <v>142</v>
      </c>
      <c r="H138" s="202">
        <v>9.1880000000000006</v>
      </c>
      <c r="I138" s="203"/>
      <c r="J138" s="204">
        <f t="shared" si="5"/>
        <v>0</v>
      </c>
      <c r="K138" s="205"/>
      <c r="L138" s="36"/>
      <c r="M138" s="206" t="s">
        <v>1</v>
      </c>
      <c r="N138" s="207" t="s">
        <v>43</v>
      </c>
      <c r="O138" s="68"/>
      <c r="P138" s="208">
        <f t="shared" si="6"/>
        <v>0</v>
      </c>
      <c r="Q138" s="208">
        <v>0</v>
      </c>
      <c r="R138" s="208">
        <f t="shared" si="7"/>
        <v>0</v>
      </c>
      <c r="S138" s="208">
        <v>0</v>
      </c>
      <c r="T138" s="209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10" t="s">
        <v>138</v>
      </c>
      <c r="AT138" s="210" t="s">
        <v>134</v>
      </c>
      <c r="AU138" s="210" t="s">
        <v>87</v>
      </c>
      <c r="AY138" s="14" t="s">
        <v>132</v>
      </c>
      <c r="BE138" s="211">
        <f t="shared" si="9"/>
        <v>0</v>
      </c>
      <c r="BF138" s="211">
        <f t="shared" si="10"/>
        <v>0</v>
      </c>
      <c r="BG138" s="211">
        <f t="shared" si="11"/>
        <v>0</v>
      </c>
      <c r="BH138" s="211">
        <f t="shared" si="12"/>
        <v>0</v>
      </c>
      <c r="BI138" s="211">
        <f t="shared" si="13"/>
        <v>0</v>
      </c>
      <c r="BJ138" s="14" t="s">
        <v>21</v>
      </c>
      <c r="BK138" s="211">
        <f t="shared" si="14"/>
        <v>0</v>
      </c>
      <c r="BL138" s="14" t="s">
        <v>138</v>
      </c>
      <c r="BM138" s="210" t="s">
        <v>150</v>
      </c>
    </row>
    <row r="139" spans="1:65" s="2" customFormat="1" ht="24.2" customHeight="1">
      <c r="A139" s="31"/>
      <c r="B139" s="32"/>
      <c r="C139" s="198" t="s">
        <v>151</v>
      </c>
      <c r="D139" s="198" t="s">
        <v>134</v>
      </c>
      <c r="E139" s="199" t="s">
        <v>152</v>
      </c>
      <c r="F139" s="200" t="s">
        <v>153</v>
      </c>
      <c r="G139" s="201" t="s">
        <v>154</v>
      </c>
      <c r="H139" s="202">
        <v>16.538</v>
      </c>
      <c r="I139" s="203"/>
      <c r="J139" s="204">
        <f t="shared" si="5"/>
        <v>0</v>
      </c>
      <c r="K139" s="205"/>
      <c r="L139" s="36"/>
      <c r="M139" s="206" t="s">
        <v>1</v>
      </c>
      <c r="N139" s="207" t="s">
        <v>43</v>
      </c>
      <c r="O139" s="68"/>
      <c r="P139" s="208">
        <f t="shared" si="6"/>
        <v>0</v>
      </c>
      <c r="Q139" s="208">
        <v>0</v>
      </c>
      <c r="R139" s="208">
        <f t="shared" si="7"/>
        <v>0</v>
      </c>
      <c r="S139" s="208">
        <v>0</v>
      </c>
      <c r="T139" s="209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10" t="s">
        <v>138</v>
      </c>
      <c r="AT139" s="210" t="s">
        <v>134</v>
      </c>
      <c r="AU139" s="210" t="s">
        <v>87</v>
      </c>
      <c r="AY139" s="14" t="s">
        <v>132</v>
      </c>
      <c r="BE139" s="211">
        <f t="shared" si="9"/>
        <v>0</v>
      </c>
      <c r="BF139" s="211">
        <f t="shared" si="10"/>
        <v>0</v>
      </c>
      <c r="BG139" s="211">
        <f t="shared" si="11"/>
        <v>0</v>
      </c>
      <c r="BH139" s="211">
        <f t="shared" si="12"/>
        <v>0</v>
      </c>
      <c r="BI139" s="211">
        <f t="shared" si="13"/>
        <v>0</v>
      </c>
      <c r="BJ139" s="14" t="s">
        <v>21</v>
      </c>
      <c r="BK139" s="211">
        <f t="shared" si="14"/>
        <v>0</v>
      </c>
      <c r="BL139" s="14" t="s">
        <v>138</v>
      </c>
      <c r="BM139" s="210" t="s">
        <v>155</v>
      </c>
    </row>
    <row r="140" spans="1:65" s="2" customFormat="1" ht="14.45" customHeight="1">
      <c r="A140" s="31"/>
      <c r="B140" s="32"/>
      <c r="C140" s="198" t="s">
        <v>156</v>
      </c>
      <c r="D140" s="198" t="s">
        <v>134</v>
      </c>
      <c r="E140" s="199" t="s">
        <v>157</v>
      </c>
      <c r="F140" s="200" t="s">
        <v>158</v>
      </c>
      <c r="G140" s="201" t="s">
        <v>142</v>
      </c>
      <c r="H140" s="202">
        <v>9.1880000000000006</v>
      </c>
      <c r="I140" s="203"/>
      <c r="J140" s="204">
        <f t="shared" si="5"/>
        <v>0</v>
      </c>
      <c r="K140" s="205"/>
      <c r="L140" s="36"/>
      <c r="M140" s="206" t="s">
        <v>1</v>
      </c>
      <c r="N140" s="207" t="s">
        <v>43</v>
      </c>
      <c r="O140" s="68"/>
      <c r="P140" s="208">
        <f t="shared" si="6"/>
        <v>0</v>
      </c>
      <c r="Q140" s="208">
        <v>0</v>
      </c>
      <c r="R140" s="208">
        <f t="shared" si="7"/>
        <v>0</v>
      </c>
      <c r="S140" s="208">
        <v>0</v>
      </c>
      <c r="T140" s="209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10" t="s">
        <v>138</v>
      </c>
      <c r="AT140" s="210" t="s">
        <v>134</v>
      </c>
      <c r="AU140" s="210" t="s">
        <v>87</v>
      </c>
      <c r="AY140" s="14" t="s">
        <v>132</v>
      </c>
      <c r="BE140" s="211">
        <f t="shared" si="9"/>
        <v>0</v>
      </c>
      <c r="BF140" s="211">
        <f t="shared" si="10"/>
        <v>0</v>
      </c>
      <c r="BG140" s="211">
        <f t="shared" si="11"/>
        <v>0</v>
      </c>
      <c r="BH140" s="211">
        <f t="shared" si="12"/>
        <v>0</v>
      </c>
      <c r="BI140" s="211">
        <f t="shared" si="13"/>
        <v>0</v>
      </c>
      <c r="BJ140" s="14" t="s">
        <v>21</v>
      </c>
      <c r="BK140" s="211">
        <f t="shared" si="14"/>
        <v>0</v>
      </c>
      <c r="BL140" s="14" t="s">
        <v>138</v>
      </c>
      <c r="BM140" s="210" t="s">
        <v>159</v>
      </c>
    </row>
    <row r="141" spans="1:65" s="2" customFormat="1" ht="24.2" customHeight="1">
      <c r="A141" s="31"/>
      <c r="B141" s="32"/>
      <c r="C141" s="198" t="s">
        <v>160</v>
      </c>
      <c r="D141" s="198" t="s">
        <v>134</v>
      </c>
      <c r="E141" s="199" t="s">
        <v>161</v>
      </c>
      <c r="F141" s="200" t="s">
        <v>162</v>
      </c>
      <c r="G141" s="201" t="s">
        <v>142</v>
      </c>
      <c r="H141" s="202">
        <v>15.311999999999999</v>
      </c>
      <c r="I141" s="203"/>
      <c r="J141" s="204">
        <f t="shared" si="5"/>
        <v>0</v>
      </c>
      <c r="K141" s="205"/>
      <c r="L141" s="36"/>
      <c r="M141" s="206" t="s">
        <v>1</v>
      </c>
      <c r="N141" s="207" t="s">
        <v>43</v>
      </c>
      <c r="O141" s="68"/>
      <c r="P141" s="208">
        <f t="shared" si="6"/>
        <v>0</v>
      </c>
      <c r="Q141" s="208">
        <v>0</v>
      </c>
      <c r="R141" s="208">
        <f t="shared" si="7"/>
        <v>0</v>
      </c>
      <c r="S141" s="208">
        <v>0</v>
      </c>
      <c r="T141" s="209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10" t="s">
        <v>138</v>
      </c>
      <c r="AT141" s="210" t="s">
        <v>134</v>
      </c>
      <c r="AU141" s="210" t="s">
        <v>87</v>
      </c>
      <c r="AY141" s="14" t="s">
        <v>132</v>
      </c>
      <c r="BE141" s="211">
        <f t="shared" si="9"/>
        <v>0</v>
      </c>
      <c r="BF141" s="211">
        <f t="shared" si="10"/>
        <v>0</v>
      </c>
      <c r="BG141" s="211">
        <f t="shared" si="11"/>
        <v>0</v>
      </c>
      <c r="BH141" s="211">
        <f t="shared" si="12"/>
        <v>0</v>
      </c>
      <c r="BI141" s="211">
        <f t="shared" si="13"/>
        <v>0</v>
      </c>
      <c r="BJ141" s="14" t="s">
        <v>21</v>
      </c>
      <c r="BK141" s="211">
        <f t="shared" si="14"/>
        <v>0</v>
      </c>
      <c r="BL141" s="14" t="s">
        <v>138</v>
      </c>
      <c r="BM141" s="210" t="s">
        <v>163</v>
      </c>
    </row>
    <row r="142" spans="1:65" s="12" customFormat="1" ht="22.9" customHeight="1">
      <c r="B142" s="182"/>
      <c r="C142" s="183"/>
      <c r="D142" s="184" t="s">
        <v>77</v>
      </c>
      <c r="E142" s="196" t="s">
        <v>151</v>
      </c>
      <c r="F142" s="196" t="s">
        <v>164</v>
      </c>
      <c r="G142" s="183"/>
      <c r="H142" s="183"/>
      <c r="I142" s="186"/>
      <c r="J142" s="197">
        <f>BK142</f>
        <v>0</v>
      </c>
      <c r="K142" s="183"/>
      <c r="L142" s="188"/>
      <c r="M142" s="189"/>
      <c r="N142" s="190"/>
      <c r="O142" s="190"/>
      <c r="P142" s="191">
        <f>SUM(P143:P147)</f>
        <v>0</v>
      </c>
      <c r="Q142" s="190"/>
      <c r="R142" s="191">
        <f>SUM(R143:R147)</f>
        <v>0</v>
      </c>
      <c r="S142" s="190"/>
      <c r="T142" s="192">
        <f>SUM(T143:T147)</f>
        <v>0</v>
      </c>
      <c r="AR142" s="193" t="s">
        <v>21</v>
      </c>
      <c r="AT142" s="194" t="s">
        <v>77</v>
      </c>
      <c r="AU142" s="194" t="s">
        <v>21</v>
      </c>
      <c r="AY142" s="193" t="s">
        <v>132</v>
      </c>
      <c r="BK142" s="195">
        <f>SUM(BK143:BK147)</f>
        <v>0</v>
      </c>
    </row>
    <row r="143" spans="1:65" s="2" customFormat="1" ht="14.45" customHeight="1">
      <c r="A143" s="31"/>
      <c r="B143" s="32"/>
      <c r="C143" s="198" t="s">
        <v>165</v>
      </c>
      <c r="D143" s="198" t="s">
        <v>134</v>
      </c>
      <c r="E143" s="199" t="s">
        <v>166</v>
      </c>
      <c r="F143" s="200" t="s">
        <v>167</v>
      </c>
      <c r="G143" s="201" t="s">
        <v>137</v>
      </c>
      <c r="H143" s="202">
        <v>1101</v>
      </c>
      <c r="I143" s="203"/>
      <c r="J143" s="204">
        <f>ROUND(I143*H143,2)</f>
        <v>0</v>
      </c>
      <c r="K143" s="205"/>
      <c r="L143" s="36"/>
      <c r="M143" s="206" t="s">
        <v>1</v>
      </c>
      <c r="N143" s="207" t="s">
        <v>43</v>
      </c>
      <c r="O143" s="68"/>
      <c r="P143" s="208">
        <f>O143*H143</f>
        <v>0</v>
      </c>
      <c r="Q143" s="208">
        <v>0</v>
      </c>
      <c r="R143" s="208">
        <f>Q143*H143</f>
        <v>0</v>
      </c>
      <c r="S143" s="208">
        <v>0</v>
      </c>
      <c r="T143" s="209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10" t="s">
        <v>138</v>
      </c>
      <c r="AT143" s="210" t="s">
        <v>134</v>
      </c>
      <c r="AU143" s="210" t="s">
        <v>87</v>
      </c>
      <c r="AY143" s="14" t="s">
        <v>132</v>
      </c>
      <c r="BE143" s="211">
        <f>IF(N143="základní",J143,0)</f>
        <v>0</v>
      </c>
      <c r="BF143" s="211">
        <f>IF(N143="snížená",J143,0)</f>
        <v>0</v>
      </c>
      <c r="BG143" s="211">
        <f>IF(N143="zákl. přenesená",J143,0)</f>
        <v>0</v>
      </c>
      <c r="BH143" s="211">
        <f>IF(N143="sníž. přenesená",J143,0)</f>
        <v>0</v>
      </c>
      <c r="BI143" s="211">
        <f>IF(N143="nulová",J143,0)</f>
        <v>0</v>
      </c>
      <c r="BJ143" s="14" t="s">
        <v>21</v>
      </c>
      <c r="BK143" s="211">
        <f>ROUND(I143*H143,2)</f>
        <v>0</v>
      </c>
      <c r="BL143" s="14" t="s">
        <v>138</v>
      </c>
      <c r="BM143" s="210" t="s">
        <v>168</v>
      </c>
    </row>
    <row r="144" spans="1:65" s="2" customFormat="1" ht="24.2" customHeight="1">
      <c r="A144" s="31"/>
      <c r="B144" s="32"/>
      <c r="C144" s="198" t="s">
        <v>169</v>
      </c>
      <c r="D144" s="198" t="s">
        <v>134</v>
      </c>
      <c r="E144" s="199" t="s">
        <v>170</v>
      </c>
      <c r="F144" s="200" t="s">
        <v>171</v>
      </c>
      <c r="G144" s="201" t="s">
        <v>137</v>
      </c>
      <c r="H144" s="202">
        <v>1101</v>
      </c>
      <c r="I144" s="203"/>
      <c r="J144" s="204">
        <f>ROUND(I144*H144,2)</f>
        <v>0</v>
      </c>
      <c r="K144" s="205"/>
      <c r="L144" s="36"/>
      <c r="M144" s="206" t="s">
        <v>1</v>
      </c>
      <c r="N144" s="207" t="s">
        <v>43</v>
      </c>
      <c r="O144" s="68"/>
      <c r="P144" s="208">
        <f>O144*H144</f>
        <v>0</v>
      </c>
      <c r="Q144" s="208">
        <v>0</v>
      </c>
      <c r="R144" s="208">
        <f>Q144*H144</f>
        <v>0</v>
      </c>
      <c r="S144" s="208">
        <v>0</v>
      </c>
      <c r="T144" s="209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10" t="s">
        <v>138</v>
      </c>
      <c r="AT144" s="210" t="s">
        <v>134</v>
      </c>
      <c r="AU144" s="210" t="s">
        <v>87</v>
      </c>
      <c r="AY144" s="14" t="s">
        <v>132</v>
      </c>
      <c r="BE144" s="211">
        <f>IF(N144="základní",J144,0)</f>
        <v>0</v>
      </c>
      <c r="BF144" s="211">
        <f>IF(N144="snížená",J144,0)</f>
        <v>0</v>
      </c>
      <c r="BG144" s="211">
        <f>IF(N144="zákl. přenesená",J144,0)</f>
        <v>0</v>
      </c>
      <c r="BH144" s="211">
        <f>IF(N144="sníž. přenesená",J144,0)</f>
        <v>0</v>
      </c>
      <c r="BI144" s="211">
        <f>IF(N144="nulová",J144,0)</f>
        <v>0</v>
      </c>
      <c r="BJ144" s="14" t="s">
        <v>21</v>
      </c>
      <c r="BK144" s="211">
        <f>ROUND(I144*H144,2)</f>
        <v>0</v>
      </c>
      <c r="BL144" s="14" t="s">
        <v>138</v>
      </c>
      <c r="BM144" s="210" t="s">
        <v>172</v>
      </c>
    </row>
    <row r="145" spans="1:65" s="2" customFormat="1" ht="24.2" customHeight="1">
      <c r="A145" s="31"/>
      <c r="B145" s="32"/>
      <c r="C145" s="198" t="s">
        <v>25</v>
      </c>
      <c r="D145" s="198" t="s">
        <v>134</v>
      </c>
      <c r="E145" s="199" t="s">
        <v>173</v>
      </c>
      <c r="F145" s="200" t="s">
        <v>174</v>
      </c>
      <c r="G145" s="201" t="s">
        <v>137</v>
      </c>
      <c r="H145" s="202">
        <v>1101</v>
      </c>
      <c r="I145" s="203"/>
      <c r="J145" s="204">
        <f>ROUND(I145*H145,2)</f>
        <v>0</v>
      </c>
      <c r="K145" s="205"/>
      <c r="L145" s="36"/>
      <c r="M145" s="206" t="s">
        <v>1</v>
      </c>
      <c r="N145" s="207" t="s">
        <v>43</v>
      </c>
      <c r="O145" s="68"/>
      <c r="P145" s="208">
        <f>O145*H145</f>
        <v>0</v>
      </c>
      <c r="Q145" s="208">
        <v>0</v>
      </c>
      <c r="R145" s="208">
        <f>Q145*H145</f>
        <v>0</v>
      </c>
      <c r="S145" s="208">
        <v>0</v>
      </c>
      <c r="T145" s="209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10" t="s">
        <v>138</v>
      </c>
      <c r="AT145" s="210" t="s">
        <v>134</v>
      </c>
      <c r="AU145" s="210" t="s">
        <v>87</v>
      </c>
      <c r="AY145" s="14" t="s">
        <v>132</v>
      </c>
      <c r="BE145" s="211">
        <f>IF(N145="základní",J145,0)</f>
        <v>0</v>
      </c>
      <c r="BF145" s="211">
        <f>IF(N145="snížená",J145,0)</f>
        <v>0</v>
      </c>
      <c r="BG145" s="211">
        <f>IF(N145="zákl. přenesená",J145,0)</f>
        <v>0</v>
      </c>
      <c r="BH145" s="211">
        <f>IF(N145="sníž. přenesená",J145,0)</f>
        <v>0</v>
      </c>
      <c r="BI145" s="211">
        <f>IF(N145="nulová",J145,0)</f>
        <v>0</v>
      </c>
      <c r="BJ145" s="14" t="s">
        <v>21</v>
      </c>
      <c r="BK145" s="211">
        <f>ROUND(I145*H145,2)</f>
        <v>0</v>
      </c>
      <c r="BL145" s="14" t="s">
        <v>138</v>
      </c>
      <c r="BM145" s="210" t="s">
        <v>175</v>
      </c>
    </row>
    <row r="146" spans="1:65" s="2" customFormat="1" ht="14.45" customHeight="1">
      <c r="A146" s="31"/>
      <c r="B146" s="32"/>
      <c r="C146" s="198" t="s">
        <v>176</v>
      </c>
      <c r="D146" s="198" t="s">
        <v>134</v>
      </c>
      <c r="E146" s="199" t="s">
        <v>177</v>
      </c>
      <c r="F146" s="200" t="s">
        <v>178</v>
      </c>
      <c r="G146" s="201" t="s">
        <v>137</v>
      </c>
      <c r="H146" s="202">
        <v>1101</v>
      </c>
      <c r="I146" s="203"/>
      <c r="J146" s="204">
        <f>ROUND(I146*H146,2)</f>
        <v>0</v>
      </c>
      <c r="K146" s="205"/>
      <c r="L146" s="36"/>
      <c r="M146" s="206" t="s">
        <v>1</v>
      </c>
      <c r="N146" s="207" t="s">
        <v>43</v>
      </c>
      <c r="O146" s="68"/>
      <c r="P146" s="208">
        <f>O146*H146</f>
        <v>0</v>
      </c>
      <c r="Q146" s="208">
        <v>0</v>
      </c>
      <c r="R146" s="208">
        <f>Q146*H146</f>
        <v>0</v>
      </c>
      <c r="S146" s="208">
        <v>0</v>
      </c>
      <c r="T146" s="209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10" t="s">
        <v>138</v>
      </c>
      <c r="AT146" s="210" t="s">
        <v>134</v>
      </c>
      <c r="AU146" s="210" t="s">
        <v>87</v>
      </c>
      <c r="AY146" s="14" t="s">
        <v>132</v>
      </c>
      <c r="BE146" s="211">
        <f>IF(N146="základní",J146,0)</f>
        <v>0</v>
      </c>
      <c r="BF146" s="211">
        <f>IF(N146="snížená",J146,0)</f>
        <v>0</v>
      </c>
      <c r="BG146" s="211">
        <f>IF(N146="zákl. přenesená",J146,0)</f>
        <v>0</v>
      </c>
      <c r="BH146" s="211">
        <f>IF(N146="sníž. přenesená",J146,0)</f>
        <v>0</v>
      </c>
      <c r="BI146" s="211">
        <f>IF(N146="nulová",J146,0)</f>
        <v>0</v>
      </c>
      <c r="BJ146" s="14" t="s">
        <v>21</v>
      </c>
      <c r="BK146" s="211">
        <f>ROUND(I146*H146,2)</f>
        <v>0</v>
      </c>
      <c r="BL146" s="14" t="s">
        <v>138</v>
      </c>
      <c r="BM146" s="210" t="s">
        <v>179</v>
      </c>
    </row>
    <row r="147" spans="1:65" s="2" customFormat="1" ht="24.2" customHeight="1">
      <c r="A147" s="31"/>
      <c r="B147" s="32"/>
      <c r="C147" s="198" t="s">
        <v>180</v>
      </c>
      <c r="D147" s="198" t="s">
        <v>134</v>
      </c>
      <c r="E147" s="199" t="s">
        <v>181</v>
      </c>
      <c r="F147" s="200" t="s">
        <v>182</v>
      </c>
      <c r="G147" s="201" t="s">
        <v>137</v>
      </c>
      <c r="H147" s="202">
        <v>1101</v>
      </c>
      <c r="I147" s="203"/>
      <c r="J147" s="204">
        <f>ROUND(I147*H147,2)</f>
        <v>0</v>
      </c>
      <c r="K147" s="205"/>
      <c r="L147" s="36"/>
      <c r="M147" s="206" t="s">
        <v>1</v>
      </c>
      <c r="N147" s="207" t="s">
        <v>43</v>
      </c>
      <c r="O147" s="68"/>
      <c r="P147" s="208">
        <f>O147*H147</f>
        <v>0</v>
      </c>
      <c r="Q147" s="208">
        <v>0</v>
      </c>
      <c r="R147" s="208">
        <f>Q147*H147</f>
        <v>0</v>
      </c>
      <c r="S147" s="208">
        <v>0</v>
      </c>
      <c r="T147" s="209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10" t="s">
        <v>138</v>
      </c>
      <c r="AT147" s="210" t="s">
        <v>134</v>
      </c>
      <c r="AU147" s="210" t="s">
        <v>87</v>
      </c>
      <c r="AY147" s="14" t="s">
        <v>132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14" t="s">
        <v>21</v>
      </c>
      <c r="BK147" s="211">
        <f>ROUND(I147*H147,2)</f>
        <v>0</v>
      </c>
      <c r="BL147" s="14" t="s">
        <v>138</v>
      </c>
      <c r="BM147" s="210" t="s">
        <v>183</v>
      </c>
    </row>
    <row r="148" spans="1:65" s="12" customFormat="1" ht="22.9" customHeight="1">
      <c r="B148" s="182"/>
      <c r="C148" s="183"/>
      <c r="D148" s="184" t="s">
        <v>77</v>
      </c>
      <c r="E148" s="196" t="s">
        <v>165</v>
      </c>
      <c r="F148" s="196" t="s">
        <v>184</v>
      </c>
      <c r="G148" s="183"/>
      <c r="H148" s="183"/>
      <c r="I148" s="186"/>
      <c r="J148" s="197">
        <f>BK148</f>
        <v>0</v>
      </c>
      <c r="K148" s="183"/>
      <c r="L148" s="188"/>
      <c r="M148" s="189"/>
      <c r="N148" s="190"/>
      <c r="O148" s="190"/>
      <c r="P148" s="191">
        <f>SUM(P149:P151)</f>
        <v>0</v>
      </c>
      <c r="Q148" s="190"/>
      <c r="R148" s="191">
        <f>SUM(R149:R151)</f>
        <v>6.9123999999999999</v>
      </c>
      <c r="S148" s="190"/>
      <c r="T148" s="192">
        <f>SUM(T149:T151)</f>
        <v>0</v>
      </c>
      <c r="AR148" s="193" t="s">
        <v>21</v>
      </c>
      <c r="AT148" s="194" t="s">
        <v>77</v>
      </c>
      <c r="AU148" s="194" t="s">
        <v>21</v>
      </c>
      <c r="AY148" s="193" t="s">
        <v>132</v>
      </c>
      <c r="BK148" s="195">
        <f>SUM(BK149:BK151)</f>
        <v>0</v>
      </c>
    </row>
    <row r="149" spans="1:65" s="2" customFormat="1" ht="24.2" customHeight="1">
      <c r="A149" s="31"/>
      <c r="B149" s="32"/>
      <c r="C149" s="198" t="s">
        <v>185</v>
      </c>
      <c r="D149" s="198" t="s">
        <v>134</v>
      </c>
      <c r="E149" s="199" t="s">
        <v>219</v>
      </c>
      <c r="F149" s="200" t="s">
        <v>220</v>
      </c>
      <c r="G149" s="201" t="s">
        <v>188</v>
      </c>
      <c r="H149" s="202">
        <v>5</v>
      </c>
      <c r="I149" s="203"/>
      <c r="J149" s="204">
        <f>ROUND(I149*H149,2)</f>
        <v>0</v>
      </c>
      <c r="K149" s="205"/>
      <c r="L149" s="36"/>
      <c r="M149" s="206" t="s">
        <v>1</v>
      </c>
      <c r="N149" s="207" t="s">
        <v>43</v>
      </c>
      <c r="O149" s="68"/>
      <c r="P149" s="208">
        <f>O149*H149</f>
        <v>0</v>
      </c>
      <c r="Q149" s="208">
        <v>0.42368</v>
      </c>
      <c r="R149" s="208">
        <f>Q149*H149</f>
        <v>2.1183999999999998</v>
      </c>
      <c r="S149" s="208">
        <v>0</v>
      </c>
      <c r="T149" s="209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10" t="s">
        <v>138</v>
      </c>
      <c r="AT149" s="210" t="s">
        <v>134</v>
      </c>
      <c r="AU149" s="210" t="s">
        <v>87</v>
      </c>
      <c r="AY149" s="14" t="s">
        <v>132</v>
      </c>
      <c r="BE149" s="211">
        <f>IF(N149="základní",J149,0)</f>
        <v>0</v>
      </c>
      <c r="BF149" s="211">
        <f>IF(N149="snížená",J149,0)</f>
        <v>0</v>
      </c>
      <c r="BG149" s="211">
        <f>IF(N149="zákl. přenesená",J149,0)</f>
        <v>0</v>
      </c>
      <c r="BH149" s="211">
        <f>IF(N149="sníž. přenesená",J149,0)</f>
        <v>0</v>
      </c>
      <c r="BI149" s="211">
        <f>IF(N149="nulová",J149,0)</f>
        <v>0</v>
      </c>
      <c r="BJ149" s="14" t="s">
        <v>21</v>
      </c>
      <c r="BK149" s="211">
        <f>ROUND(I149*H149,2)</f>
        <v>0</v>
      </c>
      <c r="BL149" s="14" t="s">
        <v>138</v>
      </c>
      <c r="BM149" s="210" t="s">
        <v>221</v>
      </c>
    </row>
    <row r="150" spans="1:65" s="2" customFormat="1" ht="24.2" customHeight="1">
      <c r="A150" s="31"/>
      <c r="B150" s="32"/>
      <c r="C150" s="198" t="s">
        <v>191</v>
      </c>
      <c r="D150" s="198" t="s">
        <v>134</v>
      </c>
      <c r="E150" s="199" t="s">
        <v>186</v>
      </c>
      <c r="F150" s="200" t="s">
        <v>187</v>
      </c>
      <c r="G150" s="201" t="s">
        <v>188</v>
      </c>
      <c r="H150" s="202">
        <v>4</v>
      </c>
      <c r="I150" s="203"/>
      <c r="J150" s="204">
        <f>ROUND(I150*H150,2)</f>
        <v>0</v>
      </c>
      <c r="K150" s="205"/>
      <c r="L150" s="36"/>
      <c r="M150" s="206" t="s">
        <v>1</v>
      </c>
      <c r="N150" s="207" t="s">
        <v>43</v>
      </c>
      <c r="O150" s="68"/>
      <c r="P150" s="208">
        <f>O150*H150</f>
        <v>0</v>
      </c>
      <c r="Q150" s="208">
        <v>0.42080000000000001</v>
      </c>
      <c r="R150" s="208">
        <f>Q150*H150</f>
        <v>1.6832</v>
      </c>
      <c r="S150" s="208">
        <v>0</v>
      </c>
      <c r="T150" s="209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10" t="s">
        <v>138</v>
      </c>
      <c r="AT150" s="210" t="s">
        <v>134</v>
      </c>
      <c r="AU150" s="210" t="s">
        <v>87</v>
      </c>
      <c r="AY150" s="14" t="s">
        <v>132</v>
      </c>
      <c r="BE150" s="211">
        <f>IF(N150="základní",J150,0)</f>
        <v>0</v>
      </c>
      <c r="BF150" s="211">
        <f>IF(N150="snížená",J150,0)</f>
        <v>0</v>
      </c>
      <c r="BG150" s="211">
        <f>IF(N150="zákl. přenesená",J150,0)</f>
        <v>0</v>
      </c>
      <c r="BH150" s="211">
        <f>IF(N150="sníž. přenesená",J150,0)</f>
        <v>0</v>
      </c>
      <c r="BI150" s="211">
        <f>IF(N150="nulová",J150,0)</f>
        <v>0</v>
      </c>
      <c r="BJ150" s="14" t="s">
        <v>21</v>
      </c>
      <c r="BK150" s="211">
        <f>ROUND(I150*H150,2)</f>
        <v>0</v>
      </c>
      <c r="BL150" s="14" t="s">
        <v>138</v>
      </c>
      <c r="BM150" s="210" t="s">
        <v>189</v>
      </c>
    </row>
    <row r="151" spans="1:65" s="2" customFormat="1" ht="24.2" customHeight="1">
      <c r="A151" s="31"/>
      <c r="B151" s="32"/>
      <c r="C151" s="198" t="s">
        <v>8</v>
      </c>
      <c r="D151" s="198" t="s">
        <v>134</v>
      </c>
      <c r="E151" s="199" t="s">
        <v>222</v>
      </c>
      <c r="F151" s="200" t="s">
        <v>223</v>
      </c>
      <c r="G151" s="201" t="s">
        <v>188</v>
      </c>
      <c r="H151" s="202">
        <v>10</v>
      </c>
      <c r="I151" s="203"/>
      <c r="J151" s="204">
        <f>ROUND(I151*H151,2)</f>
        <v>0</v>
      </c>
      <c r="K151" s="205"/>
      <c r="L151" s="36"/>
      <c r="M151" s="206" t="s">
        <v>1</v>
      </c>
      <c r="N151" s="207" t="s">
        <v>43</v>
      </c>
      <c r="O151" s="68"/>
      <c r="P151" s="208">
        <f>O151*H151</f>
        <v>0</v>
      </c>
      <c r="Q151" s="208">
        <v>0.31108000000000002</v>
      </c>
      <c r="R151" s="208">
        <f>Q151*H151</f>
        <v>3.1108000000000002</v>
      </c>
      <c r="S151" s="208">
        <v>0</v>
      </c>
      <c r="T151" s="209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10" t="s">
        <v>138</v>
      </c>
      <c r="AT151" s="210" t="s">
        <v>134</v>
      </c>
      <c r="AU151" s="210" t="s">
        <v>87</v>
      </c>
      <c r="AY151" s="14" t="s">
        <v>132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4" t="s">
        <v>21</v>
      </c>
      <c r="BK151" s="211">
        <f>ROUND(I151*H151,2)</f>
        <v>0</v>
      </c>
      <c r="BL151" s="14" t="s">
        <v>138</v>
      </c>
      <c r="BM151" s="210" t="s">
        <v>224</v>
      </c>
    </row>
    <row r="152" spans="1:65" s="12" customFormat="1" ht="22.9" customHeight="1">
      <c r="B152" s="182"/>
      <c r="C152" s="183"/>
      <c r="D152" s="184" t="s">
        <v>77</v>
      </c>
      <c r="E152" s="196" t="s">
        <v>169</v>
      </c>
      <c r="F152" s="196" t="s">
        <v>190</v>
      </c>
      <c r="G152" s="183"/>
      <c r="H152" s="183"/>
      <c r="I152" s="186"/>
      <c r="J152" s="197">
        <f>BK152</f>
        <v>0</v>
      </c>
      <c r="K152" s="183"/>
      <c r="L152" s="188"/>
      <c r="M152" s="189"/>
      <c r="N152" s="190"/>
      <c r="O152" s="190"/>
      <c r="P152" s="191">
        <f>SUM(P153:P154)</f>
        <v>0</v>
      </c>
      <c r="Q152" s="190"/>
      <c r="R152" s="191">
        <f>SUM(R153:R154)</f>
        <v>41.194916000000006</v>
      </c>
      <c r="S152" s="190"/>
      <c r="T152" s="192">
        <f>SUM(T153:T154)</f>
        <v>0</v>
      </c>
      <c r="AR152" s="193" t="s">
        <v>21</v>
      </c>
      <c r="AT152" s="194" t="s">
        <v>77</v>
      </c>
      <c r="AU152" s="194" t="s">
        <v>21</v>
      </c>
      <c r="AY152" s="193" t="s">
        <v>132</v>
      </c>
      <c r="BK152" s="195">
        <f>SUM(BK153:BK154)</f>
        <v>0</v>
      </c>
    </row>
    <row r="153" spans="1:65" s="2" customFormat="1" ht="24.2" customHeight="1">
      <c r="A153" s="31"/>
      <c r="B153" s="32"/>
      <c r="C153" s="198" t="s">
        <v>202</v>
      </c>
      <c r="D153" s="198" t="s">
        <v>134</v>
      </c>
      <c r="E153" s="199" t="s">
        <v>192</v>
      </c>
      <c r="F153" s="200" t="s">
        <v>193</v>
      </c>
      <c r="G153" s="201" t="s">
        <v>194</v>
      </c>
      <c r="H153" s="202">
        <v>175</v>
      </c>
      <c r="I153" s="203"/>
      <c r="J153" s="204">
        <f>ROUND(I153*H153,2)</f>
        <v>0</v>
      </c>
      <c r="K153" s="205"/>
      <c r="L153" s="36"/>
      <c r="M153" s="206" t="s">
        <v>1</v>
      </c>
      <c r="N153" s="207" t="s">
        <v>43</v>
      </c>
      <c r="O153" s="68"/>
      <c r="P153" s="208">
        <f>O153*H153</f>
        <v>0</v>
      </c>
      <c r="Q153" s="208">
        <v>0.15539952000000001</v>
      </c>
      <c r="R153" s="208">
        <f>Q153*H153</f>
        <v>27.194916000000003</v>
      </c>
      <c r="S153" s="208">
        <v>0</v>
      </c>
      <c r="T153" s="209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10" t="s">
        <v>138</v>
      </c>
      <c r="AT153" s="210" t="s">
        <v>134</v>
      </c>
      <c r="AU153" s="210" t="s">
        <v>87</v>
      </c>
      <c r="AY153" s="14" t="s">
        <v>132</v>
      </c>
      <c r="BE153" s="211">
        <f>IF(N153="základní",J153,0)</f>
        <v>0</v>
      </c>
      <c r="BF153" s="211">
        <f>IF(N153="snížená",J153,0)</f>
        <v>0</v>
      </c>
      <c r="BG153" s="211">
        <f>IF(N153="zákl. přenesená",J153,0)</f>
        <v>0</v>
      </c>
      <c r="BH153" s="211">
        <f>IF(N153="sníž. přenesená",J153,0)</f>
        <v>0</v>
      </c>
      <c r="BI153" s="211">
        <f>IF(N153="nulová",J153,0)</f>
        <v>0</v>
      </c>
      <c r="BJ153" s="14" t="s">
        <v>21</v>
      </c>
      <c r="BK153" s="211">
        <f>ROUND(I153*H153,2)</f>
        <v>0</v>
      </c>
      <c r="BL153" s="14" t="s">
        <v>138</v>
      </c>
      <c r="BM153" s="210" t="s">
        <v>195</v>
      </c>
    </row>
    <row r="154" spans="1:65" s="2" customFormat="1" ht="14.45" customHeight="1">
      <c r="A154" s="31"/>
      <c r="B154" s="32"/>
      <c r="C154" s="212" t="s">
        <v>206</v>
      </c>
      <c r="D154" s="212" t="s">
        <v>196</v>
      </c>
      <c r="E154" s="213" t="s">
        <v>197</v>
      </c>
      <c r="F154" s="214" t="s">
        <v>198</v>
      </c>
      <c r="G154" s="215" t="s">
        <v>194</v>
      </c>
      <c r="H154" s="216">
        <v>175</v>
      </c>
      <c r="I154" s="217"/>
      <c r="J154" s="218">
        <f>ROUND(I154*H154,2)</f>
        <v>0</v>
      </c>
      <c r="K154" s="219"/>
      <c r="L154" s="220"/>
      <c r="M154" s="221" t="s">
        <v>1</v>
      </c>
      <c r="N154" s="222" t="s">
        <v>43</v>
      </c>
      <c r="O154" s="68"/>
      <c r="P154" s="208">
        <f>O154*H154</f>
        <v>0</v>
      </c>
      <c r="Q154" s="208">
        <v>0.08</v>
      </c>
      <c r="R154" s="208">
        <f>Q154*H154</f>
        <v>14</v>
      </c>
      <c r="S154" s="208">
        <v>0</v>
      </c>
      <c r="T154" s="209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10" t="s">
        <v>165</v>
      </c>
      <c r="AT154" s="210" t="s">
        <v>196</v>
      </c>
      <c r="AU154" s="210" t="s">
        <v>87</v>
      </c>
      <c r="AY154" s="14" t="s">
        <v>132</v>
      </c>
      <c r="BE154" s="211">
        <f>IF(N154="základní",J154,0)</f>
        <v>0</v>
      </c>
      <c r="BF154" s="211">
        <f>IF(N154="snížená",J154,0)</f>
        <v>0</v>
      </c>
      <c r="BG154" s="211">
        <f>IF(N154="zákl. přenesená",J154,0)</f>
        <v>0</v>
      </c>
      <c r="BH154" s="211">
        <f>IF(N154="sníž. přenesená",J154,0)</f>
        <v>0</v>
      </c>
      <c r="BI154" s="211">
        <f>IF(N154="nulová",J154,0)</f>
        <v>0</v>
      </c>
      <c r="BJ154" s="14" t="s">
        <v>21</v>
      </c>
      <c r="BK154" s="211">
        <f>ROUND(I154*H154,2)</f>
        <v>0</v>
      </c>
      <c r="BL154" s="14" t="s">
        <v>138</v>
      </c>
      <c r="BM154" s="210" t="s">
        <v>199</v>
      </c>
    </row>
    <row r="155" spans="1:65" s="12" customFormat="1" ht="22.9" customHeight="1">
      <c r="B155" s="182"/>
      <c r="C155" s="183"/>
      <c r="D155" s="184" t="s">
        <v>77</v>
      </c>
      <c r="E155" s="196" t="s">
        <v>200</v>
      </c>
      <c r="F155" s="196" t="s">
        <v>201</v>
      </c>
      <c r="G155" s="183"/>
      <c r="H155" s="183"/>
      <c r="I155" s="186"/>
      <c r="J155" s="197">
        <f>BK155</f>
        <v>0</v>
      </c>
      <c r="K155" s="183"/>
      <c r="L155" s="188"/>
      <c r="M155" s="189"/>
      <c r="N155" s="190"/>
      <c r="O155" s="190"/>
      <c r="P155" s="191">
        <f>SUM(P156:P159)</f>
        <v>0</v>
      </c>
      <c r="Q155" s="190"/>
      <c r="R155" s="191">
        <f>SUM(R156:R159)</f>
        <v>0</v>
      </c>
      <c r="S155" s="190"/>
      <c r="T155" s="192">
        <f>SUM(T156:T159)</f>
        <v>0</v>
      </c>
      <c r="AR155" s="193" t="s">
        <v>21</v>
      </c>
      <c r="AT155" s="194" t="s">
        <v>77</v>
      </c>
      <c r="AU155" s="194" t="s">
        <v>21</v>
      </c>
      <c r="AY155" s="193" t="s">
        <v>132</v>
      </c>
      <c r="BK155" s="195">
        <f>SUM(BK156:BK159)</f>
        <v>0</v>
      </c>
    </row>
    <row r="156" spans="1:65" s="2" customFormat="1" ht="14.45" customHeight="1">
      <c r="A156" s="31"/>
      <c r="B156" s="32"/>
      <c r="C156" s="198" t="s">
        <v>210</v>
      </c>
      <c r="D156" s="198" t="s">
        <v>134</v>
      </c>
      <c r="E156" s="199" t="s">
        <v>203</v>
      </c>
      <c r="F156" s="200" t="s">
        <v>204</v>
      </c>
      <c r="G156" s="201" t="s">
        <v>154</v>
      </c>
      <c r="H156" s="202">
        <v>825.75</v>
      </c>
      <c r="I156" s="203"/>
      <c r="J156" s="204">
        <f>ROUND(I156*H156,2)</f>
        <v>0</v>
      </c>
      <c r="K156" s="205"/>
      <c r="L156" s="36"/>
      <c r="M156" s="206" t="s">
        <v>1</v>
      </c>
      <c r="N156" s="207" t="s">
        <v>43</v>
      </c>
      <c r="O156" s="68"/>
      <c r="P156" s="208">
        <f>O156*H156</f>
        <v>0</v>
      </c>
      <c r="Q156" s="208">
        <v>0</v>
      </c>
      <c r="R156" s="208">
        <f>Q156*H156</f>
        <v>0</v>
      </c>
      <c r="S156" s="208">
        <v>0</v>
      </c>
      <c r="T156" s="209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10" t="s">
        <v>138</v>
      </c>
      <c r="AT156" s="210" t="s">
        <v>134</v>
      </c>
      <c r="AU156" s="210" t="s">
        <v>87</v>
      </c>
      <c r="AY156" s="14" t="s">
        <v>132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4" t="s">
        <v>21</v>
      </c>
      <c r="BK156" s="211">
        <f>ROUND(I156*H156,2)</f>
        <v>0</v>
      </c>
      <c r="BL156" s="14" t="s">
        <v>138</v>
      </c>
      <c r="BM156" s="210" t="s">
        <v>205</v>
      </c>
    </row>
    <row r="157" spans="1:65" s="2" customFormat="1" ht="24.2" customHeight="1">
      <c r="A157" s="31"/>
      <c r="B157" s="32"/>
      <c r="C157" s="198" t="s">
        <v>214</v>
      </c>
      <c r="D157" s="198" t="s">
        <v>134</v>
      </c>
      <c r="E157" s="199" t="s">
        <v>207</v>
      </c>
      <c r="F157" s="200" t="s">
        <v>208</v>
      </c>
      <c r="G157" s="201" t="s">
        <v>154</v>
      </c>
      <c r="H157" s="202">
        <v>825.75</v>
      </c>
      <c r="I157" s="203"/>
      <c r="J157" s="204">
        <f>ROUND(I157*H157,2)</f>
        <v>0</v>
      </c>
      <c r="K157" s="205"/>
      <c r="L157" s="36"/>
      <c r="M157" s="206" t="s">
        <v>1</v>
      </c>
      <c r="N157" s="207" t="s">
        <v>43</v>
      </c>
      <c r="O157" s="68"/>
      <c r="P157" s="208">
        <f>O157*H157</f>
        <v>0</v>
      </c>
      <c r="Q157" s="208">
        <v>0</v>
      </c>
      <c r="R157" s="208">
        <f>Q157*H157</f>
        <v>0</v>
      </c>
      <c r="S157" s="208">
        <v>0</v>
      </c>
      <c r="T157" s="209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10" t="s">
        <v>138</v>
      </c>
      <c r="AT157" s="210" t="s">
        <v>134</v>
      </c>
      <c r="AU157" s="210" t="s">
        <v>87</v>
      </c>
      <c r="AY157" s="14" t="s">
        <v>132</v>
      </c>
      <c r="BE157" s="211">
        <f>IF(N157="základní",J157,0)</f>
        <v>0</v>
      </c>
      <c r="BF157" s="211">
        <f>IF(N157="snížená",J157,0)</f>
        <v>0</v>
      </c>
      <c r="BG157" s="211">
        <f>IF(N157="zákl. přenesená",J157,0)</f>
        <v>0</v>
      </c>
      <c r="BH157" s="211">
        <f>IF(N157="sníž. přenesená",J157,0)</f>
        <v>0</v>
      </c>
      <c r="BI157" s="211">
        <f>IF(N157="nulová",J157,0)</f>
        <v>0</v>
      </c>
      <c r="BJ157" s="14" t="s">
        <v>21</v>
      </c>
      <c r="BK157" s="211">
        <f>ROUND(I157*H157,2)</f>
        <v>0</v>
      </c>
      <c r="BL157" s="14" t="s">
        <v>138</v>
      </c>
      <c r="BM157" s="210" t="s">
        <v>209</v>
      </c>
    </row>
    <row r="158" spans="1:65" s="2" customFormat="1" ht="24.2" customHeight="1">
      <c r="A158" s="31"/>
      <c r="B158" s="32"/>
      <c r="C158" s="198" t="s">
        <v>225</v>
      </c>
      <c r="D158" s="198" t="s">
        <v>134</v>
      </c>
      <c r="E158" s="199" t="s">
        <v>211</v>
      </c>
      <c r="F158" s="200" t="s">
        <v>212</v>
      </c>
      <c r="G158" s="201" t="s">
        <v>154</v>
      </c>
      <c r="H158" s="202">
        <v>3303</v>
      </c>
      <c r="I158" s="203"/>
      <c r="J158" s="204">
        <f>ROUND(I158*H158,2)</f>
        <v>0</v>
      </c>
      <c r="K158" s="205"/>
      <c r="L158" s="36"/>
      <c r="M158" s="206" t="s">
        <v>1</v>
      </c>
      <c r="N158" s="207" t="s">
        <v>43</v>
      </c>
      <c r="O158" s="68"/>
      <c r="P158" s="208">
        <f>O158*H158</f>
        <v>0</v>
      </c>
      <c r="Q158" s="208">
        <v>0</v>
      </c>
      <c r="R158" s="208">
        <f>Q158*H158</f>
        <v>0</v>
      </c>
      <c r="S158" s="208">
        <v>0</v>
      </c>
      <c r="T158" s="209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10" t="s">
        <v>138</v>
      </c>
      <c r="AT158" s="210" t="s">
        <v>134</v>
      </c>
      <c r="AU158" s="210" t="s">
        <v>87</v>
      </c>
      <c r="AY158" s="14" t="s">
        <v>132</v>
      </c>
      <c r="BE158" s="211">
        <f>IF(N158="základní",J158,0)</f>
        <v>0</v>
      </c>
      <c r="BF158" s="211">
        <f>IF(N158="snížená",J158,0)</f>
        <v>0</v>
      </c>
      <c r="BG158" s="211">
        <f>IF(N158="zákl. přenesená",J158,0)</f>
        <v>0</v>
      </c>
      <c r="BH158" s="211">
        <f>IF(N158="sníž. přenesená",J158,0)</f>
        <v>0</v>
      </c>
      <c r="BI158" s="211">
        <f>IF(N158="nulová",J158,0)</f>
        <v>0</v>
      </c>
      <c r="BJ158" s="14" t="s">
        <v>21</v>
      </c>
      <c r="BK158" s="211">
        <f>ROUND(I158*H158,2)</f>
        <v>0</v>
      </c>
      <c r="BL158" s="14" t="s">
        <v>138</v>
      </c>
      <c r="BM158" s="210" t="s">
        <v>213</v>
      </c>
    </row>
    <row r="159" spans="1:65" s="2" customFormat="1" ht="37.9" customHeight="1">
      <c r="A159" s="31"/>
      <c r="B159" s="32"/>
      <c r="C159" s="198" t="s">
        <v>7</v>
      </c>
      <c r="D159" s="198" t="s">
        <v>134</v>
      </c>
      <c r="E159" s="199" t="s">
        <v>215</v>
      </c>
      <c r="F159" s="200" t="s">
        <v>216</v>
      </c>
      <c r="G159" s="201" t="s">
        <v>154</v>
      </c>
      <c r="H159" s="202">
        <v>825.75</v>
      </c>
      <c r="I159" s="203"/>
      <c r="J159" s="204">
        <f>ROUND(I159*H159,2)</f>
        <v>0</v>
      </c>
      <c r="K159" s="205"/>
      <c r="L159" s="36"/>
      <c r="M159" s="223" t="s">
        <v>1</v>
      </c>
      <c r="N159" s="224" t="s">
        <v>43</v>
      </c>
      <c r="O159" s="225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10" t="s">
        <v>138</v>
      </c>
      <c r="AT159" s="210" t="s">
        <v>134</v>
      </c>
      <c r="AU159" s="210" t="s">
        <v>87</v>
      </c>
      <c r="AY159" s="14" t="s">
        <v>132</v>
      </c>
      <c r="BE159" s="211">
        <f>IF(N159="základní",J159,0)</f>
        <v>0</v>
      </c>
      <c r="BF159" s="211">
        <f>IF(N159="snížená",J159,0)</f>
        <v>0</v>
      </c>
      <c r="BG159" s="211">
        <f>IF(N159="zákl. přenesená",J159,0)</f>
        <v>0</v>
      </c>
      <c r="BH159" s="211">
        <f>IF(N159="sníž. přenesená",J159,0)</f>
        <v>0</v>
      </c>
      <c r="BI159" s="211">
        <f>IF(N159="nulová",J159,0)</f>
        <v>0</v>
      </c>
      <c r="BJ159" s="14" t="s">
        <v>21</v>
      </c>
      <c r="BK159" s="211">
        <f>ROUND(I159*H159,2)</f>
        <v>0</v>
      </c>
      <c r="BL159" s="14" t="s">
        <v>138</v>
      </c>
      <c r="BM159" s="210" t="s">
        <v>217</v>
      </c>
    </row>
    <row r="160" spans="1:65" s="2" customFormat="1" ht="6.95" customHeight="1">
      <c r="A160" s="31"/>
      <c r="B160" s="51"/>
      <c r="C160" s="52"/>
      <c r="D160" s="52"/>
      <c r="E160" s="52"/>
      <c r="F160" s="52"/>
      <c r="G160" s="52"/>
      <c r="H160" s="52"/>
      <c r="I160" s="52"/>
      <c r="J160" s="52"/>
      <c r="K160" s="52"/>
      <c r="L160" s="36"/>
      <c r="M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</sheetData>
  <sheetProtection algorithmName="SHA-512" hashValue="9ygN5Peu4HhnQ0/2ibvkoTN2dQDtZFFjvXiTSbBfhf9tB+ihjBE9Ntw8B0MbJOnx3/5qdq+mo2CkBYaP+vlfgQ==" saltValue="X1BRGIk7mM9kn+fGMxVcXaklq5mTBP7En9Wmxm1XQF7NWcWMoNAXLzsvrFU9OGWGe/NkSug01s2GdnM9Fq7h/A==" spinCount="100000" sheet="1" objects="1" scenarios="1" formatColumns="0" formatRows="0" autoFilter="0"/>
  <autoFilter ref="C131:K159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SO_01 - MK Cvrčovice - ús...</vt:lpstr>
      <vt:lpstr>SO_02 - MK Cvrčovice - ús...</vt:lpstr>
      <vt:lpstr>'Rekapitulace stavby'!Názvy_tisku</vt:lpstr>
      <vt:lpstr>'SO_01 - MK Cvrčovice - ús...'!Názvy_tisku</vt:lpstr>
      <vt:lpstr>'SO_02 - MK Cvrčovice - ús...'!Názvy_tisku</vt:lpstr>
      <vt:lpstr>'Rekapitulace stavby'!Oblast_tisku</vt:lpstr>
      <vt:lpstr>'SO_01 - MK Cvrčovice - ús...'!Oblast_tisku</vt:lpstr>
      <vt:lpstr>'SO_02 - MK Cvrčovice - ús...'!Oblast_tisku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MKADERABEK\Martin</dc:creator>
  <cp:lastModifiedBy>Zbyšek Čelikovský</cp:lastModifiedBy>
  <dcterms:created xsi:type="dcterms:W3CDTF">2020-12-11T10:43:07Z</dcterms:created>
  <dcterms:modified xsi:type="dcterms:W3CDTF">2021-04-21T09:44:24Z</dcterms:modified>
</cp:coreProperties>
</file>