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rosta\Desktop\starostka\zo\2026\2026_02_14_14\"/>
    </mc:Choice>
  </mc:AlternateContent>
  <xr:revisionPtr revIDLastSave="0" documentId="8_{9FFDB3E3-F0D2-4034-8FC3-B1A0F587326B}" xr6:coauthVersionLast="47" xr6:coauthVersionMax="47" xr10:uidLastSave="{00000000-0000-0000-0000-000000000000}"/>
  <bookViews>
    <workbookView xWindow="-120" yWindow="-120" windowWidth="25440" windowHeight="15270" activeTab="4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S01 1) STAVBA Pol" sheetId="12" r:id="rId4"/>
    <sheet name="S01 2) ZTI Pol" sheetId="13" r:id="rId5"/>
    <sheet name="S01 3) PL Pol" sheetId="14" r:id="rId6"/>
    <sheet name="S01 4) UT Pol" sheetId="15" r:id="rId7"/>
    <sheet name="S01 5) ELEKTRO Pol" sheetId="16" r:id="rId8"/>
  </sheets>
  <externalReferences>
    <externalReference r:id="rId9"/>
  </externalReferences>
  <definedNames>
    <definedName name="CelkemDPHVypocet" localSheetId="1">Stavba!$H$47</definedName>
    <definedName name="CenaCelkem">Stavba!$G$29</definedName>
    <definedName name="CenaCelkemBezDPH">Stavba!$G$28</definedName>
    <definedName name="CenaCelkemVypocet" localSheetId="1">Stavba!$I$47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'S01 1) STAVBA Pol'!$1:$7</definedName>
    <definedName name="_xlnm.Print_Titles" localSheetId="4">'S01 2) ZTI Pol'!$1:$7</definedName>
    <definedName name="_xlnm.Print_Titles" localSheetId="5">'S01 3) PL Pol'!$1:$7</definedName>
    <definedName name="_xlnm.Print_Titles" localSheetId="6">'S01 4) UT Pol'!$1:$7</definedName>
    <definedName name="_xlnm.Print_Titles" localSheetId="7">'S01 5) ELEKTRO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'S01 1) STAVBA Pol'!$A$1:$Y$130</definedName>
    <definedName name="_xlnm.Print_Area" localSheetId="4">'S01 2) ZTI Pol'!$A$1:$Y$127</definedName>
    <definedName name="_xlnm.Print_Area" localSheetId="5">'S01 3) PL Pol'!$A$1:$Y$42</definedName>
    <definedName name="_xlnm.Print_Area" localSheetId="6">'S01 4) UT Pol'!$A$1:$Y$99</definedName>
    <definedName name="_xlnm.Print_Area" localSheetId="7">'S01 5) ELEKTRO Pol'!$A$1:$Y$134</definedName>
    <definedName name="_xlnm.Print_Area" localSheetId="1">Stavba!$A$1:$J$93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Stavba!$F$47</definedName>
    <definedName name="ZakladDPHZakl">Stavba!$G$25</definedName>
    <definedName name="ZakladDPHZaklVypocet" localSheetId="1">Stavba!$G$47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G9" i="12" l="1"/>
  <c r="G13" i="12"/>
  <c r="G19" i="12"/>
  <c r="G23" i="12"/>
  <c r="G25" i="12"/>
  <c r="G27" i="12"/>
  <c r="G29" i="12"/>
  <c r="G32" i="12"/>
  <c r="G36" i="12"/>
  <c r="G39" i="12"/>
  <c r="G41" i="12"/>
  <c r="G43" i="12"/>
  <c r="G44" i="12"/>
  <c r="G48" i="12"/>
  <c r="G53" i="12"/>
  <c r="G61" i="12"/>
  <c r="G63" i="12"/>
  <c r="G65" i="12"/>
  <c r="G68" i="12"/>
  <c r="G67" i="12" s="1"/>
  <c r="G70" i="12"/>
  <c r="G71" i="12"/>
  <c r="G74" i="12"/>
  <c r="G76" i="12"/>
  <c r="G78" i="12"/>
  <c r="G80" i="12"/>
  <c r="G82" i="12"/>
  <c r="G83" i="12"/>
  <c r="G86" i="12"/>
  <c r="G87" i="12"/>
  <c r="G88" i="12"/>
  <c r="G89" i="12"/>
  <c r="G90" i="12"/>
  <c r="G91" i="12"/>
  <c r="G92" i="12"/>
  <c r="G93" i="12"/>
  <c r="G95" i="12"/>
  <c r="G94" i="12" s="1"/>
  <c r="G97" i="12"/>
  <c r="G99" i="12"/>
  <c r="G101" i="12"/>
  <c r="G103" i="12"/>
  <c r="G106" i="12"/>
  <c r="G108" i="12"/>
  <c r="G111" i="12"/>
  <c r="G113" i="12"/>
  <c r="G115" i="12"/>
  <c r="G114" i="12" s="1"/>
  <c r="G118" i="12"/>
  <c r="G120" i="12"/>
  <c r="G121" i="12"/>
  <c r="G122" i="12"/>
  <c r="G123" i="12"/>
  <c r="G124" i="12"/>
  <c r="G117" i="12" l="1"/>
  <c r="G12" i="12"/>
  <c r="G96" i="12"/>
  <c r="G73" i="12"/>
  <c r="G31" i="12"/>
  <c r="I73" i="1" s="1"/>
  <c r="V124" i="12"/>
  <c r="Q124" i="12"/>
  <c r="O124" i="12"/>
  <c r="K124" i="12"/>
  <c r="I124" i="12"/>
  <c r="M124" i="12"/>
  <c r="V123" i="12"/>
  <c r="Q123" i="12"/>
  <c r="O123" i="12"/>
  <c r="K123" i="12"/>
  <c r="I123" i="12"/>
  <c r="M123" i="12"/>
  <c r="V122" i="12"/>
  <c r="Q122" i="12"/>
  <c r="O122" i="12"/>
  <c r="K122" i="12"/>
  <c r="I122" i="12"/>
  <c r="M122" i="12"/>
  <c r="V121" i="12"/>
  <c r="Q121" i="12"/>
  <c r="O121" i="12"/>
  <c r="K121" i="12"/>
  <c r="I121" i="12"/>
  <c r="M121" i="12"/>
  <c r="G9" i="16"/>
  <c r="M9" i="16" s="1"/>
  <c r="I9" i="16"/>
  <c r="K9" i="16"/>
  <c r="O9" i="16"/>
  <c r="Q9" i="16"/>
  <c r="V9" i="16"/>
  <c r="G10" i="16"/>
  <c r="I10" i="16"/>
  <c r="K10" i="16"/>
  <c r="O10" i="16"/>
  <c r="Q10" i="16"/>
  <c r="V10" i="16"/>
  <c r="G11" i="16"/>
  <c r="M11" i="16" s="1"/>
  <c r="I11" i="16"/>
  <c r="K11" i="16"/>
  <c r="O11" i="16"/>
  <c r="Q11" i="16"/>
  <c r="V11" i="16"/>
  <c r="G12" i="16"/>
  <c r="M12" i="16" s="1"/>
  <c r="I12" i="16"/>
  <c r="K12" i="16"/>
  <c r="O12" i="16"/>
  <c r="Q12" i="16"/>
  <c r="V12" i="16"/>
  <c r="G13" i="16"/>
  <c r="M13" i="16" s="1"/>
  <c r="I13" i="16"/>
  <c r="K13" i="16"/>
  <c r="O13" i="16"/>
  <c r="Q13" i="16"/>
  <c r="V13" i="16"/>
  <c r="G14" i="16"/>
  <c r="M14" i="16" s="1"/>
  <c r="I14" i="16"/>
  <c r="K14" i="16"/>
  <c r="O14" i="16"/>
  <c r="Q14" i="16"/>
  <c r="V14" i="16"/>
  <c r="G15" i="16"/>
  <c r="M15" i="16" s="1"/>
  <c r="I15" i="16"/>
  <c r="K15" i="16"/>
  <c r="O15" i="16"/>
  <c r="Q15" i="16"/>
  <c r="V15" i="16"/>
  <c r="G16" i="16"/>
  <c r="M16" i="16" s="1"/>
  <c r="I16" i="16"/>
  <c r="K16" i="16"/>
  <c r="O16" i="16"/>
  <c r="Q16" i="16"/>
  <c r="V16" i="16"/>
  <c r="G17" i="16"/>
  <c r="M17" i="16" s="1"/>
  <c r="I17" i="16"/>
  <c r="K17" i="16"/>
  <c r="O17" i="16"/>
  <c r="Q17" i="16"/>
  <c r="V17" i="16"/>
  <c r="G18" i="16"/>
  <c r="M18" i="16" s="1"/>
  <c r="I18" i="16"/>
  <c r="K18" i="16"/>
  <c r="O18" i="16"/>
  <c r="Q18" i="16"/>
  <c r="V18" i="16"/>
  <c r="G19" i="16"/>
  <c r="M19" i="16" s="1"/>
  <c r="I19" i="16"/>
  <c r="K19" i="16"/>
  <c r="O19" i="16"/>
  <c r="Q19" i="16"/>
  <c r="V19" i="16"/>
  <c r="G20" i="16"/>
  <c r="M20" i="16" s="1"/>
  <c r="I20" i="16"/>
  <c r="K20" i="16"/>
  <c r="O20" i="16"/>
  <c r="Q20" i="16"/>
  <c r="V20" i="16"/>
  <c r="G21" i="16"/>
  <c r="M21" i="16" s="1"/>
  <c r="I21" i="16"/>
  <c r="K21" i="16"/>
  <c r="O21" i="16"/>
  <c r="Q21" i="16"/>
  <c r="V21" i="16"/>
  <c r="G22" i="16"/>
  <c r="M22" i="16" s="1"/>
  <c r="I22" i="16"/>
  <c r="K22" i="16"/>
  <c r="O22" i="16"/>
  <c r="Q22" i="16"/>
  <c r="V22" i="16"/>
  <c r="G23" i="16"/>
  <c r="M23" i="16" s="1"/>
  <c r="I23" i="16"/>
  <c r="K23" i="16"/>
  <c r="O23" i="16"/>
  <c r="Q23" i="16"/>
  <c r="V23" i="16"/>
  <c r="G24" i="16"/>
  <c r="M24" i="16" s="1"/>
  <c r="I24" i="16"/>
  <c r="K24" i="16"/>
  <c r="O24" i="16"/>
  <c r="Q24" i="16"/>
  <c r="V24" i="16"/>
  <c r="G25" i="16"/>
  <c r="M25" i="16" s="1"/>
  <c r="I25" i="16"/>
  <c r="K25" i="16"/>
  <c r="O25" i="16"/>
  <c r="Q25" i="16"/>
  <c r="V25" i="16"/>
  <c r="G26" i="16"/>
  <c r="M26" i="16" s="1"/>
  <c r="I26" i="16"/>
  <c r="K26" i="16"/>
  <c r="O26" i="16"/>
  <c r="Q26" i="16"/>
  <c r="V26" i="16"/>
  <c r="G27" i="16"/>
  <c r="M27" i="16" s="1"/>
  <c r="I27" i="16"/>
  <c r="K27" i="16"/>
  <c r="O27" i="16"/>
  <c r="Q27" i="16"/>
  <c r="V27" i="16"/>
  <c r="G28" i="16"/>
  <c r="M28" i="16" s="1"/>
  <c r="I28" i="16"/>
  <c r="K28" i="16"/>
  <c r="O28" i="16"/>
  <c r="Q28" i="16"/>
  <c r="V28" i="16"/>
  <c r="G29" i="16"/>
  <c r="M29" i="16" s="1"/>
  <c r="I29" i="16"/>
  <c r="K29" i="16"/>
  <c r="O29" i="16"/>
  <c r="Q29" i="16"/>
  <c r="V29" i="16"/>
  <c r="G30" i="16"/>
  <c r="M30" i="16" s="1"/>
  <c r="I30" i="16"/>
  <c r="K30" i="16"/>
  <c r="O30" i="16"/>
  <c r="Q30" i="16"/>
  <c r="V30" i="16"/>
  <c r="G31" i="16"/>
  <c r="M31" i="16" s="1"/>
  <c r="I31" i="16"/>
  <c r="K31" i="16"/>
  <c r="O31" i="16"/>
  <c r="Q31" i="16"/>
  <c r="V31" i="16"/>
  <c r="G32" i="16"/>
  <c r="M32" i="16" s="1"/>
  <c r="I32" i="16"/>
  <c r="K32" i="16"/>
  <c r="O32" i="16"/>
  <c r="Q32" i="16"/>
  <c r="V32" i="16"/>
  <c r="G33" i="16"/>
  <c r="M33" i="16" s="1"/>
  <c r="I33" i="16"/>
  <c r="K33" i="16"/>
  <c r="O33" i="16"/>
  <c r="Q33" i="16"/>
  <c r="V33" i="16"/>
  <c r="G34" i="16"/>
  <c r="M34" i="16" s="1"/>
  <c r="I34" i="16"/>
  <c r="K34" i="16"/>
  <c r="O34" i="16"/>
  <c r="Q34" i="16"/>
  <c r="V34" i="16"/>
  <c r="G35" i="16"/>
  <c r="M35" i="16" s="1"/>
  <c r="I35" i="16"/>
  <c r="K35" i="16"/>
  <c r="O35" i="16"/>
  <c r="Q35" i="16"/>
  <c r="V35" i="16"/>
  <c r="G36" i="16"/>
  <c r="M36" i="16" s="1"/>
  <c r="I36" i="16"/>
  <c r="K36" i="16"/>
  <c r="O36" i="16"/>
  <c r="Q36" i="16"/>
  <c r="V36" i="16"/>
  <c r="G37" i="16"/>
  <c r="M37" i="16" s="1"/>
  <c r="I37" i="16"/>
  <c r="K37" i="16"/>
  <c r="O37" i="16"/>
  <c r="Q37" i="16"/>
  <c r="V37" i="16"/>
  <c r="G38" i="16"/>
  <c r="M38" i="16" s="1"/>
  <c r="I38" i="16"/>
  <c r="K38" i="16"/>
  <c r="O38" i="16"/>
  <c r="Q38" i="16"/>
  <c r="V38" i="16"/>
  <c r="G39" i="16"/>
  <c r="M39" i="16" s="1"/>
  <c r="I39" i="16"/>
  <c r="K39" i="16"/>
  <c r="O39" i="16"/>
  <c r="Q39" i="16"/>
  <c r="V39" i="16"/>
  <c r="G40" i="16"/>
  <c r="M40" i="16" s="1"/>
  <c r="I40" i="16"/>
  <c r="K40" i="16"/>
  <c r="O40" i="16"/>
  <c r="Q40" i="16"/>
  <c r="V40" i="16"/>
  <c r="G41" i="16"/>
  <c r="M41" i="16" s="1"/>
  <c r="I41" i="16"/>
  <c r="K41" i="16"/>
  <c r="O41" i="16"/>
  <c r="Q41" i="16"/>
  <c r="V41" i="16"/>
  <c r="G42" i="16"/>
  <c r="M42" i="16" s="1"/>
  <c r="I42" i="16"/>
  <c r="K42" i="16"/>
  <c r="O42" i="16"/>
  <c r="Q42" i="16"/>
  <c r="V42" i="16"/>
  <c r="G43" i="16"/>
  <c r="M43" i="16" s="1"/>
  <c r="I43" i="16"/>
  <c r="K43" i="16"/>
  <c r="O43" i="16"/>
  <c r="Q43" i="16"/>
  <c r="V43" i="16"/>
  <c r="G44" i="16"/>
  <c r="M44" i="16" s="1"/>
  <c r="I44" i="16"/>
  <c r="K44" i="16"/>
  <c r="O44" i="16"/>
  <c r="Q44" i="16"/>
  <c r="V44" i="16"/>
  <c r="G45" i="16"/>
  <c r="M45" i="16" s="1"/>
  <c r="I45" i="16"/>
  <c r="K45" i="16"/>
  <c r="O45" i="16"/>
  <c r="Q45" i="16"/>
  <c r="V45" i="16"/>
  <c r="G46" i="16"/>
  <c r="M46" i="16" s="1"/>
  <c r="I46" i="16"/>
  <c r="K46" i="16"/>
  <c r="O46" i="16"/>
  <c r="Q46" i="16"/>
  <c r="V46" i="16"/>
  <c r="G47" i="16"/>
  <c r="M47" i="16" s="1"/>
  <c r="I47" i="16"/>
  <c r="K47" i="16"/>
  <c r="O47" i="16"/>
  <c r="Q47" i="16"/>
  <c r="V47" i="16"/>
  <c r="G48" i="16"/>
  <c r="M48" i="16" s="1"/>
  <c r="I48" i="16"/>
  <c r="K48" i="16"/>
  <c r="O48" i="16"/>
  <c r="Q48" i="16"/>
  <c r="V48" i="16"/>
  <c r="G49" i="16"/>
  <c r="M49" i="16" s="1"/>
  <c r="I49" i="16"/>
  <c r="K49" i="16"/>
  <c r="O49" i="16"/>
  <c r="Q49" i="16"/>
  <c r="V49" i="16"/>
  <c r="G51" i="16"/>
  <c r="M51" i="16" s="1"/>
  <c r="I51" i="16"/>
  <c r="K51" i="16"/>
  <c r="O51" i="16"/>
  <c r="Q51" i="16"/>
  <c r="V51" i="16"/>
  <c r="G52" i="16"/>
  <c r="M52" i="16" s="1"/>
  <c r="I52" i="16"/>
  <c r="K52" i="16"/>
  <c r="O52" i="16"/>
  <c r="Q52" i="16"/>
  <c r="V52" i="16"/>
  <c r="G53" i="16"/>
  <c r="M53" i="16" s="1"/>
  <c r="I53" i="16"/>
  <c r="K53" i="16"/>
  <c r="O53" i="16"/>
  <c r="Q53" i="16"/>
  <c r="V53" i="16"/>
  <c r="G54" i="16"/>
  <c r="M54" i="16" s="1"/>
  <c r="I54" i="16"/>
  <c r="K54" i="16"/>
  <c r="O54" i="16"/>
  <c r="Q54" i="16"/>
  <c r="V54" i="16"/>
  <c r="G55" i="16"/>
  <c r="M55" i="16" s="1"/>
  <c r="I55" i="16"/>
  <c r="K55" i="16"/>
  <c r="O55" i="16"/>
  <c r="Q55" i="16"/>
  <c r="V55" i="16"/>
  <c r="G56" i="16"/>
  <c r="M56" i="16" s="1"/>
  <c r="I56" i="16"/>
  <c r="K56" i="16"/>
  <c r="O56" i="16"/>
  <c r="Q56" i="16"/>
  <c r="V56" i="16"/>
  <c r="G57" i="16"/>
  <c r="M57" i="16" s="1"/>
  <c r="I57" i="16"/>
  <c r="K57" i="16"/>
  <c r="O57" i="16"/>
  <c r="Q57" i="16"/>
  <c r="V57" i="16"/>
  <c r="G58" i="16"/>
  <c r="M58" i="16" s="1"/>
  <c r="I58" i="16"/>
  <c r="K58" i="16"/>
  <c r="O58" i="16"/>
  <c r="Q58" i="16"/>
  <c r="V58" i="16"/>
  <c r="G59" i="16"/>
  <c r="M59" i="16" s="1"/>
  <c r="I59" i="16"/>
  <c r="K59" i="16"/>
  <c r="O59" i="16"/>
  <c r="Q59" i="16"/>
  <c r="V59" i="16"/>
  <c r="G61" i="16"/>
  <c r="I61" i="16"/>
  <c r="K61" i="16"/>
  <c r="O61" i="16"/>
  <c r="Q61" i="16"/>
  <c r="V61" i="16"/>
  <c r="G62" i="16"/>
  <c r="M62" i="16" s="1"/>
  <c r="I62" i="16"/>
  <c r="K62" i="16"/>
  <c r="O62" i="16"/>
  <c r="Q62" i="16"/>
  <c r="V62" i="16"/>
  <c r="G63" i="16"/>
  <c r="M63" i="16" s="1"/>
  <c r="I63" i="16"/>
  <c r="K63" i="16"/>
  <c r="O63" i="16"/>
  <c r="Q63" i="16"/>
  <c r="V63" i="16"/>
  <c r="G66" i="16"/>
  <c r="M66" i="16" s="1"/>
  <c r="I66" i="16"/>
  <c r="K66" i="16"/>
  <c r="O66" i="16"/>
  <c r="Q66" i="16"/>
  <c r="V66" i="16"/>
  <c r="G67" i="16"/>
  <c r="I67" i="16"/>
  <c r="K67" i="16"/>
  <c r="O67" i="16"/>
  <c r="Q67" i="16"/>
  <c r="V67" i="16"/>
  <c r="G68" i="16"/>
  <c r="M68" i="16" s="1"/>
  <c r="I68" i="16"/>
  <c r="K68" i="16"/>
  <c r="O68" i="16"/>
  <c r="Q68" i="16"/>
  <c r="V68" i="16"/>
  <c r="G69" i="16"/>
  <c r="M69" i="16" s="1"/>
  <c r="I69" i="16"/>
  <c r="K69" i="16"/>
  <c r="O69" i="16"/>
  <c r="Q69" i="16"/>
  <c r="V69" i="16"/>
  <c r="G72" i="16"/>
  <c r="M72" i="16" s="1"/>
  <c r="I72" i="16"/>
  <c r="K72" i="16"/>
  <c r="O72" i="16"/>
  <c r="Q72" i="16"/>
  <c r="V72" i="16"/>
  <c r="G73" i="16"/>
  <c r="M73" i="16" s="1"/>
  <c r="I73" i="16"/>
  <c r="K73" i="16"/>
  <c r="O73" i="16"/>
  <c r="Q73" i="16"/>
  <c r="V73" i="16"/>
  <c r="G74" i="16"/>
  <c r="M74" i="16" s="1"/>
  <c r="I74" i="16"/>
  <c r="K74" i="16"/>
  <c r="O74" i="16"/>
  <c r="Q74" i="16"/>
  <c r="V74" i="16"/>
  <c r="G75" i="16"/>
  <c r="M75" i="16" s="1"/>
  <c r="I75" i="16"/>
  <c r="K75" i="16"/>
  <c r="O75" i="16"/>
  <c r="Q75" i="16"/>
  <c r="V75" i="16"/>
  <c r="G76" i="16"/>
  <c r="M76" i="16" s="1"/>
  <c r="I76" i="16"/>
  <c r="K76" i="16"/>
  <c r="O76" i="16"/>
  <c r="Q76" i="16"/>
  <c r="V76" i="16"/>
  <c r="G77" i="16"/>
  <c r="M77" i="16" s="1"/>
  <c r="I77" i="16"/>
  <c r="K77" i="16"/>
  <c r="O77" i="16"/>
  <c r="Q77" i="16"/>
  <c r="V77" i="16"/>
  <c r="G78" i="16"/>
  <c r="M78" i="16" s="1"/>
  <c r="I78" i="16"/>
  <c r="K78" i="16"/>
  <c r="O78" i="16"/>
  <c r="Q78" i="16"/>
  <c r="V78" i="16"/>
  <c r="G79" i="16"/>
  <c r="M79" i="16" s="1"/>
  <c r="I79" i="16"/>
  <c r="K79" i="16"/>
  <c r="O79" i="16"/>
  <c r="Q79" i="16"/>
  <c r="V79" i="16"/>
  <c r="G80" i="16"/>
  <c r="M80" i="16" s="1"/>
  <c r="I80" i="16"/>
  <c r="K80" i="16"/>
  <c r="O80" i="16"/>
  <c r="Q80" i="16"/>
  <c r="V80" i="16"/>
  <c r="G81" i="16"/>
  <c r="M81" i="16" s="1"/>
  <c r="I81" i="16"/>
  <c r="K81" i="16"/>
  <c r="O81" i="16"/>
  <c r="Q81" i="16"/>
  <c r="V81" i="16"/>
  <c r="G82" i="16"/>
  <c r="M82" i="16" s="1"/>
  <c r="I82" i="16"/>
  <c r="K82" i="16"/>
  <c r="O82" i="16"/>
  <c r="Q82" i="16"/>
  <c r="V82" i="16"/>
  <c r="G83" i="16"/>
  <c r="M83" i="16" s="1"/>
  <c r="I83" i="16"/>
  <c r="K83" i="16"/>
  <c r="O83" i="16"/>
  <c r="Q83" i="16"/>
  <c r="V83" i="16"/>
  <c r="G84" i="16"/>
  <c r="M84" i="16" s="1"/>
  <c r="I84" i="16"/>
  <c r="K84" i="16"/>
  <c r="O84" i="16"/>
  <c r="Q84" i="16"/>
  <c r="V84" i="16"/>
  <c r="G85" i="16"/>
  <c r="M85" i="16" s="1"/>
  <c r="I85" i="16"/>
  <c r="K85" i="16"/>
  <c r="O85" i="16"/>
  <c r="Q85" i="16"/>
  <c r="V85" i="16"/>
  <c r="G86" i="16"/>
  <c r="M86" i="16" s="1"/>
  <c r="I86" i="16"/>
  <c r="K86" i="16"/>
  <c r="O86" i="16"/>
  <c r="Q86" i="16"/>
  <c r="V86" i="16"/>
  <c r="G87" i="16"/>
  <c r="M87" i="16" s="1"/>
  <c r="I87" i="16"/>
  <c r="K87" i="16"/>
  <c r="O87" i="16"/>
  <c r="Q87" i="16"/>
  <c r="V87" i="16"/>
  <c r="G88" i="16"/>
  <c r="M88" i="16" s="1"/>
  <c r="I88" i="16"/>
  <c r="K88" i="16"/>
  <c r="O88" i="16"/>
  <c r="Q88" i="16"/>
  <c r="V88" i="16"/>
  <c r="G90" i="16"/>
  <c r="M90" i="16" s="1"/>
  <c r="I90" i="16"/>
  <c r="K90" i="16"/>
  <c r="O90" i="16"/>
  <c r="Q90" i="16"/>
  <c r="V90" i="16"/>
  <c r="G91" i="16"/>
  <c r="M91" i="16" s="1"/>
  <c r="I91" i="16"/>
  <c r="K91" i="16"/>
  <c r="O91" i="16"/>
  <c r="Q91" i="16"/>
  <c r="V91" i="16"/>
  <c r="G93" i="16"/>
  <c r="M93" i="16" s="1"/>
  <c r="I93" i="16"/>
  <c r="K93" i="16"/>
  <c r="O93" i="16"/>
  <c r="Q93" i="16"/>
  <c r="V93" i="16"/>
  <c r="G94" i="16"/>
  <c r="I94" i="16"/>
  <c r="K94" i="16"/>
  <c r="O94" i="16"/>
  <c r="Q94" i="16"/>
  <c r="V94" i="16"/>
  <c r="G96" i="16"/>
  <c r="M96" i="16" s="1"/>
  <c r="I96" i="16"/>
  <c r="K96" i="16"/>
  <c r="O96" i="16"/>
  <c r="Q96" i="16"/>
  <c r="V96" i="16"/>
  <c r="G97" i="16"/>
  <c r="I97" i="16"/>
  <c r="K97" i="16"/>
  <c r="O97" i="16"/>
  <c r="Q97" i="16"/>
  <c r="V97" i="16"/>
  <c r="G98" i="16"/>
  <c r="M98" i="16" s="1"/>
  <c r="I98" i="16"/>
  <c r="K98" i="16"/>
  <c r="O98" i="16"/>
  <c r="Q98" i="16"/>
  <c r="V98" i="16"/>
  <c r="G99" i="16"/>
  <c r="M99" i="16" s="1"/>
  <c r="I99" i="16"/>
  <c r="K99" i="16"/>
  <c r="O99" i="16"/>
  <c r="Q99" i="16"/>
  <c r="V99" i="16"/>
  <c r="G100" i="16"/>
  <c r="M100" i="16" s="1"/>
  <c r="I100" i="16"/>
  <c r="K100" i="16"/>
  <c r="O100" i="16"/>
  <c r="Q100" i="16"/>
  <c r="V100" i="16"/>
  <c r="G101" i="16"/>
  <c r="M101" i="16" s="1"/>
  <c r="I101" i="16"/>
  <c r="K101" i="16"/>
  <c r="O101" i="16"/>
  <c r="Q101" i="16"/>
  <c r="V101" i="16"/>
  <c r="G102" i="16"/>
  <c r="M102" i="16" s="1"/>
  <c r="I102" i="16"/>
  <c r="K102" i="16"/>
  <c r="O102" i="16"/>
  <c r="Q102" i="16"/>
  <c r="V102" i="16"/>
  <c r="G103" i="16"/>
  <c r="M103" i="16" s="1"/>
  <c r="I103" i="16"/>
  <c r="K103" i="16"/>
  <c r="O103" i="16"/>
  <c r="Q103" i="16"/>
  <c r="V103" i="16"/>
  <c r="G104" i="16"/>
  <c r="M104" i="16" s="1"/>
  <c r="I104" i="16"/>
  <c r="K104" i="16"/>
  <c r="O104" i="16"/>
  <c r="Q104" i="16"/>
  <c r="V104" i="16"/>
  <c r="G105" i="16"/>
  <c r="M105" i="16" s="1"/>
  <c r="I105" i="16"/>
  <c r="K105" i="16"/>
  <c r="O105" i="16"/>
  <c r="Q105" i="16"/>
  <c r="V105" i="16"/>
  <c r="G106" i="16"/>
  <c r="M106" i="16" s="1"/>
  <c r="I106" i="16"/>
  <c r="K106" i="16"/>
  <c r="O106" i="16"/>
  <c r="Q106" i="16"/>
  <c r="V106" i="16"/>
  <c r="G107" i="16"/>
  <c r="M107" i="16" s="1"/>
  <c r="I107" i="16"/>
  <c r="K107" i="16"/>
  <c r="O107" i="16"/>
  <c r="Q107" i="16"/>
  <c r="V107" i="16"/>
  <c r="G109" i="16"/>
  <c r="M109" i="16" s="1"/>
  <c r="I109" i="16"/>
  <c r="K109" i="16"/>
  <c r="O109" i="16"/>
  <c r="Q109" i="16"/>
  <c r="V109" i="16"/>
  <c r="G110" i="16"/>
  <c r="M110" i="16" s="1"/>
  <c r="I110" i="16"/>
  <c r="K110" i="16"/>
  <c r="O110" i="16"/>
  <c r="Q110" i="16"/>
  <c r="V110" i="16"/>
  <c r="G111" i="16"/>
  <c r="M111" i="16" s="1"/>
  <c r="I111" i="16"/>
  <c r="K111" i="16"/>
  <c r="O111" i="16"/>
  <c r="Q111" i="16"/>
  <c r="V111" i="16"/>
  <c r="G112" i="16"/>
  <c r="M112" i="16" s="1"/>
  <c r="I112" i="16"/>
  <c r="K112" i="16"/>
  <c r="O112" i="16"/>
  <c r="Q112" i="16"/>
  <c r="V112" i="16"/>
  <c r="G115" i="16"/>
  <c r="M115" i="16" s="1"/>
  <c r="I115" i="16"/>
  <c r="K115" i="16"/>
  <c r="O115" i="16"/>
  <c r="Q115" i="16"/>
  <c r="V115" i="16"/>
  <c r="G116" i="16"/>
  <c r="M116" i="16" s="1"/>
  <c r="I116" i="16"/>
  <c r="K116" i="16"/>
  <c r="O116" i="16"/>
  <c r="Q116" i="16"/>
  <c r="V116" i="16"/>
  <c r="G117" i="16"/>
  <c r="M117" i="16" s="1"/>
  <c r="I117" i="16"/>
  <c r="K117" i="16"/>
  <c r="O117" i="16"/>
  <c r="Q117" i="16"/>
  <c r="V117" i="16"/>
  <c r="G118" i="16"/>
  <c r="M118" i="16" s="1"/>
  <c r="I118" i="16"/>
  <c r="K118" i="16"/>
  <c r="O118" i="16"/>
  <c r="Q118" i="16"/>
  <c r="V118" i="16"/>
  <c r="G119" i="16"/>
  <c r="M119" i="16" s="1"/>
  <c r="I119" i="16"/>
  <c r="K119" i="16"/>
  <c r="O119" i="16"/>
  <c r="Q119" i="16"/>
  <c r="V119" i="16"/>
  <c r="G120" i="16"/>
  <c r="M120" i="16" s="1"/>
  <c r="I120" i="16"/>
  <c r="K120" i="16"/>
  <c r="O120" i="16"/>
  <c r="Q120" i="16"/>
  <c r="V120" i="16"/>
  <c r="G122" i="16"/>
  <c r="M122" i="16" s="1"/>
  <c r="I122" i="16"/>
  <c r="K122" i="16"/>
  <c r="O122" i="16"/>
  <c r="Q122" i="16"/>
  <c r="V122" i="16"/>
  <c r="G123" i="16"/>
  <c r="M123" i="16" s="1"/>
  <c r="I123" i="16"/>
  <c r="K123" i="16"/>
  <c r="O123" i="16"/>
  <c r="Q123" i="16"/>
  <c r="V123" i="16"/>
  <c r="G124" i="16"/>
  <c r="M124" i="16" s="1"/>
  <c r="I124" i="16"/>
  <c r="K124" i="16"/>
  <c r="O124" i="16"/>
  <c r="Q124" i="16"/>
  <c r="V124" i="16"/>
  <c r="G126" i="16"/>
  <c r="M126" i="16" s="1"/>
  <c r="I126" i="16"/>
  <c r="K126" i="16"/>
  <c r="O126" i="16"/>
  <c r="Q126" i="16"/>
  <c r="V126" i="16"/>
  <c r="G127" i="16"/>
  <c r="M127" i="16" s="1"/>
  <c r="I127" i="16"/>
  <c r="K127" i="16"/>
  <c r="O127" i="16"/>
  <c r="Q127" i="16"/>
  <c r="V127" i="16"/>
  <c r="G128" i="16"/>
  <c r="M128" i="16" s="1"/>
  <c r="I128" i="16"/>
  <c r="K128" i="16"/>
  <c r="O128" i="16"/>
  <c r="Q128" i="16"/>
  <c r="V128" i="16"/>
  <c r="G129" i="16"/>
  <c r="M129" i="16" s="1"/>
  <c r="I129" i="16"/>
  <c r="K129" i="16"/>
  <c r="O129" i="16"/>
  <c r="Q129" i="16"/>
  <c r="V129" i="16"/>
  <c r="G130" i="16"/>
  <c r="M130" i="16" s="1"/>
  <c r="I130" i="16"/>
  <c r="K130" i="16"/>
  <c r="O130" i="16"/>
  <c r="Q130" i="16"/>
  <c r="V130" i="16"/>
  <c r="G131" i="16"/>
  <c r="M131" i="16" s="1"/>
  <c r="I131" i="16"/>
  <c r="K131" i="16"/>
  <c r="O131" i="16"/>
  <c r="Q131" i="16"/>
  <c r="V131" i="16"/>
  <c r="AD133" i="16"/>
  <c r="F46" i="1" s="1"/>
  <c r="G9" i="15"/>
  <c r="M9" i="15" s="1"/>
  <c r="I9" i="15"/>
  <c r="K9" i="15"/>
  <c r="O9" i="15"/>
  <c r="Q9" i="15"/>
  <c r="V9" i="15"/>
  <c r="G10" i="15"/>
  <c r="I10" i="15"/>
  <c r="K10" i="15"/>
  <c r="O10" i="15"/>
  <c r="Q10" i="15"/>
  <c r="V10" i="15"/>
  <c r="G11" i="15"/>
  <c r="M11" i="15" s="1"/>
  <c r="I11" i="15"/>
  <c r="K11" i="15"/>
  <c r="O11" i="15"/>
  <c r="Q11" i="15"/>
  <c r="V11" i="15"/>
  <c r="G12" i="15"/>
  <c r="M12" i="15" s="1"/>
  <c r="I12" i="15"/>
  <c r="K12" i="15"/>
  <c r="O12" i="15"/>
  <c r="Q12" i="15"/>
  <c r="V12" i="15"/>
  <c r="G13" i="15"/>
  <c r="M13" i="15" s="1"/>
  <c r="I13" i="15"/>
  <c r="K13" i="15"/>
  <c r="O13" i="15"/>
  <c r="Q13" i="15"/>
  <c r="V13" i="15"/>
  <c r="G14" i="15"/>
  <c r="M14" i="15" s="1"/>
  <c r="I14" i="15"/>
  <c r="K14" i="15"/>
  <c r="O14" i="15"/>
  <c r="Q14" i="15"/>
  <c r="V14" i="15"/>
  <c r="G15" i="15"/>
  <c r="M15" i="15" s="1"/>
  <c r="I15" i="15"/>
  <c r="K15" i="15"/>
  <c r="O15" i="15"/>
  <c r="Q15" i="15"/>
  <c r="V15" i="15"/>
  <c r="G16" i="15"/>
  <c r="M16" i="15" s="1"/>
  <c r="I16" i="15"/>
  <c r="K16" i="15"/>
  <c r="O16" i="15"/>
  <c r="Q16" i="15"/>
  <c r="V16" i="15"/>
  <c r="G17" i="15"/>
  <c r="M17" i="15" s="1"/>
  <c r="I17" i="15"/>
  <c r="K17" i="15"/>
  <c r="O17" i="15"/>
  <c r="Q17" i="15"/>
  <c r="V17" i="15"/>
  <c r="G18" i="15"/>
  <c r="M18" i="15" s="1"/>
  <c r="I18" i="15"/>
  <c r="K18" i="15"/>
  <c r="O18" i="15"/>
  <c r="Q18" i="15"/>
  <c r="V18" i="15"/>
  <c r="G20" i="15"/>
  <c r="M20" i="15" s="1"/>
  <c r="I20" i="15"/>
  <c r="K20" i="15"/>
  <c r="O20" i="15"/>
  <c r="Q20" i="15"/>
  <c r="V20" i="15"/>
  <c r="G21" i="15"/>
  <c r="M21" i="15" s="1"/>
  <c r="I21" i="15"/>
  <c r="K21" i="15"/>
  <c r="O21" i="15"/>
  <c r="Q21" i="15"/>
  <c r="V21" i="15"/>
  <c r="G22" i="15"/>
  <c r="I22" i="15"/>
  <c r="K22" i="15"/>
  <c r="M22" i="15"/>
  <c r="O22" i="15"/>
  <c r="Q22" i="15"/>
  <c r="V22" i="15"/>
  <c r="G23" i="15"/>
  <c r="M23" i="15" s="1"/>
  <c r="I23" i="15"/>
  <c r="K23" i="15"/>
  <c r="O23" i="15"/>
  <c r="Q23" i="15"/>
  <c r="V23" i="15"/>
  <c r="G24" i="15"/>
  <c r="M24" i="15" s="1"/>
  <c r="I24" i="15"/>
  <c r="K24" i="15"/>
  <c r="O24" i="15"/>
  <c r="Q24" i="15"/>
  <c r="V24" i="15"/>
  <c r="G25" i="15"/>
  <c r="M25" i="15" s="1"/>
  <c r="I25" i="15"/>
  <c r="K25" i="15"/>
  <c r="O25" i="15"/>
  <c r="Q25" i="15"/>
  <c r="V25" i="15"/>
  <c r="G26" i="15"/>
  <c r="M26" i="15" s="1"/>
  <c r="I26" i="15"/>
  <c r="K26" i="15"/>
  <c r="O26" i="15"/>
  <c r="Q26" i="15"/>
  <c r="V26" i="15"/>
  <c r="G28" i="15"/>
  <c r="M28" i="15" s="1"/>
  <c r="I28" i="15"/>
  <c r="K28" i="15"/>
  <c r="O28" i="15"/>
  <c r="Q28" i="15"/>
  <c r="V28" i="15"/>
  <c r="G29" i="15"/>
  <c r="M29" i="15" s="1"/>
  <c r="I29" i="15"/>
  <c r="K29" i="15"/>
  <c r="O29" i="15"/>
  <c r="Q29" i="15"/>
  <c r="V29" i="15"/>
  <c r="G30" i="15"/>
  <c r="M30" i="15" s="1"/>
  <c r="I30" i="15"/>
  <c r="K30" i="15"/>
  <c r="O30" i="15"/>
  <c r="Q30" i="15"/>
  <c r="V30" i="15"/>
  <c r="G31" i="15"/>
  <c r="M31" i="15" s="1"/>
  <c r="I31" i="15"/>
  <c r="K31" i="15"/>
  <c r="O31" i="15"/>
  <c r="Q31" i="15"/>
  <c r="V31" i="15"/>
  <c r="G32" i="15"/>
  <c r="M32" i="15" s="1"/>
  <c r="I32" i="15"/>
  <c r="K32" i="15"/>
  <c r="O32" i="15"/>
  <c r="Q32" i="15"/>
  <c r="V32" i="15"/>
  <c r="G34" i="15"/>
  <c r="M34" i="15" s="1"/>
  <c r="I34" i="15"/>
  <c r="K34" i="15"/>
  <c r="O34" i="15"/>
  <c r="Q34" i="15"/>
  <c r="V34" i="15"/>
  <c r="G35" i="15"/>
  <c r="M35" i="15" s="1"/>
  <c r="I35" i="15"/>
  <c r="K35" i="15"/>
  <c r="O35" i="15"/>
  <c r="Q35" i="15"/>
  <c r="V35" i="15"/>
  <c r="G36" i="15"/>
  <c r="M36" i="15" s="1"/>
  <c r="I36" i="15"/>
  <c r="K36" i="15"/>
  <c r="O36" i="15"/>
  <c r="Q36" i="15"/>
  <c r="V36" i="15"/>
  <c r="G37" i="15"/>
  <c r="M37" i="15" s="1"/>
  <c r="I37" i="15"/>
  <c r="K37" i="15"/>
  <c r="O37" i="15"/>
  <c r="Q37" i="15"/>
  <c r="V37" i="15"/>
  <c r="G38" i="15"/>
  <c r="M38" i="15" s="1"/>
  <c r="I38" i="15"/>
  <c r="K38" i="15"/>
  <c r="O38" i="15"/>
  <c r="Q38" i="15"/>
  <c r="V38" i="15"/>
  <c r="G39" i="15"/>
  <c r="M39" i="15" s="1"/>
  <c r="I39" i="15"/>
  <c r="K39" i="15"/>
  <c r="O39" i="15"/>
  <c r="Q39" i="15"/>
  <c r="V39" i="15"/>
  <c r="G40" i="15"/>
  <c r="M40" i="15" s="1"/>
  <c r="I40" i="15"/>
  <c r="K40" i="15"/>
  <c r="O40" i="15"/>
  <c r="Q40" i="15"/>
  <c r="V40" i="15"/>
  <c r="G41" i="15"/>
  <c r="M41" i="15" s="1"/>
  <c r="I41" i="15"/>
  <c r="K41" i="15"/>
  <c r="O41" i="15"/>
  <c r="Q41" i="15"/>
  <c r="V41" i="15"/>
  <c r="G42" i="15"/>
  <c r="M42" i="15" s="1"/>
  <c r="I42" i="15"/>
  <c r="K42" i="15"/>
  <c r="O42" i="15"/>
  <c r="Q42" i="15"/>
  <c r="V42" i="15"/>
  <c r="G43" i="15"/>
  <c r="M43" i="15" s="1"/>
  <c r="I43" i="15"/>
  <c r="K43" i="15"/>
  <c r="O43" i="15"/>
  <c r="Q43" i="15"/>
  <c r="V43" i="15"/>
  <c r="G44" i="15"/>
  <c r="M44" i="15" s="1"/>
  <c r="I44" i="15"/>
  <c r="K44" i="15"/>
  <c r="O44" i="15"/>
  <c r="Q44" i="15"/>
  <c r="V44" i="15"/>
  <c r="G45" i="15"/>
  <c r="M45" i="15" s="1"/>
  <c r="I45" i="15"/>
  <c r="K45" i="15"/>
  <c r="O45" i="15"/>
  <c r="Q45" i="15"/>
  <c r="V45" i="15"/>
  <c r="G46" i="15"/>
  <c r="M46" i="15" s="1"/>
  <c r="I46" i="15"/>
  <c r="K46" i="15"/>
  <c r="O46" i="15"/>
  <c r="Q46" i="15"/>
  <c r="V46" i="15"/>
  <c r="G48" i="15"/>
  <c r="M48" i="15" s="1"/>
  <c r="I48" i="15"/>
  <c r="K48" i="15"/>
  <c r="O48" i="15"/>
  <c r="Q48" i="15"/>
  <c r="V48" i="15"/>
  <c r="G49" i="15"/>
  <c r="M49" i="15" s="1"/>
  <c r="I49" i="15"/>
  <c r="K49" i="15"/>
  <c r="O49" i="15"/>
  <c r="Q49" i="15"/>
  <c r="V49" i="15"/>
  <c r="G50" i="15"/>
  <c r="M50" i="15" s="1"/>
  <c r="I50" i="15"/>
  <c r="K50" i="15"/>
  <c r="O50" i="15"/>
  <c r="Q50" i="15"/>
  <c r="V50" i="15"/>
  <c r="G51" i="15"/>
  <c r="M51" i="15" s="1"/>
  <c r="I51" i="15"/>
  <c r="K51" i="15"/>
  <c r="O51" i="15"/>
  <c r="Q51" i="15"/>
  <c r="V51" i="15"/>
  <c r="G52" i="15"/>
  <c r="M52" i="15" s="1"/>
  <c r="I52" i="15"/>
  <c r="K52" i="15"/>
  <c r="O52" i="15"/>
  <c r="Q52" i="15"/>
  <c r="V52" i="15"/>
  <c r="G53" i="15"/>
  <c r="M53" i="15" s="1"/>
  <c r="I53" i="15"/>
  <c r="K53" i="15"/>
  <c r="O53" i="15"/>
  <c r="Q53" i="15"/>
  <c r="V53" i="15"/>
  <c r="G54" i="15"/>
  <c r="M54" i="15" s="1"/>
  <c r="I54" i="15"/>
  <c r="K54" i="15"/>
  <c r="O54" i="15"/>
  <c r="Q54" i="15"/>
  <c r="V54" i="15"/>
  <c r="G55" i="15"/>
  <c r="M55" i="15" s="1"/>
  <c r="I55" i="15"/>
  <c r="K55" i="15"/>
  <c r="O55" i="15"/>
  <c r="Q55" i="15"/>
  <c r="V55" i="15"/>
  <c r="G56" i="15"/>
  <c r="M56" i="15" s="1"/>
  <c r="I56" i="15"/>
  <c r="K56" i="15"/>
  <c r="O56" i="15"/>
  <c r="Q56" i="15"/>
  <c r="V56" i="15"/>
  <c r="G57" i="15"/>
  <c r="M57" i="15" s="1"/>
  <c r="I57" i="15"/>
  <c r="K57" i="15"/>
  <c r="O57" i="15"/>
  <c r="Q57" i="15"/>
  <c r="V57" i="15"/>
  <c r="G58" i="15"/>
  <c r="M58" i="15" s="1"/>
  <c r="I58" i="15"/>
  <c r="K58" i="15"/>
  <c r="O58" i="15"/>
  <c r="Q58" i="15"/>
  <c r="V58" i="15"/>
  <c r="G59" i="15"/>
  <c r="M59" i="15" s="1"/>
  <c r="I59" i="15"/>
  <c r="K59" i="15"/>
  <c r="O59" i="15"/>
  <c r="Q59" i="15"/>
  <c r="V59" i="15"/>
  <c r="G60" i="15"/>
  <c r="M60" i="15" s="1"/>
  <c r="I60" i="15"/>
  <c r="K60" i="15"/>
  <c r="O60" i="15"/>
  <c r="Q60" i="15"/>
  <c r="V60" i="15"/>
  <c r="G61" i="15"/>
  <c r="M61" i="15" s="1"/>
  <c r="I61" i="15"/>
  <c r="K61" i="15"/>
  <c r="O61" i="15"/>
  <c r="Q61" i="15"/>
  <c r="V61" i="15"/>
  <c r="G62" i="15"/>
  <c r="M62" i="15" s="1"/>
  <c r="I62" i="15"/>
  <c r="K62" i="15"/>
  <c r="O62" i="15"/>
  <c r="Q62" i="15"/>
  <c r="V62" i="15"/>
  <c r="G63" i="15"/>
  <c r="M63" i="15" s="1"/>
  <c r="I63" i="15"/>
  <c r="K63" i="15"/>
  <c r="O63" i="15"/>
  <c r="Q63" i="15"/>
  <c r="V63" i="15"/>
  <c r="G64" i="15"/>
  <c r="M64" i="15" s="1"/>
  <c r="I64" i="15"/>
  <c r="K64" i="15"/>
  <c r="O64" i="15"/>
  <c r="Q64" i="15"/>
  <c r="V64" i="15"/>
  <c r="G66" i="15"/>
  <c r="M66" i="15" s="1"/>
  <c r="I66" i="15"/>
  <c r="K66" i="15"/>
  <c r="O66" i="15"/>
  <c r="Q66" i="15"/>
  <c r="V66" i="15"/>
  <c r="G67" i="15"/>
  <c r="M67" i="15" s="1"/>
  <c r="I67" i="15"/>
  <c r="K67" i="15"/>
  <c r="O67" i="15"/>
  <c r="Q67" i="15"/>
  <c r="V67" i="15"/>
  <c r="G68" i="15"/>
  <c r="M68" i="15" s="1"/>
  <c r="I68" i="15"/>
  <c r="K68" i="15"/>
  <c r="O68" i="15"/>
  <c r="Q68" i="15"/>
  <c r="V68" i="15"/>
  <c r="G69" i="15"/>
  <c r="M69" i="15" s="1"/>
  <c r="I69" i="15"/>
  <c r="K69" i="15"/>
  <c r="O69" i="15"/>
  <c r="Q69" i="15"/>
  <c r="V69" i="15"/>
  <c r="G70" i="15"/>
  <c r="M70" i="15" s="1"/>
  <c r="I70" i="15"/>
  <c r="K70" i="15"/>
  <c r="O70" i="15"/>
  <c r="Q70" i="15"/>
  <c r="V70" i="15"/>
  <c r="G71" i="15"/>
  <c r="M71" i="15" s="1"/>
  <c r="I71" i="15"/>
  <c r="K71" i="15"/>
  <c r="O71" i="15"/>
  <c r="Q71" i="15"/>
  <c r="V71" i="15"/>
  <c r="G72" i="15"/>
  <c r="M72" i="15" s="1"/>
  <c r="I72" i="15"/>
  <c r="K72" i="15"/>
  <c r="O72" i="15"/>
  <c r="Q72" i="15"/>
  <c r="V72" i="15"/>
  <c r="G73" i="15"/>
  <c r="M73" i="15" s="1"/>
  <c r="I73" i="15"/>
  <c r="K73" i="15"/>
  <c r="O73" i="15"/>
  <c r="Q73" i="15"/>
  <c r="V73" i="15"/>
  <c r="G74" i="15"/>
  <c r="M74" i="15" s="1"/>
  <c r="I74" i="15"/>
  <c r="K74" i="15"/>
  <c r="O74" i="15"/>
  <c r="Q74" i="15"/>
  <c r="V74" i="15"/>
  <c r="G75" i="15"/>
  <c r="M75" i="15" s="1"/>
  <c r="I75" i="15"/>
  <c r="K75" i="15"/>
  <c r="O75" i="15"/>
  <c r="Q75" i="15"/>
  <c r="V75" i="15"/>
  <c r="G76" i="15"/>
  <c r="M76" i="15" s="1"/>
  <c r="I76" i="15"/>
  <c r="K76" i="15"/>
  <c r="O76" i="15"/>
  <c r="Q76" i="15"/>
  <c r="V76" i="15"/>
  <c r="G77" i="15"/>
  <c r="M77" i="15" s="1"/>
  <c r="I77" i="15"/>
  <c r="K77" i="15"/>
  <c r="O77" i="15"/>
  <c r="Q77" i="15"/>
  <c r="V77" i="15"/>
  <c r="G79" i="15"/>
  <c r="M79" i="15" s="1"/>
  <c r="I79" i="15"/>
  <c r="K79" i="15"/>
  <c r="O79" i="15"/>
  <c r="Q79" i="15"/>
  <c r="V79" i="15"/>
  <c r="G80" i="15"/>
  <c r="M80" i="15" s="1"/>
  <c r="I80" i="15"/>
  <c r="K80" i="15"/>
  <c r="O80" i="15"/>
  <c r="Q80" i="15"/>
  <c r="V80" i="15"/>
  <c r="G82" i="15"/>
  <c r="I82" i="15"/>
  <c r="K82" i="15"/>
  <c r="M82" i="15"/>
  <c r="O82" i="15"/>
  <c r="Q82" i="15"/>
  <c r="V82" i="15"/>
  <c r="G83" i="15"/>
  <c r="M83" i="15" s="1"/>
  <c r="I83" i="15"/>
  <c r="K83" i="15"/>
  <c r="O83" i="15"/>
  <c r="Q83" i="15"/>
  <c r="V83" i="15"/>
  <c r="G84" i="15"/>
  <c r="M84" i="15" s="1"/>
  <c r="I84" i="15"/>
  <c r="K84" i="15"/>
  <c r="O84" i="15"/>
  <c r="Q84" i="15"/>
  <c r="V84" i="15"/>
  <c r="G85" i="15"/>
  <c r="M85" i="15" s="1"/>
  <c r="I85" i="15"/>
  <c r="K85" i="15"/>
  <c r="O85" i="15"/>
  <c r="Q85" i="15"/>
  <c r="V85" i="15"/>
  <c r="G86" i="15"/>
  <c r="M86" i="15" s="1"/>
  <c r="I86" i="15"/>
  <c r="K86" i="15"/>
  <c r="O86" i="15"/>
  <c r="Q86" i="15"/>
  <c r="V86" i="15"/>
  <c r="G88" i="15"/>
  <c r="M88" i="15" s="1"/>
  <c r="I88" i="15"/>
  <c r="K88" i="15"/>
  <c r="O88" i="15"/>
  <c r="Q88" i="15"/>
  <c r="V88" i="15"/>
  <c r="G89" i="15"/>
  <c r="M89" i="15" s="1"/>
  <c r="I89" i="15"/>
  <c r="K89" i="15"/>
  <c r="O89" i="15"/>
  <c r="Q89" i="15"/>
  <c r="V89" i="15"/>
  <c r="G91" i="15"/>
  <c r="M91" i="15" s="1"/>
  <c r="I91" i="15"/>
  <c r="K91" i="15"/>
  <c r="O91" i="15"/>
  <c r="Q91" i="15"/>
  <c r="V91" i="15"/>
  <c r="G92" i="15"/>
  <c r="M92" i="15" s="1"/>
  <c r="I92" i="15"/>
  <c r="K92" i="15"/>
  <c r="O92" i="15"/>
  <c r="Q92" i="15"/>
  <c r="V92" i="15"/>
  <c r="G93" i="15"/>
  <c r="M93" i="15" s="1"/>
  <c r="I93" i="15"/>
  <c r="K93" i="15"/>
  <c r="O93" i="15"/>
  <c r="Q93" i="15"/>
  <c r="V93" i="15"/>
  <c r="G94" i="15"/>
  <c r="M94" i="15" s="1"/>
  <c r="I94" i="15"/>
  <c r="K94" i="15"/>
  <c r="O94" i="15"/>
  <c r="Q94" i="15"/>
  <c r="V94" i="15"/>
  <c r="G95" i="15"/>
  <c r="M95" i="15" s="1"/>
  <c r="I95" i="15"/>
  <c r="K95" i="15"/>
  <c r="O95" i="15"/>
  <c r="Q95" i="15"/>
  <c r="V95" i="15"/>
  <c r="G96" i="15"/>
  <c r="M96" i="15" s="1"/>
  <c r="I96" i="15"/>
  <c r="K96" i="15"/>
  <c r="O96" i="15"/>
  <c r="Q96" i="15"/>
  <c r="V96" i="15"/>
  <c r="AE98" i="15"/>
  <c r="F45" i="1" s="1"/>
  <c r="G9" i="14"/>
  <c r="M9" i="14" s="1"/>
  <c r="I9" i="14"/>
  <c r="K9" i="14"/>
  <c r="O9" i="14"/>
  <c r="Q9" i="14"/>
  <c r="V9" i="14"/>
  <c r="G11" i="14"/>
  <c r="I11" i="14"/>
  <c r="K11" i="14"/>
  <c r="O11" i="14"/>
  <c r="Q11" i="14"/>
  <c r="V11" i="14"/>
  <c r="G12" i="14"/>
  <c r="M12" i="14" s="1"/>
  <c r="I12" i="14"/>
  <c r="K12" i="14"/>
  <c r="O12" i="14"/>
  <c r="Q12" i="14"/>
  <c r="V12" i="14"/>
  <c r="G14" i="14"/>
  <c r="M14" i="14" s="1"/>
  <c r="I14" i="14"/>
  <c r="K14" i="14"/>
  <c r="O14" i="14"/>
  <c r="Q14" i="14"/>
  <c r="V14" i="14"/>
  <c r="G15" i="14"/>
  <c r="M15" i="14" s="1"/>
  <c r="I15" i="14"/>
  <c r="K15" i="14"/>
  <c r="O15" i="14"/>
  <c r="Q15" i="14"/>
  <c r="V15" i="14"/>
  <c r="G16" i="14"/>
  <c r="M16" i="14" s="1"/>
  <c r="I16" i="14"/>
  <c r="K16" i="14"/>
  <c r="O16" i="14"/>
  <c r="Q16" i="14"/>
  <c r="V16" i="14"/>
  <c r="G17" i="14"/>
  <c r="M17" i="14" s="1"/>
  <c r="I17" i="14"/>
  <c r="K17" i="14"/>
  <c r="O17" i="14"/>
  <c r="Q17" i="14"/>
  <c r="V17" i="14"/>
  <c r="G19" i="14"/>
  <c r="M19" i="14" s="1"/>
  <c r="I19" i="14"/>
  <c r="K19" i="14"/>
  <c r="O19" i="14"/>
  <c r="Q19" i="14"/>
  <c r="V19" i="14"/>
  <c r="G20" i="14"/>
  <c r="M20" i="14" s="1"/>
  <c r="I20" i="14"/>
  <c r="K20" i="14"/>
  <c r="O20" i="14"/>
  <c r="Q20" i="14"/>
  <c r="V20" i="14"/>
  <c r="G22" i="14"/>
  <c r="I22" i="14"/>
  <c r="K22" i="14"/>
  <c r="O22" i="14"/>
  <c r="Q22" i="14"/>
  <c r="V22" i="14"/>
  <c r="G23" i="14"/>
  <c r="M23" i="14" s="1"/>
  <c r="I23" i="14"/>
  <c r="K23" i="14"/>
  <c r="O23" i="14"/>
  <c r="Q23" i="14"/>
  <c r="V23" i="14"/>
  <c r="G24" i="14"/>
  <c r="M24" i="14" s="1"/>
  <c r="I24" i="14"/>
  <c r="K24" i="14"/>
  <c r="O24" i="14"/>
  <c r="Q24" i="14"/>
  <c r="V24" i="14"/>
  <c r="G25" i="14"/>
  <c r="M25" i="14" s="1"/>
  <c r="I25" i="14"/>
  <c r="K25" i="14"/>
  <c r="O25" i="14"/>
  <c r="Q25" i="14"/>
  <c r="V25" i="14"/>
  <c r="G26" i="14"/>
  <c r="M26" i="14" s="1"/>
  <c r="I26" i="14"/>
  <c r="K26" i="14"/>
  <c r="O26" i="14"/>
  <c r="Q26" i="14"/>
  <c r="V26" i="14"/>
  <c r="G27" i="14"/>
  <c r="M27" i="14" s="1"/>
  <c r="I27" i="14"/>
  <c r="K27" i="14"/>
  <c r="O27" i="14"/>
  <c r="Q27" i="14"/>
  <c r="V27" i="14"/>
  <c r="G28" i="14"/>
  <c r="M28" i="14" s="1"/>
  <c r="I28" i="14"/>
  <c r="K28" i="14"/>
  <c r="O28" i="14"/>
  <c r="Q28" i="14"/>
  <c r="V28" i="14"/>
  <c r="G29" i="14"/>
  <c r="M29" i="14" s="1"/>
  <c r="I29" i="14"/>
  <c r="K29" i="14"/>
  <c r="O29" i="14"/>
  <c r="Q29" i="14"/>
  <c r="V29" i="14"/>
  <c r="G30" i="14"/>
  <c r="M30" i="14" s="1"/>
  <c r="I30" i="14"/>
  <c r="K30" i="14"/>
  <c r="O30" i="14"/>
  <c r="Q30" i="14"/>
  <c r="V30" i="14"/>
  <c r="G31" i="14"/>
  <c r="M31" i="14" s="1"/>
  <c r="I31" i="14"/>
  <c r="K31" i="14"/>
  <c r="O31" i="14"/>
  <c r="Q31" i="14"/>
  <c r="V31" i="14"/>
  <c r="G32" i="14"/>
  <c r="M32" i="14" s="1"/>
  <c r="I32" i="14"/>
  <c r="K32" i="14"/>
  <c r="O32" i="14"/>
  <c r="Q32" i="14"/>
  <c r="V32" i="14"/>
  <c r="G33" i="14"/>
  <c r="M33" i="14" s="1"/>
  <c r="I33" i="14"/>
  <c r="K33" i="14"/>
  <c r="O33" i="14"/>
  <c r="Q33" i="14"/>
  <c r="V33" i="14"/>
  <c r="G34" i="14"/>
  <c r="M34" i="14" s="1"/>
  <c r="I34" i="14"/>
  <c r="K34" i="14"/>
  <c r="O34" i="14"/>
  <c r="Q34" i="14"/>
  <c r="V34" i="14"/>
  <c r="I35" i="14"/>
  <c r="G36" i="14"/>
  <c r="M36" i="14" s="1"/>
  <c r="M35" i="14" s="1"/>
  <c r="I36" i="14"/>
  <c r="K36" i="14"/>
  <c r="K35" i="14" s="1"/>
  <c r="O36" i="14"/>
  <c r="O35" i="14" s="1"/>
  <c r="Q36" i="14"/>
  <c r="Q35" i="14" s="1"/>
  <c r="V36" i="14"/>
  <c r="V35" i="14" s="1"/>
  <c r="G38" i="14"/>
  <c r="I38" i="14"/>
  <c r="K38" i="14"/>
  <c r="O38" i="14"/>
  <c r="Q38" i="14"/>
  <c r="V38" i="14"/>
  <c r="G39" i="14"/>
  <c r="M39" i="14" s="1"/>
  <c r="I39" i="14"/>
  <c r="K39" i="14"/>
  <c r="O39" i="14"/>
  <c r="Q39" i="14"/>
  <c r="V39" i="14"/>
  <c r="AE41" i="14"/>
  <c r="F44" i="1" s="1"/>
  <c r="G9" i="13"/>
  <c r="M9" i="13" s="1"/>
  <c r="I9" i="13"/>
  <c r="K9" i="13"/>
  <c r="O9" i="13"/>
  <c r="Q9" i="13"/>
  <c r="V9" i="13"/>
  <c r="G11" i="13"/>
  <c r="I11" i="13"/>
  <c r="K11" i="13"/>
  <c r="O11" i="13"/>
  <c r="Q11" i="13"/>
  <c r="V11" i="13"/>
  <c r="G13" i="13"/>
  <c r="M13" i="13" s="1"/>
  <c r="I13" i="13"/>
  <c r="K13" i="13"/>
  <c r="O13" i="13"/>
  <c r="Q13" i="13"/>
  <c r="V13" i="13"/>
  <c r="G14" i="13"/>
  <c r="M14" i="13" s="1"/>
  <c r="I14" i="13"/>
  <c r="K14" i="13"/>
  <c r="O14" i="13"/>
  <c r="Q14" i="13"/>
  <c r="V14" i="13"/>
  <c r="G16" i="13"/>
  <c r="M16" i="13" s="1"/>
  <c r="I16" i="13"/>
  <c r="K16" i="13"/>
  <c r="O16" i="13"/>
  <c r="Q16" i="13"/>
  <c r="V16" i="13"/>
  <c r="G17" i="13"/>
  <c r="M17" i="13" s="1"/>
  <c r="I17" i="13"/>
  <c r="K17" i="13"/>
  <c r="O17" i="13"/>
  <c r="Q17" i="13"/>
  <c r="V17" i="13"/>
  <c r="G19" i="13"/>
  <c r="M19" i="13" s="1"/>
  <c r="I19" i="13"/>
  <c r="K19" i="13"/>
  <c r="O19" i="13"/>
  <c r="Q19" i="13"/>
  <c r="V19" i="13"/>
  <c r="G20" i="13"/>
  <c r="M20" i="13" s="1"/>
  <c r="I20" i="13"/>
  <c r="K20" i="13"/>
  <c r="O20" i="13"/>
  <c r="Q20" i="13"/>
  <c r="V20" i="13"/>
  <c r="G23" i="13"/>
  <c r="M23" i="13" s="1"/>
  <c r="I23" i="13"/>
  <c r="K23" i="13"/>
  <c r="O23" i="13"/>
  <c r="Q23" i="13"/>
  <c r="V23" i="13"/>
  <c r="G24" i="13"/>
  <c r="M24" i="13" s="1"/>
  <c r="I24" i="13"/>
  <c r="K24" i="13"/>
  <c r="O24" i="13"/>
  <c r="Q24" i="13"/>
  <c r="V24" i="13"/>
  <c r="G25" i="13"/>
  <c r="M25" i="13" s="1"/>
  <c r="I25" i="13"/>
  <c r="K25" i="13"/>
  <c r="O25" i="13"/>
  <c r="Q25" i="13"/>
  <c r="V25" i="13"/>
  <c r="G26" i="13"/>
  <c r="M26" i="13" s="1"/>
  <c r="I26" i="13"/>
  <c r="K26" i="13"/>
  <c r="O26" i="13"/>
  <c r="Q26" i="13"/>
  <c r="V26" i="13"/>
  <c r="G27" i="13"/>
  <c r="M27" i="13" s="1"/>
  <c r="I27" i="13"/>
  <c r="K27" i="13"/>
  <c r="O27" i="13"/>
  <c r="Q27" i="13"/>
  <c r="V27" i="13"/>
  <c r="G32" i="13"/>
  <c r="M32" i="13" s="1"/>
  <c r="I32" i="13"/>
  <c r="K32" i="13"/>
  <c r="O32" i="13"/>
  <c r="Q32" i="13"/>
  <c r="V32" i="13"/>
  <c r="G33" i="13"/>
  <c r="M33" i="13" s="1"/>
  <c r="I33" i="13"/>
  <c r="K33" i="13"/>
  <c r="O33" i="13"/>
  <c r="Q33" i="13"/>
  <c r="V33" i="13"/>
  <c r="G34" i="13"/>
  <c r="M34" i="13" s="1"/>
  <c r="I34" i="13"/>
  <c r="K34" i="13"/>
  <c r="O34" i="13"/>
  <c r="Q34" i="13"/>
  <c r="V34" i="13"/>
  <c r="G35" i="13"/>
  <c r="M35" i="13" s="1"/>
  <c r="I35" i="13"/>
  <c r="K35" i="13"/>
  <c r="O35" i="13"/>
  <c r="Q35" i="13"/>
  <c r="V35" i="13"/>
  <c r="G36" i="13"/>
  <c r="M36" i="13" s="1"/>
  <c r="I36" i="13"/>
  <c r="K36" i="13"/>
  <c r="O36" i="13"/>
  <c r="Q36" i="13"/>
  <c r="V36" i="13"/>
  <c r="G37" i="13"/>
  <c r="M37" i="13" s="1"/>
  <c r="I37" i="13"/>
  <c r="K37" i="13"/>
  <c r="O37" i="13"/>
  <c r="Q37" i="13"/>
  <c r="V37" i="13"/>
  <c r="G38" i="13"/>
  <c r="M38" i="13" s="1"/>
  <c r="I38" i="13"/>
  <c r="K38" i="13"/>
  <c r="O38" i="13"/>
  <c r="Q38" i="13"/>
  <c r="V38" i="13"/>
  <c r="G39" i="13"/>
  <c r="M39" i="13" s="1"/>
  <c r="I39" i="13"/>
  <c r="K39" i="13"/>
  <c r="O39" i="13"/>
  <c r="Q39" i="13"/>
  <c r="V39" i="13"/>
  <c r="G40" i="13"/>
  <c r="M40" i="13" s="1"/>
  <c r="I40" i="13"/>
  <c r="K40" i="13"/>
  <c r="O40" i="13"/>
  <c r="Q40" i="13"/>
  <c r="V40" i="13"/>
  <c r="G43" i="13"/>
  <c r="M43" i="13" s="1"/>
  <c r="M42" i="13" s="1"/>
  <c r="I43" i="13"/>
  <c r="I42" i="13" s="1"/>
  <c r="K43" i="13"/>
  <c r="K42" i="13" s="1"/>
  <c r="O43" i="13"/>
  <c r="O42" i="13" s="1"/>
  <c r="Q43" i="13"/>
  <c r="Q42" i="13" s="1"/>
  <c r="V43" i="13"/>
  <c r="V42" i="13" s="1"/>
  <c r="G46" i="13"/>
  <c r="M46" i="13" s="1"/>
  <c r="I46" i="13"/>
  <c r="K46" i="13"/>
  <c r="O46" i="13"/>
  <c r="Q46" i="13"/>
  <c r="V46" i="13"/>
  <c r="G47" i="13"/>
  <c r="M47" i="13" s="1"/>
  <c r="I47" i="13"/>
  <c r="K47" i="13"/>
  <c r="O47" i="13"/>
  <c r="Q47" i="13"/>
  <c r="V47" i="13"/>
  <c r="G48" i="13"/>
  <c r="M48" i="13" s="1"/>
  <c r="I48" i="13"/>
  <c r="K48" i="13"/>
  <c r="O48" i="13"/>
  <c r="Q48" i="13"/>
  <c r="V48" i="13"/>
  <c r="G49" i="13"/>
  <c r="M49" i="13" s="1"/>
  <c r="I49" i="13"/>
  <c r="K49" i="13"/>
  <c r="O49" i="13"/>
  <c r="Q49" i="13"/>
  <c r="V49" i="13"/>
  <c r="G50" i="13"/>
  <c r="M50" i="13" s="1"/>
  <c r="I50" i="13"/>
  <c r="K50" i="13"/>
  <c r="O50" i="13"/>
  <c r="Q50" i="13"/>
  <c r="V50" i="13"/>
  <c r="G51" i="13"/>
  <c r="M51" i="13" s="1"/>
  <c r="I51" i="13"/>
  <c r="K51" i="13"/>
  <c r="O51" i="13"/>
  <c r="Q51" i="13"/>
  <c r="V51" i="13"/>
  <c r="G53" i="13"/>
  <c r="M53" i="13" s="1"/>
  <c r="M52" i="13" s="1"/>
  <c r="I53" i="13"/>
  <c r="I52" i="13" s="1"/>
  <c r="K53" i="13"/>
  <c r="K52" i="13" s="1"/>
  <c r="O53" i="13"/>
  <c r="O52" i="13" s="1"/>
  <c r="Q53" i="13"/>
  <c r="Q52" i="13" s="1"/>
  <c r="V53" i="13"/>
  <c r="V52" i="13" s="1"/>
  <c r="G55" i="13"/>
  <c r="I55" i="13"/>
  <c r="K55" i="13"/>
  <c r="O55" i="13"/>
  <c r="Q55" i="13"/>
  <c r="V55" i="13"/>
  <c r="G56" i="13"/>
  <c r="M56" i="13" s="1"/>
  <c r="I56" i="13"/>
  <c r="K56" i="13"/>
  <c r="O56" i="13"/>
  <c r="Q56" i="13"/>
  <c r="V56" i="13"/>
  <c r="G57" i="13"/>
  <c r="M57" i="13" s="1"/>
  <c r="I57" i="13"/>
  <c r="K57" i="13"/>
  <c r="O57" i="13"/>
  <c r="Q57" i="13"/>
  <c r="V57" i="13"/>
  <c r="G58" i="13"/>
  <c r="M58" i="13" s="1"/>
  <c r="I58" i="13"/>
  <c r="K58" i="13"/>
  <c r="O58" i="13"/>
  <c r="Q58" i="13"/>
  <c r="V58" i="13"/>
  <c r="G59" i="13"/>
  <c r="M59" i="13" s="1"/>
  <c r="I59" i="13"/>
  <c r="K59" i="13"/>
  <c r="O59" i="13"/>
  <c r="Q59" i="13"/>
  <c r="V59" i="13"/>
  <c r="G60" i="13"/>
  <c r="M60" i="13" s="1"/>
  <c r="I60" i="13"/>
  <c r="K60" i="13"/>
  <c r="O60" i="13"/>
  <c r="Q60" i="13"/>
  <c r="V60" i="13"/>
  <c r="G61" i="13"/>
  <c r="M61" i="13" s="1"/>
  <c r="I61" i="13"/>
  <c r="K61" i="13"/>
  <c r="O61" i="13"/>
  <c r="Q61" i="13"/>
  <c r="V61" i="13"/>
  <c r="G62" i="13"/>
  <c r="M62" i="13" s="1"/>
  <c r="I62" i="13"/>
  <c r="K62" i="13"/>
  <c r="O62" i="13"/>
  <c r="Q62" i="13"/>
  <c r="V62" i="13"/>
  <c r="G63" i="13"/>
  <c r="M63" i="13" s="1"/>
  <c r="I63" i="13"/>
  <c r="K63" i="13"/>
  <c r="O63" i="13"/>
  <c r="Q63" i="13"/>
  <c r="V63" i="13"/>
  <c r="G64" i="13"/>
  <c r="M64" i="13" s="1"/>
  <c r="I64" i="13"/>
  <c r="K64" i="13"/>
  <c r="O64" i="13"/>
  <c r="Q64" i="13"/>
  <c r="V64" i="13"/>
  <c r="G65" i="13"/>
  <c r="M65" i="13" s="1"/>
  <c r="I65" i="13"/>
  <c r="K65" i="13"/>
  <c r="O65" i="13"/>
  <c r="Q65" i="13"/>
  <c r="V65" i="13"/>
  <c r="G66" i="13"/>
  <c r="M66" i="13" s="1"/>
  <c r="I66" i="13"/>
  <c r="K66" i="13"/>
  <c r="O66" i="13"/>
  <c r="Q66" i="13"/>
  <c r="V66" i="13"/>
  <c r="G67" i="13"/>
  <c r="M67" i="13" s="1"/>
  <c r="I67" i="13"/>
  <c r="K67" i="13"/>
  <c r="O67" i="13"/>
  <c r="Q67" i="13"/>
  <c r="V67" i="13"/>
  <c r="G68" i="13"/>
  <c r="M68" i="13" s="1"/>
  <c r="I68" i="13"/>
  <c r="K68" i="13"/>
  <c r="O68" i="13"/>
  <c r="Q68" i="13"/>
  <c r="V68" i="13"/>
  <c r="G69" i="13"/>
  <c r="M69" i="13" s="1"/>
  <c r="I69" i="13"/>
  <c r="K69" i="13"/>
  <c r="O69" i="13"/>
  <c r="Q69" i="13"/>
  <c r="V69" i="13"/>
  <c r="G70" i="13"/>
  <c r="M70" i="13" s="1"/>
  <c r="I70" i="13"/>
  <c r="K70" i="13"/>
  <c r="O70" i="13"/>
  <c r="Q70" i="13"/>
  <c r="V70" i="13"/>
  <c r="G71" i="13"/>
  <c r="M71" i="13" s="1"/>
  <c r="I71" i="13"/>
  <c r="K71" i="13"/>
  <c r="O71" i="13"/>
  <c r="Q71" i="13"/>
  <c r="V71" i="13"/>
  <c r="G72" i="13"/>
  <c r="M72" i="13" s="1"/>
  <c r="I72" i="13"/>
  <c r="K72" i="13"/>
  <c r="O72" i="13"/>
  <c r="Q72" i="13"/>
  <c r="V72" i="13"/>
  <c r="G73" i="13"/>
  <c r="M73" i="13" s="1"/>
  <c r="I73" i="13"/>
  <c r="K73" i="13"/>
  <c r="O73" i="13"/>
  <c r="Q73" i="13"/>
  <c r="V73" i="13"/>
  <c r="G74" i="13"/>
  <c r="M74" i="13" s="1"/>
  <c r="I74" i="13"/>
  <c r="K74" i="13"/>
  <c r="O74" i="13"/>
  <c r="Q74" i="13"/>
  <c r="V74" i="13"/>
  <c r="G75" i="13"/>
  <c r="M75" i="13" s="1"/>
  <c r="I75" i="13"/>
  <c r="K75" i="13"/>
  <c r="O75" i="13"/>
  <c r="Q75" i="13"/>
  <c r="V75" i="13"/>
  <c r="G76" i="13"/>
  <c r="M76" i="13" s="1"/>
  <c r="I76" i="13"/>
  <c r="K76" i="13"/>
  <c r="O76" i="13"/>
  <c r="Q76" i="13"/>
  <c r="V76" i="13"/>
  <c r="G77" i="13"/>
  <c r="M77" i="13" s="1"/>
  <c r="I77" i="13"/>
  <c r="K77" i="13"/>
  <c r="O77" i="13"/>
  <c r="Q77" i="13"/>
  <c r="V77" i="13"/>
  <c r="G78" i="13"/>
  <c r="M78" i="13" s="1"/>
  <c r="I78" i="13"/>
  <c r="K78" i="13"/>
  <c r="O78" i="13"/>
  <c r="Q78" i="13"/>
  <c r="V78" i="13"/>
  <c r="G80" i="13"/>
  <c r="M80" i="13" s="1"/>
  <c r="I80" i="13"/>
  <c r="K80" i="13"/>
  <c r="O80" i="13"/>
  <c r="Q80" i="13"/>
  <c r="V80" i="13"/>
  <c r="G81" i="13"/>
  <c r="I81" i="13"/>
  <c r="K81" i="13"/>
  <c r="O81" i="13"/>
  <c r="Q81" i="13"/>
  <c r="V81" i="13"/>
  <c r="G82" i="13"/>
  <c r="M82" i="13" s="1"/>
  <c r="I82" i="13"/>
  <c r="K82" i="13"/>
  <c r="O82" i="13"/>
  <c r="Q82" i="13"/>
  <c r="V82" i="13"/>
  <c r="G83" i="13"/>
  <c r="M83" i="13" s="1"/>
  <c r="I83" i="13"/>
  <c r="K83" i="13"/>
  <c r="O83" i="13"/>
  <c r="Q83" i="13"/>
  <c r="V83" i="13"/>
  <c r="G84" i="13"/>
  <c r="M84" i="13" s="1"/>
  <c r="I84" i="13"/>
  <c r="K84" i="13"/>
  <c r="O84" i="13"/>
  <c r="Q84" i="13"/>
  <c r="V84" i="13"/>
  <c r="G85" i="13"/>
  <c r="M85" i="13" s="1"/>
  <c r="I85" i="13"/>
  <c r="K85" i="13"/>
  <c r="O85" i="13"/>
  <c r="Q85" i="13"/>
  <c r="V85" i="13"/>
  <c r="G86" i="13"/>
  <c r="M86" i="13" s="1"/>
  <c r="I86" i="13"/>
  <c r="K86" i="13"/>
  <c r="O86" i="13"/>
  <c r="Q86" i="13"/>
  <c r="V86" i="13"/>
  <c r="G87" i="13"/>
  <c r="M87" i="13" s="1"/>
  <c r="I87" i="13"/>
  <c r="K87" i="13"/>
  <c r="O87" i="13"/>
  <c r="Q87" i="13"/>
  <c r="V87" i="13"/>
  <c r="G88" i="13"/>
  <c r="M88" i="13" s="1"/>
  <c r="I88" i="13"/>
  <c r="K88" i="13"/>
  <c r="O88" i="13"/>
  <c r="Q88" i="13"/>
  <c r="V88" i="13"/>
  <c r="G89" i="13"/>
  <c r="M89" i="13" s="1"/>
  <c r="I89" i="13"/>
  <c r="K89" i="13"/>
  <c r="O89" i="13"/>
  <c r="Q89" i="13"/>
  <c r="V89" i="13"/>
  <c r="G90" i="13"/>
  <c r="M90" i="13" s="1"/>
  <c r="I90" i="13"/>
  <c r="K90" i="13"/>
  <c r="O90" i="13"/>
  <c r="Q90" i="13"/>
  <c r="V90" i="13"/>
  <c r="G91" i="13"/>
  <c r="M91" i="13" s="1"/>
  <c r="I91" i="13"/>
  <c r="K91" i="13"/>
  <c r="O91" i="13"/>
  <c r="Q91" i="13"/>
  <c r="V91" i="13"/>
  <c r="G92" i="13"/>
  <c r="M92" i="13" s="1"/>
  <c r="I92" i="13"/>
  <c r="K92" i="13"/>
  <c r="O92" i="13"/>
  <c r="Q92" i="13"/>
  <c r="V92" i="13"/>
  <c r="G93" i="13"/>
  <c r="M93" i="13" s="1"/>
  <c r="I93" i="13"/>
  <c r="K93" i="13"/>
  <c r="O93" i="13"/>
  <c r="Q93" i="13"/>
  <c r="V93" i="13"/>
  <c r="G94" i="13"/>
  <c r="M94" i="13" s="1"/>
  <c r="I94" i="13"/>
  <c r="K94" i="13"/>
  <c r="O94" i="13"/>
  <c r="Q94" i="13"/>
  <c r="V94" i="13"/>
  <c r="G95" i="13"/>
  <c r="M95" i="13" s="1"/>
  <c r="I95" i="13"/>
  <c r="K95" i="13"/>
  <c r="O95" i="13"/>
  <c r="Q95" i="13"/>
  <c r="V95" i="13"/>
  <c r="G96" i="13"/>
  <c r="M96" i="13" s="1"/>
  <c r="I96" i="13"/>
  <c r="K96" i="13"/>
  <c r="O96" i="13"/>
  <c r="Q96" i="13"/>
  <c r="V96" i="13"/>
  <c r="G97" i="13"/>
  <c r="M97" i="13" s="1"/>
  <c r="I97" i="13"/>
  <c r="K97" i="13"/>
  <c r="O97" i="13"/>
  <c r="Q97" i="13"/>
  <c r="V97" i="13"/>
  <c r="G98" i="13"/>
  <c r="M98" i="13" s="1"/>
  <c r="I98" i="13"/>
  <c r="K98" i="13"/>
  <c r="O98" i="13"/>
  <c r="Q98" i="13"/>
  <c r="V98" i="13"/>
  <c r="G99" i="13"/>
  <c r="M99" i="13" s="1"/>
  <c r="I99" i="13"/>
  <c r="K99" i="13"/>
  <c r="O99" i="13"/>
  <c r="Q99" i="13"/>
  <c r="V99" i="13"/>
  <c r="G100" i="13"/>
  <c r="M100" i="13" s="1"/>
  <c r="I100" i="13"/>
  <c r="K100" i="13"/>
  <c r="O100" i="13"/>
  <c r="Q100" i="13"/>
  <c r="V100" i="13"/>
  <c r="G101" i="13"/>
  <c r="M101" i="13" s="1"/>
  <c r="I101" i="13"/>
  <c r="K101" i="13"/>
  <c r="O101" i="13"/>
  <c r="Q101" i="13"/>
  <c r="V101" i="13"/>
  <c r="G102" i="13"/>
  <c r="M102" i="13" s="1"/>
  <c r="I102" i="13"/>
  <c r="K102" i="13"/>
  <c r="O102" i="13"/>
  <c r="Q102" i="13"/>
  <c r="V102" i="13"/>
  <c r="G103" i="13"/>
  <c r="M103" i="13" s="1"/>
  <c r="I103" i="13"/>
  <c r="K103" i="13"/>
  <c r="O103" i="13"/>
  <c r="Q103" i="13"/>
  <c r="V103" i="13"/>
  <c r="G104" i="13"/>
  <c r="M104" i="13" s="1"/>
  <c r="I104" i="13"/>
  <c r="K104" i="13"/>
  <c r="O104" i="13"/>
  <c r="Q104" i="13"/>
  <c r="V104" i="13"/>
  <c r="G105" i="13"/>
  <c r="M105" i="13" s="1"/>
  <c r="I105" i="13"/>
  <c r="K105" i="13"/>
  <c r="O105" i="13"/>
  <c r="Q105" i="13"/>
  <c r="V105" i="13"/>
  <c r="G106" i="13"/>
  <c r="M106" i="13" s="1"/>
  <c r="I106" i="13"/>
  <c r="K106" i="13"/>
  <c r="O106" i="13"/>
  <c r="Q106" i="13"/>
  <c r="V106" i="13"/>
  <c r="G107" i="13"/>
  <c r="M107" i="13" s="1"/>
  <c r="I107" i="13"/>
  <c r="K107" i="13"/>
  <c r="O107" i="13"/>
  <c r="Q107" i="13"/>
  <c r="V107" i="13"/>
  <c r="G108" i="13"/>
  <c r="M108" i="13" s="1"/>
  <c r="I108" i="13"/>
  <c r="K108" i="13"/>
  <c r="O108" i="13"/>
  <c r="Q108" i="13"/>
  <c r="V108" i="13"/>
  <c r="G109" i="13"/>
  <c r="M109" i="13" s="1"/>
  <c r="I109" i="13"/>
  <c r="K109" i="13"/>
  <c r="O109" i="13"/>
  <c r="Q109" i="13"/>
  <c r="V109" i="13"/>
  <c r="G110" i="13"/>
  <c r="M110" i="13" s="1"/>
  <c r="I110" i="13"/>
  <c r="K110" i="13"/>
  <c r="O110" i="13"/>
  <c r="Q110" i="13"/>
  <c r="V110" i="13"/>
  <c r="G111" i="13"/>
  <c r="M111" i="13" s="1"/>
  <c r="I111" i="13"/>
  <c r="K111" i="13"/>
  <c r="O111" i="13"/>
  <c r="Q111" i="13"/>
  <c r="V111" i="13"/>
  <c r="G112" i="13"/>
  <c r="M112" i="13" s="1"/>
  <c r="I112" i="13"/>
  <c r="K112" i="13"/>
  <c r="O112" i="13"/>
  <c r="Q112" i="13"/>
  <c r="V112" i="13"/>
  <c r="G113" i="13"/>
  <c r="M113" i="13" s="1"/>
  <c r="I113" i="13"/>
  <c r="K113" i="13"/>
  <c r="O113" i="13"/>
  <c r="Q113" i="13"/>
  <c r="V113" i="13"/>
  <c r="G114" i="13"/>
  <c r="M114" i="13" s="1"/>
  <c r="I114" i="13"/>
  <c r="K114" i="13"/>
  <c r="O114" i="13"/>
  <c r="Q114" i="13"/>
  <c r="V114" i="13"/>
  <c r="G115" i="13"/>
  <c r="M115" i="13" s="1"/>
  <c r="I115" i="13"/>
  <c r="K115" i="13"/>
  <c r="O115" i="13"/>
  <c r="Q115" i="13"/>
  <c r="V115" i="13"/>
  <c r="G116" i="13"/>
  <c r="M116" i="13" s="1"/>
  <c r="I116" i="13"/>
  <c r="K116" i="13"/>
  <c r="O116" i="13"/>
  <c r="Q116" i="13"/>
  <c r="V116" i="13"/>
  <c r="G117" i="13"/>
  <c r="M117" i="13" s="1"/>
  <c r="I117" i="13"/>
  <c r="K117" i="13"/>
  <c r="O117" i="13"/>
  <c r="Q117" i="13"/>
  <c r="V117" i="13"/>
  <c r="G118" i="13"/>
  <c r="M118" i="13" s="1"/>
  <c r="I118" i="13"/>
  <c r="K118" i="13"/>
  <c r="O118" i="13"/>
  <c r="Q118" i="13"/>
  <c r="V118" i="13"/>
  <c r="G119" i="13"/>
  <c r="M119" i="13" s="1"/>
  <c r="I119" i="13"/>
  <c r="K119" i="13"/>
  <c r="O119" i="13"/>
  <c r="Q119" i="13"/>
  <c r="V119" i="13"/>
  <c r="G120" i="13"/>
  <c r="M120" i="13" s="1"/>
  <c r="I120" i="13"/>
  <c r="K120" i="13"/>
  <c r="O120" i="13"/>
  <c r="Q120" i="13"/>
  <c r="V120" i="13"/>
  <c r="G121" i="13"/>
  <c r="M121" i="13" s="1"/>
  <c r="I121" i="13"/>
  <c r="K121" i="13"/>
  <c r="O121" i="13"/>
  <c r="Q121" i="13"/>
  <c r="V121" i="13"/>
  <c r="G122" i="13"/>
  <c r="M122" i="13" s="1"/>
  <c r="I122" i="13"/>
  <c r="K122" i="13"/>
  <c r="O122" i="13"/>
  <c r="Q122" i="13"/>
  <c r="V122" i="13"/>
  <c r="G123" i="13"/>
  <c r="M123" i="13" s="1"/>
  <c r="I123" i="13"/>
  <c r="K123" i="13"/>
  <c r="O123" i="13"/>
  <c r="Q123" i="13"/>
  <c r="V123" i="13"/>
  <c r="G124" i="13"/>
  <c r="M124" i="13" s="1"/>
  <c r="I124" i="13"/>
  <c r="K124" i="13"/>
  <c r="O124" i="13"/>
  <c r="Q124" i="13"/>
  <c r="V124" i="13"/>
  <c r="AD126" i="13"/>
  <c r="F43" i="1" s="1"/>
  <c r="AZ107" i="12"/>
  <c r="M9" i="12"/>
  <c r="I9" i="12"/>
  <c r="K9" i="12"/>
  <c r="O9" i="12"/>
  <c r="Q9" i="12"/>
  <c r="V9" i="12"/>
  <c r="M13" i="12"/>
  <c r="I13" i="12"/>
  <c r="K13" i="12"/>
  <c r="O13" i="12"/>
  <c r="Q13" i="12"/>
  <c r="V13" i="12"/>
  <c r="M19" i="12"/>
  <c r="I19" i="12"/>
  <c r="K19" i="12"/>
  <c r="O19" i="12"/>
  <c r="Q19" i="12"/>
  <c r="V19" i="12"/>
  <c r="M23" i="12"/>
  <c r="I23" i="12"/>
  <c r="K23" i="12"/>
  <c r="O23" i="12"/>
  <c r="Q23" i="12"/>
  <c r="V23" i="12"/>
  <c r="M25" i="12"/>
  <c r="I25" i="12"/>
  <c r="K25" i="12"/>
  <c r="O25" i="12"/>
  <c r="Q25" i="12"/>
  <c r="V25" i="12"/>
  <c r="M27" i="12"/>
  <c r="I27" i="12"/>
  <c r="K27" i="12"/>
  <c r="O27" i="12"/>
  <c r="Q27" i="12"/>
  <c r="V27" i="12"/>
  <c r="M29" i="12"/>
  <c r="I29" i="12"/>
  <c r="K29" i="12"/>
  <c r="O29" i="12"/>
  <c r="Q29" i="12"/>
  <c r="V29" i="12"/>
  <c r="M32" i="12"/>
  <c r="I32" i="12"/>
  <c r="K32" i="12"/>
  <c r="O32" i="12"/>
  <c r="Q32" i="12"/>
  <c r="V32" i="12"/>
  <c r="M36" i="12"/>
  <c r="I36" i="12"/>
  <c r="K36" i="12"/>
  <c r="O36" i="12"/>
  <c r="Q36" i="12"/>
  <c r="V36" i="12"/>
  <c r="M39" i="12"/>
  <c r="I39" i="12"/>
  <c r="K39" i="12"/>
  <c r="O39" i="12"/>
  <c r="Q39" i="12"/>
  <c r="V39" i="12"/>
  <c r="M41" i="12"/>
  <c r="I41" i="12"/>
  <c r="K41" i="12"/>
  <c r="O41" i="12"/>
  <c r="Q41" i="12"/>
  <c r="V41" i="12"/>
  <c r="M43" i="12"/>
  <c r="I43" i="12"/>
  <c r="K43" i="12"/>
  <c r="O43" i="12"/>
  <c r="Q43" i="12"/>
  <c r="V43" i="12"/>
  <c r="M44" i="12"/>
  <c r="I44" i="12"/>
  <c r="K44" i="12"/>
  <c r="O44" i="12"/>
  <c r="Q44" i="12"/>
  <c r="V44" i="12"/>
  <c r="M48" i="12"/>
  <c r="I48" i="12"/>
  <c r="K48" i="12"/>
  <c r="O48" i="12"/>
  <c r="Q48" i="12"/>
  <c r="V48" i="12"/>
  <c r="M53" i="12"/>
  <c r="I53" i="12"/>
  <c r="K53" i="12"/>
  <c r="O53" i="12"/>
  <c r="Q53" i="12"/>
  <c r="V53" i="12"/>
  <c r="M61" i="12"/>
  <c r="I61" i="12"/>
  <c r="K61" i="12"/>
  <c r="O61" i="12"/>
  <c r="Q61" i="12"/>
  <c r="V61" i="12"/>
  <c r="M63" i="12"/>
  <c r="I63" i="12"/>
  <c r="K63" i="12"/>
  <c r="O63" i="12"/>
  <c r="Q63" i="12"/>
  <c r="V63" i="12"/>
  <c r="M65" i="12"/>
  <c r="I65" i="12"/>
  <c r="K65" i="12"/>
  <c r="O65" i="12"/>
  <c r="Q65" i="12"/>
  <c r="V65" i="12"/>
  <c r="M68" i="12"/>
  <c r="I68" i="12"/>
  <c r="K68" i="12"/>
  <c r="O68" i="12"/>
  <c r="Q68" i="12"/>
  <c r="V68" i="12"/>
  <c r="M71" i="12"/>
  <c r="I71" i="12"/>
  <c r="K71" i="12"/>
  <c r="O71" i="12"/>
  <c r="Q71" i="12"/>
  <c r="V71" i="12"/>
  <c r="M74" i="12"/>
  <c r="I74" i="12"/>
  <c r="K74" i="12"/>
  <c r="O74" i="12"/>
  <c r="Q74" i="12"/>
  <c r="V74" i="12"/>
  <c r="M76" i="12"/>
  <c r="I76" i="12"/>
  <c r="K76" i="12"/>
  <c r="O76" i="12"/>
  <c r="Q76" i="12"/>
  <c r="V76" i="12"/>
  <c r="M78" i="12"/>
  <c r="I78" i="12"/>
  <c r="K78" i="12"/>
  <c r="O78" i="12"/>
  <c r="Q78" i="12"/>
  <c r="V78" i="12"/>
  <c r="M80" i="12"/>
  <c r="I80" i="12"/>
  <c r="K80" i="12"/>
  <c r="O80" i="12"/>
  <c r="Q80" i="12"/>
  <c r="V80" i="12"/>
  <c r="M82" i="12"/>
  <c r="I82" i="12"/>
  <c r="K82" i="12"/>
  <c r="O82" i="12"/>
  <c r="Q82" i="12"/>
  <c r="V82" i="12"/>
  <c r="M83" i="12"/>
  <c r="I83" i="12"/>
  <c r="K83" i="12"/>
  <c r="O83" i="12"/>
  <c r="Q83" i="12"/>
  <c r="V83" i="12"/>
  <c r="M86" i="12"/>
  <c r="I86" i="12"/>
  <c r="K86" i="12"/>
  <c r="O86" i="12"/>
  <c r="Q86" i="12"/>
  <c r="V86" i="12"/>
  <c r="M87" i="12"/>
  <c r="I87" i="12"/>
  <c r="K87" i="12"/>
  <c r="O87" i="12"/>
  <c r="Q87" i="12"/>
  <c r="V87" i="12"/>
  <c r="M88" i="12"/>
  <c r="I88" i="12"/>
  <c r="K88" i="12"/>
  <c r="O88" i="12"/>
  <c r="Q88" i="12"/>
  <c r="V88" i="12"/>
  <c r="M89" i="12"/>
  <c r="I89" i="12"/>
  <c r="K89" i="12"/>
  <c r="O89" i="12"/>
  <c r="Q89" i="12"/>
  <c r="V89" i="12"/>
  <c r="M90" i="12"/>
  <c r="I90" i="12"/>
  <c r="K90" i="12"/>
  <c r="O90" i="12"/>
  <c r="Q90" i="12"/>
  <c r="V90" i="12"/>
  <c r="M91" i="12"/>
  <c r="I91" i="12"/>
  <c r="K91" i="12"/>
  <c r="O91" i="12"/>
  <c r="Q91" i="12"/>
  <c r="V91" i="12"/>
  <c r="M92" i="12"/>
  <c r="I92" i="12"/>
  <c r="K92" i="12"/>
  <c r="O92" i="12"/>
  <c r="Q92" i="12"/>
  <c r="V92" i="12"/>
  <c r="M93" i="12"/>
  <c r="I93" i="12"/>
  <c r="K93" i="12"/>
  <c r="O93" i="12"/>
  <c r="Q93" i="12"/>
  <c r="V93" i="12"/>
  <c r="M95" i="12"/>
  <c r="M94" i="12" s="1"/>
  <c r="I95" i="12"/>
  <c r="I94" i="12" s="1"/>
  <c r="K95" i="12"/>
  <c r="K94" i="12" s="1"/>
  <c r="O95" i="12"/>
  <c r="O94" i="12" s="1"/>
  <c r="Q95" i="12"/>
  <c r="Q94" i="12" s="1"/>
  <c r="V95" i="12"/>
  <c r="V94" i="12" s="1"/>
  <c r="I97" i="12"/>
  <c r="K97" i="12"/>
  <c r="O97" i="12"/>
  <c r="Q97" i="12"/>
  <c r="V97" i="12"/>
  <c r="M99" i="12"/>
  <c r="I99" i="12"/>
  <c r="K99" i="12"/>
  <c r="O99" i="12"/>
  <c r="Q99" i="12"/>
  <c r="V99" i="12"/>
  <c r="M101" i="12"/>
  <c r="I101" i="12"/>
  <c r="K101" i="12"/>
  <c r="O101" i="12"/>
  <c r="Q101" i="12"/>
  <c r="V101" i="12"/>
  <c r="M103" i="12"/>
  <c r="I103" i="12"/>
  <c r="K103" i="12"/>
  <c r="O103" i="12"/>
  <c r="Q103" i="12"/>
  <c r="V103" i="12"/>
  <c r="M106" i="12"/>
  <c r="I106" i="12"/>
  <c r="K106" i="12"/>
  <c r="O106" i="12"/>
  <c r="Q106" i="12"/>
  <c r="V106" i="12"/>
  <c r="M108" i="12"/>
  <c r="I108" i="12"/>
  <c r="K108" i="12"/>
  <c r="O108" i="12"/>
  <c r="Q108" i="12"/>
  <c r="V108" i="12"/>
  <c r="M111" i="12"/>
  <c r="I111" i="12"/>
  <c r="K111" i="12"/>
  <c r="O111" i="12"/>
  <c r="Q111" i="12"/>
  <c r="V111" i="12"/>
  <c r="M113" i="12"/>
  <c r="I113" i="12"/>
  <c r="K113" i="12"/>
  <c r="O113" i="12"/>
  <c r="Q113" i="12"/>
  <c r="V113" i="12"/>
  <c r="M115" i="12"/>
  <c r="I115" i="12"/>
  <c r="K115" i="12"/>
  <c r="O115" i="12"/>
  <c r="Q115" i="12"/>
  <c r="V115" i="12"/>
  <c r="M118" i="12"/>
  <c r="I118" i="12"/>
  <c r="K118" i="12"/>
  <c r="O118" i="12"/>
  <c r="Q118" i="12"/>
  <c r="V118" i="12"/>
  <c r="M120" i="12"/>
  <c r="I120" i="12"/>
  <c r="K120" i="12"/>
  <c r="O120" i="12"/>
  <c r="Q120" i="12"/>
  <c r="V120" i="12"/>
  <c r="AD129" i="12"/>
  <c r="I20" i="1"/>
  <c r="H40" i="1"/>
  <c r="O78" i="15" l="1"/>
  <c r="I78" i="15"/>
  <c r="O18" i="14"/>
  <c r="Q87" i="15"/>
  <c r="O81" i="15"/>
  <c r="Q117" i="12"/>
  <c r="O117" i="12"/>
  <c r="I78" i="1"/>
  <c r="G92" i="16"/>
  <c r="I70" i="1" s="1"/>
  <c r="I60" i="16"/>
  <c r="Q121" i="16"/>
  <c r="O87" i="15"/>
  <c r="I87" i="15"/>
  <c r="F39" i="1"/>
  <c r="F47" i="1" s="1"/>
  <c r="G23" i="1" s="1"/>
  <c r="A23" i="1" s="1"/>
  <c r="M117" i="12"/>
  <c r="V37" i="14"/>
  <c r="O37" i="14"/>
  <c r="I8" i="15"/>
  <c r="V92" i="16"/>
  <c r="K87" i="15"/>
  <c r="I108" i="16"/>
  <c r="Q92" i="16"/>
  <c r="K92" i="16"/>
  <c r="G81" i="15"/>
  <c r="K27" i="15"/>
  <c r="V121" i="16"/>
  <c r="I27" i="15"/>
  <c r="K108" i="16"/>
  <c r="V8" i="14"/>
  <c r="K45" i="13"/>
  <c r="V18" i="14"/>
  <c r="V125" i="16"/>
  <c r="O95" i="16"/>
  <c r="O64" i="16"/>
  <c r="AE129" i="12"/>
  <c r="K73" i="12"/>
  <c r="Q67" i="12"/>
  <c r="I12" i="12"/>
  <c r="I73" i="12"/>
  <c r="V70" i="12"/>
  <c r="V8" i="12"/>
  <c r="V31" i="13"/>
  <c r="I8" i="13"/>
  <c r="G37" i="14"/>
  <c r="K18" i="14"/>
  <c r="K8" i="14"/>
  <c r="I90" i="15"/>
  <c r="G87" i="15"/>
  <c r="I88" i="1" s="1"/>
  <c r="Q65" i="15"/>
  <c r="K121" i="16"/>
  <c r="K113" i="16"/>
  <c r="O108" i="16"/>
  <c r="I95" i="16"/>
  <c r="I64" i="16"/>
  <c r="K50" i="16"/>
  <c r="V8" i="16"/>
  <c r="F41" i="1"/>
  <c r="Q96" i="12"/>
  <c r="O73" i="12"/>
  <c r="I8" i="12"/>
  <c r="O79" i="13"/>
  <c r="Q45" i="13"/>
  <c r="G42" i="13"/>
  <c r="Q21" i="14"/>
  <c r="V79" i="13"/>
  <c r="V54" i="13"/>
  <c r="G8" i="14"/>
  <c r="K81" i="15"/>
  <c r="V78" i="15"/>
  <c r="V65" i="15"/>
  <c r="O47" i="15"/>
  <c r="M121" i="16"/>
  <c r="O113" i="16"/>
  <c r="O50" i="16"/>
  <c r="O8" i="16"/>
  <c r="F42" i="1"/>
  <c r="K70" i="12"/>
  <c r="Q31" i="12"/>
  <c r="I54" i="13"/>
  <c r="K31" i="13"/>
  <c r="I65" i="15"/>
  <c r="Q33" i="15"/>
  <c r="O8" i="15"/>
  <c r="Q60" i="16"/>
  <c r="K8" i="16"/>
  <c r="K117" i="12"/>
  <c r="O31" i="12"/>
  <c r="K8" i="12"/>
  <c r="G79" i="13"/>
  <c r="I80" i="1" s="1"/>
  <c r="O54" i="13"/>
  <c r="Q18" i="14"/>
  <c r="Q8" i="14"/>
  <c r="V47" i="15"/>
  <c r="Q113" i="16"/>
  <c r="Q50" i="16"/>
  <c r="I76" i="1"/>
  <c r="V31" i="12"/>
  <c r="K79" i="13"/>
  <c r="K54" i="13"/>
  <c r="I45" i="13"/>
  <c r="O31" i="13"/>
  <c r="V8" i="13"/>
  <c r="Q37" i="14"/>
  <c r="I21" i="14"/>
  <c r="K78" i="15"/>
  <c r="Q47" i="15"/>
  <c r="V33" i="15"/>
  <c r="O19" i="15"/>
  <c r="G8" i="16"/>
  <c r="I67" i="12"/>
  <c r="I31" i="12"/>
  <c r="Q79" i="13"/>
  <c r="V90" i="15"/>
  <c r="Q81" i="15"/>
  <c r="K65" i="15"/>
  <c r="I33" i="15"/>
  <c r="G8" i="15"/>
  <c r="Q125" i="16"/>
  <c r="V60" i="16"/>
  <c r="O70" i="12"/>
  <c r="V114" i="12"/>
  <c r="Q70" i="12"/>
  <c r="O12" i="12"/>
  <c r="AE126" i="13"/>
  <c r="G43" i="1" s="1"/>
  <c r="H43" i="1" s="1"/>
  <c r="I43" i="1" s="1"/>
  <c r="G54" i="13"/>
  <c r="Q31" i="13"/>
  <c r="O8" i="13"/>
  <c r="V21" i="14"/>
  <c r="AF98" i="15"/>
  <c r="G45" i="1" s="1"/>
  <c r="H45" i="1" s="1"/>
  <c r="I45" i="1" s="1"/>
  <c r="O65" i="15"/>
  <c r="K47" i="15"/>
  <c r="O27" i="15"/>
  <c r="V19" i="15"/>
  <c r="V8" i="15"/>
  <c r="Q8" i="16"/>
  <c r="Q114" i="12"/>
  <c r="V67" i="12"/>
  <c r="K8" i="13"/>
  <c r="I18" i="14"/>
  <c r="I8" i="14"/>
  <c r="I47" i="15"/>
  <c r="Q19" i="15"/>
  <c r="Q8" i="15"/>
  <c r="I113" i="16"/>
  <c r="Q108" i="16"/>
  <c r="V95" i="16"/>
  <c r="I92" i="16"/>
  <c r="V64" i="16"/>
  <c r="O60" i="16"/>
  <c r="I50" i="16"/>
  <c r="V117" i="12"/>
  <c r="O114" i="12"/>
  <c r="K31" i="12"/>
  <c r="V12" i="12"/>
  <c r="I37" i="14"/>
  <c r="O21" i="14"/>
  <c r="K90" i="15"/>
  <c r="V87" i="15"/>
  <c r="I81" i="15"/>
  <c r="Q78" i="15"/>
  <c r="K33" i="15"/>
  <c r="V27" i="15"/>
  <c r="K60" i="16"/>
  <c r="K114" i="12"/>
  <c r="O67" i="12"/>
  <c r="Q12" i="12"/>
  <c r="I79" i="13"/>
  <c r="V45" i="13"/>
  <c r="G8" i="13"/>
  <c r="K21" i="14"/>
  <c r="O33" i="15"/>
  <c r="Q27" i="15"/>
  <c r="K19" i="15"/>
  <c r="I125" i="16"/>
  <c r="G95" i="16"/>
  <c r="I62" i="1" s="1"/>
  <c r="G64" i="16"/>
  <c r="I69" i="1" s="1"/>
  <c r="I114" i="12"/>
  <c r="I96" i="12"/>
  <c r="I70" i="12"/>
  <c r="K67" i="12"/>
  <c r="I31" i="13"/>
  <c r="G18" i="14"/>
  <c r="G65" i="15"/>
  <c r="I86" i="1" s="1"/>
  <c r="I19" i="15"/>
  <c r="K8" i="15"/>
  <c r="I121" i="16"/>
  <c r="K95" i="16"/>
  <c r="K64" i="16"/>
  <c r="G60" i="16"/>
  <c r="I68" i="1" s="1"/>
  <c r="I8" i="16"/>
  <c r="I87" i="1"/>
  <c r="Q73" i="12"/>
  <c r="K12" i="12"/>
  <c r="Q8" i="13"/>
  <c r="G21" i="14"/>
  <c r="I81" i="1" s="1"/>
  <c r="Q95" i="16"/>
  <c r="Q64" i="16"/>
  <c r="V113" i="16"/>
  <c r="V50" i="16"/>
  <c r="Q8" i="12"/>
  <c r="K37" i="14"/>
  <c r="O90" i="15"/>
  <c r="M87" i="15"/>
  <c r="G33" i="15"/>
  <c r="I84" i="1" s="1"/>
  <c r="O125" i="16"/>
  <c r="V108" i="16"/>
  <c r="Q90" i="15"/>
  <c r="V73" i="12"/>
  <c r="O8" i="12"/>
  <c r="Q54" i="13"/>
  <c r="O45" i="13"/>
  <c r="O8" i="14"/>
  <c r="V81" i="15"/>
  <c r="K125" i="16"/>
  <c r="O121" i="16"/>
  <c r="O92" i="16"/>
  <c r="M125" i="16"/>
  <c r="M113" i="16"/>
  <c r="M50" i="16"/>
  <c r="M108" i="16"/>
  <c r="AE133" i="16"/>
  <c r="G46" i="1" s="1"/>
  <c r="H46" i="1" s="1"/>
  <c r="I46" i="1" s="1"/>
  <c r="G125" i="16"/>
  <c r="I66" i="1" s="1"/>
  <c r="G121" i="16"/>
  <c r="I65" i="1" s="1"/>
  <c r="G108" i="16"/>
  <c r="I63" i="1" s="1"/>
  <c r="M61" i="16"/>
  <c r="M60" i="16" s="1"/>
  <c r="G113" i="16"/>
  <c r="I64" i="1" s="1"/>
  <c r="G50" i="16"/>
  <c r="I67" i="1" s="1"/>
  <c r="M97" i="16"/>
  <c r="M95" i="16" s="1"/>
  <c r="M94" i="16"/>
  <c r="M92" i="16" s="1"/>
  <c r="M67" i="16"/>
  <c r="M64" i="16" s="1"/>
  <c r="M10" i="16"/>
  <c r="M8" i="16" s="1"/>
  <c r="M81" i="15"/>
  <c r="M27" i="15"/>
  <c r="M33" i="15"/>
  <c r="M65" i="15"/>
  <c r="M19" i="15"/>
  <c r="M90" i="15"/>
  <c r="M78" i="15"/>
  <c r="M47" i="15"/>
  <c r="G90" i="15"/>
  <c r="I90" i="1" s="1"/>
  <c r="G78" i="15"/>
  <c r="I91" i="1" s="1"/>
  <c r="G47" i="15"/>
  <c r="I85" i="1" s="1"/>
  <c r="G27" i="15"/>
  <c r="I83" i="1" s="1"/>
  <c r="G19" i="15"/>
  <c r="I82" i="1" s="1"/>
  <c r="M10" i="15"/>
  <c r="M8" i="15" s="1"/>
  <c r="M18" i="14"/>
  <c r="AF41" i="14"/>
  <c r="G44" i="1" s="1"/>
  <c r="H44" i="1" s="1"/>
  <c r="I44" i="1" s="1"/>
  <c r="M38" i="14"/>
  <c r="M37" i="14" s="1"/>
  <c r="G35" i="14"/>
  <c r="I89" i="1" s="1"/>
  <c r="M22" i="14"/>
  <c r="M21" i="14" s="1"/>
  <c r="M11" i="14"/>
  <c r="M8" i="14" s="1"/>
  <c r="M45" i="13"/>
  <c r="M31" i="13"/>
  <c r="M55" i="13"/>
  <c r="M54" i="13" s="1"/>
  <c r="G52" i="13"/>
  <c r="G45" i="13"/>
  <c r="I77" i="1" s="1"/>
  <c r="G31" i="13"/>
  <c r="I74" i="1" s="1"/>
  <c r="M81" i="13"/>
  <c r="M79" i="13" s="1"/>
  <c r="M11" i="13"/>
  <c r="M8" i="13" s="1"/>
  <c r="I117" i="12"/>
  <c r="M114" i="12"/>
  <c r="V96" i="12"/>
  <c r="M12" i="12"/>
  <c r="M8" i="12"/>
  <c r="M97" i="12"/>
  <c r="M96" i="12" s="1"/>
  <c r="M31" i="12"/>
  <c r="O96" i="12"/>
  <c r="M73" i="12"/>
  <c r="K96" i="12"/>
  <c r="M67" i="12"/>
  <c r="I75" i="1"/>
  <c r="G8" i="12"/>
  <c r="I72" i="1"/>
  <c r="M70" i="12"/>
  <c r="J28" i="1"/>
  <c r="J26" i="1"/>
  <c r="G38" i="1"/>
  <c r="F38" i="1"/>
  <c r="J23" i="1"/>
  <c r="J24" i="1"/>
  <c r="J25" i="1"/>
  <c r="J27" i="1"/>
  <c r="E24" i="1"/>
  <c r="E26" i="1"/>
  <c r="G129" i="12" l="1"/>
  <c r="I71" i="1"/>
  <c r="G133" i="16"/>
  <c r="G126" i="13"/>
  <c r="I92" i="1"/>
  <c r="I18" i="1"/>
  <c r="I61" i="1"/>
  <c r="G41" i="14"/>
  <c r="G98" i="15"/>
  <c r="G39" i="1"/>
  <c r="G42" i="1"/>
  <c r="H42" i="1" s="1"/>
  <c r="I42" i="1" s="1"/>
  <c r="G41" i="1"/>
  <c r="I79" i="1"/>
  <c r="G24" i="1"/>
  <c r="A24" i="1"/>
  <c r="H41" i="1" l="1"/>
  <c r="I41" i="1" s="1"/>
  <c r="I21" i="1"/>
  <c r="I93" i="1"/>
  <c r="I19" i="1"/>
  <c r="I17" i="1"/>
  <c r="G47" i="1"/>
  <c r="H39" i="1"/>
  <c r="I16" i="1"/>
  <c r="G25" i="1" l="1"/>
  <c r="G28" i="1"/>
  <c r="J92" i="1"/>
  <c r="J89" i="1"/>
  <c r="J69" i="1"/>
  <c r="J70" i="1"/>
  <c r="J71" i="1"/>
  <c r="J76" i="1"/>
  <c r="J80" i="1"/>
  <c r="J72" i="1"/>
  <c r="J78" i="1"/>
  <c r="J74" i="1"/>
  <c r="J85" i="1"/>
  <c r="J86" i="1"/>
  <c r="J75" i="1"/>
  <c r="J68" i="1"/>
  <c r="J66" i="1"/>
  <c r="J81" i="1"/>
  <c r="J82" i="1"/>
  <c r="J77" i="1"/>
  <c r="J87" i="1"/>
  <c r="J63" i="1"/>
  <c r="J79" i="1"/>
  <c r="J61" i="1"/>
  <c r="J84" i="1"/>
  <c r="J67" i="1"/>
  <c r="J73" i="1"/>
  <c r="J64" i="1"/>
  <c r="J83" i="1"/>
  <c r="J88" i="1"/>
  <c r="J91" i="1"/>
  <c r="J90" i="1"/>
  <c r="J65" i="1"/>
  <c r="J62" i="1"/>
  <c r="I39" i="1"/>
  <c r="I47" i="1" s="1"/>
  <c r="H47" i="1"/>
  <c r="J39" i="1" l="1"/>
  <c r="J47" i="1" s="1"/>
  <c r="J46" i="1"/>
  <c r="J42" i="1"/>
  <c r="J43" i="1"/>
  <c r="J44" i="1"/>
  <c r="J45" i="1"/>
  <c r="J41" i="1"/>
  <c r="J93" i="1"/>
  <c r="A25" i="1"/>
  <c r="G26" i="1" l="1"/>
  <c r="A27" i="1" s="1"/>
  <c r="A26" i="1"/>
  <c r="G29" i="1" l="1"/>
  <c r="G27" i="1" s="1"/>
  <c r="A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Uniprojekt</author>
  </authors>
  <commentList>
    <comment ref="S6" authorId="0" shapeId="0" xr:uid="{00000000-0006-0000-03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0000000-0006-0000-03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Uniprojekt</author>
  </authors>
  <commentList>
    <comment ref="S6" authorId="0" shapeId="0" xr:uid="{00000000-0006-0000-04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0000000-0006-0000-04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Uniprojekt</author>
  </authors>
  <commentList>
    <comment ref="S6" authorId="0" shapeId="0" xr:uid="{00000000-0006-0000-05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0000000-0006-0000-05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Uniprojekt</author>
  </authors>
  <commentList>
    <comment ref="S6" authorId="0" shapeId="0" xr:uid="{00000000-0006-0000-06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0000000-0006-0000-06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Uniprojekt</author>
  </authors>
  <commentList>
    <comment ref="S6" authorId="0" shapeId="0" xr:uid="{00000000-0006-0000-07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0000000-0006-0000-07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<sst xmlns="http://schemas.openxmlformats.org/spreadsheetml/2006/main" count="3648" uniqueCount="950">
  <si>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</si>
  <si>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</si>
  <si>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</si>
  <si>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</si>
  <si>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</si>
  <si>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</si>
  <si>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</si>
  <si>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</si>
  <si>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</si>
  <si>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</si>
  <si>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</si>
  <si>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</si>
  <si>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</si>
  <si>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</si>
  <si>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</si>
  <si>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</si>
  <si>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</si>
  <si>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</si>
  <si>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</si>
  <si>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</si>
  <si>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</si>
  <si>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</si>
  <si>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</si>
  <si>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</si>
  <si>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</si>
  <si>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</si>
  <si>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</si>
  <si>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</si>
  <si>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</si>
  <si>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</si>
  <si>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</si>
  <si>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</si>
  <si>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</si>
  <si>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</si>
  <si>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</si>
  <si>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</si>
  <si>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</si>
  <si>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</si>
  <si>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</si>
  <si>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</si>
  <si>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</si>
  <si>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</si>
  <si>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</si>
  <si>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01</t>
  </si>
  <si>
    <t>UNIPROJEKT spol. s r.o.</t>
  </si>
  <si>
    <t>Dvořáčkova 66</t>
  </si>
  <si>
    <t>Tišnov</t>
  </si>
  <si>
    <t>66601</t>
  </si>
  <si>
    <t>44041781</t>
  </si>
  <si>
    <t>Stavba</t>
  </si>
  <si>
    <t>Stavební objekt</t>
  </si>
  <si>
    <t>S01</t>
  </si>
  <si>
    <t>VOLNOČASOVÉ CENTRUM</t>
  </si>
  <si>
    <t>1) STAVBA</t>
  </si>
  <si>
    <t>Stavební rozpočet</t>
  </si>
  <si>
    <t>2) ZTI</t>
  </si>
  <si>
    <t>Zdravotně technické instalace</t>
  </si>
  <si>
    <t>3) PL</t>
  </si>
  <si>
    <t>Plynoinstalace</t>
  </si>
  <si>
    <t>4) UT</t>
  </si>
  <si>
    <t>Vytápění stavby</t>
  </si>
  <si>
    <t>5) ELEKTRO</t>
  </si>
  <si>
    <t>Silnoproud a slaboproud včetně bleskosvodu</t>
  </si>
  <si>
    <t>Celkem za stavbu</t>
  </si>
  <si>
    <t>CZK</t>
  </si>
  <si>
    <t>#POPS</t>
  </si>
  <si>
    <t>Popis stavby: 01 - REKONSTRUKCE VOLNOČASOVÉHO CENTRA V UNÍNĚ</t>
  </si>
  <si>
    <t>#POPO</t>
  </si>
  <si>
    <t>Popis objektu: S01 - VOLNOČASOVÉ CENTRUM</t>
  </si>
  <si>
    <t>#POPR</t>
  </si>
  <si>
    <t>Popis rozpočtu: 1) STAVBA - Stavební rozpočet</t>
  </si>
  <si>
    <t>Popis rozpočtu: 2) ZTI - Zdravotně technické instalace</t>
  </si>
  <si>
    <t>Popis rozpočtu: 3) PL - Plynoinstalace</t>
  </si>
  <si>
    <t>Popis rozpočtu: 4) UT - Vytápění stavby</t>
  </si>
  <si>
    <t>Popis rozpočtu: 5) ELEKTRO - Silnoproud a slaboproud včetně bleskosvodu</t>
  </si>
  <si>
    <t>Rekapitulace dílů</t>
  </si>
  <si>
    <t>Typ dílu</t>
  </si>
  <si>
    <t>_1</t>
  </si>
  <si>
    <t>ELEKTROMONTÁŽE SI + trubkování SLP - MATERIÁL NOSNÝ</t>
  </si>
  <si>
    <t>_13</t>
  </si>
  <si>
    <t>(trubkování, krabice, kabelové žlaby - viz. Elektromontáže materiál nosný)</t>
  </si>
  <si>
    <t>_14</t>
  </si>
  <si>
    <t>SK - MONTÁŽNÍ PRÁCE</t>
  </si>
  <si>
    <t>_15</t>
  </si>
  <si>
    <t>TV - TELEVIZNÍ ROZVODY - MATERIÁL NOSNÝ</t>
  </si>
  <si>
    <t>_16</t>
  </si>
  <si>
    <t>TV - MONTÁŽNÍ PRÁCE</t>
  </si>
  <si>
    <t>_20</t>
  </si>
  <si>
    <t>HZS - PRÁCE NEZAHRNUTNÉ DO MONTÁŽNÍHO CENÍKU</t>
  </si>
  <si>
    <t>_3</t>
  </si>
  <si>
    <t>vodivé pospojování:</t>
  </si>
  <si>
    <t>_7</t>
  </si>
  <si>
    <t>ELEKTROMONTÁŽE - MONTÁŽNÍ PRÁCE - SI + SLP</t>
  </si>
  <si>
    <t>_8</t>
  </si>
  <si>
    <t>DODÁVKA ROZVADĚČŮ</t>
  </si>
  <si>
    <t>_9</t>
  </si>
  <si>
    <t>DOPRAVA</t>
  </si>
  <si>
    <t>1</t>
  </si>
  <si>
    <t>Zemní práce</t>
  </si>
  <si>
    <t>2</t>
  </si>
  <si>
    <t>Základy,zvláštní zakládání</t>
  </si>
  <si>
    <t>3</t>
  </si>
  <si>
    <t>Svislé a kompletní konstrukce</t>
  </si>
  <si>
    <t>8</t>
  </si>
  <si>
    <t>Trubní vedení</t>
  </si>
  <si>
    <t>94</t>
  </si>
  <si>
    <t>Lešení a stavební výtahy</t>
  </si>
  <si>
    <t>95</t>
  </si>
  <si>
    <t>Dokončovací kce na pozem.stav.</t>
  </si>
  <si>
    <t>96</t>
  </si>
  <si>
    <t>Bourání konstrukcí</t>
  </si>
  <si>
    <t>97</t>
  </si>
  <si>
    <t>Prorážení otvorů</t>
  </si>
  <si>
    <t>99</t>
  </si>
  <si>
    <t>Staveništní přesun hmot</t>
  </si>
  <si>
    <t>713</t>
  </si>
  <si>
    <t>Izolace tepelné</t>
  </si>
  <si>
    <t>721</t>
  </si>
  <si>
    <t>Vnitřní kanalizace</t>
  </si>
  <si>
    <t>722</t>
  </si>
  <si>
    <t>Vnitřní vodovod</t>
  </si>
  <si>
    <t>723</t>
  </si>
  <si>
    <t>Vnitřní plynovod</t>
  </si>
  <si>
    <t>731</t>
  </si>
  <si>
    <t>Ústřední vytápění - kotelny</t>
  </si>
  <si>
    <t>732</t>
  </si>
  <si>
    <t>Ústřední vytápění - strojovny</t>
  </si>
  <si>
    <t>733</t>
  </si>
  <si>
    <t>Ústřední vytápění - rozvodné potrubí</t>
  </si>
  <si>
    <t>734</t>
  </si>
  <si>
    <t>Ústřední vytápění - armatury</t>
  </si>
  <si>
    <t>735</t>
  </si>
  <si>
    <t>Ústřední vytápění - otopná tělesa</t>
  </si>
  <si>
    <t>762</t>
  </si>
  <si>
    <t>Konstrukce tesařské</t>
  </si>
  <si>
    <t>767</t>
  </si>
  <si>
    <t>Konstrukce zámečnické</t>
  </si>
  <si>
    <t>783</t>
  </si>
  <si>
    <t>Dokončovací práce - nátěry</t>
  </si>
  <si>
    <t>Nátěry</t>
  </si>
  <si>
    <t>799</t>
  </si>
  <si>
    <t>Ostatní</t>
  </si>
  <si>
    <t>MAR 736</t>
  </si>
  <si>
    <t>Měření a regulace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</si>
  <si>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</si>
  <si>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</si>
  <si>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</si>
  <si>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</si>
  <si>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</si>
  <si>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</si>
  <si>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</si>
  <si>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</si>
  <si>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</si>
  <si>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</si>
  <si>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</si>
  <si>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</si>
  <si>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</si>
  <si>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</si>
  <si>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</si>
  <si>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</si>
  <si>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</si>
  <si>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</si>
  <si>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</si>
  <si>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</si>
  <si>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</si>
  <si>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</si>
  <si>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</si>
  <si>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</si>
  <si>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</si>
  <si>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</si>
  <si>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</si>
  <si>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</si>
  <si>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</si>
  <si>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</si>
  <si>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</si>
  <si>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m2</t>
  </si>
  <si>
    <t>Vlastní</t>
  </si>
  <si>
    <t>Indiv</t>
  </si>
  <si>
    <t>Práce</t>
  </si>
  <si>
    <t>Běžná</t>
  </si>
  <si>
    <t>POL1_0</t>
  </si>
  <si>
    <t>POP</t>
  </si>
  <si>
    <t>m</t>
  </si>
  <si>
    <t>139601102R00</t>
  </si>
  <si>
    <t>Ruční výkop jam, rýh a šachet v hornině tř. 3</t>
  </si>
  <si>
    <t>m3</t>
  </si>
  <si>
    <t>VV</t>
  </si>
  <si>
    <t>174101102R00</t>
  </si>
  <si>
    <t>Zásyp ruční se zhutněním</t>
  </si>
  <si>
    <t>175200022RA0</t>
  </si>
  <si>
    <t>Obsyp objektu štěrkopískem</t>
  </si>
  <si>
    <t>Obsyp kolem vodměrné a revizní šachty</t>
  </si>
  <si>
    <t>0,5*0,6+0,9*0,6</t>
  </si>
  <si>
    <t>273321311R00</t>
  </si>
  <si>
    <t>Železobeton základových desek C 16/20</t>
  </si>
  <si>
    <t>03, 04, 05 : 23,5*0,15</t>
  </si>
  <si>
    <t>01, 08, 09, 10, 11, 12, 13, 14, 07 : 43*0,15</t>
  </si>
  <si>
    <t>02 : 2,5*0,15</t>
  </si>
  <si>
    <t>06 : 4*0,15</t>
  </si>
  <si>
    <t>Šachet : 1,35*0,15+1,85*0,15</t>
  </si>
  <si>
    <t>273361921RT5</t>
  </si>
  <si>
    <t>Výztuž základových desek ze svařovaných sítí, KH 20, drát d 6,0 mm, oko 150 x 150 mm</t>
  </si>
  <si>
    <t>t</t>
  </si>
  <si>
    <t>Podkladního betonu : (23,5+43+2,5+4)*0,00303*1,1</t>
  </si>
  <si>
    <t>Zdvojení sítě pod příčkami : (1,7*3+1,2+1*4+4)*0,00303</t>
  </si>
  <si>
    <t>Šachet : (1,35+1,85)*0,00303*1,1</t>
  </si>
  <si>
    <t>271531115R00</t>
  </si>
  <si>
    <t>Uložení polštáře z kameniva pod základ se zhutněním a urovnáním povrchu</t>
  </si>
  <si>
    <t>Násyp pod venkovním schodištěm</t>
  </si>
  <si>
    <t>583426801R</t>
  </si>
  <si>
    <t>Kamenivo drcené 16/32 prané Olbramovice, JHM</t>
  </si>
  <si>
    <t>Specifikace</t>
  </si>
  <si>
    <t>POL3_0</t>
  </si>
  <si>
    <t>2*1,9</t>
  </si>
  <si>
    <t>271531111R00</t>
  </si>
  <si>
    <t>Polštář základu z kameniva hr. drceného 16-63 mm</t>
  </si>
  <si>
    <t>04, 05 a část 03 : 8,5*0,7</t>
  </si>
  <si>
    <t>274313611R00</t>
  </si>
  <si>
    <t>Beton základových pasů prostý C 16/20</t>
  </si>
  <si>
    <t>3,2*0,5*0,7</t>
  </si>
  <si>
    <t>342255026RT1</t>
  </si>
  <si>
    <t>Příčky z desek pórobetonových tl. 125 mm, desky, 599 x 249 x 125 mm, spec. I.0</t>
  </si>
  <si>
    <t>2,8*3,7*2-0,8*2,02</t>
  </si>
  <si>
    <t>7,45*3,7-(1*2,02+0,8*2,02*2+0,7*2,02)</t>
  </si>
  <si>
    <t>1,6*3,7*4-(0,7*2,02*2)</t>
  </si>
  <si>
    <t>342255028RT1</t>
  </si>
  <si>
    <t>Příčky z desek pŕobetonových tl. 150 mm, desky 599 x 249 x 150 mm, spec. I.1</t>
  </si>
  <si>
    <t>2,8*3,7-0,9*2,02</t>
  </si>
  <si>
    <t>2*3,7-0,8*2,02</t>
  </si>
  <si>
    <t>311112315RT2</t>
  </si>
  <si>
    <t>Stěna z tvárnic ztraceného bednění, tl. 100 mm, zalití tvárnic betonem C 16/20</t>
  </si>
  <si>
    <t>2,4*0,75+4*0,75</t>
  </si>
  <si>
    <t>Stěna z tvárnic ztraceného bednění, tl. 150 mm, zalití tvárnic betonem C 16/20</t>
  </si>
  <si>
    <t>R-položka</t>
  </si>
  <si>
    <t>POL12_1</t>
  </si>
  <si>
    <t>4,3*0,75+4,9*0,75</t>
  </si>
  <si>
    <t>311112320RT2</t>
  </si>
  <si>
    <t>Stěna z tvárnic ztraceného bednění, tl. 200 mm, zalití tvárnic betonem C 16/20</t>
  </si>
  <si>
    <t>311361821R00</t>
  </si>
  <si>
    <t>Výztuž nadzákladových zdí z betonářské oceli B500B (10 505)</t>
  </si>
  <si>
    <t>Šachty : (0,75*20+10)*0,000888*1,1</t>
  </si>
  <si>
    <t>Šachty : (0,75*17+9)*0,000888*1,1</t>
  </si>
  <si>
    <t>Schodišťové stěny : 30*0,000888*1,1</t>
  </si>
  <si>
    <t>20,65+34,5+16,5+3,4+1,8+66,55+4,8+2,8+1,7+1,65+1,4+2,15+1,65+1,4</t>
  </si>
  <si>
    <t>kus</t>
  </si>
  <si>
    <t>346481111RT2</t>
  </si>
  <si>
    <t>Zaplentování rýh, nosníků rabicovým pletivem, s použitím suché maltové směsi</t>
  </si>
  <si>
    <t>4,7*0,3*2+0,5*0,8*4</t>
  </si>
  <si>
    <t>0,65*1,6+1,6*0,3*2</t>
  </si>
  <si>
    <t>2,3*0,3*2+1,7*0,52</t>
  </si>
  <si>
    <t>1,6*0,3*2+1*0,5</t>
  </si>
  <si>
    <t>310239211RT2</t>
  </si>
  <si>
    <t>Zazdívka otvorů plochy do 4 m2 cihlami na MVC, s použitím suché maltové směsi</t>
  </si>
  <si>
    <t>1,2*1,6*0,35</t>
  </si>
  <si>
    <t>0,15*0,15*0,65</t>
  </si>
  <si>
    <t>0,65*1,25*4,15</t>
  </si>
  <si>
    <t>0,88*0,9+0,2*0,5+0,35*0,5+0,3*0,5</t>
  </si>
  <si>
    <t>0,15*0,15*4</t>
  </si>
  <si>
    <t>0,35*0,05*2,02+0,2*0,07*3*2</t>
  </si>
  <si>
    <t>1,04*0,2*0,35+1*0,2*0,35</t>
  </si>
  <si>
    <t>953943113R00</t>
  </si>
  <si>
    <t>Osazení kovových předmětů do zdiva, 15 kg / kus</t>
  </si>
  <si>
    <t>Osazení překladu z rovnoramenných L profilů</t>
  </si>
  <si>
    <t>13231052R</t>
  </si>
  <si>
    <t>Tyč ocelová L rovnoramenná S235JR, rozměr 40 x 40 x 3 mm</t>
  </si>
  <si>
    <t>(1,3*2+2,15*2+1*6+1,2*6)*0,00184</t>
  </si>
  <si>
    <t>133301510000R</t>
  </si>
  <si>
    <t>Tyč ocelová L rovnoramenná S235JR, rozměr 50 x 50 x 4  mm</t>
  </si>
  <si>
    <t>kg</t>
  </si>
  <si>
    <t>(1,4*4)*3,06</t>
  </si>
  <si>
    <t>ks</t>
  </si>
  <si>
    <t>941955002R00</t>
  </si>
  <si>
    <t>Lešení lehké pomocné, výška podlahy do 1,9 m</t>
  </si>
  <si>
    <t>952901111R00</t>
  </si>
  <si>
    <t>Vyčištění budov o výšce podlaží do 4 m</t>
  </si>
  <si>
    <t>160,95+169</t>
  </si>
  <si>
    <t>kpl</t>
  </si>
  <si>
    <t>970251100R00</t>
  </si>
  <si>
    <t>Řezání železobetonu hl. řezu 100 mm</t>
  </si>
  <si>
    <t>12,5*2</t>
  </si>
  <si>
    <t>978012191R00</t>
  </si>
  <si>
    <t>Otlučení omítek vnitřních rákosov.stropů do 100 %</t>
  </si>
  <si>
    <t>12,2+34,5+13,3+8,35+66,55+7+5,8+1,5+2,55+1,3+5,5+1,35+1,05</t>
  </si>
  <si>
    <t>976076111R00</t>
  </si>
  <si>
    <t>Vybourání kovových schránek, firemních štítů</t>
  </si>
  <si>
    <t>Demontáž štítku s číslem popisným</t>
  </si>
  <si>
    <t>971052361R00</t>
  </si>
  <si>
    <t>Vybourání otvorů zdi želbet. pl. 0,09 m2, tl. 60cm</t>
  </si>
  <si>
    <t>Prostup základem pro provedení potrubí na odvětrání radonu.</t>
  </si>
  <si>
    <t>971033361R00</t>
  </si>
  <si>
    <t>Vybourání otv. zeď cihel. pl.0,09 m2, tl.60cm, MVC</t>
  </si>
  <si>
    <t>978013191R00</t>
  </si>
  <si>
    <t>Otlučení omítek vnitřních stěn v rozsahu do 100 %</t>
  </si>
  <si>
    <t>Otlučení stávajících omítek v místě nových keramickcýh obkladů</t>
  </si>
  <si>
    <t>6,7*2+3*0,6+1,9*2+9*2+2,1*2</t>
  </si>
  <si>
    <t>979082111R00</t>
  </si>
  <si>
    <t>Vnitrostaveništní doprava suti do 10 m</t>
  </si>
  <si>
    <t>979082121R00</t>
  </si>
  <si>
    <t>Příplatek k vnitrost. dopravě suti za dalších 5 m</t>
  </si>
  <si>
    <t>979081111R00</t>
  </si>
  <si>
    <t>Odvoz suti a vybour. hmot na skládku do 1 km</t>
  </si>
  <si>
    <t>979081121R00</t>
  </si>
  <si>
    <t>Příplatek k odvozu za každý další 10 km</t>
  </si>
  <si>
    <t>979990107R00</t>
  </si>
  <si>
    <t>Poplatek za uložení suti - směs betonu, cihel, dřeva, skupina odpadu 170904</t>
  </si>
  <si>
    <t>979990109R00</t>
  </si>
  <si>
    <t>Poplatek za uložení suti - skleněné tvárnice, skupina odpadu 070202</t>
  </si>
  <si>
    <t>979990168R00</t>
  </si>
  <si>
    <t>Poplatek za uložení suti - sklo, skupina odpadu 1702020</t>
  </si>
  <si>
    <t>979951111R00</t>
  </si>
  <si>
    <t>Výkup kovů - železný šrot tl. do 4 mm</t>
  </si>
  <si>
    <t>998011001R00</t>
  </si>
  <si>
    <t>Přesun hmot pro budovy zděné výšky do 6 m</t>
  </si>
  <si>
    <t>721176127R00</t>
  </si>
  <si>
    <t>Potrubí HT svodné (ležaté) v zemi, D 160 x 3,9 mm</t>
  </si>
  <si>
    <t>Sběrné potrubí pro odvětrání radonu - ležaté, včetně tvarovek (odbočky kolena aj.)</t>
  </si>
  <si>
    <t>721176117R00</t>
  </si>
  <si>
    <t>Potrubí HT odpadní svislé, D 160 x 3,9 mm</t>
  </si>
  <si>
    <t>Sběrné potrubí pro odvětrání radonu - svislá, včetně tvarovek (odbočky kolena aj.)</t>
  </si>
  <si>
    <t>175101101RT2</t>
  </si>
  <si>
    <t>Obsyp potrubí s dodáním štěrku a zhutněním</t>
  </si>
  <si>
    <t>0,3*0,2*24</t>
  </si>
  <si>
    <t>212755114R00</t>
  </si>
  <si>
    <t>Trativody z drenážních trubek DN 10 cm bez lože</t>
  </si>
  <si>
    <t>Osazení dřenážních trubek pro odvětrání radonu z podloží. Včetně dodávky potrubí</t>
  </si>
  <si>
    <t>7,5*2+8,5*2</t>
  </si>
  <si>
    <t>728618215R00</t>
  </si>
  <si>
    <t>Ventilační turbína Al hlavice DN150, dodávka + montáž</t>
  </si>
  <si>
    <t>Provedení nadstřešního komínku min. 500mm nad střešní rovinou s dodávkou a osazením rotační turbínky a s provedením lemování komínku u střešní roviny.</t>
  </si>
  <si>
    <t>213151121R00</t>
  </si>
  <si>
    <t>Položení geotextílie, dodávka ve speifikaci</t>
  </si>
  <si>
    <t>2,3*2+2,6*2</t>
  </si>
  <si>
    <t>50*0,4</t>
  </si>
  <si>
    <t>67352006R</t>
  </si>
  <si>
    <t>Geotextilie netkaná 500 g/m2</t>
  </si>
  <si>
    <t>29,8*1,1</t>
  </si>
  <si>
    <t>998721101R00</t>
  </si>
  <si>
    <t>Přesun hmot pro vnitřní kanalizaci, výšky do 6 m</t>
  </si>
  <si>
    <t>762841811R00</t>
  </si>
  <si>
    <t>Demontáž podbití stropů z prken hrubých bez omítky</t>
  </si>
  <si>
    <t>POL12_0</t>
  </si>
  <si>
    <t>Soubor</t>
  </si>
  <si>
    <t>Vybudování zařízení staveniště</t>
  </si>
  <si>
    <t>vybudování zařízení staveniště, jeho provoz a následné odstranění</t>
  </si>
  <si>
    <t>005241010R</t>
  </si>
  <si>
    <t xml:space="preserve">Dokumentace skutečného provedení </t>
  </si>
  <si>
    <t>SUM</t>
  </si>
  <si>
    <t>END</t>
  </si>
  <si>
    <t>60,1+2,8+64,9</t>
  </si>
  <si>
    <t>151101101R00</t>
  </si>
  <si>
    <t>Pažení a rozepření stěn rýh - příložné - hl.do 2 m</t>
  </si>
  <si>
    <t>30,3</t>
  </si>
  <si>
    <t>151101111R00</t>
  </si>
  <si>
    <t>Odstranění pažení stěn rýh - příložné - hl. do 2 m</t>
  </si>
  <si>
    <t>151101102R00</t>
  </si>
  <si>
    <t>Pažení a rozepření stěn rýh - příložné - hl.do 4 m</t>
  </si>
  <si>
    <t>60,6</t>
  </si>
  <si>
    <t>151101112R00</t>
  </si>
  <si>
    <t>Odstranění pažení stěn rýh - příložné - hl. do 4 m</t>
  </si>
  <si>
    <t>161101101R00</t>
  </si>
  <si>
    <t>Svislé přemístění výkopku z hor.1-4 do 2,5 m</t>
  </si>
  <si>
    <t>60,1+2,8</t>
  </si>
  <si>
    <t>161101102R00</t>
  </si>
  <si>
    <t>Svislé přemístění výkopku z hor.1-4 do 4,0 m</t>
  </si>
  <si>
    <t>162701105R00</t>
  </si>
  <si>
    <t>Vodorovné přemístění výkopku z hor.1-4 do 10000 m</t>
  </si>
  <si>
    <t>6,2+25,4</t>
  </si>
  <si>
    <t>4,5*3*2,5</t>
  </si>
  <si>
    <t>162201210R00</t>
  </si>
  <si>
    <t>Příplatek za dalš.10 m, kolečko, výkop. z hor.1- 4</t>
  </si>
  <si>
    <t>171201201R00</t>
  </si>
  <si>
    <t>Uložení sypaniny na skl.-sypanina na výšku přes 2m</t>
  </si>
  <si>
    <t>199000002R00</t>
  </si>
  <si>
    <t>Poplatek za skládku horniny 1- 4</t>
  </si>
  <si>
    <t>Obsyp potrubí bez prohození sypaniny, s dodáním štěrkopísku frakce 0 - 22 mm</t>
  </si>
  <si>
    <t>4,5*2,5*0,2*2</t>
  </si>
  <si>
    <t>2,5*2,5*0,2*2</t>
  </si>
  <si>
    <t>894432112R00</t>
  </si>
  <si>
    <t>Osazení plastové šachty revizní prům.425 mm</t>
  </si>
  <si>
    <t>8-PC</t>
  </si>
  <si>
    <t xml:space="preserve">Adaptér teleskopický PP 425  </t>
  </si>
  <si>
    <t>286971402R</t>
  </si>
  <si>
    <t>Roura šachtová korugovaná  bez hrdla 425/1500 mm</t>
  </si>
  <si>
    <t>Poklop do šachtové roury 425 mm/B125</t>
  </si>
  <si>
    <t>2869716901R</t>
  </si>
  <si>
    <t>Dno šachtové výkyv. 425/150 přímé pro korug.</t>
  </si>
  <si>
    <t>2869716905R</t>
  </si>
  <si>
    <t>Dno šachtové výkyv.  425/150 typ T pro korug.</t>
  </si>
  <si>
    <t>2869716904R</t>
  </si>
  <si>
    <t>Dno šachtové výkyv.  425/150 90° pro korug.</t>
  </si>
  <si>
    <t>Podzemní nádrž PP samonostná 4,160*2,5*2,160, +2xvstupní kominek + 2xpochůzí poklop+mont.</t>
  </si>
  <si>
    <t>soubor</t>
  </si>
  <si>
    <t>Podbetonování nádrží deska 200mm, s kari sítí</t>
  </si>
  <si>
    <t>4,5*3*0,2</t>
  </si>
  <si>
    <t>965042241R00</t>
  </si>
  <si>
    <t>Bourání mazanin betonových tl. nad 10 cm, nad 4 m2</t>
  </si>
  <si>
    <t>65*1*0,15</t>
  </si>
  <si>
    <t>970031200R00</t>
  </si>
  <si>
    <t>Vrtání jádrové do zdiva cihelného do D 200 mm</t>
  </si>
  <si>
    <t>974051212R00</t>
  </si>
  <si>
    <t>Frézování drážky do 30x30 mm, zdivo,cihla plná</t>
  </si>
  <si>
    <t>Příplatek k odvozu za každý další 1 km</t>
  </si>
  <si>
    <t>979100011RA0</t>
  </si>
  <si>
    <t>Odvoz suti a vyb.hmot do 10 km, vnitrost. 15 m</t>
  </si>
  <si>
    <t>Agregovaná položka</t>
  </si>
  <si>
    <t>POL2_0</t>
  </si>
  <si>
    <t>979981104R00</t>
  </si>
  <si>
    <t>Kontejner, přistavení na 24 h, odvoz a likvidace, suť bez příměsí, kapacita 9 t</t>
  </si>
  <si>
    <t>713571115R00</t>
  </si>
  <si>
    <t>Manžeta požárně ochranná na potrubí  D110,  +mont.</t>
  </si>
  <si>
    <t>721140802R00</t>
  </si>
  <si>
    <t>Demontáž potrubí litinového do DN 100 mm</t>
  </si>
  <si>
    <t>721290822R00</t>
  </si>
  <si>
    <t>Přesun vybouraných hmot, vnitřní kanalizace, v objektech výšky přes 6 - 12 m</t>
  </si>
  <si>
    <t>721194104R00</t>
  </si>
  <si>
    <t>Vyvedení odpadních výpustek D 40 x 1,8</t>
  </si>
  <si>
    <t>721194105R00</t>
  </si>
  <si>
    <t>Vyvedení odpadních výpustek D 50 x 1,8</t>
  </si>
  <si>
    <t>721194109R00</t>
  </si>
  <si>
    <t>Vyvedení odpadních výpustek D 110 x 2,3</t>
  </si>
  <si>
    <t>721290123R00</t>
  </si>
  <si>
    <t>Zkouška těsnosti kanalizace kouřem DN 300</t>
  </si>
  <si>
    <t>721290111R00</t>
  </si>
  <si>
    <t>Zkouška těsnosti kanalizace vodou DN 125</t>
  </si>
  <si>
    <t>721290112R00</t>
  </si>
  <si>
    <t>Zkouška těsnosti kanalizace vodou DN 200</t>
  </si>
  <si>
    <t>721176101R00</t>
  </si>
  <si>
    <t>Potrubí HT připojovací, D 32 x 1,8 mm</t>
  </si>
  <si>
    <t>721176102R00</t>
  </si>
  <si>
    <t>Potrubí HT připojovací D 40 x 1,8 mm</t>
  </si>
  <si>
    <t>721176103R00</t>
  </si>
  <si>
    <t>721176114R00</t>
  </si>
  <si>
    <t>Potrubí HT odpadní svislé D 75 x 1,9 mm</t>
  </si>
  <si>
    <t>721176115R00</t>
  </si>
  <si>
    <t>Potrubí HT odpadní svislé D 110 x 2,7 mm</t>
  </si>
  <si>
    <t>721176222R00</t>
  </si>
  <si>
    <t>Potrubí KG svodné (ležaté) v zemi D 110 x 3,2 mm</t>
  </si>
  <si>
    <t>721176223R00</t>
  </si>
  <si>
    <t>Potrubí KG svodné (ležaté) v zemi D 125 x 3,2 mm</t>
  </si>
  <si>
    <t>721176224R00</t>
  </si>
  <si>
    <t>Potrubí KG svodné (ležaté) v zemi D 160 x 4,0 mm</t>
  </si>
  <si>
    <t>721PC</t>
  </si>
  <si>
    <t>Izol. souprava pro tlakové prostupy D70</t>
  </si>
  <si>
    <t>Izol. souprava pro tlakové prostupy DN100</t>
  </si>
  <si>
    <t>55162537.AR</t>
  </si>
  <si>
    <t>Hlavice větrací střešní DN 110 - souprava, +mont.</t>
  </si>
  <si>
    <t>551625191R</t>
  </si>
  <si>
    <t>Lapač střešních splavenin DN 110/125 , horizontální připojení DN 110+mont.</t>
  </si>
  <si>
    <t>28654741R</t>
  </si>
  <si>
    <t>Sifon kondenzační DN 40  PP vodorovný odtok, stavební výška 95 mm+mont.</t>
  </si>
  <si>
    <t>55162400R</t>
  </si>
  <si>
    <t xml:space="preserve">Vpust podlahová DN 50/75/110,  svislý odtok, sifonová vložka </t>
  </si>
  <si>
    <t>55162150.AR</t>
  </si>
  <si>
    <t>Vtok se zápachovou uzávěrkou DN 30+mont.</t>
  </si>
  <si>
    <t>998721201R00</t>
  </si>
  <si>
    <t>722130803R00</t>
  </si>
  <si>
    <t>Demontáž potrubí ocelových závitových, DN 50 mm</t>
  </si>
  <si>
    <t>722290822R00</t>
  </si>
  <si>
    <t>Přesun vybouraných hmot - vodovody, H 6 - 12 m</t>
  </si>
  <si>
    <t>722190401R00</t>
  </si>
  <si>
    <t>Vyvedení a upevnění výpustek DN 15</t>
  </si>
  <si>
    <t>722280109R00</t>
  </si>
  <si>
    <t>Tlaková zkouška vodovodního potrubí DN 65</t>
  </si>
  <si>
    <t>722290234R00</t>
  </si>
  <si>
    <t>Proplach a dezinfekce vodovod.potrubí DN 80</t>
  </si>
  <si>
    <t>722181221RT7</t>
  </si>
  <si>
    <t>Izolace návleková  tl. stěny 6 mm, vnitřní průměr 22 mm</t>
  </si>
  <si>
    <t>722181221RT9</t>
  </si>
  <si>
    <t>Izolace návleková  tl. stěny 6 mm, vnitřní průměr 28 mm</t>
  </si>
  <si>
    <t>722181221RU2</t>
  </si>
  <si>
    <t>Izolace návleková  tl. stěny 6 mm, vnitřní průměr 35 mm</t>
  </si>
  <si>
    <t>722181224RT7</t>
  </si>
  <si>
    <t>Izolace návleková  tl. stěny 20 mm, vnitřní průměr 22 mm</t>
  </si>
  <si>
    <t>722-PC</t>
  </si>
  <si>
    <t>Izolace návleková, tl.30mm, d35</t>
  </si>
  <si>
    <t>722182001RT1</t>
  </si>
  <si>
    <t>Montáž izol.skruží na potrubí přímé DN 25,sam.spoj, samolepicí spoj nebo rychlouzávěr</t>
  </si>
  <si>
    <t>722182004RT1</t>
  </si>
  <si>
    <t>Montáž izol.skruží na potrubí přímé DN 40,sam.spoj, samolepicí spoj nebo rychlouzávěr</t>
  </si>
  <si>
    <t xml:space="preserve">Potrubí PP-RCT D20 +tv., +uložení do korýtek </t>
  </si>
  <si>
    <t xml:space="preserve">Potrubí PP-RCT D25 +tv., +uložení do korýtek </t>
  </si>
  <si>
    <t xml:space="preserve">Potrubí PP-RCT D32 +tv., +uložení do korýtek </t>
  </si>
  <si>
    <t>722176112R00</t>
  </si>
  <si>
    <t>Montáž plastového vodovodního potrubí, polyfuzně svařovaného, D 20 mm</t>
  </si>
  <si>
    <t>722176113R00</t>
  </si>
  <si>
    <t>Montáž plastového vodovodního potrubí, polyfuzně svařovaného, D 25 mm</t>
  </si>
  <si>
    <t>722176114R00</t>
  </si>
  <si>
    <t>Montáž plastového vodovodního potrubí, polyfuzně svařovaného, D 32 mm</t>
  </si>
  <si>
    <t>Zavěšení a ukotvení potrubí včetně táhel, a kotevnich systémů</t>
  </si>
  <si>
    <t>Žlab nosný pozinkovaný</t>
  </si>
  <si>
    <t>722PC</t>
  </si>
  <si>
    <t>Kohout kulový voda  šoupátko G 1/2"</t>
  </si>
  <si>
    <t>Kohout kulový voda  šoupátko G 3/4"</t>
  </si>
  <si>
    <t>Kohout kulový voda  šoupátko G1"</t>
  </si>
  <si>
    <t>551100210R</t>
  </si>
  <si>
    <t xml:space="preserve">Ventil zpětný G 1/2" </t>
  </si>
  <si>
    <t>5511001821R</t>
  </si>
  <si>
    <t>Ventil zpětný G 3/4"</t>
  </si>
  <si>
    <t>551100212R</t>
  </si>
  <si>
    <t xml:space="preserve">Ventil zpětný G 1" </t>
  </si>
  <si>
    <t>Uzavírací ventil voda s odvodněním G1/2"-kolečko</t>
  </si>
  <si>
    <t>Uzavírací ventil voda s odvodněním G3/4"-kolečko</t>
  </si>
  <si>
    <t>734293222R00</t>
  </si>
  <si>
    <t>Filtr, vnitřní-vnitřní z.G1/2"</t>
  </si>
  <si>
    <t>55111845R</t>
  </si>
  <si>
    <t xml:space="preserve">Ventil zahradní G1/2" s hadicovou přípojkou </t>
  </si>
  <si>
    <t>Ventil vodovodní pojistný  G 1/2"</t>
  </si>
  <si>
    <t>Vodoměr bytový SV  Q3 ,  2,5m3/hod s přípravou pro radiový či jiný modul</t>
  </si>
  <si>
    <t>Radiový modul  AT-MWBUS pro vodoměr</t>
  </si>
  <si>
    <t xml:space="preserve">Nastavení wM-Bus modulu pro bytový vodoměr </t>
  </si>
  <si>
    <t xml:space="preserve">Odečtová wM-BUS sada EWM s USB modemem </t>
  </si>
  <si>
    <t>722269112R00</t>
  </si>
  <si>
    <t>Montáž vodoměru závitového jdnovt. suchob. G3/4"</t>
  </si>
  <si>
    <t>722239101R00</t>
  </si>
  <si>
    <t>Montáž vodovodních armatur 2závity, G 1/2</t>
  </si>
  <si>
    <t>722239102R00</t>
  </si>
  <si>
    <t>Montáž vodovodních armatur 2závity, G 3/4</t>
  </si>
  <si>
    <t>722239103R00</t>
  </si>
  <si>
    <t>Montáž vodovodních armatur 2závity, G 1</t>
  </si>
  <si>
    <t>Čerpadlo oběhové na teplou vodu, Q=0,04l/s, Y=2,6kPa+mont.</t>
  </si>
  <si>
    <t>736316925R00</t>
  </si>
  <si>
    <t xml:space="preserve">Šroubení s teploměrem </t>
  </si>
  <si>
    <t>734421150R00</t>
  </si>
  <si>
    <t>Tlakoměr deformační 0-10 MPa , D 100</t>
  </si>
  <si>
    <t>Expanzní nádoba  DD 12/10 - 12l/10barů, + FLOWJET G1"</t>
  </si>
  <si>
    <t>732339102R00</t>
  </si>
  <si>
    <t>Montáž nádoby expanzní tlakové do 25 l.</t>
  </si>
  <si>
    <t>998722201R00</t>
  </si>
  <si>
    <t>Přesun hmot pro vnitřní vodovod, výšky do 6 m</t>
  </si>
  <si>
    <t>7*0,8*1</t>
  </si>
  <si>
    <t>7*0,5*1</t>
  </si>
  <si>
    <t>174101101R00</t>
  </si>
  <si>
    <t>Zásyp jam, rýh, šachet se zhutněním</t>
  </si>
  <si>
    <t>973100030RA0</t>
  </si>
  <si>
    <t>Vysekání kapes ve zdivu z cihel, 50 x 50 x 30 cm</t>
  </si>
  <si>
    <t>970031060R00</t>
  </si>
  <si>
    <t>Vrtání jádrové do zdiva cihelného do D 60 mm</t>
  </si>
  <si>
    <t>723120804R00</t>
  </si>
  <si>
    <t>Demontáž potrubí svařovaného závitového do DN 25 mm</t>
  </si>
  <si>
    <t>723120204R00</t>
  </si>
  <si>
    <t>Potrubí ocelové závitové černé svařované DN 25</t>
  </si>
  <si>
    <t>723190252R00</t>
  </si>
  <si>
    <t>Vyvedení a upevnění plynovodních výpustek DN 20</t>
  </si>
  <si>
    <t>286136352R</t>
  </si>
  <si>
    <t xml:space="preserve">Trubka plynová GASLINE RC  SDR11 32 x 3,0 mm </t>
  </si>
  <si>
    <t>28314146.AR</t>
  </si>
  <si>
    <t xml:space="preserve">Fólie výstražná žlutá "POZOR PLYN", š. 300 mm </t>
  </si>
  <si>
    <t>34141301R</t>
  </si>
  <si>
    <t>Vodič silový pevné uložení CYY 2,5 mm2</t>
  </si>
  <si>
    <t>551310051R</t>
  </si>
  <si>
    <t>Kohout kulový plyn G3/4"</t>
  </si>
  <si>
    <t>723239102R00</t>
  </si>
  <si>
    <t>Montáž plynovodních armatur, 2 závity, G 3/4</t>
  </si>
  <si>
    <t>723190909R00</t>
  </si>
  <si>
    <t>Zkouška tlaková  plynového potrubí</t>
  </si>
  <si>
    <t>723190907R00</t>
  </si>
  <si>
    <t>Odvzdušnění a napuštění plynového potrubí</t>
  </si>
  <si>
    <t>723-PC</t>
  </si>
  <si>
    <t>Ochranná trubka D63 na potrubí DN25+mont.</t>
  </si>
  <si>
    <t>Revizní zpráva</t>
  </si>
  <si>
    <t>998723201R00</t>
  </si>
  <si>
    <t>Přesun hmot pro vnitřní plynovod, výšky do 6 m</t>
  </si>
  <si>
    <t>783424240R00</t>
  </si>
  <si>
    <t>Nátěr syntet. potrubí do DN 50 mm  Z+1x +1x email</t>
  </si>
  <si>
    <t>005241020R</t>
  </si>
  <si>
    <t xml:space="preserve">Geodetické zaměření skutečného provedení  </t>
  </si>
  <si>
    <t>713411111</t>
  </si>
  <si>
    <t>Montáž izolace tepelné potrubí pásy nebo rohožemi bez úpravy staženými drátem 1x</t>
  </si>
  <si>
    <t>POL1_7</t>
  </si>
  <si>
    <t>Plánovaná cena</t>
  </si>
  <si>
    <t>Návleková izolace NI d 15 tl. 10 mm</t>
  </si>
  <si>
    <t>Návleková izolace NI d 18 tl. 10 mm</t>
  </si>
  <si>
    <t>Návleková izolace NI d 22 tl. 10 mm</t>
  </si>
  <si>
    <t>Návleková izolace NI d 28 tl. 15 mm</t>
  </si>
  <si>
    <t>NI  chloroprénové lepidlo 400 ml</t>
  </si>
  <si>
    <t>BAL</t>
  </si>
  <si>
    <t>63154530</t>
  </si>
  <si>
    <t>pouzdro izolační potrubní z minerální vlny s Al fólií max. 250/100°C 22/30mm</t>
  </si>
  <si>
    <t>63154571</t>
  </si>
  <si>
    <t>pouzdro izolační potrubní s jednostrannou Al fólií max. 250/100 °C 28/40 mm</t>
  </si>
  <si>
    <t>998713101</t>
  </si>
  <si>
    <t>Přesun hmot tonážní pro izolace tepelné v objektech v do 6 m</t>
  </si>
  <si>
    <t>998713193</t>
  </si>
  <si>
    <t>Příplatek k přesunu hmot tonážní 713 za zvětšený přesun do 500 m</t>
  </si>
  <si>
    <t>731244492</t>
  </si>
  <si>
    <t>Montáž kotle ocelového závěsného na plyn kondenzačního o výkonu přes 14 do 20 kW</t>
  </si>
  <si>
    <t>Kondenzační plynový kotel závěsný, VÝKON 3,5-18,2 kW při spádu 80/60 °C, vč. sady pro ohřev TV,, čidla venkovní teploty  a prostor. přístroje</t>
  </si>
  <si>
    <t>731810332</t>
  </si>
  <si>
    <t>Nucený odtah spalin soustředným potrubím pro kondenzační kotel svislý 80/125 mm přes šikmou střechu</t>
  </si>
  <si>
    <t>731810342</t>
  </si>
  <si>
    <t>Prodloužení soustředného potrubí pro kondenzační kotel průměru 80/125 mm</t>
  </si>
  <si>
    <t>Uvedení kotle do provozu</t>
  </si>
  <si>
    <t>hod</t>
  </si>
  <si>
    <t>998731101</t>
  </si>
  <si>
    <t>Přesun hmot tonážní pro kotelny v objektech v do 6 m</t>
  </si>
  <si>
    <t>998731193</t>
  </si>
  <si>
    <t>Příplatek k přesunu hmot tonážní 731 za zvětšený přesun do 500 m</t>
  </si>
  <si>
    <t>732219301</t>
  </si>
  <si>
    <t>Montáž ohříváku vody stojatého kombinovaného do 200 litrů</t>
  </si>
  <si>
    <t>Zásobníkový ohřívač stacionární svislý, smalt 1 výměník, objem 200 l</t>
  </si>
  <si>
    <t>732331613</t>
  </si>
  <si>
    <t>Nádoba tlaková expanzní pro topnou a chladicí soustavu s membránou závitové připojení PN 0,4 o, objemu 18 l</t>
  </si>
  <si>
    <t>998732101</t>
  </si>
  <si>
    <t>Přesun hmot tonážní pro strojovny v objektech v do 6 m</t>
  </si>
  <si>
    <t>998732193</t>
  </si>
  <si>
    <t>Příplatek k přesunu hmot tonážní 732 za zvětšený přesun do 500 m</t>
  </si>
  <si>
    <t>722174002</t>
  </si>
  <si>
    <t>Potrubí vodovodní plastové PPR svar polyfuze PN 16 D 20 x 2,8 mm</t>
  </si>
  <si>
    <t>733222302.</t>
  </si>
  <si>
    <t>Potrubí měděné polotvrdé spojované lisováním D 15x1 mm</t>
  </si>
  <si>
    <t>733222303.</t>
  </si>
  <si>
    <t>Potrubí měděné polotvrdé spojované lisováním D 18x1 mm</t>
  </si>
  <si>
    <t>733222304.</t>
  </si>
  <si>
    <t>Potrubí měděné polotvrdé spojované lisováním D 22x1 mm</t>
  </si>
  <si>
    <t>733223304.</t>
  </si>
  <si>
    <t>Potrubí měděné tvrdé spojované lisováním D 28x1,5 mm</t>
  </si>
  <si>
    <t>733224204</t>
  </si>
  <si>
    <t>Příplatek k potrubí měděnému za potrubí vedené v kotelnách nebo strojovnách D 22x1</t>
  </si>
  <si>
    <t>733224205</t>
  </si>
  <si>
    <t>Příplatek k potrubí měděnému za potrubí vedené v kotelnách nebo strojovnách D 28x1,5</t>
  </si>
  <si>
    <t>733224222</t>
  </si>
  <si>
    <t>Příplatek k potrubí měděnému za zhotovení přípojky z trubek měděných D 15x1 mm</t>
  </si>
  <si>
    <t>733224224</t>
  </si>
  <si>
    <t>Příplatek k potrubí měděnému za zhotovení přípojky z trubek měděných D 22x1</t>
  </si>
  <si>
    <t>733224225</t>
  </si>
  <si>
    <t>Příplatek k potrubí měděnému za zhotovení přípojky z trubek měděných D 28x1,5 mm</t>
  </si>
  <si>
    <t>733291101</t>
  </si>
  <si>
    <t>Zkouška těsnosti potrubí měděné D do 35x1,5</t>
  </si>
  <si>
    <t>998733101</t>
  </si>
  <si>
    <t>Přesun hmot tonážní pro rozvody potrubí v objektech v do 6 m</t>
  </si>
  <si>
    <t>998733193</t>
  </si>
  <si>
    <t>Příplatek k přesunu hmot tonážní 733 za zvětšený přesun do 500 m</t>
  </si>
  <si>
    <t>734209113</t>
  </si>
  <si>
    <t>Montáž armatury závitové s dvěma závity G 1/2</t>
  </si>
  <si>
    <t>734209114</t>
  </si>
  <si>
    <t>Montáž armatury závitové s dvěma závity G 3/4</t>
  </si>
  <si>
    <t>734209115</t>
  </si>
  <si>
    <t>Montáž armatury závitové s dvěma závity G 1</t>
  </si>
  <si>
    <t>734291123</t>
  </si>
  <si>
    <t>Kohout plnící a vypouštěcí G 1/2 PN 10 do 110°C závitový</t>
  </si>
  <si>
    <t>734292715</t>
  </si>
  <si>
    <t>Kohout kulový přímý G 1 PN 42 do 185°C vnitřní závit</t>
  </si>
  <si>
    <t>734211127</t>
  </si>
  <si>
    <t>Ventil závitový odvzdušňovací G 1/2 PN 14 do 120°C automatický se zpětnou klapkou otopných těles</t>
  </si>
  <si>
    <t>Kulový kohout MK 3/4 k exp. nádobám</t>
  </si>
  <si>
    <t>Separátor nečistot s magnetem a filtrem  - 1"</t>
  </si>
  <si>
    <t>Připojovací šroubení pro tělesa VK, rohové, připojení 1/2-3/4</t>
  </si>
  <si>
    <t>Rohový ventil pro středové připojení dvoutrubka poniklovaný 1/2-3/4</t>
  </si>
  <si>
    <t>Termostatická hlavice s ochranou proti odcizení</t>
  </si>
  <si>
    <t>Svorné šroubení pro vnější závit  3/4" x Cu 15</t>
  </si>
  <si>
    <t>Opěrné pouzdro pro měděné trubky 15x1</t>
  </si>
  <si>
    <t>734421101</t>
  </si>
  <si>
    <t>Tlakoměr s pevným stonkem a zpětnou klapkou tlak 0-16 bar průměr 50 mm spodní připojení</t>
  </si>
  <si>
    <t>734424101</t>
  </si>
  <si>
    <t>Kondenzační smyčka k přivaření zahnutá PN 250 do 300°C</t>
  </si>
  <si>
    <t>998734101</t>
  </si>
  <si>
    <t>Přesun hmot tonážní pro armatury v objektech v do 6 m</t>
  </si>
  <si>
    <t>998734193</t>
  </si>
  <si>
    <t>Příplatek k přesunu hmot tonážnímu pro armatury za zvětšený přesun do 500 m</t>
  </si>
  <si>
    <t>735152275</t>
  </si>
  <si>
    <t>Otopné těleso panelové VK jednodeskové 1 přídavná přestupní plocha výška/délka 600/800 mm výkon 802, W</t>
  </si>
  <si>
    <t>735152294</t>
  </si>
  <si>
    <t>Otopné těleso panelové VK jednodeskové 1 přídavná přestupní plocha výška/délka 900/700 mm výkon 976, W</t>
  </si>
  <si>
    <t>735152573</t>
  </si>
  <si>
    <t>Otopné těleso panelové VK dvoudeskové 2 přídavné přestupní plochy výška/délka 600/600 mm výkon 1007, W</t>
  </si>
  <si>
    <t>735152576</t>
  </si>
  <si>
    <t>Otopné těleso panelové VK dvoudeskové 2 přídavné přestupní plochy výška/délka 600/900 mm výkon 1511, W</t>
  </si>
  <si>
    <t>735152577</t>
  </si>
  <si>
    <t>Otopné těleso panelové VK dvoudeskové 2 přídavné přestupní plochy výška/délka 600/1000 mm výkon 1679, W</t>
  </si>
  <si>
    <t>Koupelnové trubkové těleso   výška  700 mm, šířka 450 mm - výkon 230 W pří spádu 75/65 °C a vntřní, teplotě 24°C - se středovým připojením</t>
  </si>
  <si>
    <t>Koupelnové trubkové těleso   výška  1220 mm, šířka 450 mm - výkon 416 W pří spádu 75/65 °C a vntřní, teplotě 24°C  - se středovým připojením</t>
  </si>
  <si>
    <t>Koupelnové trubkové těleso   výška  1820 mm, šířka 500 mm - výkon 717 W pří spádu 75/65 °C a vntřní, teplotě 24°C  - se středovým připojením</t>
  </si>
  <si>
    <t>735164511</t>
  </si>
  <si>
    <t>Montáž otopného tělesa trubkového na stěnu výšky tělesa do 1500 mm</t>
  </si>
  <si>
    <t>735164512</t>
  </si>
  <si>
    <t>Montáž otopného tělesa trubkového na stěnu výšky tělesa přes 1500 mm</t>
  </si>
  <si>
    <t>998735101</t>
  </si>
  <si>
    <t>Přesun hmot tonážní pro otopná tělesa v objektech v do 6 m</t>
  </si>
  <si>
    <t>998735193</t>
  </si>
  <si>
    <t>Příplatek k přesunu hmot tonážní 735 za zvětšený přesun do 500 m</t>
  </si>
  <si>
    <t>MTZRMAR1</t>
  </si>
  <si>
    <t>Montáž prvků měření a  regulace</t>
  </si>
  <si>
    <t>POL1_9</t>
  </si>
  <si>
    <t>UVEDREGPR1</t>
  </si>
  <si>
    <t>Uvedení regulace do provozu</t>
  </si>
  <si>
    <t>767995112</t>
  </si>
  <si>
    <t>Montáž atypických zámečnických konstrukcí hmotnosti do 10 kg</t>
  </si>
  <si>
    <t>132310620</t>
  </si>
  <si>
    <t>tyč ocelová L rovnoramenná jak.11373 45x45x4 mm</t>
  </si>
  <si>
    <t>132112140</t>
  </si>
  <si>
    <t>tyč ocelová kruhová jak.11373 D 6 mm</t>
  </si>
  <si>
    <t>998767101</t>
  </si>
  <si>
    <t>Přesun hmot tonážní pro zámečnické konstrukce v objektech v do 6 m</t>
  </si>
  <si>
    <t>998767192</t>
  </si>
  <si>
    <t>Příplatek k přesunu hmot tonážní 767 za zvětšený přesun do 100 m</t>
  </si>
  <si>
    <t>783314101</t>
  </si>
  <si>
    <t>Základní jednonásobný syntetický nátěr zámečnických konstrukcí</t>
  </si>
  <si>
    <t>783317101</t>
  </si>
  <si>
    <t>Krycí jednonásobný syntetický standardní nátěr zámečnických konstrukcí</t>
  </si>
  <si>
    <t>Topná zkouška</t>
  </si>
  <si>
    <t>Revize expanzní nádoby (1. provozní + výchozí)</t>
  </si>
  <si>
    <t>Hzs-zkousky (dilatační zkouška á 8 hod)</t>
  </si>
  <si>
    <t>Napuštění upravenou  vodou</t>
  </si>
  <si>
    <t>Revize spallnové cesty</t>
  </si>
  <si>
    <t>Inhibitor koroze do topného systému ( 1:100) 1 l</t>
  </si>
  <si>
    <t>Pol__0001</t>
  </si>
  <si>
    <t>TRUBKA SMNF 16 OHEBNÁ</t>
  </si>
  <si>
    <t>M</t>
  </si>
  <si>
    <t>POL1_1</t>
  </si>
  <si>
    <t>Pol__0002</t>
  </si>
  <si>
    <t>TRUBKA SMNF 20 OHEBNÁ</t>
  </si>
  <si>
    <t>Pol__0003</t>
  </si>
  <si>
    <t>TRUBKA SMNF 25 OHEBNÁ</t>
  </si>
  <si>
    <t>Pol__0004</t>
  </si>
  <si>
    <t>TRUBKA SMNF 32 OHEBNÁ</t>
  </si>
  <si>
    <t>Pol__0005</t>
  </si>
  <si>
    <t>TRUBKA SMNF 40 OHEBNÁ</t>
  </si>
  <si>
    <t>Pol__0006</t>
  </si>
  <si>
    <t>TRUBKA SMNF 50 OHEBNÁ</t>
  </si>
  <si>
    <t>Pol__0007</t>
  </si>
  <si>
    <t>TRUBKA PVC 16 - TUHÁ</t>
  </si>
  <si>
    <t>Pol__0008</t>
  </si>
  <si>
    <t>TRUBKA KPF 40</t>
  </si>
  <si>
    <t>Pol__0009</t>
  </si>
  <si>
    <t>TRUBKA KPF 125</t>
  </si>
  <si>
    <t>Pol__0010</t>
  </si>
  <si>
    <t>TRUBKA HDPE 40 x 32</t>
  </si>
  <si>
    <t>Pol__0011</t>
  </si>
  <si>
    <t>KRABICE PŘÍSTROJOVÁ KP 67 - ZDIVO</t>
  </si>
  <si>
    <t>KS</t>
  </si>
  <si>
    <t>Pol__0012</t>
  </si>
  <si>
    <t>KRABICE PŘÍSTROJOVÁ KPR 68</t>
  </si>
  <si>
    <t>Pol__0013</t>
  </si>
  <si>
    <t>KRABICE ROZVODNÁ KR 68</t>
  </si>
  <si>
    <t>Pol__0014</t>
  </si>
  <si>
    <t>KRABICE ROZVODNÁ KR 97</t>
  </si>
  <si>
    <t>Pol__0015</t>
  </si>
  <si>
    <t>KRABICE ROZVODNÁ KR 125</t>
  </si>
  <si>
    <t>Pol__0016</t>
  </si>
  <si>
    <t>KRABICE ODBOČNÁ KO 68</t>
  </si>
  <si>
    <t>Pol__0017</t>
  </si>
  <si>
    <t>KRABICE ODBOČNÁ KO 100</t>
  </si>
  <si>
    <t>Pol__0018</t>
  </si>
  <si>
    <t>KRABICE ODBOČNÁ KO 125 E</t>
  </si>
  <si>
    <t>Pol__0019</t>
  </si>
  <si>
    <t>KRABICE KT 250/1, S VÍČKEM</t>
  </si>
  <si>
    <t>Pol__0020</t>
  </si>
  <si>
    <t>KRABICE ROZBOČNÁ ACD 8102, IP 54</t>
  </si>
  <si>
    <t>Pol__0021</t>
  </si>
  <si>
    <t>KRABICE ELEKTROINSTALAČNÍ KEZ, DO ZATEPLENÍ</t>
  </si>
  <si>
    <t>Pol__0022</t>
  </si>
  <si>
    <t>MONTÁŽNÍ DESKA MDZ, DO ZATEPLENÍ</t>
  </si>
  <si>
    <t>Pol__0023</t>
  </si>
  <si>
    <t>KABEL CYKYO 2 x 1,5</t>
  </si>
  <si>
    <t>Pol__0024</t>
  </si>
  <si>
    <t>KABEL CYKYO 3 x 1,5</t>
  </si>
  <si>
    <t>Pol__0025</t>
  </si>
  <si>
    <t>KABEL CYKYJ 3 x 1,5</t>
  </si>
  <si>
    <t>Pol__0026</t>
  </si>
  <si>
    <t>KABEL CYKYJ 4 x 1,5</t>
  </si>
  <si>
    <t>Pol__0027</t>
  </si>
  <si>
    <t>KABEL CYKYJ 5 x 1,5</t>
  </si>
  <si>
    <t>Pol__0028</t>
  </si>
  <si>
    <t>KABEL CYKYJ 5 x 2,5</t>
  </si>
  <si>
    <t>Pol__0029</t>
  </si>
  <si>
    <t>KABEL CYKYJ 3 x 2,5</t>
  </si>
  <si>
    <t>Pol__0030</t>
  </si>
  <si>
    <t>KABEL CYKYJ 4 x 10</t>
  </si>
  <si>
    <t>Pol__0031</t>
  </si>
  <si>
    <t>KABEL JYTY 4 X 1</t>
  </si>
  <si>
    <t>Pol__0032</t>
  </si>
  <si>
    <t>KABEL JYSTY 2 x 2 x 0,8</t>
  </si>
  <si>
    <t>Pol__0033</t>
  </si>
  <si>
    <t>VODIČ CY 1,5 Č - PROTAHOVACÍ</t>
  </si>
  <si>
    <t>Pol__0034</t>
  </si>
  <si>
    <t>KABEL.KONCOVKA SMRŠT, PRO KABEL DO 5 X 6</t>
  </si>
  <si>
    <t>Pol__0035</t>
  </si>
  <si>
    <t>KABEL.KONCOVKA SMRŠT, PRO KABEL DO 5 X 10</t>
  </si>
  <si>
    <t>Pol__0036</t>
  </si>
  <si>
    <t>UKONČENÍ VODIČŮ DO 2,5 MM2</t>
  </si>
  <si>
    <t>Pol__0037</t>
  </si>
  <si>
    <t>UKONČENÍ VODIČŮ DO 6 MM2</t>
  </si>
  <si>
    <t>Pol__0038</t>
  </si>
  <si>
    <t>UKONČENÍ VODIČŮ DO 10 MM2</t>
  </si>
  <si>
    <t>Pol__0039</t>
  </si>
  <si>
    <t>OZNAČ. ŠTÍTEK NA KABEL</t>
  </si>
  <si>
    <t>Pol__0040</t>
  </si>
  <si>
    <t>POŽÁRNÍ UCPÁVKA PROMASTOP EI 60 DP1</t>
  </si>
  <si>
    <t>M2</t>
  </si>
  <si>
    <t>Pol__0041</t>
  </si>
  <si>
    <t>NEHOŘLAVÁ PODLOŽKA 15 X 15 cm</t>
  </si>
  <si>
    <t>Pol__0053</t>
  </si>
  <si>
    <t>VODIČ CYA 4 zž</t>
  </si>
  <si>
    <t>Pol__0054</t>
  </si>
  <si>
    <t>VODIČ CYA 6 zž</t>
  </si>
  <si>
    <t>Pol__0055</t>
  </si>
  <si>
    <t>VODIČ CYA 10 zž</t>
  </si>
  <si>
    <t>Pol__0056</t>
  </si>
  <si>
    <t>SVORKA SZ, ZKUŠEBNÍ</t>
  </si>
  <si>
    <t>Pol__0057</t>
  </si>
  <si>
    <t>SVORKA SS, SPOJOVACÍ</t>
  </si>
  <si>
    <t>Pol__0058</t>
  </si>
  <si>
    <t>SVORKA ST 1, NA POTRUBÍ</t>
  </si>
  <si>
    <t>Pol__0059</t>
  </si>
  <si>
    <t>SVORKA ZEMNÍCÍ ZS 4</t>
  </si>
  <si>
    <t>Pol__0060</t>
  </si>
  <si>
    <t>SVORKA ZEMNÍCÍ ZSA 16</t>
  </si>
  <si>
    <t>Pol__0061</t>
  </si>
  <si>
    <t>ZEMNÍCÍ PÁSEK PRO ZSA 16,  Cu DL. 0,5 M</t>
  </si>
  <si>
    <t>Pol__0082</t>
  </si>
  <si>
    <t>MONTÁŽNÍ PRÁCE DLE KAPITOLY "MATERIÁL NOSNÝ"</t>
  </si>
  <si>
    <t>Pol__0084</t>
  </si>
  <si>
    <t>PŘIDRUŽENÉ PRACOVNÍ VÝKONY (doprava, uskladnění  materiálu, nářadí a jejich zabezpečení, přístup k, vodě, soc.zařízení)</t>
  </si>
  <si>
    <t>Pol__0085</t>
  </si>
  <si>
    <t>UKONČENÍ VODIČŮ V ROZVADĚČÍCH DLE KAPITOLY "DODÁVKA ROZVADĚČŮ" (ukončení a zapojení vodičů na, svorkách)</t>
  </si>
  <si>
    <t>RE - typizovaný elektroměrový pilíř</t>
  </si>
  <si>
    <t>Pol__0086</t>
  </si>
  <si>
    <t>TYP ER 212 - Esta Ivančice</t>
  </si>
  <si>
    <t>Pol__0087</t>
  </si>
  <si>
    <t>JISTIČ 25B/3</t>
  </si>
  <si>
    <t>Pol__0088</t>
  </si>
  <si>
    <t>JISTIČ 2B/1</t>
  </si>
  <si>
    <t>Pol__0089</t>
  </si>
  <si>
    <t>VYPINAČ 3P/63</t>
  </si>
  <si>
    <t>RH - hlavní rozvaděč objektu</t>
  </si>
  <si>
    <t>OCEP. ROZVADĚČ DO ZDIVA</t>
  </si>
  <si>
    <t>Pol__0090</t>
  </si>
  <si>
    <t>IP40/20, ROZM.: 600 X 900 X 200</t>
  </si>
  <si>
    <t>Pol__0091</t>
  </si>
  <si>
    <t>Pol__0092</t>
  </si>
  <si>
    <t>SVODIČ PŘEPĚTÍ T1 + T2, TNC, In=25 kA/p</t>
  </si>
  <si>
    <t>Pol__0093</t>
  </si>
  <si>
    <t>SPINACÍ HODINY 1-KANÁL., 16A, 250V</t>
  </si>
  <si>
    <t>Pol__0094</t>
  </si>
  <si>
    <t>TRAFO ZVONKOVÉ 230/8-12-24V</t>
  </si>
  <si>
    <t>Pol__0095</t>
  </si>
  <si>
    <t>ZÁSUVKA VESTAVNÁ 16A, 250V, 5-TI PÓL.</t>
  </si>
  <si>
    <t>Pol__0096</t>
  </si>
  <si>
    <t>PROUDOVÝ CHRÁNIČ KOMBINOVANÝ LFI 10C/1N/0,03</t>
  </si>
  <si>
    <t>Pol__0097</t>
  </si>
  <si>
    <t>PROUDOVÝ CHRÁNIČ  40/4/0,03</t>
  </si>
  <si>
    <t>Pol__0098</t>
  </si>
  <si>
    <t>JISTIČ 6C/1</t>
  </si>
  <si>
    <t>Pol__0099</t>
  </si>
  <si>
    <t>JISTIČ 10C/1</t>
  </si>
  <si>
    <t>Pol__0100</t>
  </si>
  <si>
    <t>JISTIČ 16C/1</t>
  </si>
  <si>
    <t>Pol__0101</t>
  </si>
  <si>
    <t>JISTIČ 10C/3</t>
  </si>
  <si>
    <t>Pol__0102</t>
  </si>
  <si>
    <t>JISTIČ 16C/3</t>
  </si>
  <si>
    <t>Pol__0103</t>
  </si>
  <si>
    <t>SVORKA ŘADOVÁ 2,5</t>
  </si>
  <si>
    <t>Pol__0104</t>
  </si>
  <si>
    <t>SVORKA ŘADOVÁ 10</t>
  </si>
  <si>
    <t>Pol__0105</t>
  </si>
  <si>
    <t>PODRUŽNÝ MATERIÁL (přípojnice, můstky, DIN lišty,propojovací hřebínky, úchytný materiál,, rozvaděčové kanály)</t>
  </si>
  <si>
    <t>Pol__0106</t>
  </si>
  <si>
    <t>KOMPLETACE ROZVADĚČE</t>
  </si>
  <si>
    <t>SOUPIS ROZVADĚČŮ</t>
  </si>
  <si>
    <t>Pol__0107</t>
  </si>
  <si>
    <t>RE</t>
  </si>
  <si>
    <t>Pol__0108</t>
  </si>
  <si>
    <t>RH</t>
  </si>
  <si>
    <t>Pol__0109</t>
  </si>
  <si>
    <t>MIMOSTAVENIŠTNÍ DOPRAVA DLE KAPITOLY "DODÁVKA ROZVADĚČŮ"(doprava rozvaděčů na stavbu)</t>
  </si>
  <si>
    <t>Pol__0110</t>
  </si>
  <si>
    <t>VNITROSTAVENIŠTNÍ DOPRAVA DLE KAPITOLY "DODÁVKA ROZVADĚČŮ"(doprava rozvaděčů na samotné stavbě)</t>
  </si>
  <si>
    <t>Pol__0130</t>
  </si>
  <si>
    <t>ZÁSUVKA DATOVÁ, 1x RJ 45, CAT 6, VČ. RÁMEČKU</t>
  </si>
  <si>
    <t>Pol__0131</t>
  </si>
  <si>
    <t>ZÁSUVKA DATOVÁ, 2x RJ 45, CAT 6, VČ. RÁMEČKU</t>
  </si>
  <si>
    <t>Pol__0132</t>
  </si>
  <si>
    <t>KABEL UTP 4x2x0,5 CAT 6</t>
  </si>
  <si>
    <t>Pol__0133</t>
  </si>
  <si>
    <t>KABEL HDMI, DL. 10 m</t>
  </si>
  <si>
    <t>Pol__0134</t>
  </si>
  <si>
    <t>NÁSTĚN. ROZV. RACK RUA 15U/400mm, 600x600x400</t>
  </si>
  <si>
    <t>Pol__0135</t>
  </si>
  <si>
    <t>NAPÁJECÍ PANEL 19", 6x230 V, VYPÍNAČ</t>
  </si>
  <si>
    <t>Pol__0136</t>
  </si>
  <si>
    <t>PATCH PANEL 1U, 24x RJ 45, MODULÁRNÍ, CELOKOV</t>
  </si>
  <si>
    <t>Pol__0137</t>
  </si>
  <si>
    <t>KEYSTONE RJ 45, CAT 6, NESTÍNĚNÝ</t>
  </si>
  <si>
    <t>Pol__0138</t>
  </si>
  <si>
    <t>KONEKTOR RJ 45 CAT 6</t>
  </si>
  <si>
    <t>Pol__0139</t>
  </si>
  <si>
    <t>POLIČKA 19", HLOUBKA 450 MM</t>
  </si>
  <si>
    <t>Pol__0140</t>
  </si>
  <si>
    <t>VYVAZOVACÍ PANEL 19"</t>
  </si>
  <si>
    <t>Pol__0141</t>
  </si>
  <si>
    <t>PODRUŽNÝ MATERIÁL (sádra, úchytný materiál, svorky, řezací kotouče,  hmoždinky, atd.)</t>
  </si>
  <si>
    <t>Pol__0142</t>
  </si>
  <si>
    <t>Pol__0143</t>
  </si>
  <si>
    <t>PŘIDRUŽENÉ PRACOVNÍ VÝKONY (doprava, uskladnění  materiálu, nářadí a jejich zabezpečenÍ,, soc.zařízení)</t>
  </si>
  <si>
    <t>Pol__0144</t>
  </si>
  <si>
    <t>UKONČENÍ - FORMA NA KABELU UTP</t>
  </si>
  <si>
    <t>Pol__0145</t>
  </si>
  <si>
    <t>MĚŘENÍ 1 KABELU CAT6, VYHOTOVENÍ PROTOKOLU</t>
  </si>
  <si>
    <t>Pol__0146</t>
  </si>
  <si>
    <t>TV ANTÉNA PRO PŘÍJEM DVBT2 VČ. STOŽÁRU</t>
  </si>
  <si>
    <t>Pol__0147</t>
  </si>
  <si>
    <t>PLAST. SKŘÍŇ PRO STA, SLUČOVAČ, ZESILOVAČ, ROZBOČOVAČ</t>
  </si>
  <si>
    <t>Pol__0148</t>
  </si>
  <si>
    <t>ZÁSUVKA TV+R+SAT, VČ. RÁMEČKU</t>
  </si>
  <si>
    <t>Pol__0149</t>
  </si>
  <si>
    <t>KOAX. KABEL H121 Cu, BELDEN</t>
  </si>
  <si>
    <t>Pol__0150</t>
  </si>
  <si>
    <t>KOAX. KABEL H121 Cu PE, BELDEN</t>
  </si>
  <si>
    <t>Pol__0151</t>
  </si>
  <si>
    <t>Pol__0152</t>
  </si>
  <si>
    <t>Pol__0153</t>
  </si>
  <si>
    <t>Pol__0154</t>
  </si>
  <si>
    <t>UKONČENÍ - FORMA NA KOAX H121</t>
  </si>
  <si>
    <t>Pol__0177</t>
  </si>
  <si>
    <t>DEMONTÁŽE STÁVAJÍCÍCH SI A SLP ROZVODŮ, SVÍTIDEL, ROZVADĚČŮ</t>
  </si>
  <si>
    <t>HOD</t>
  </si>
  <si>
    <t>Pol__0178</t>
  </si>
  <si>
    <t>KOORDINACE POSTUPU PRACÍ S PROFESEMI ÚT a ZTI, UPŘESNĚNÍ UMÍSTĚNÍ ZÁSUVKOVÝCH VÝVODŮ UŽIVATELEM</t>
  </si>
  <si>
    <t>Pol__0179</t>
  </si>
  <si>
    <t>ZEDNICKÉ VÝPOMOCI</t>
  </si>
  <si>
    <t>Pol__0180</t>
  </si>
  <si>
    <t>PRÁCE SPOJENÉ SE ZABEZPEČENÍM MONT.PRACOVIŠŤ</t>
  </si>
  <si>
    <t>Pol__0181</t>
  </si>
  <si>
    <t>PRÁCE NEPŘEDVÍDANÉ</t>
  </si>
  <si>
    <t>Pol__0182</t>
  </si>
  <si>
    <t>DOKUMENTACE SKUTEČNÉHO PROVEDENÍ</t>
  </si>
  <si>
    <t>VN5</t>
  </si>
  <si>
    <t>Vypracování dílenské dokumentace</t>
  </si>
  <si>
    <t>VN6</t>
  </si>
  <si>
    <t>Inženýrská činnost</t>
  </si>
  <si>
    <t>VN7</t>
  </si>
  <si>
    <t>Inženýrská, Kompletační a koordinační činnost zhotovitele</t>
  </si>
  <si>
    <t>Zmapování stávajících vnitřních rozvodů instalací a provedení všech nezbytných průzkumů pro řádné provádění stavby</t>
  </si>
  <si>
    <t>VN11</t>
  </si>
  <si>
    <t>VN3</t>
  </si>
  <si>
    <t>VN4</t>
  </si>
  <si>
    <t>1. etapa</t>
  </si>
  <si>
    <t>3. etapa</t>
  </si>
  <si>
    <t>částečně</t>
  </si>
  <si>
    <t>NENACEŇOVAT</t>
  </si>
  <si>
    <t>REKONSTRUKCE VOLNOČASOVÉHO CENTRA V UNÍNĚ - 2. etapa</t>
  </si>
  <si>
    <t>REKONSTRUKCE VOLNOČASOVÉHO CENTRA V UNÍNĚ - 2.etapa</t>
  </si>
  <si>
    <t>Jiří Kolář</t>
  </si>
  <si>
    <t>Formánkova 1875</t>
  </si>
  <si>
    <t>666 01</t>
  </si>
  <si>
    <t>CZ6712170982</t>
  </si>
  <si>
    <t>Tišnově</t>
  </si>
  <si>
    <t xml:space="preserve">   </t>
  </si>
  <si>
    <t>Potr   ubí HT připojovací D 50 x 1,8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</si>
</sst>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4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12"/>
      <name val="Arial CE"/>
      <charset val="238"/>
    </font>
    <font>
      <sz val="8"/>
      <color indexed="9"/>
      <name val="Arial CE"/>
      <charset val="238"/>
    </font>
    <font>
      <sz val="8"/>
      <color rgb="FFFF0000"/>
      <name val="Arial CE"/>
      <charset val="238"/>
    </font>
    <font>
      <b/>
      <sz val="8"/>
      <color rgb="FFFF0000"/>
      <name val="Arial CE"/>
      <charset val="238"/>
    </font>
    <font>
      <b/>
      <sz val="9"/>
      <color rgb="FFFF0000"/>
      <name val="Arial CE"/>
      <charset val="238"/>
    </font>
    <font>
      <sz val="9"/>
      <color indexed="12"/>
      <name val="Arial CE"/>
      <charset val="238"/>
    </font>
    <font>
      <sz val="9"/>
      <color rgb="FFFF000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9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0" fillId="3" borderId="0" xfId="0" applyFill="1" applyAlignment="1">
      <alignment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0" fillId="0" borderId="6" xfId="0" applyNumberFormat="1" applyBorder="1" applyAlignment="1">
      <alignment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9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4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4" fillId="5" borderId="28" xfId="0" applyFont="1" applyFill="1" applyBorder="1" applyAlignment="1">
      <alignment horizontal="center" vertical="center" wrapText="1"/>
    </xf>
    <xf numFmtId="0" fontId="14" fillId="5" borderId="29" xfId="0" applyFont="1" applyFill="1" applyBorder="1" applyAlignment="1">
      <alignment horizontal="center" vertical="center" wrapText="1"/>
    </xf>
    <xf numFmtId="0" fontId="14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3" borderId="21" xfId="0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5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5" fillId="0" borderId="0" xfId="0" applyFont="1" applyAlignment="1">
      <alignment vertical="top"/>
    </xf>
    <xf numFmtId="49" fontId="15" fillId="0" borderId="0" xfId="0" applyNumberFormat="1" applyFont="1" applyAlignment="1">
      <alignment vertical="top"/>
    </xf>
    <xf numFmtId="165" fontId="15" fillId="0" borderId="0" xfId="0" applyNumberFormat="1" applyFont="1" applyAlignment="1">
      <alignment vertical="top" shrinkToFit="1"/>
    </xf>
    <xf numFmtId="4" fontId="15" fillId="0" borderId="0" xfId="0" applyNumberFormat="1" applyFont="1" applyAlignment="1">
      <alignment vertical="top" shrinkToFit="1"/>
    </xf>
    <xf numFmtId="165" fontId="17" fillId="0" borderId="0" xfId="0" applyNumberFormat="1" applyFont="1" applyAlignment="1">
      <alignment horizontal="center" vertical="top" wrapText="1" shrinkToFit="1"/>
    </xf>
    <xf numFmtId="165" fontId="17" fillId="0" borderId="0" xfId="0" applyNumberFormat="1" applyFont="1" applyAlignment="1">
      <alignment vertical="top" wrapText="1" shrinkToFit="1"/>
    </xf>
    <xf numFmtId="4" fontId="8" fillId="3" borderId="0" xfId="0" applyNumberFormat="1" applyFont="1" applyFill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0" fontId="8" fillId="3" borderId="12" xfId="0" applyFont="1" applyFill="1" applyBorder="1" applyAlignment="1">
      <alignment horizontal="center" vertical="top" shrinkToFit="1"/>
    </xf>
    <xf numFmtId="165" fontId="8" fillId="3" borderId="12" xfId="0" applyNumberFormat="1" applyFont="1" applyFill="1" applyBorder="1" applyAlignment="1">
      <alignment vertical="top" shrinkToFit="1"/>
    </xf>
    <xf numFmtId="4" fontId="8" fillId="3" borderId="12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5" fillId="0" borderId="39" xfId="0" applyFont="1" applyBorder="1" applyAlignment="1">
      <alignment vertical="top"/>
    </xf>
    <xf numFmtId="49" fontId="15" fillId="0" borderId="40" xfId="0" applyNumberFormat="1" applyFont="1" applyBorder="1" applyAlignment="1">
      <alignment vertical="top"/>
    </xf>
    <xf numFmtId="0" fontId="15" fillId="0" borderId="40" xfId="0" applyFont="1" applyBorder="1" applyAlignment="1">
      <alignment horizontal="center" vertical="top" shrinkToFit="1"/>
    </xf>
    <xf numFmtId="165" fontId="15" fillId="0" borderId="40" xfId="0" applyNumberFormat="1" applyFont="1" applyBorder="1" applyAlignment="1">
      <alignment vertical="top" shrinkToFit="1"/>
    </xf>
    <xf numFmtId="4" fontId="15" fillId="4" borderId="40" xfId="0" applyNumberFormat="1" applyFont="1" applyFill="1" applyBorder="1" applyAlignment="1" applyProtection="1">
      <alignment vertical="top" shrinkToFit="1"/>
      <protection locked="0"/>
    </xf>
    <xf numFmtId="4" fontId="15" fillId="0" borderId="40" xfId="0" applyNumberFormat="1" applyFont="1" applyBorder="1" applyAlignment="1">
      <alignment vertical="top" shrinkToFit="1"/>
    </xf>
    <xf numFmtId="4" fontId="15" fillId="0" borderId="41" xfId="0" applyNumberFormat="1" applyFont="1" applyBorder="1" applyAlignment="1">
      <alignment vertical="top" shrinkToFit="1"/>
    </xf>
    <xf numFmtId="0" fontId="15" fillId="0" borderId="42" xfId="0" applyFont="1" applyBorder="1" applyAlignment="1">
      <alignment vertical="top"/>
    </xf>
    <xf numFmtId="49" fontId="15" fillId="0" borderId="43" xfId="0" applyNumberFormat="1" applyFont="1" applyBorder="1" applyAlignment="1">
      <alignment vertical="top"/>
    </xf>
    <xf numFmtId="0" fontId="15" fillId="0" borderId="43" xfId="0" applyFont="1" applyBorder="1" applyAlignment="1">
      <alignment horizontal="center" vertical="top" shrinkToFit="1"/>
    </xf>
    <xf numFmtId="165" fontId="15" fillId="0" borderId="43" xfId="0" applyNumberFormat="1" applyFont="1" applyBorder="1" applyAlignment="1">
      <alignment vertical="top" shrinkToFit="1"/>
    </xf>
    <xf numFmtId="4" fontId="15" fillId="4" borderId="43" xfId="0" applyNumberFormat="1" applyFont="1" applyFill="1" applyBorder="1" applyAlignment="1" applyProtection="1">
      <alignment vertical="top" shrinkToFit="1"/>
      <protection locked="0"/>
    </xf>
    <xf numFmtId="4" fontId="15" fillId="0" borderId="43" xfId="0" applyNumberFormat="1" applyFont="1" applyBorder="1" applyAlignment="1">
      <alignment vertical="top" shrinkToFit="1"/>
    </xf>
    <xf numFmtId="4" fontId="15" fillId="0" borderId="44" xfId="0" applyNumberFormat="1" applyFont="1" applyBorder="1" applyAlignment="1">
      <alignment vertical="top" shrinkToFit="1"/>
    </xf>
    <xf numFmtId="0" fontId="18" fillId="0" borderId="0" xfId="0" applyFont="1" applyAlignment="1">
      <alignment wrapText="1"/>
    </xf>
    <xf numFmtId="49" fontId="8" fillId="3" borderId="18" xfId="0" applyNumberFormat="1" applyFont="1" applyFill="1" applyBorder="1" applyAlignment="1">
      <alignment horizontal="left" vertical="top" wrapText="1"/>
    </xf>
    <xf numFmtId="49" fontId="15" fillId="0" borderId="40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Alignment="1">
      <alignment horizontal="left" vertical="top" wrapText="1"/>
    </xf>
    <xf numFmtId="49" fontId="15" fillId="0" borderId="43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4" fontId="15" fillId="7" borderId="43" xfId="0" applyNumberFormat="1" applyFont="1" applyFill="1" applyBorder="1" applyAlignment="1" applyProtection="1">
      <alignment vertical="top" shrinkToFit="1"/>
      <protection locked="0"/>
    </xf>
    <xf numFmtId="4" fontId="15" fillId="7" borderId="40" xfId="0" applyNumberFormat="1" applyFont="1" applyFill="1" applyBorder="1" applyAlignment="1" applyProtection="1">
      <alignment vertical="top" shrinkToFit="1"/>
      <protection locked="0"/>
    </xf>
    <xf numFmtId="0" fontId="19" fillId="0" borderId="0" xfId="0" applyFont="1"/>
    <xf numFmtId="4" fontId="15" fillId="6" borderId="43" xfId="0" applyNumberFormat="1" applyFont="1" applyFill="1" applyBorder="1" applyAlignment="1" applyProtection="1">
      <alignment horizontal="left" vertical="center" shrinkToFit="1"/>
      <protection locked="0"/>
    </xf>
    <xf numFmtId="0" fontId="15" fillId="0" borderId="0" xfId="0" applyFont="1" applyAlignment="1">
      <alignment horizontal="left" vertical="center"/>
    </xf>
    <xf numFmtId="4" fontId="15" fillId="7" borderId="37" xfId="0" applyNumberFormat="1" applyFont="1" applyFill="1" applyBorder="1" applyAlignment="1" applyProtection="1">
      <alignment horizontal="left" vertical="center" shrinkToFit="1"/>
      <protection locked="0"/>
    </xf>
    <xf numFmtId="0" fontId="20" fillId="0" borderId="0" xfId="0" applyFont="1" applyAlignment="1">
      <alignment horizontal="left" vertical="center"/>
    </xf>
    <xf numFmtId="0" fontId="12" fillId="3" borderId="1" xfId="0" applyFont="1" applyFill="1" applyBorder="1" applyAlignment="1">
      <alignment horizontal="left" vertical="center" indent="1"/>
    </xf>
    <xf numFmtId="0" fontId="12" fillId="3" borderId="0" xfId="0" applyFont="1" applyFill="1" applyAlignment="1">
      <alignment wrapText="1"/>
    </xf>
    <xf numFmtId="49" fontId="10" fillId="3" borderId="0" xfId="0" applyNumberFormat="1" applyFont="1" applyFill="1" applyAlignment="1">
      <alignment horizontal="left" vertical="center" wrapText="1"/>
    </xf>
    <xf numFmtId="165" fontId="15" fillId="8" borderId="43" xfId="0" applyNumberFormat="1" applyFont="1" applyFill="1" applyBorder="1" applyAlignment="1">
      <alignment vertical="top" shrinkToFit="1"/>
    </xf>
    <xf numFmtId="0" fontId="16" fillId="0" borderId="18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3" fillId="2" borderId="0" xfId="0" applyFont="1" applyFill="1" applyAlignment="1">
      <alignment horizontal="left" wrapText="1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4" fontId="0" fillId="0" borderId="32" xfId="0" applyNumberForma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" fontId="12" fillId="0" borderId="15" xfId="0" applyNumberFormat="1" applyFont="1" applyBorder="1" applyAlignment="1">
      <alignment horizontal="right" vertical="center" indent="1"/>
    </xf>
    <xf numFmtId="4" fontId="12" fillId="0" borderId="22" xfId="0" applyNumberFormat="1" applyFont="1" applyBorder="1" applyAlignment="1">
      <alignment horizontal="right" vertical="center" indent="1"/>
    </xf>
    <xf numFmtId="0" fontId="8" fillId="4" borderId="0" xfId="0" applyFont="1" applyFill="1" applyAlignment="1" applyProtection="1">
      <alignment horizontal="left" vertical="center"/>
      <protection locked="0"/>
    </xf>
    <xf numFmtId="0" fontId="0" fillId="0" borderId="18" xfId="0" applyBorder="1" applyAlignment="1">
      <alignment horizontal="center" wrapText="1"/>
    </xf>
    <xf numFmtId="4" fontId="10" fillId="0" borderId="15" xfId="0" applyNumberFormat="1" applyFont="1" applyBorder="1" applyAlignment="1">
      <alignment horizontal="right" vertical="center"/>
    </xf>
    <xf numFmtId="4" fontId="10" fillId="0" borderId="12" xfId="0" applyNumberFormat="1" applyFont="1" applyBorder="1" applyAlignment="1">
      <alignment horizontal="right" vertical="center"/>
    </xf>
    <xf numFmtId="4" fontId="10" fillId="0" borderId="15" xfId="0" applyNumberFormat="1" applyFont="1" applyBorder="1" applyAlignment="1">
      <alignment vertical="center"/>
    </xf>
    <xf numFmtId="4" fontId="10" fillId="0" borderId="12" xfId="0" applyNumberFormat="1" applyFont="1" applyBorder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8" fillId="0" borderId="32" xfId="0" applyNumberFormat="1" applyFont="1" applyBorder="1" applyAlignment="1">
      <alignment vertical="center" wrapText="1"/>
    </xf>
    <xf numFmtId="4" fontId="12" fillId="0" borderId="16" xfId="0" applyNumberFormat="1" applyFont="1" applyBorder="1" applyAlignment="1">
      <alignment horizontal="right" vertical="center" indent="1"/>
    </xf>
    <xf numFmtId="4" fontId="10" fillId="0" borderId="15" xfId="0" applyNumberFormat="1" applyFont="1" applyBorder="1" applyAlignment="1">
      <alignment horizontal="right" vertical="center" indent="1"/>
    </xf>
    <xf numFmtId="4" fontId="10" fillId="0" borderId="16" xfId="0" applyNumberFormat="1" applyFont="1" applyBorder="1" applyAlignment="1">
      <alignment horizontal="right" vertical="center" indent="1"/>
    </xf>
    <xf numFmtId="4" fontId="11" fillId="3" borderId="7" xfId="0" applyNumberFormat="1" applyFont="1" applyFill="1" applyBorder="1" applyAlignment="1">
      <alignment horizontal="right" vertical="center"/>
    </xf>
    <xf numFmtId="2" fontId="11" fillId="3" borderId="7" xfId="0" applyNumberFormat="1" applyFont="1" applyFill="1" applyBorder="1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0" fillId="0" borderId="10" xfId="0" applyNumberFormat="1" applyFont="1" applyBorder="1" applyAlignment="1">
      <alignment horizontal="right" vertical="center"/>
    </xf>
    <xf numFmtId="4" fontId="10" fillId="0" borderId="6" xfId="0" applyNumberFormat="1" applyFont="1" applyBorder="1" applyAlignment="1">
      <alignment horizontal="right" vertical="center"/>
    </xf>
    <xf numFmtId="4" fontId="10" fillId="0" borderId="18" xfId="0" applyNumberFormat="1" applyFont="1" applyBorder="1" applyAlignment="1">
      <alignment horizontal="right" vertical="center"/>
    </xf>
    <xf numFmtId="49" fontId="10" fillId="3" borderId="18" xfId="0" applyNumberFormat="1" applyFont="1" applyFill="1" applyBorder="1" applyAlignment="1">
      <alignment horizontal="left" vertical="center" wrapText="1"/>
    </xf>
    <xf numFmtId="0" fontId="12" fillId="3" borderId="18" xfId="0" applyFont="1" applyFill="1" applyBorder="1" applyAlignment="1">
      <alignment wrapText="1"/>
    </xf>
    <xf numFmtId="0" fontId="12" fillId="3" borderId="19" xfId="0" applyFont="1" applyFill="1" applyBorder="1" applyAlignment="1">
      <alignment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0" fillId="0" borderId="22" xfId="0" applyNumberFormat="1" applyFont="1" applyBorder="1" applyAlignment="1">
      <alignment horizontal="right" vertical="center" inden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6" fillId="0" borderId="18" xfId="0" applyFont="1" applyBorder="1" applyAlignment="1">
      <alignment horizontal="left" vertical="top" wrapText="1"/>
    </xf>
    <xf numFmtId="0" fontId="16" fillId="0" borderId="18" xfId="0" applyFont="1" applyBorder="1" applyAlignment="1">
      <alignment vertical="top" wrapTex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14" fillId="0" borderId="0" xfId="0" applyFont="1" applyAlignment="1">
      <alignment horizontal="center"/>
    </xf>
    <xf numFmtId="0" fontId="7" fillId="0" borderId="0" xfId="0" applyFont="1"/>
    <xf numFmtId="0" fontId="7" fillId="0" borderId="21" xfId="0" applyFont="1" applyBorder="1" applyAlignment="1">
      <alignment vertical="center"/>
    </xf>
    <xf numFmtId="49" fontId="7" fillId="0" borderId="12" xfId="0" applyNumberFormat="1" applyFont="1" applyBorder="1" applyAlignment="1">
      <alignment vertical="center"/>
    </xf>
    <xf numFmtId="49" fontId="7" fillId="0" borderId="12" xfId="0" applyNumberFormat="1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4" fontId="7" fillId="6" borderId="43" xfId="0" applyNumberFormat="1" applyFont="1" applyFill="1" applyBorder="1" applyAlignment="1" applyProtection="1">
      <alignment horizontal="left" vertical="center" shrinkToFit="1"/>
      <protection locked="0"/>
    </xf>
    <xf numFmtId="0" fontId="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7" fillId="7" borderId="37" xfId="0" applyNumberFormat="1" applyFont="1" applyFill="1" applyBorder="1" applyAlignment="1" applyProtection="1">
      <alignment horizontal="left" vertical="center" shrinkToFit="1"/>
      <protection locked="0"/>
    </xf>
    <xf numFmtId="0" fontId="7" fillId="3" borderId="21" xfId="0" applyFont="1" applyFill="1" applyBorder="1" applyAlignment="1">
      <alignment vertical="center"/>
    </xf>
    <xf numFmtId="49" fontId="7" fillId="3" borderId="12" xfId="0" applyNumberFormat="1" applyFont="1" applyFill="1" applyBorder="1" applyAlignment="1">
      <alignment vertical="center"/>
    </xf>
    <xf numFmtId="49" fontId="7" fillId="3" borderId="12" xfId="0" applyNumberFormat="1" applyFont="1" applyFill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0" fontId="7" fillId="3" borderId="22" xfId="0" applyFont="1" applyFill="1" applyBorder="1" applyAlignment="1">
      <alignment vertical="center"/>
    </xf>
    <xf numFmtId="49" fontId="7" fillId="0" borderId="0" xfId="0" applyNumberFormat="1" applyFont="1"/>
    <xf numFmtId="0" fontId="7" fillId="0" borderId="0" xfId="0" applyFont="1" applyAlignment="1">
      <alignment horizontal="center"/>
    </xf>
    <xf numFmtId="0" fontId="7" fillId="5" borderId="21" xfId="0" applyFont="1" applyFill="1" applyBorder="1"/>
    <xf numFmtId="49" fontId="7" fillId="5" borderId="21" xfId="0" applyNumberFormat="1" applyFont="1" applyFill="1" applyBorder="1"/>
    <xf numFmtId="0" fontId="7" fillId="5" borderId="21" xfId="0" applyFont="1" applyFill="1" applyBorder="1" applyAlignment="1">
      <alignment horizontal="center"/>
    </xf>
    <xf numFmtId="0" fontId="7" fillId="5" borderId="15" xfId="0" applyFont="1" applyFill="1" applyBorder="1"/>
    <xf numFmtId="0" fontId="7" fillId="5" borderId="21" xfId="0" applyFont="1" applyFill="1" applyBorder="1" applyAlignment="1">
      <alignment wrapText="1"/>
    </xf>
    <xf numFmtId="0" fontId="7" fillId="0" borderId="0" xfId="0" applyFont="1" applyAlignment="1">
      <alignment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center" vertical="top"/>
    </xf>
    <xf numFmtId="165" fontId="7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top"/>
    </xf>
    <xf numFmtId="0" fontId="14" fillId="3" borderId="27" xfId="0" applyFont="1" applyFill="1" applyBorder="1" applyAlignment="1">
      <alignment vertical="top"/>
    </xf>
    <xf numFmtId="49" fontId="14" fillId="3" borderId="18" xfId="0" applyNumberFormat="1" applyFont="1" applyFill="1" applyBorder="1" applyAlignment="1">
      <alignment vertical="top"/>
    </xf>
    <xf numFmtId="49" fontId="14" fillId="3" borderId="18" xfId="0" applyNumberFormat="1" applyFont="1" applyFill="1" applyBorder="1" applyAlignment="1">
      <alignment horizontal="left" vertical="top" wrapText="1"/>
    </xf>
    <xf numFmtId="0" fontId="14" fillId="3" borderId="18" xfId="0" applyFont="1" applyFill="1" applyBorder="1" applyAlignment="1">
      <alignment horizontal="center" vertical="top" shrinkToFit="1"/>
    </xf>
    <xf numFmtId="165" fontId="14" fillId="3" borderId="18" xfId="0" applyNumberFormat="1" applyFont="1" applyFill="1" applyBorder="1" applyAlignment="1">
      <alignment vertical="top" shrinkToFit="1"/>
    </xf>
    <xf numFmtId="4" fontId="14" fillId="3" borderId="18" xfId="0" applyNumberFormat="1" applyFont="1" applyFill="1" applyBorder="1" applyAlignment="1">
      <alignment vertical="top" shrinkToFit="1"/>
    </xf>
    <xf numFmtId="4" fontId="14" fillId="3" borderId="38" xfId="0" applyNumberFormat="1" applyFont="1" applyFill="1" applyBorder="1" applyAlignment="1">
      <alignment vertical="top" shrinkToFit="1"/>
    </xf>
    <xf numFmtId="4" fontId="14" fillId="3" borderId="0" xfId="0" applyNumberFormat="1" applyFont="1" applyFill="1" applyAlignment="1">
      <alignment vertical="top" shrinkToFit="1"/>
    </xf>
    <xf numFmtId="0" fontId="7" fillId="0" borderId="39" xfId="0" applyFont="1" applyBorder="1" applyAlignment="1">
      <alignment vertical="top"/>
    </xf>
    <xf numFmtId="49" fontId="7" fillId="0" borderId="40" xfId="0" applyNumberFormat="1" applyFont="1" applyBorder="1" applyAlignment="1">
      <alignment vertical="top"/>
    </xf>
    <xf numFmtId="49" fontId="7" fillId="0" borderId="40" xfId="0" applyNumberFormat="1" applyFont="1" applyBorder="1" applyAlignment="1">
      <alignment horizontal="left" vertical="top" wrapText="1"/>
    </xf>
    <xf numFmtId="0" fontId="7" fillId="0" borderId="40" xfId="0" applyFont="1" applyBorder="1" applyAlignment="1">
      <alignment horizontal="center" vertical="top" shrinkToFit="1"/>
    </xf>
    <xf numFmtId="165" fontId="7" fillId="0" borderId="40" xfId="0" applyNumberFormat="1" applyFont="1" applyBorder="1" applyAlignment="1">
      <alignment vertical="top" shrinkToFit="1"/>
    </xf>
    <xf numFmtId="4" fontId="7" fillId="7" borderId="37" xfId="0" applyNumberFormat="1" applyFont="1" applyFill="1" applyBorder="1" applyAlignment="1" applyProtection="1">
      <alignment vertical="top" shrinkToFit="1"/>
      <protection locked="0"/>
    </xf>
    <xf numFmtId="4" fontId="7" fillId="0" borderId="40" xfId="0" applyNumberFormat="1" applyFont="1" applyBorder="1" applyAlignment="1">
      <alignment vertical="top" shrinkToFit="1"/>
    </xf>
    <xf numFmtId="4" fontId="7" fillId="4" borderId="40" xfId="0" applyNumberFormat="1" applyFont="1" applyFill="1" applyBorder="1" applyAlignment="1" applyProtection="1">
      <alignment vertical="top" shrinkToFit="1"/>
      <protection locked="0"/>
    </xf>
    <xf numFmtId="4" fontId="7" fillId="0" borderId="41" xfId="0" applyNumberFormat="1" applyFont="1" applyBorder="1" applyAlignment="1">
      <alignment vertical="top" shrinkToFit="1"/>
    </xf>
    <xf numFmtId="4" fontId="7" fillId="0" borderId="0" xfId="0" applyNumberFormat="1" applyFont="1" applyAlignment="1">
      <alignment vertical="top" shrinkToFit="1"/>
    </xf>
    <xf numFmtId="165" fontId="22" fillId="0" borderId="0" xfId="0" quotePrefix="1" applyNumberFormat="1" applyFont="1" applyAlignment="1">
      <alignment horizontal="left" vertical="top" wrapText="1"/>
    </xf>
    <xf numFmtId="165" fontId="22" fillId="0" borderId="0" xfId="0" applyNumberFormat="1" applyFont="1" applyAlignment="1">
      <alignment horizontal="center" vertical="top" wrapText="1" shrinkToFit="1"/>
    </xf>
    <xf numFmtId="165" fontId="22" fillId="0" borderId="0" xfId="0" applyNumberFormat="1" applyFont="1" applyAlignment="1">
      <alignment vertical="top" wrapText="1" shrinkToFit="1"/>
    </xf>
    <xf numFmtId="165" fontId="7" fillId="0" borderId="0" xfId="0" applyNumberFormat="1" applyFont="1" applyAlignment="1">
      <alignment vertical="top" shrinkToFit="1"/>
    </xf>
    <xf numFmtId="0" fontId="7" fillId="0" borderId="42" xfId="0" applyFont="1" applyBorder="1" applyAlignment="1">
      <alignment vertical="top"/>
    </xf>
    <xf numFmtId="49" fontId="7" fillId="0" borderId="43" xfId="0" applyNumberFormat="1" applyFont="1" applyBorder="1" applyAlignment="1">
      <alignment vertical="top"/>
    </xf>
    <xf numFmtId="49" fontId="7" fillId="0" borderId="43" xfId="0" applyNumberFormat="1" applyFont="1" applyBorder="1" applyAlignment="1">
      <alignment horizontal="left" vertical="top" wrapText="1"/>
    </xf>
    <xf numFmtId="0" fontId="7" fillId="0" borderId="43" xfId="0" applyFont="1" applyBorder="1" applyAlignment="1">
      <alignment horizontal="center" vertical="top" shrinkToFit="1"/>
    </xf>
    <xf numFmtId="165" fontId="7" fillId="0" borderId="43" xfId="0" applyNumberFormat="1" applyFont="1" applyBorder="1" applyAlignment="1">
      <alignment vertical="top" shrinkToFit="1"/>
    </xf>
    <xf numFmtId="4" fontId="7" fillId="0" borderId="43" xfId="0" applyNumberFormat="1" applyFont="1" applyBorder="1" applyAlignment="1">
      <alignment vertical="top" shrinkToFit="1"/>
    </xf>
    <xf numFmtId="4" fontId="7" fillId="4" borderId="43" xfId="0" applyNumberFormat="1" applyFont="1" applyFill="1" applyBorder="1" applyAlignment="1" applyProtection="1">
      <alignment vertical="top" shrinkToFit="1"/>
      <protection locked="0"/>
    </xf>
    <xf numFmtId="4" fontId="7" fillId="0" borderId="44" xfId="0" applyNumberFormat="1" applyFont="1" applyBorder="1" applyAlignment="1">
      <alignment vertical="top" shrinkToFit="1"/>
    </xf>
    <xf numFmtId="49" fontId="14" fillId="0" borderId="18" xfId="0" applyNumberFormat="1" applyFont="1" applyBorder="1" applyAlignment="1">
      <alignment horizontal="left" vertical="top" wrapText="1"/>
    </xf>
    <xf numFmtId="4" fontId="7" fillId="6" borderId="43" xfId="0" applyNumberFormat="1" applyFont="1" applyFill="1" applyBorder="1" applyAlignment="1" applyProtection="1">
      <alignment vertical="top" shrinkToFit="1"/>
      <protection locked="0"/>
    </xf>
    <xf numFmtId="0" fontId="23" fillId="0" borderId="0" xfId="0" applyFont="1"/>
    <xf numFmtId="49" fontId="7" fillId="0" borderId="0" xfId="0" applyNumberFormat="1" applyFont="1" applyAlignment="1">
      <alignment horizontal="left" vertical="top" wrapText="1"/>
    </xf>
    <xf numFmtId="0" fontId="14" fillId="3" borderId="15" xfId="0" applyFont="1" applyFill="1" applyBorder="1" applyAlignment="1">
      <alignment vertical="top"/>
    </xf>
    <xf numFmtId="49" fontId="14" fillId="3" borderId="12" xfId="0" applyNumberFormat="1" applyFont="1" applyFill="1" applyBorder="1" applyAlignment="1">
      <alignment vertical="top"/>
    </xf>
    <xf numFmtId="49" fontId="14" fillId="3" borderId="12" xfId="0" applyNumberFormat="1" applyFont="1" applyFill="1" applyBorder="1" applyAlignment="1">
      <alignment horizontal="left" vertical="top" wrapText="1"/>
    </xf>
    <xf numFmtId="0" fontId="14" fillId="3" borderId="12" xfId="0" applyFont="1" applyFill="1" applyBorder="1" applyAlignment="1">
      <alignment horizontal="center" vertical="top"/>
    </xf>
    <xf numFmtId="0" fontId="14" fillId="3" borderId="12" xfId="0" applyFont="1" applyFill="1" applyBorder="1" applyAlignment="1">
      <alignment vertical="top"/>
    </xf>
    <xf numFmtId="4" fontId="14" fillId="3" borderId="22" xfId="0" applyNumberFormat="1" applyFont="1" applyFill="1" applyBorder="1" applyAlignment="1">
      <alignment vertical="top" shrinkToFit="1"/>
    </xf>
    <xf numFmtId="49" fontId="7" fillId="0" borderId="0" xfId="0" applyNumberFormat="1" applyFont="1" applyAlignment="1">
      <alignment horizontal="left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38</v>
      </c>
    </row>
    <row r="2" spans="1:7" ht="57.75" customHeight="1" x14ac:dyDescent="0.2">
      <c r="A2" s="205" t="s">
        <v>39</v>
      </c>
      <c r="B2" s="205"/>
      <c r="C2" s="205"/>
      <c r="D2" s="205"/>
      <c r="E2" s="205"/>
      <c r="F2" s="205"/>
      <c r="G2" s="205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96"/>
  <sheetViews>
    <sheetView showGridLines="0" topLeftCell="B7" zoomScaleNormal="100" zoomScaleSheetLayoutView="75" workbookViewId="0">
      <selection activeCell="R85" sqref="R85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1" customWidth="1"/>
    <col min="4" max="4" width="13" style="51" customWidth="1"/>
    <col min="5" max="5" width="9.7109375" style="51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36</v>
      </c>
      <c r="B1" s="230" t="s">
        <v>41</v>
      </c>
      <c r="C1" s="231"/>
      <c r="D1" s="231"/>
      <c r="E1" s="231"/>
      <c r="F1" s="231"/>
      <c r="G1" s="231"/>
      <c r="H1" s="231"/>
      <c r="I1" s="231"/>
      <c r="J1" s="232"/>
    </row>
    <row r="2" spans="1:15" ht="36" customHeight="1" x14ac:dyDescent="0.2">
      <c r="A2" s="2"/>
      <c r="B2" s="199" t="s">
        <v>22</v>
      </c>
      <c r="C2" s="200"/>
      <c r="D2" s="201" t="s">
        <v>43</v>
      </c>
      <c r="E2" s="236" t="s">
        <v>941</v>
      </c>
      <c r="F2" s="237"/>
      <c r="G2" s="237"/>
      <c r="H2" s="237"/>
      <c r="I2" s="237"/>
      <c r="J2" s="238"/>
      <c r="O2" s="1"/>
    </row>
    <row r="3" spans="1:15" ht="27" hidden="1" customHeight="1" x14ac:dyDescent="0.2">
      <c r="A3" s="2"/>
      <c r="B3" s="75"/>
      <c r="C3" s="74"/>
      <c r="D3" s="76"/>
      <c r="E3" s="239"/>
      <c r="F3" s="240"/>
      <c r="G3" s="240"/>
      <c r="H3" s="240"/>
      <c r="I3" s="240"/>
      <c r="J3" s="241"/>
    </row>
    <row r="4" spans="1:15" ht="23.25" customHeight="1" x14ac:dyDescent="0.2">
      <c r="A4" s="2"/>
      <c r="B4" s="77"/>
      <c r="C4" s="78"/>
      <c r="D4" s="79"/>
      <c r="E4" s="247"/>
      <c r="F4" s="247"/>
      <c r="G4" s="247"/>
      <c r="H4" s="247"/>
      <c r="I4" s="247"/>
      <c r="J4" s="248"/>
    </row>
    <row r="5" spans="1:15" ht="24" customHeight="1" x14ac:dyDescent="0.2">
      <c r="A5" s="2"/>
      <c r="B5" s="31" t="s">
        <v>42</v>
      </c>
      <c r="D5" s="251"/>
      <c r="E5" s="252"/>
      <c r="F5" s="252"/>
      <c r="G5" s="252"/>
      <c r="H5" s="18" t="s">
        <v>40</v>
      </c>
      <c r="I5" s="22"/>
      <c r="J5" s="8"/>
    </row>
    <row r="6" spans="1:15" ht="15.75" customHeight="1" x14ac:dyDescent="0.2">
      <c r="A6" s="2"/>
      <c r="B6" s="28"/>
      <c r="C6" s="54"/>
      <c r="D6" s="253"/>
      <c r="E6" s="254"/>
      <c r="F6" s="254"/>
      <c r="G6" s="254"/>
      <c r="H6" s="18" t="s">
        <v>34</v>
      </c>
      <c r="I6" s="22"/>
      <c r="J6" s="8"/>
    </row>
    <row r="7" spans="1:15" ht="15.75" customHeight="1" x14ac:dyDescent="0.2">
      <c r="A7" s="2"/>
      <c r="B7" s="29"/>
      <c r="C7" s="55"/>
      <c r="D7" s="52"/>
      <c r="E7" s="255"/>
      <c r="F7" s="256"/>
      <c r="G7" s="256"/>
      <c r="H7" s="24"/>
      <c r="I7" s="23"/>
      <c r="J7" s="34"/>
    </row>
    <row r="8" spans="1:15" ht="24" hidden="1" customHeight="1" x14ac:dyDescent="0.2">
      <c r="A8" s="2"/>
      <c r="B8" s="31" t="s">
        <v>20</v>
      </c>
      <c r="D8" s="80" t="s">
        <v>44</v>
      </c>
      <c r="H8" s="18" t="s">
        <v>40</v>
      </c>
      <c r="I8" s="83" t="s">
        <v>48</v>
      </c>
      <c r="J8" s="8"/>
    </row>
    <row r="9" spans="1:15" ht="15.75" hidden="1" customHeight="1" x14ac:dyDescent="0.2">
      <c r="A9" s="2"/>
      <c r="B9" s="2"/>
      <c r="D9" s="80" t="s">
        <v>45</v>
      </c>
      <c r="H9" s="18" t="s">
        <v>34</v>
      </c>
      <c r="I9" s="22"/>
      <c r="J9" s="8"/>
    </row>
    <row r="10" spans="1:15" ht="15.75" hidden="1" customHeight="1" x14ac:dyDescent="0.2">
      <c r="A10" s="2"/>
      <c r="B10" s="35"/>
      <c r="C10" s="55"/>
      <c r="D10" s="82" t="s">
        <v>47</v>
      </c>
      <c r="E10" s="81" t="s">
        <v>46</v>
      </c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19</v>
      </c>
      <c r="D11" s="243" t="s">
        <v>943</v>
      </c>
      <c r="E11" s="243"/>
      <c r="F11" s="243"/>
      <c r="G11" s="243"/>
      <c r="H11" s="18" t="s">
        <v>40</v>
      </c>
      <c r="I11" s="84">
        <v>44034121</v>
      </c>
      <c r="J11" s="8"/>
    </row>
    <row r="12" spans="1:15" ht="15.75" customHeight="1" x14ac:dyDescent="0.2">
      <c r="A12" s="2"/>
      <c r="B12" s="28"/>
      <c r="C12" s="54"/>
      <c r="D12" s="214" t="s">
        <v>944</v>
      </c>
      <c r="E12" s="214"/>
      <c r="F12" s="214"/>
      <c r="G12" s="214"/>
      <c r="H12" s="18" t="s">
        <v>34</v>
      </c>
      <c r="I12" s="84" t="s">
        <v>946</v>
      </c>
      <c r="J12" s="8"/>
    </row>
    <row r="13" spans="1:15" ht="15.75" customHeight="1" x14ac:dyDescent="0.2">
      <c r="A13" s="2"/>
      <c r="B13" s="29"/>
      <c r="C13" s="55"/>
      <c r="D13" s="85" t="s">
        <v>945</v>
      </c>
      <c r="E13" s="249" t="s">
        <v>46</v>
      </c>
      <c r="F13" s="250"/>
      <c r="G13" s="250"/>
      <c r="H13" s="19"/>
      <c r="I13" s="23"/>
      <c r="J13" s="34"/>
    </row>
    <row r="14" spans="1:15" ht="24" customHeight="1" x14ac:dyDescent="0.2">
      <c r="A14" s="2"/>
      <c r="B14" s="43" t="s">
        <v>21</v>
      </c>
      <c r="C14" s="56"/>
      <c r="D14" s="57"/>
      <c r="E14" s="58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32</v>
      </c>
      <c r="C15" s="59"/>
      <c r="D15" s="53"/>
      <c r="E15" s="242"/>
      <c r="F15" s="242"/>
      <c r="G15" s="244"/>
      <c r="H15" s="244"/>
      <c r="I15" s="244" t="s">
        <v>29</v>
      </c>
      <c r="J15" s="245"/>
    </row>
    <row r="16" spans="1:15" ht="23.25" customHeight="1" x14ac:dyDescent="0.2">
      <c r="A16" s="138" t="s">
        <v>24</v>
      </c>
      <c r="B16" s="38" t="s">
        <v>24</v>
      </c>
      <c r="C16" s="60"/>
      <c r="D16" s="61"/>
      <c r="E16" s="212"/>
      <c r="F16" s="213"/>
      <c r="G16" s="212"/>
      <c r="H16" s="213"/>
      <c r="I16" s="212">
        <f>SUMIF(F61:F92,A16,I61:I92)+SUMIF(F61:F92,"PSU",I61:I92)</f>
        <v>2198355.8499999996</v>
      </c>
      <c r="J16" s="225"/>
    </row>
    <row r="17" spans="1:10" ht="23.25" customHeight="1" x14ac:dyDescent="0.2">
      <c r="A17" s="138" t="s">
        <v>25</v>
      </c>
      <c r="B17" s="38" t="s">
        <v>25</v>
      </c>
      <c r="C17" s="60"/>
      <c r="D17" s="61"/>
      <c r="E17" s="212"/>
      <c r="F17" s="213"/>
      <c r="G17" s="212"/>
      <c r="H17" s="213"/>
      <c r="I17" s="212">
        <f>SUMIF(F61:F92,A17,I61:I92)</f>
        <v>563350.12000000011</v>
      </c>
      <c r="J17" s="225"/>
    </row>
    <row r="18" spans="1:10" ht="23.25" customHeight="1" x14ac:dyDescent="0.2">
      <c r="A18" s="138" t="s">
        <v>26</v>
      </c>
      <c r="B18" s="38" t="s">
        <v>26</v>
      </c>
      <c r="C18" s="60"/>
      <c r="D18" s="61"/>
      <c r="E18" s="212"/>
      <c r="F18" s="213"/>
      <c r="G18" s="212"/>
      <c r="H18" s="213"/>
      <c r="I18" s="212">
        <f>SUMIF(F61:F92,A18,I61:I92)</f>
        <v>0</v>
      </c>
      <c r="J18" s="225"/>
    </row>
    <row r="19" spans="1:10" ht="23.25" customHeight="1" x14ac:dyDescent="0.2">
      <c r="A19" s="138" t="s">
        <v>144</v>
      </c>
      <c r="B19" s="38" t="s">
        <v>27</v>
      </c>
      <c r="C19" s="60"/>
      <c r="D19" s="61"/>
      <c r="E19" s="212"/>
      <c r="F19" s="213"/>
      <c r="G19" s="212"/>
      <c r="H19" s="213"/>
      <c r="I19" s="212">
        <f>SUMIF(F61:F92,A19,I61:I92)</f>
        <v>59000</v>
      </c>
      <c r="J19" s="225"/>
    </row>
    <row r="20" spans="1:10" ht="23.25" customHeight="1" x14ac:dyDescent="0.2">
      <c r="A20" s="138" t="s">
        <v>145</v>
      </c>
      <c r="B20" s="38" t="s">
        <v>28</v>
      </c>
      <c r="C20" s="60"/>
      <c r="D20" s="61"/>
      <c r="E20" s="212"/>
      <c r="F20" s="213"/>
      <c r="G20" s="212"/>
      <c r="H20" s="213"/>
      <c r="I20" s="212">
        <f>SUMIF(F61:F92,A20,I61:I92)</f>
        <v>0</v>
      </c>
      <c r="J20" s="225"/>
    </row>
    <row r="21" spans="1:10" ht="23.25" customHeight="1" x14ac:dyDescent="0.2">
      <c r="A21" s="2"/>
      <c r="B21" s="48" t="s">
        <v>29</v>
      </c>
      <c r="C21" s="62"/>
      <c r="D21" s="63"/>
      <c r="E21" s="226"/>
      <c r="F21" s="246"/>
      <c r="G21" s="226"/>
      <c r="H21" s="246"/>
      <c r="I21" s="226">
        <f>G41</f>
        <v>2820705.9699999988</v>
      </c>
      <c r="J21" s="227"/>
    </row>
    <row r="22" spans="1:10" ht="33" customHeight="1" x14ac:dyDescent="0.2">
      <c r="A22" s="2"/>
      <c r="B22" s="42" t="s">
        <v>33</v>
      </c>
      <c r="C22" s="60"/>
      <c r="D22" s="61"/>
      <c r="E22" s="64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12</v>
      </c>
      <c r="C23" s="60"/>
      <c r="D23" s="61"/>
      <c r="E23" s="65">
        <v>12</v>
      </c>
      <c r="F23" s="39" t="s">
        <v>0</v>
      </c>
      <c r="G23" s="218">
        <f>ZakladDPHSniVypocet</f>
        <v>0</v>
      </c>
      <c r="H23" s="219"/>
      <c r="I23" s="219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13</v>
      </c>
      <c r="C24" s="60"/>
      <c r="D24" s="61"/>
      <c r="E24" s="65">
        <f>SazbaDPH1</f>
        <v>12</v>
      </c>
      <c r="F24" s="39" t="s">
        <v>0</v>
      </c>
      <c r="G24" s="216">
        <f>A23</f>
        <v>0</v>
      </c>
      <c r="H24" s="217"/>
      <c r="I24" s="217"/>
      <c r="J24" s="40" t="str">
        <f t="shared" si="0"/>
        <v>CZK</v>
      </c>
    </row>
    <row r="25" spans="1:10" ht="23.25" customHeight="1" x14ac:dyDescent="0.2">
      <c r="A25" s="2">
        <f>ZakladDPHZakl*SazbaDPH2/100</f>
        <v>592348.25369999977</v>
      </c>
      <c r="B25" s="38" t="s">
        <v>14</v>
      </c>
      <c r="C25" s="60"/>
      <c r="D25" s="61"/>
      <c r="E25" s="65">
        <v>21</v>
      </c>
      <c r="F25" s="39" t="s">
        <v>0</v>
      </c>
      <c r="G25" s="218">
        <f>ZakladDPHZaklVypocet</f>
        <v>2820705.9699999988</v>
      </c>
      <c r="H25" s="219"/>
      <c r="I25" s="219"/>
      <c r="J25" s="40" t="str">
        <f t="shared" si="0"/>
        <v>CZK</v>
      </c>
    </row>
    <row r="26" spans="1:10" ht="23.25" customHeight="1" x14ac:dyDescent="0.2">
      <c r="A26" s="2">
        <f>(A25-INT(A25))*100</f>
        <v>25.369999976828694</v>
      </c>
      <c r="B26" s="32" t="s">
        <v>15</v>
      </c>
      <c r="C26" s="66"/>
      <c r="D26" s="53"/>
      <c r="E26" s="67">
        <f>SazbaDPH2</f>
        <v>21</v>
      </c>
      <c r="F26" s="30" t="s">
        <v>0</v>
      </c>
      <c r="G26" s="233">
        <f>A25</f>
        <v>592348.25369999977</v>
      </c>
      <c r="H26" s="234"/>
      <c r="I26" s="234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3413054.2236999986</v>
      </c>
      <c r="B27" s="31" t="s">
        <v>4</v>
      </c>
      <c r="C27" s="68"/>
      <c r="D27" s="69"/>
      <c r="E27" s="68"/>
      <c r="F27" s="16"/>
      <c r="G27" s="235">
        <f>CenaCelkem-(ZakladDPHSni+DPHSni+ZakladDPHZakl+DPHZakl)</f>
        <v>0</v>
      </c>
      <c r="H27" s="235"/>
      <c r="I27" s="235"/>
      <c r="J27" s="41" t="str">
        <f t="shared" si="0"/>
        <v>CZK</v>
      </c>
    </row>
    <row r="28" spans="1:10" ht="27.75" hidden="1" customHeight="1" thickBot="1" x14ac:dyDescent="0.25">
      <c r="A28" s="2"/>
      <c r="B28" s="111" t="s">
        <v>23</v>
      </c>
      <c r="C28" s="112"/>
      <c r="D28" s="112"/>
      <c r="E28" s="113"/>
      <c r="F28" s="114"/>
      <c r="G28" s="228">
        <f>ZakladDPHSniVypocet+ZakladDPHZaklVypocet</f>
        <v>2820705.9699999988</v>
      </c>
      <c r="H28" s="229"/>
      <c r="I28" s="229"/>
      <c r="J28" s="115" t="str">
        <f t="shared" si="0"/>
        <v>CZK</v>
      </c>
    </row>
    <row r="29" spans="1:10" ht="27.75" customHeight="1" thickBot="1" x14ac:dyDescent="0.25">
      <c r="A29" s="2">
        <f>(A27-INT(A27))*100</f>
        <v>22.369999857619405</v>
      </c>
      <c r="B29" s="111" t="s">
        <v>35</v>
      </c>
      <c r="C29" s="116"/>
      <c r="D29" s="116"/>
      <c r="E29" s="116"/>
      <c r="F29" s="117"/>
      <c r="G29" s="228">
        <f>A27</f>
        <v>3413054.2236999986</v>
      </c>
      <c r="H29" s="228"/>
      <c r="I29" s="228"/>
      <c r="J29" s="118" t="s">
        <v>64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0" t="s">
        <v>11</v>
      </c>
      <c r="D32" s="71" t="s">
        <v>947</v>
      </c>
      <c r="E32" s="71"/>
      <c r="F32" s="15" t="s">
        <v>10</v>
      </c>
      <c r="G32" s="26"/>
      <c r="H32" s="27">
        <v>46091</v>
      </c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2"/>
      <c r="D34" s="220"/>
      <c r="E34" s="221"/>
      <c r="G34" s="222"/>
      <c r="H34" s="223"/>
      <c r="I34" s="223"/>
      <c r="J34" s="25"/>
    </row>
    <row r="35" spans="1:10" ht="12.75" customHeight="1" x14ac:dyDescent="0.2">
      <c r="A35" s="2"/>
      <c r="B35" s="2"/>
      <c r="D35" s="215" t="s">
        <v>2</v>
      </c>
      <c r="E35" s="215"/>
      <c r="H35" s="10" t="s">
        <v>3</v>
      </c>
      <c r="J35" s="9"/>
    </row>
    <row r="36" spans="1:10" ht="13.5" customHeight="1" thickBot="1" x14ac:dyDescent="0.25">
      <c r="A36" s="11"/>
      <c r="B36" s="11"/>
      <c r="C36" s="73"/>
      <c r="D36" s="73"/>
      <c r="E36" s="73"/>
      <c r="F36" s="12"/>
      <c r="G36" s="12"/>
      <c r="H36" s="12"/>
      <c r="I36" s="12"/>
      <c r="J36" s="13"/>
    </row>
    <row r="37" spans="1:10" ht="27" customHeight="1" x14ac:dyDescent="0.2">
      <c r="B37" s="88" t="s">
        <v>16</v>
      </c>
      <c r="C37" s="89"/>
      <c r="D37" s="89"/>
      <c r="E37" s="89"/>
      <c r="F37" s="90"/>
      <c r="G37" s="90"/>
      <c r="H37" s="90"/>
      <c r="I37" s="90"/>
      <c r="J37" s="91"/>
    </row>
    <row r="38" spans="1:10" ht="25.5" customHeight="1" x14ac:dyDescent="0.2">
      <c r="A38" s="87" t="s">
        <v>37</v>
      </c>
      <c r="B38" s="92" t="s">
        <v>17</v>
      </c>
      <c r="C38" s="93" t="s">
        <v>5</v>
      </c>
      <c r="D38" s="93"/>
      <c r="E38" s="93"/>
      <c r="F38" s="94" t="str">
        <f>B23</f>
        <v>Základ pro sníženou DPH</v>
      </c>
      <c r="G38" s="94" t="str">
        <f>B25</f>
        <v>Základ pro základní DPH</v>
      </c>
      <c r="H38" s="95" t="s">
        <v>18</v>
      </c>
      <c r="I38" s="95" t="s">
        <v>1</v>
      </c>
      <c r="J38" s="96" t="s">
        <v>0</v>
      </c>
    </row>
    <row r="39" spans="1:10" ht="25.5" hidden="1" customHeight="1" x14ac:dyDescent="0.2">
      <c r="A39" s="87">
        <v>1</v>
      </c>
      <c r="B39" s="97" t="s">
        <v>49</v>
      </c>
      <c r="C39" s="208"/>
      <c r="D39" s="208"/>
      <c r="E39" s="208"/>
      <c r="F39" s="98">
        <f>'S01 1) STAVBA Pol'!AD129+'S01 2) ZTI Pol'!AD126+'S01 3) PL Pol'!AE41+'S01 4) UT Pol'!AE98+'S01 5) ELEKTRO Pol'!AD133</f>
        <v>0</v>
      </c>
      <c r="G39" s="99">
        <f>'S01 1) STAVBA Pol'!AE129+'S01 2) ZTI Pol'!AE126+'S01 3) PL Pol'!AF41+'S01 4) UT Pol'!AF98+'S01 5) ELEKTRO Pol'!AE133</f>
        <v>2820705.9699999988</v>
      </c>
      <c r="H39" s="100">
        <f t="shared" ref="H39:H46" si="1">(F39*SazbaDPH1/100)+(G39*SazbaDPH2/100)</f>
        <v>592348.25369999977</v>
      </c>
      <c r="I39" s="100">
        <f>F39+G39+H39</f>
        <v>3413054.2236999986</v>
      </c>
      <c r="J39" s="101">
        <f>IF(CenaCelkemVypocet=0,"",I39/CenaCelkemVypocet*100)</f>
        <v>100</v>
      </c>
    </row>
    <row r="40" spans="1:10" ht="25.5" customHeight="1" x14ac:dyDescent="0.2">
      <c r="A40" s="87">
        <v>2</v>
      </c>
      <c r="B40" s="102"/>
      <c r="C40" s="224" t="s">
        <v>50</v>
      </c>
      <c r="D40" s="224"/>
      <c r="E40" s="224"/>
      <c r="F40" s="103"/>
      <c r="G40" s="104"/>
      <c r="H40" s="104">
        <f t="shared" si="1"/>
        <v>0</v>
      </c>
      <c r="I40" s="104"/>
      <c r="J40" s="105"/>
    </row>
    <row r="41" spans="1:10" ht="25.5" customHeight="1" x14ac:dyDescent="0.2">
      <c r="A41" s="87">
        <v>2</v>
      </c>
      <c r="B41" s="102" t="s">
        <v>51</v>
      </c>
      <c r="C41" s="224" t="s">
        <v>52</v>
      </c>
      <c r="D41" s="224"/>
      <c r="E41" s="224"/>
      <c r="F41" s="103">
        <f>'S01 1) STAVBA Pol'!AD129+'S01 2) ZTI Pol'!AD126+'S01 3) PL Pol'!AE41+'S01 4) UT Pol'!AE98+'S01 5) ELEKTRO Pol'!AD133</f>
        <v>0</v>
      </c>
      <c r="G41" s="104">
        <f>'S01 1) STAVBA Pol'!AE129+'S01 2) ZTI Pol'!AE126+'S01 3) PL Pol'!AF41+'S01 4) UT Pol'!AF98+'S01 5) ELEKTRO Pol'!AE133</f>
        <v>2820705.9699999988</v>
      </c>
      <c r="H41" s="104">
        <f t="shared" si="1"/>
        <v>592348.25369999977</v>
      </c>
      <c r="I41" s="104">
        <f t="shared" ref="I41:I46" si="2">F41+G41+H41</f>
        <v>3413054.2236999986</v>
      </c>
      <c r="J41" s="105">
        <f t="shared" ref="J41:J46" si="3">IF(CenaCelkemVypocet=0,"",I41/CenaCelkemVypocet*100)</f>
        <v>100</v>
      </c>
    </row>
    <row r="42" spans="1:10" ht="25.5" customHeight="1" x14ac:dyDescent="0.2">
      <c r="A42" s="87">
        <v>3</v>
      </c>
      <c r="B42" s="106" t="s">
        <v>53</v>
      </c>
      <c r="C42" s="208" t="s">
        <v>54</v>
      </c>
      <c r="D42" s="208"/>
      <c r="E42" s="208"/>
      <c r="F42" s="107">
        <f>'S01 1) STAVBA Pol'!AD129</f>
        <v>0</v>
      </c>
      <c r="G42" s="100">
        <f>'S01 1) STAVBA Pol'!AE129</f>
        <v>909819.81</v>
      </c>
      <c r="H42" s="100">
        <f t="shared" si="1"/>
        <v>191062.16010000001</v>
      </c>
      <c r="I42" s="100">
        <f t="shared" si="2"/>
        <v>1100881.9701</v>
      </c>
      <c r="J42" s="101">
        <f t="shared" si="3"/>
        <v>32.255038975225069</v>
      </c>
    </row>
    <row r="43" spans="1:10" ht="25.5" customHeight="1" x14ac:dyDescent="0.2">
      <c r="A43" s="87">
        <v>3</v>
      </c>
      <c r="B43" s="106" t="s">
        <v>55</v>
      </c>
      <c r="C43" s="208" t="s">
        <v>56</v>
      </c>
      <c r="D43" s="208"/>
      <c r="E43" s="208"/>
      <c r="F43" s="107">
        <f>'S01 2) ZTI Pol'!AD126</f>
        <v>0</v>
      </c>
      <c r="G43" s="100">
        <f>'S01 2) ZTI Pol'!AE126</f>
        <v>1320918.0199999993</v>
      </c>
      <c r="H43" s="100">
        <f t="shared" si="1"/>
        <v>277392.78419999988</v>
      </c>
      <c r="I43" s="100">
        <f t="shared" si="2"/>
        <v>1598310.8041999992</v>
      </c>
      <c r="J43" s="101">
        <f t="shared" si="3"/>
        <v>46.829341095768299</v>
      </c>
    </row>
    <row r="44" spans="1:10" ht="25.5" customHeight="1" x14ac:dyDescent="0.2">
      <c r="A44" s="87">
        <v>3</v>
      </c>
      <c r="B44" s="106" t="s">
        <v>57</v>
      </c>
      <c r="C44" s="208" t="s">
        <v>58</v>
      </c>
      <c r="D44" s="208"/>
      <c r="E44" s="208"/>
      <c r="F44" s="107">
        <f>'S01 3) PL Pol'!AE41</f>
        <v>0</v>
      </c>
      <c r="G44" s="100">
        <f>'S01 3) PL Pol'!AF41</f>
        <v>0</v>
      </c>
      <c r="H44" s="100">
        <f t="shared" si="1"/>
        <v>0</v>
      </c>
      <c r="I44" s="100">
        <f t="shared" si="2"/>
        <v>0</v>
      </c>
      <c r="J44" s="101">
        <f t="shared" si="3"/>
        <v>0</v>
      </c>
    </row>
    <row r="45" spans="1:10" ht="25.5" customHeight="1" x14ac:dyDescent="0.2">
      <c r="A45" s="87">
        <v>3</v>
      </c>
      <c r="B45" s="106" t="s">
        <v>59</v>
      </c>
      <c r="C45" s="208" t="s">
        <v>60</v>
      </c>
      <c r="D45" s="208"/>
      <c r="E45" s="208"/>
      <c r="F45" s="107">
        <f>'S01 4) UT Pol'!AE98</f>
        <v>0</v>
      </c>
      <c r="G45" s="100">
        <f>'S01 4) UT Pol'!AF98</f>
        <v>0</v>
      </c>
      <c r="H45" s="100">
        <f t="shared" si="1"/>
        <v>0</v>
      </c>
      <c r="I45" s="100">
        <f t="shared" si="2"/>
        <v>0</v>
      </c>
      <c r="J45" s="101">
        <f t="shared" si="3"/>
        <v>0</v>
      </c>
    </row>
    <row r="46" spans="1:10" ht="25.5" customHeight="1" x14ac:dyDescent="0.2">
      <c r="A46" s="87">
        <v>3</v>
      </c>
      <c r="B46" s="106" t="s">
        <v>61</v>
      </c>
      <c r="C46" s="208" t="s">
        <v>62</v>
      </c>
      <c r="D46" s="208"/>
      <c r="E46" s="208"/>
      <c r="F46" s="107">
        <f>'S01 5) ELEKTRO Pol'!AD133</f>
        <v>0</v>
      </c>
      <c r="G46" s="100">
        <f>'S01 5) ELEKTRO Pol'!AE133</f>
        <v>589968.1399999999</v>
      </c>
      <c r="H46" s="100">
        <f t="shared" si="1"/>
        <v>123893.30939999997</v>
      </c>
      <c r="I46" s="100">
        <f t="shared" si="2"/>
        <v>713861.44939999981</v>
      </c>
      <c r="J46" s="101">
        <f t="shared" si="3"/>
        <v>20.915619929006642</v>
      </c>
    </row>
    <row r="47" spans="1:10" ht="25.5" customHeight="1" x14ac:dyDescent="0.2">
      <c r="A47" s="87"/>
      <c r="B47" s="209" t="s">
        <v>63</v>
      </c>
      <c r="C47" s="210"/>
      <c r="D47" s="210"/>
      <c r="E47" s="211"/>
      <c r="F47" s="108">
        <f>SUMIF(A39:A46,"=1",F39:F46)</f>
        <v>0</v>
      </c>
      <c r="G47" s="109">
        <f>SUMIF(A39:A46,"=1",G39:G46)</f>
        <v>2820705.9699999988</v>
      </c>
      <c r="H47" s="109">
        <f>SUMIF(A39:A46,"=1",H39:H46)</f>
        <v>592348.25369999977</v>
      </c>
      <c r="I47" s="109">
        <f>SUMIF(A39:A46,"=1",I39:I46)</f>
        <v>3413054.2236999986</v>
      </c>
      <c r="J47" s="110">
        <f>SUMIF(A39:A46,"=1",J39:J46)</f>
        <v>100</v>
      </c>
    </row>
    <row r="49" spans="1:10" x14ac:dyDescent="0.2">
      <c r="A49" t="s">
        <v>65</v>
      </c>
      <c r="B49" t="s">
        <v>66</v>
      </c>
    </row>
    <row r="50" spans="1:10" x14ac:dyDescent="0.2">
      <c r="A50" t="s">
        <v>67</v>
      </c>
      <c r="B50" t="s">
        <v>68</v>
      </c>
    </row>
    <row r="51" spans="1:10" x14ac:dyDescent="0.2">
      <c r="A51" t="s">
        <v>69</v>
      </c>
      <c r="B51" t="s">
        <v>70</v>
      </c>
    </row>
    <row r="52" spans="1:10" x14ac:dyDescent="0.2">
      <c r="A52" t="s">
        <v>69</v>
      </c>
      <c r="B52" t="s">
        <v>71</v>
      </c>
    </row>
    <row r="53" spans="1:10" x14ac:dyDescent="0.2">
      <c r="A53" t="s">
        <v>69</v>
      </c>
      <c r="B53" t="s">
        <v>72</v>
      </c>
    </row>
    <row r="54" spans="1:10" x14ac:dyDescent="0.2">
      <c r="A54" t="s">
        <v>69</v>
      </c>
      <c r="B54" t="s">
        <v>73</v>
      </c>
    </row>
    <row r="55" spans="1:10" x14ac:dyDescent="0.2">
      <c r="A55" t="s">
        <v>69</v>
      </c>
      <c r="B55" t="s">
        <v>74</v>
      </c>
    </row>
    <row r="58" spans="1:10" ht="15.75" x14ac:dyDescent="0.25">
      <c r="B58" s="119" t="s">
        <v>75</v>
      </c>
    </row>
    <row r="60" spans="1:10" ht="25.5" customHeight="1" x14ac:dyDescent="0.2">
      <c r="A60" s="121"/>
      <c r="B60" s="124" t="s">
        <v>17</v>
      </c>
      <c r="C60" s="124" t="s">
        <v>5</v>
      </c>
      <c r="D60" s="125"/>
      <c r="E60" s="125"/>
      <c r="F60" s="126" t="s">
        <v>76</v>
      </c>
      <c r="G60" s="126"/>
      <c r="H60" s="126"/>
      <c r="I60" s="126" t="s">
        <v>29</v>
      </c>
      <c r="J60" s="126" t="s">
        <v>0</v>
      </c>
    </row>
    <row r="61" spans="1:10" ht="36.75" customHeight="1" x14ac:dyDescent="0.2">
      <c r="A61" s="122"/>
      <c r="B61" s="127" t="s">
        <v>77</v>
      </c>
      <c r="C61" s="206" t="s">
        <v>78</v>
      </c>
      <c r="D61" s="207"/>
      <c r="E61" s="207"/>
      <c r="F61" s="135" t="s">
        <v>24</v>
      </c>
      <c r="G61" s="128"/>
      <c r="H61" s="128"/>
      <c r="I61" s="128">
        <f>'S01 5) ELEKTRO Pol'!G8</f>
        <v>118625.39999999998</v>
      </c>
      <c r="J61" s="132">
        <f>IF(I93=0,"",I61/I93*100)</f>
        <v>4.2055216410946921</v>
      </c>
    </row>
    <row r="62" spans="1:10" ht="36.75" customHeight="1" x14ac:dyDescent="0.2">
      <c r="A62" s="122"/>
      <c r="B62" s="127" t="s">
        <v>79</v>
      </c>
      <c r="C62" s="206" t="s">
        <v>80</v>
      </c>
      <c r="D62" s="207"/>
      <c r="E62" s="207"/>
      <c r="F62" s="135" t="s">
        <v>24</v>
      </c>
      <c r="G62" s="128"/>
      <c r="H62" s="128"/>
      <c r="I62" s="128">
        <f>'S01 5) ELEKTRO Pol'!G95</f>
        <v>33238.240000000005</v>
      </c>
      <c r="J62" s="132">
        <f>IF(I93=0,"",I62/I93*100)</f>
        <v>1.1783659960843065</v>
      </c>
    </row>
    <row r="63" spans="1:10" ht="36.75" customHeight="1" x14ac:dyDescent="0.2">
      <c r="A63" s="122"/>
      <c r="B63" s="127" t="s">
        <v>81</v>
      </c>
      <c r="C63" s="206" t="s">
        <v>82</v>
      </c>
      <c r="D63" s="207"/>
      <c r="E63" s="207"/>
      <c r="F63" s="135" t="s">
        <v>24</v>
      </c>
      <c r="G63" s="128"/>
      <c r="H63" s="128"/>
      <c r="I63" s="128">
        <f>'S01 5) ELEKTRO Pol'!G108</f>
        <v>34479.599999999999</v>
      </c>
      <c r="J63" s="132">
        <f>IF(I93=0,"",I63/I93*100)</f>
        <v>1.2223748368923397</v>
      </c>
    </row>
    <row r="64" spans="1:10" ht="36.75" customHeight="1" x14ac:dyDescent="0.2">
      <c r="A64" s="122"/>
      <c r="B64" s="127" t="s">
        <v>83</v>
      </c>
      <c r="C64" s="206" t="s">
        <v>84</v>
      </c>
      <c r="D64" s="207"/>
      <c r="E64" s="207"/>
      <c r="F64" s="135" t="s">
        <v>24</v>
      </c>
      <c r="G64" s="128"/>
      <c r="H64" s="128"/>
      <c r="I64" s="128">
        <f>'S01 5) ELEKTRO Pol'!G113</f>
        <v>12335.720000000001</v>
      </c>
      <c r="J64" s="132">
        <f>IF(I93=0,"",I64/I93*100)</f>
        <v>0.43732739715511709</v>
      </c>
    </row>
    <row r="65" spans="1:10" ht="36.75" customHeight="1" x14ac:dyDescent="0.2">
      <c r="A65" s="122"/>
      <c r="B65" s="127" t="s">
        <v>85</v>
      </c>
      <c r="C65" s="206" t="s">
        <v>86</v>
      </c>
      <c r="D65" s="207"/>
      <c r="E65" s="207"/>
      <c r="F65" s="135" t="s">
        <v>24</v>
      </c>
      <c r="G65" s="128"/>
      <c r="H65" s="128"/>
      <c r="I65" s="128">
        <f>'S01 5) ELEKTRO Pol'!G121</f>
        <v>10343.879999999999</v>
      </c>
      <c r="J65" s="132">
        <f>IF(I93=0,"",I65/I93*100)</f>
        <v>0.36671245106770195</v>
      </c>
    </row>
    <row r="66" spans="1:10" ht="36.75" customHeight="1" x14ac:dyDescent="0.2">
      <c r="A66" s="122"/>
      <c r="B66" s="127" t="s">
        <v>87</v>
      </c>
      <c r="C66" s="206" t="s">
        <v>88</v>
      </c>
      <c r="D66" s="207"/>
      <c r="E66" s="207"/>
      <c r="F66" s="135" t="s">
        <v>24</v>
      </c>
      <c r="G66" s="128"/>
      <c r="H66" s="128"/>
      <c r="I66" s="128">
        <f>'S01 5) ELEKTRO Pol'!G125</f>
        <v>69974</v>
      </c>
      <c r="J66" s="132">
        <f>IF(I93=0,"",I66/I93*100)</f>
        <v>2.4807264828102586</v>
      </c>
    </row>
    <row r="67" spans="1:10" ht="36.75" customHeight="1" x14ac:dyDescent="0.2">
      <c r="A67" s="122"/>
      <c r="B67" s="127" t="s">
        <v>89</v>
      </c>
      <c r="C67" s="206" t="s">
        <v>90</v>
      </c>
      <c r="D67" s="207"/>
      <c r="E67" s="207"/>
      <c r="F67" s="135" t="s">
        <v>24</v>
      </c>
      <c r="G67" s="128"/>
      <c r="H67" s="128"/>
      <c r="I67" s="128">
        <f>'S01 5) ELEKTRO Pol'!G50</f>
        <v>8775.66</v>
      </c>
      <c r="J67" s="132">
        <f>IF(I93=0,"",I67/I93*100)</f>
        <v>0.31111573107352264</v>
      </c>
    </row>
    <row r="68" spans="1:10" ht="36.75" customHeight="1" x14ac:dyDescent="0.2">
      <c r="A68" s="122"/>
      <c r="B68" s="127" t="s">
        <v>91</v>
      </c>
      <c r="C68" s="206" t="s">
        <v>92</v>
      </c>
      <c r="D68" s="207"/>
      <c r="E68" s="207"/>
      <c r="F68" s="135" t="s">
        <v>24</v>
      </c>
      <c r="G68" s="128"/>
      <c r="H68" s="128"/>
      <c r="I68" s="128">
        <f>'S01 5) ELEKTRO Pol'!G60</f>
        <v>219008</v>
      </c>
      <c r="J68" s="132">
        <f>IF(I93=0,"",I68/I93*100)</f>
        <v>7.7642973897063063</v>
      </c>
    </row>
    <row r="69" spans="1:10" ht="36.75" customHeight="1" x14ac:dyDescent="0.2">
      <c r="A69" s="122"/>
      <c r="B69" s="127" t="s">
        <v>93</v>
      </c>
      <c r="C69" s="206" t="s">
        <v>94</v>
      </c>
      <c r="D69" s="207"/>
      <c r="E69" s="207"/>
      <c r="F69" s="135" t="s">
        <v>24</v>
      </c>
      <c r="G69" s="128"/>
      <c r="H69" s="128"/>
      <c r="I69" s="128">
        <f>'S01 5) ELEKTRO Pol'!G64</f>
        <v>83033.06</v>
      </c>
      <c r="J69" s="132">
        <f>IF(I93=0,"",I69/I93*100)</f>
        <v>2.9436978147708173</v>
      </c>
    </row>
    <row r="70" spans="1:10" ht="36.75" customHeight="1" x14ac:dyDescent="0.2">
      <c r="A70" s="122"/>
      <c r="B70" s="127" t="s">
        <v>95</v>
      </c>
      <c r="C70" s="206" t="s">
        <v>96</v>
      </c>
      <c r="D70" s="207"/>
      <c r="E70" s="207"/>
      <c r="F70" s="135" t="s">
        <v>24</v>
      </c>
      <c r="G70" s="128"/>
      <c r="H70" s="128"/>
      <c r="I70" s="128">
        <f>'S01 5) ELEKTRO Pol'!G92</f>
        <v>154.58000000000001</v>
      </c>
      <c r="J70" s="132">
        <f>IF(I93=0,"",I70/I93*100)</f>
        <v>5.4801883515707226E-3</v>
      </c>
    </row>
    <row r="71" spans="1:10" ht="36.75" customHeight="1" x14ac:dyDescent="0.2">
      <c r="A71" s="122"/>
      <c r="B71" s="127" t="s">
        <v>97</v>
      </c>
      <c r="C71" s="206" t="s">
        <v>98</v>
      </c>
      <c r="D71" s="207"/>
      <c r="E71" s="207"/>
      <c r="F71" s="135" t="s">
        <v>24</v>
      </c>
      <c r="G71" s="128"/>
      <c r="H71" s="128"/>
      <c r="I71" s="128">
        <f>'S01 1) STAVBA Pol'!G8+'S01 2) ZTI Pol'!G8+'S01 3) PL Pol'!G8</f>
        <v>498243.07</v>
      </c>
      <c r="J71" s="132">
        <f>IF(I93=0,"",I71/I93*100)</f>
        <v>17.663771952806549</v>
      </c>
    </row>
    <row r="72" spans="1:10" ht="36.75" customHeight="1" x14ac:dyDescent="0.2">
      <c r="A72" s="122"/>
      <c r="B72" s="127" t="s">
        <v>99</v>
      </c>
      <c r="C72" s="206" t="s">
        <v>100</v>
      </c>
      <c r="D72" s="207"/>
      <c r="E72" s="207"/>
      <c r="F72" s="135" t="s">
        <v>24</v>
      </c>
      <c r="G72" s="128"/>
      <c r="H72" s="128"/>
      <c r="I72" s="128">
        <f>'S01 1) STAVBA Pol'!G12</f>
        <v>91436.45</v>
      </c>
      <c r="J72" s="132">
        <f>IF(I93=0,"",I72/I93*100)</f>
        <v>3.2416157859941701</v>
      </c>
    </row>
    <row r="73" spans="1:10" ht="36.75" customHeight="1" x14ac:dyDescent="0.2">
      <c r="A73" s="122"/>
      <c r="B73" s="127" t="s">
        <v>101</v>
      </c>
      <c r="C73" s="206" t="s">
        <v>102</v>
      </c>
      <c r="D73" s="207"/>
      <c r="E73" s="207"/>
      <c r="F73" s="135" t="s">
        <v>24</v>
      </c>
      <c r="G73" s="128"/>
      <c r="H73" s="128"/>
      <c r="I73" s="128">
        <f>'S01 1) STAVBA Pol'!G31+2194.8</f>
        <v>237305.38999999996</v>
      </c>
      <c r="J73" s="132">
        <f>IF(I93=0,"",I73/I93*100)</f>
        <v>8.4129786132937454</v>
      </c>
    </row>
    <row r="74" spans="1:10" ht="36.75" customHeight="1" x14ac:dyDescent="0.2">
      <c r="A74" s="122"/>
      <c r="B74" s="127" t="s">
        <v>103</v>
      </c>
      <c r="C74" s="206" t="s">
        <v>104</v>
      </c>
      <c r="D74" s="207"/>
      <c r="E74" s="207"/>
      <c r="F74" s="135" t="s">
        <v>24</v>
      </c>
      <c r="G74" s="128"/>
      <c r="H74" s="128"/>
      <c r="I74" s="128">
        <f>'S01 2) ZTI Pol'!G31</f>
        <v>149690.07999999999</v>
      </c>
      <c r="J74" s="132">
        <f>IF(I93=0,"",I74/I93*100)</f>
        <v>5.306830332266073</v>
      </c>
    </row>
    <row r="75" spans="1:10" ht="36.75" customHeight="1" x14ac:dyDescent="0.2">
      <c r="A75" s="122"/>
      <c r="B75" s="127" t="s">
        <v>105</v>
      </c>
      <c r="C75" s="206" t="s">
        <v>106</v>
      </c>
      <c r="D75" s="207"/>
      <c r="E75" s="207"/>
      <c r="F75" s="135" t="s">
        <v>24</v>
      </c>
      <c r="G75" s="128"/>
      <c r="H75" s="128"/>
      <c r="I75" s="128">
        <f>'S01 1) STAVBA Pol'!G67</f>
        <v>9770.4</v>
      </c>
      <c r="J75" s="132">
        <f>IF(I93=0,"",I75/I93*100)</f>
        <v>0.34638137061836322</v>
      </c>
    </row>
    <row r="76" spans="1:10" ht="36.75" customHeight="1" x14ac:dyDescent="0.2">
      <c r="A76" s="122"/>
      <c r="B76" s="127" t="s">
        <v>107</v>
      </c>
      <c r="C76" s="206" t="s">
        <v>108</v>
      </c>
      <c r="D76" s="207"/>
      <c r="E76" s="207"/>
      <c r="F76" s="135" t="s">
        <v>24</v>
      </c>
      <c r="G76" s="128"/>
      <c r="H76" s="128"/>
      <c r="I76" s="128">
        <f>'S01 1) STAVBA Pol'!G70</f>
        <v>24337.5</v>
      </c>
      <c r="J76" s="132">
        <f>IF(I93=0,"",I76/I93*100)</f>
        <v>0.86281591413088676</v>
      </c>
    </row>
    <row r="77" spans="1:10" ht="36.75" customHeight="1" x14ac:dyDescent="0.2">
      <c r="A77" s="122"/>
      <c r="B77" s="127" t="s">
        <v>111</v>
      </c>
      <c r="C77" s="206" t="s">
        <v>112</v>
      </c>
      <c r="D77" s="207"/>
      <c r="E77" s="207"/>
      <c r="F77" s="135" t="s">
        <v>24</v>
      </c>
      <c r="G77" s="128"/>
      <c r="H77" s="128"/>
      <c r="I77" s="128">
        <f>'S01 1) STAVBA Pol'!G73+'S01 2) ZTI Pol'!G45+'S01 3) PL Pol'!G18+29913</f>
        <v>533254.82000000007</v>
      </c>
      <c r="J77" s="132">
        <f>IF(I93=0,"",I77/I93*100)</f>
        <v>18.905012634124354</v>
      </c>
    </row>
    <row r="78" spans="1:10" ht="36.75" customHeight="1" x14ac:dyDescent="0.2">
      <c r="A78" s="122"/>
      <c r="B78" s="127" t="s">
        <v>113</v>
      </c>
      <c r="C78" s="206" t="s">
        <v>114</v>
      </c>
      <c r="D78" s="207"/>
      <c r="E78" s="207"/>
      <c r="F78" s="135" t="s">
        <v>24</v>
      </c>
      <c r="G78" s="128"/>
      <c r="H78" s="128"/>
      <c r="I78" s="128">
        <f>'S01 1) STAVBA Pol'!G94</f>
        <v>64350</v>
      </c>
      <c r="J78" s="132">
        <f>IF(I93=0,"",I78/I93*100)</f>
        <v>2.2813437729562427</v>
      </c>
    </row>
    <row r="79" spans="1:10" ht="36.75" customHeight="1" x14ac:dyDescent="0.2">
      <c r="A79" s="122"/>
      <c r="B79" s="127" t="s">
        <v>117</v>
      </c>
      <c r="C79" s="206" t="s">
        <v>118</v>
      </c>
      <c r="D79" s="207"/>
      <c r="E79" s="207"/>
      <c r="F79" s="135" t="s">
        <v>25</v>
      </c>
      <c r="G79" s="128"/>
      <c r="H79" s="128"/>
      <c r="I79" s="128">
        <f>'S01 1) STAVBA Pol'!G96+'S01 2) ZTI Pol'!G54</f>
        <v>286788.35000000009</v>
      </c>
      <c r="J79" s="132">
        <f>IF(I93=0,"",I79/I93*100)</f>
        <v>10.167254334559374</v>
      </c>
    </row>
    <row r="80" spans="1:10" ht="36.75" customHeight="1" x14ac:dyDescent="0.2">
      <c r="A80" s="122"/>
      <c r="B80" s="127" t="s">
        <v>119</v>
      </c>
      <c r="C80" s="206" t="s">
        <v>120</v>
      </c>
      <c r="D80" s="207"/>
      <c r="E80" s="207"/>
      <c r="F80" s="135" t="s">
        <v>25</v>
      </c>
      <c r="G80" s="128"/>
      <c r="H80" s="128"/>
      <c r="I80" s="128">
        <f>'S01 2) ZTI Pol'!G79</f>
        <v>265295.27</v>
      </c>
      <c r="J80" s="132">
        <f>IF(I93=0,"",I80/I93*100)</f>
        <v>9.4052791330108043</v>
      </c>
    </row>
    <row r="81" spans="1:10" ht="36.75" customHeight="1" x14ac:dyDescent="0.2">
      <c r="A81" s="122"/>
      <c r="B81" s="127" t="s">
        <v>121</v>
      </c>
      <c r="C81" s="206" t="s">
        <v>122</v>
      </c>
      <c r="D81" s="207"/>
      <c r="E81" s="207"/>
      <c r="F81" s="135" t="s">
        <v>25</v>
      </c>
      <c r="G81" s="128"/>
      <c r="H81" s="128"/>
      <c r="I81" s="128">
        <f>'S01 3) PL Pol'!G21</f>
        <v>0</v>
      </c>
      <c r="J81" s="132">
        <f>IF(I93=0,"",I81/I93*100)</f>
        <v>0</v>
      </c>
    </row>
    <row r="82" spans="1:10" ht="36.75" customHeight="1" x14ac:dyDescent="0.2">
      <c r="A82" s="122"/>
      <c r="B82" s="127" t="s">
        <v>123</v>
      </c>
      <c r="C82" s="206" t="s">
        <v>124</v>
      </c>
      <c r="D82" s="207"/>
      <c r="E82" s="207"/>
      <c r="F82" s="135" t="s">
        <v>25</v>
      </c>
      <c r="G82" s="128"/>
      <c r="H82" s="128"/>
      <c r="I82" s="128">
        <f>'S01 4) UT Pol'!G19</f>
        <v>0</v>
      </c>
      <c r="J82" s="132">
        <f>IF(I93=0,"",I82/I93*100)</f>
        <v>0</v>
      </c>
    </row>
    <row r="83" spans="1:10" ht="36.75" customHeight="1" x14ac:dyDescent="0.2">
      <c r="A83" s="122"/>
      <c r="B83" s="127" t="s">
        <v>125</v>
      </c>
      <c r="C83" s="206" t="s">
        <v>126</v>
      </c>
      <c r="D83" s="207"/>
      <c r="E83" s="207"/>
      <c r="F83" s="135" t="s">
        <v>25</v>
      </c>
      <c r="G83" s="128"/>
      <c r="H83" s="128"/>
      <c r="I83" s="128">
        <f>'S01 4) UT Pol'!G27</f>
        <v>0</v>
      </c>
      <c r="J83" s="132">
        <f>IF(I93=0,"",I83/I93*100)</f>
        <v>0</v>
      </c>
    </row>
    <row r="84" spans="1:10" ht="36.75" customHeight="1" x14ac:dyDescent="0.2">
      <c r="A84" s="122"/>
      <c r="B84" s="127" t="s">
        <v>127</v>
      </c>
      <c r="C84" s="206" t="s">
        <v>128</v>
      </c>
      <c r="D84" s="207"/>
      <c r="E84" s="207"/>
      <c r="F84" s="135" t="s">
        <v>25</v>
      </c>
      <c r="G84" s="128"/>
      <c r="H84" s="128"/>
      <c r="I84" s="128">
        <f>'S01 4) UT Pol'!G33</f>
        <v>0</v>
      </c>
      <c r="J84" s="132">
        <f>IF(I93=0,"",I84/I93*100)</f>
        <v>0</v>
      </c>
    </row>
    <row r="85" spans="1:10" ht="36.75" customHeight="1" x14ac:dyDescent="0.2">
      <c r="A85" s="122"/>
      <c r="B85" s="127" t="s">
        <v>129</v>
      </c>
      <c r="C85" s="206" t="s">
        <v>130</v>
      </c>
      <c r="D85" s="207"/>
      <c r="E85" s="207"/>
      <c r="F85" s="135" t="s">
        <v>25</v>
      </c>
      <c r="G85" s="128"/>
      <c r="H85" s="128"/>
      <c r="I85" s="128">
        <f>'S01 4) UT Pol'!G47</f>
        <v>0</v>
      </c>
      <c r="J85" s="132">
        <f>IF(I93=0,"",I85/I93*100)</f>
        <v>0</v>
      </c>
    </row>
    <row r="86" spans="1:10" ht="36.75" customHeight="1" x14ac:dyDescent="0.2">
      <c r="A86" s="122"/>
      <c r="B86" s="127" t="s">
        <v>131</v>
      </c>
      <c r="C86" s="206" t="s">
        <v>132</v>
      </c>
      <c r="D86" s="207"/>
      <c r="E86" s="207"/>
      <c r="F86" s="135" t="s">
        <v>25</v>
      </c>
      <c r="G86" s="128"/>
      <c r="H86" s="128"/>
      <c r="I86" s="128">
        <f>'S01 4) UT Pol'!G65</f>
        <v>0</v>
      </c>
      <c r="J86" s="132">
        <f>IF(I93=0,"",I86/I93*100)</f>
        <v>0</v>
      </c>
    </row>
    <row r="87" spans="1:10" ht="36.75" customHeight="1" x14ac:dyDescent="0.2">
      <c r="A87" s="122"/>
      <c r="B87" s="127" t="s">
        <v>133</v>
      </c>
      <c r="C87" s="206" t="s">
        <v>134</v>
      </c>
      <c r="D87" s="207"/>
      <c r="E87" s="207"/>
      <c r="F87" s="135" t="s">
        <v>25</v>
      </c>
      <c r="G87" s="128"/>
      <c r="H87" s="128"/>
      <c r="I87" s="128">
        <f>'S01 1) STAVBA Pol'!G114</f>
        <v>11266.5</v>
      </c>
      <c r="J87" s="132">
        <f>IF(I93=0,"",I87/I93*100)</f>
        <v>0.39942128388518272</v>
      </c>
    </row>
    <row r="88" spans="1:10" ht="36.75" customHeight="1" x14ac:dyDescent="0.2">
      <c r="A88" s="122"/>
      <c r="B88" s="127" t="s">
        <v>137</v>
      </c>
      <c r="C88" s="206" t="s">
        <v>138</v>
      </c>
      <c r="D88" s="207"/>
      <c r="E88" s="207"/>
      <c r="F88" s="135" t="s">
        <v>25</v>
      </c>
      <c r="G88" s="128"/>
      <c r="H88" s="128"/>
      <c r="I88" s="128">
        <f>'S01 4) UT Pol'!G87</f>
        <v>0</v>
      </c>
      <c r="J88" s="132">
        <f>IF(I93=0,"",I88/I93*100)</f>
        <v>0</v>
      </c>
    </row>
    <row r="89" spans="1:10" ht="36.75" customHeight="1" x14ac:dyDescent="0.2">
      <c r="A89" s="122"/>
      <c r="B89" s="127" t="s">
        <v>137</v>
      </c>
      <c r="C89" s="206" t="s">
        <v>139</v>
      </c>
      <c r="D89" s="207"/>
      <c r="E89" s="207"/>
      <c r="F89" s="135" t="s">
        <v>25</v>
      </c>
      <c r="G89" s="128"/>
      <c r="H89" s="128"/>
      <c r="I89" s="128">
        <f>'S01 3) PL Pol'!G35</f>
        <v>0</v>
      </c>
      <c r="J89" s="132">
        <f>IF(I93=0,"",I89/I93*100)</f>
        <v>0</v>
      </c>
    </row>
    <row r="90" spans="1:10" ht="36.75" customHeight="1" x14ac:dyDescent="0.2">
      <c r="A90" s="122"/>
      <c r="B90" s="127" t="s">
        <v>140</v>
      </c>
      <c r="C90" s="206" t="s">
        <v>141</v>
      </c>
      <c r="D90" s="207"/>
      <c r="E90" s="207"/>
      <c r="F90" s="135" t="s">
        <v>25</v>
      </c>
      <c r="G90" s="128"/>
      <c r="H90" s="128"/>
      <c r="I90" s="128">
        <f>'S01 4) UT Pol'!G90</f>
        <v>0</v>
      </c>
      <c r="J90" s="132">
        <f>IF(I93=0,"",I90/I93*100)</f>
        <v>0</v>
      </c>
    </row>
    <row r="91" spans="1:10" ht="36.75" customHeight="1" x14ac:dyDescent="0.2">
      <c r="A91" s="122"/>
      <c r="B91" s="127" t="s">
        <v>142</v>
      </c>
      <c r="C91" s="206" t="s">
        <v>143</v>
      </c>
      <c r="D91" s="207"/>
      <c r="E91" s="207"/>
      <c r="F91" s="135" t="s">
        <v>26</v>
      </c>
      <c r="G91" s="128"/>
      <c r="H91" s="128"/>
      <c r="I91" s="128">
        <f>'S01 4) UT Pol'!G78</f>
        <v>0</v>
      </c>
      <c r="J91" s="132">
        <f>IF(I93=0,"",I91/I93*100)</f>
        <v>0</v>
      </c>
    </row>
    <row r="92" spans="1:10" ht="36.75" customHeight="1" x14ac:dyDescent="0.2">
      <c r="A92" s="122"/>
      <c r="B92" s="127" t="s">
        <v>144</v>
      </c>
      <c r="C92" s="206" t="s">
        <v>27</v>
      </c>
      <c r="D92" s="207"/>
      <c r="E92" s="207"/>
      <c r="F92" s="135" t="s">
        <v>144</v>
      </c>
      <c r="G92" s="128"/>
      <c r="H92" s="128"/>
      <c r="I92" s="128">
        <f>'S01 1) STAVBA Pol'!G117+'S01 3) PL Pol'!G37</f>
        <v>59000</v>
      </c>
      <c r="J92" s="132">
        <f>IF(I93=0,"",I92/I93*100)</f>
        <v>2.0916749433476043</v>
      </c>
    </row>
    <row r="93" spans="1:10" ht="25.5" customHeight="1" x14ac:dyDescent="0.2">
      <c r="A93" s="123"/>
      <c r="B93" s="129" t="s">
        <v>1</v>
      </c>
      <c r="C93" s="130"/>
      <c r="D93" s="131"/>
      <c r="E93" s="131"/>
      <c r="F93" s="136"/>
      <c r="G93" s="137"/>
      <c r="H93" s="137"/>
      <c r="I93" s="137">
        <f>I92+I87+I80+I79+I78+I77+I76+I75+I74+I73+I72+I71+I70+I69+I68+I67+I66+I65+I64+I63+I62+I61</f>
        <v>2820705.9700000007</v>
      </c>
      <c r="J93" s="133">
        <f>SUM(J61:J92)</f>
        <v>99.999999999999986</v>
      </c>
    </row>
    <row r="94" spans="1:10" x14ac:dyDescent="0.2">
      <c r="F94" s="86"/>
      <c r="G94" s="86"/>
      <c r="H94" s="86"/>
      <c r="I94" s="86"/>
      <c r="J94" s="134"/>
    </row>
    <row r="95" spans="1:10" x14ac:dyDescent="0.2">
      <c r="F95" s="86"/>
      <c r="G95" s="86"/>
      <c r="H95" s="86"/>
      <c r="I95" s="86"/>
      <c r="J95" s="134"/>
    </row>
    <row r="96" spans="1:10" x14ac:dyDescent="0.2">
      <c r="F96" s="86"/>
      <c r="G96" s="86"/>
      <c r="H96" s="86"/>
      <c r="I96" s="86"/>
      <c r="J96" s="134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82"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I21:J21"/>
    <mergeCell ref="G19:H19"/>
    <mergeCell ref="G20:H20"/>
    <mergeCell ref="G29:I29"/>
    <mergeCell ref="G25:I25"/>
    <mergeCell ref="I19:J19"/>
    <mergeCell ref="G28:I28"/>
    <mergeCell ref="E19:F19"/>
    <mergeCell ref="E20:F20"/>
    <mergeCell ref="E17:F17"/>
    <mergeCell ref="D12:G12"/>
    <mergeCell ref="C44:E44"/>
    <mergeCell ref="C42:E42"/>
    <mergeCell ref="C43:E43"/>
    <mergeCell ref="D35:E35"/>
    <mergeCell ref="G24:I24"/>
    <mergeCell ref="G23:I23"/>
    <mergeCell ref="D34:E34"/>
    <mergeCell ref="G34:I34"/>
    <mergeCell ref="C39:E39"/>
    <mergeCell ref="C40:E40"/>
    <mergeCell ref="C41:E41"/>
    <mergeCell ref="I20:J20"/>
    <mergeCell ref="C45:E45"/>
    <mergeCell ref="C46:E46"/>
    <mergeCell ref="B47:E47"/>
    <mergeCell ref="C61:E61"/>
    <mergeCell ref="C62:E62"/>
    <mergeCell ref="C63:E63"/>
    <mergeCell ref="C64:E64"/>
    <mergeCell ref="C65:E65"/>
    <mergeCell ref="C66:E66"/>
    <mergeCell ref="C67:E67"/>
    <mergeCell ref="C74:E74"/>
    <mergeCell ref="C75:E75"/>
    <mergeCell ref="C76:E76"/>
    <mergeCell ref="C73:E73"/>
    <mergeCell ref="C68:E68"/>
    <mergeCell ref="C69:E69"/>
    <mergeCell ref="C70:E70"/>
    <mergeCell ref="C71:E71"/>
    <mergeCell ref="C72:E72"/>
    <mergeCell ref="C79:E79"/>
    <mergeCell ref="C80:E80"/>
    <mergeCell ref="C81:E81"/>
    <mergeCell ref="C77:E77"/>
    <mergeCell ref="C78:E78"/>
    <mergeCell ref="C85:E85"/>
    <mergeCell ref="C86:E86"/>
    <mergeCell ref="C87:E87"/>
    <mergeCell ref="C82:E82"/>
    <mergeCell ref="C83:E83"/>
    <mergeCell ref="C84:E84"/>
    <mergeCell ref="C91:E91"/>
    <mergeCell ref="C92:E92"/>
    <mergeCell ref="C90:E90"/>
    <mergeCell ref="C88:E88"/>
    <mergeCell ref="C89:E89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55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28515625"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7109375" style="3" customWidth="1"/>
    <col min="7" max="7" width="12.7109375" style="3" customWidth="1"/>
    <col min="8" max="16384" width="9.28515625" style="3"/>
  </cols>
  <sheetData>
    <row r="1" spans="1:7" ht="15.75" x14ac:dyDescent="0.2">
      <c r="A1" s="257" t="s">
        <v>6</v>
      </c>
      <c r="B1" s="257"/>
      <c r="C1" s="258"/>
      <c r="D1" s="257"/>
      <c r="E1" s="257"/>
      <c r="F1" s="257"/>
      <c r="G1" s="257"/>
    </row>
    <row r="2" spans="1:7" ht="25.15" customHeight="1" x14ac:dyDescent="0.2">
      <c r="A2" s="50" t="s">
        <v>7</v>
      </c>
      <c r="B2" s="49"/>
      <c r="C2" s="259"/>
      <c r="D2" s="259"/>
      <c r="E2" s="259"/>
      <c r="F2" s="259"/>
      <c r="G2" s="260"/>
    </row>
    <row r="3" spans="1:7" ht="25.15" customHeight="1" x14ac:dyDescent="0.2">
      <c r="A3" s="50" t="s">
        <v>8</v>
      </c>
      <c r="B3" s="49"/>
      <c r="C3" s="259"/>
      <c r="D3" s="259"/>
      <c r="E3" s="259"/>
      <c r="F3" s="259"/>
      <c r="G3" s="260"/>
    </row>
    <row r="4" spans="1:7" ht="25.15" customHeight="1" x14ac:dyDescent="0.2">
      <c r="A4" s="50" t="s">
        <v>9</v>
      </c>
      <c r="B4" s="49"/>
      <c r="C4" s="259"/>
      <c r="D4" s="259"/>
      <c r="E4" s="259"/>
      <c r="F4" s="259"/>
      <c r="G4" s="260"/>
    </row>
    <row r="5" spans="1:7" x14ac:dyDescent="0.2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BG4320"/>
  <sheetViews>
    <sheetView workbookViewId="0">
      <pane ySplit="7" topLeftCell="A125" activePane="bottomLeft" state="frozen"/>
      <selection pane="bottomLeft" activeCell="F27" sqref="F27"/>
    </sheetView>
  </sheetViews>
  <sheetFormatPr defaultRowHeight="12.75" outlineLevelRow="3" x14ac:dyDescent="0.2"/>
  <cols>
    <col min="1" max="1" width="3.28515625" customWidth="1"/>
    <col min="2" max="2" width="12.42578125" style="120" customWidth="1"/>
    <col min="3" max="3" width="63.28515625" style="120" customWidth="1"/>
    <col min="4" max="4" width="4.7109375" customWidth="1"/>
    <col min="5" max="5" width="10.42578125" customWidth="1"/>
    <col min="6" max="6" width="9.7109375" customWidth="1"/>
    <col min="7" max="7" width="12.7109375" customWidth="1"/>
    <col min="8" max="17" width="0" hidden="1" customWidth="1"/>
    <col min="18" max="18" width="6.7109375" hidden="1" customWidth="1"/>
    <col min="19" max="19" width="0" hidden="1" customWidth="1"/>
    <col min="20" max="20" width="8.28515625" hidden="1" customWidth="1"/>
    <col min="21" max="26" width="0" hidden="1" customWidth="1"/>
    <col min="28" max="28" width="0" hidden="1" customWidth="1"/>
    <col min="30" max="30" width="6.28515625" hidden="1" customWidth="1"/>
    <col min="31" max="31" width="12.85546875" hidden="1" customWidth="1"/>
    <col min="32" max="32" width="17.140625" hidden="1" customWidth="1"/>
    <col min="33" max="33" width="10.28515625" hidden="1" customWidth="1"/>
    <col min="34" max="34" width="11.42578125" customWidth="1"/>
    <col min="35" max="36" width="10.7109375" customWidth="1"/>
    <col min="37" max="37" width="11.7109375" customWidth="1"/>
    <col min="38" max="38" width="8.28515625" customWidth="1"/>
    <col min="39" max="39" width="7.5703125" customWidth="1"/>
    <col min="40" max="40" width="7.7109375" customWidth="1"/>
    <col min="52" max="52" width="98.7109375" customWidth="1"/>
  </cols>
  <sheetData>
    <row r="1" spans="1:59" ht="15.75" customHeight="1" x14ac:dyDescent="0.25">
      <c r="A1" s="263" t="s">
        <v>146</v>
      </c>
      <c r="B1" s="263"/>
      <c r="C1" s="263"/>
      <c r="D1" s="263"/>
      <c r="E1" s="263"/>
      <c r="F1" s="263"/>
      <c r="G1" s="263"/>
      <c r="AF1" t="s">
        <v>147</v>
      </c>
    </row>
    <row r="2" spans="1:59" ht="25.15" customHeight="1" x14ac:dyDescent="0.2">
      <c r="A2" s="50" t="s">
        <v>7</v>
      </c>
      <c r="B2" s="49" t="s">
        <v>43</v>
      </c>
      <c r="C2" s="264" t="s">
        <v>941</v>
      </c>
      <c r="D2" s="265"/>
      <c r="E2" s="265"/>
      <c r="F2" s="265"/>
      <c r="G2" s="266"/>
      <c r="M2" s="196"/>
      <c r="N2" s="196"/>
      <c r="O2" s="198"/>
      <c r="AF2" t="s">
        <v>148</v>
      </c>
    </row>
    <row r="3" spans="1:59" ht="25.15" customHeight="1" x14ac:dyDescent="0.2">
      <c r="A3" s="50" t="s">
        <v>8</v>
      </c>
      <c r="B3" s="49" t="s">
        <v>51</v>
      </c>
      <c r="C3" s="264" t="s">
        <v>52</v>
      </c>
      <c r="D3" s="265"/>
      <c r="E3" s="265"/>
      <c r="F3" s="265"/>
      <c r="G3" s="266"/>
      <c r="M3" s="196"/>
      <c r="N3" s="196"/>
      <c r="O3" s="198"/>
      <c r="AB3" s="120" t="s">
        <v>148</v>
      </c>
      <c r="AF3" t="s">
        <v>149</v>
      </c>
    </row>
    <row r="4" spans="1:59" ht="25.15" customHeight="1" x14ac:dyDescent="0.2">
      <c r="A4" s="139" t="s">
        <v>9</v>
      </c>
      <c r="B4" s="140" t="s">
        <v>53</v>
      </c>
      <c r="C4" s="267" t="s">
        <v>54</v>
      </c>
      <c r="D4" s="268"/>
      <c r="E4" s="268"/>
      <c r="F4" s="268"/>
      <c r="G4" s="269"/>
      <c r="AF4" t="s">
        <v>150</v>
      </c>
    </row>
    <row r="5" spans="1:59" x14ac:dyDescent="0.2">
      <c r="D5" s="10"/>
    </row>
    <row r="6" spans="1:59" ht="38.25" x14ac:dyDescent="0.2">
      <c r="A6" s="142" t="s">
        <v>151</v>
      </c>
      <c r="B6" s="144" t="s">
        <v>152</v>
      </c>
      <c r="C6" s="144" t="s">
        <v>153</v>
      </c>
      <c r="D6" s="143" t="s">
        <v>154</v>
      </c>
      <c r="E6" s="142" t="s">
        <v>155</v>
      </c>
      <c r="F6" s="141" t="s">
        <v>156</v>
      </c>
      <c r="G6" s="142" t="s">
        <v>29</v>
      </c>
      <c r="H6" s="145" t="s">
        <v>30</v>
      </c>
      <c r="I6" s="145" t="s">
        <v>157</v>
      </c>
      <c r="J6" s="145" t="s">
        <v>31</v>
      </c>
      <c r="K6" s="145" t="s">
        <v>158</v>
      </c>
      <c r="L6" s="145" t="s">
        <v>159</v>
      </c>
      <c r="M6" s="145" t="s">
        <v>160</v>
      </c>
      <c r="N6" s="145" t="s">
        <v>161</v>
      </c>
      <c r="O6" s="145" t="s">
        <v>162</v>
      </c>
      <c r="P6" s="145" t="s">
        <v>163</v>
      </c>
      <c r="Q6" s="145" t="s">
        <v>164</v>
      </c>
      <c r="R6" s="145" t="s">
        <v>165</v>
      </c>
      <c r="S6" s="145" t="s">
        <v>166</v>
      </c>
      <c r="T6" s="145" t="s">
        <v>167</v>
      </c>
      <c r="U6" s="145" t="s">
        <v>168</v>
      </c>
      <c r="V6" s="145" t="s">
        <v>169</v>
      </c>
      <c r="W6" s="145" t="s">
        <v>170</v>
      </c>
      <c r="X6" s="145" t="s">
        <v>171</v>
      </c>
      <c r="Y6" s="145" t="s">
        <v>172</v>
      </c>
    </row>
    <row r="7" spans="1:59" hidden="1" x14ac:dyDescent="0.2">
      <c r="A7" s="3"/>
      <c r="B7" s="4"/>
      <c r="C7" s="4"/>
      <c r="D7" s="6"/>
      <c r="E7" s="147"/>
      <c r="F7" s="148"/>
      <c r="G7" s="148"/>
      <c r="H7" s="148"/>
      <c r="I7" s="148"/>
      <c r="J7" s="148"/>
      <c r="K7" s="148"/>
      <c r="L7" s="148"/>
      <c r="M7" s="148"/>
      <c r="N7" s="147"/>
      <c r="O7" s="147"/>
      <c r="P7" s="147"/>
      <c r="Q7" s="147"/>
      <c r="R7" s="148"/>
      <c r="S7" s="148"/>
      <c r="T7" s="148"/>
      <c r="U7" s="148"/>
      <c r="V7" s="148"/>
      <c r="W7" s="148"/>
      <c r="X7" s="148"/>
      <c r="Y7" s="148"/>
    </row>
    <row r="8" spans="1:59" x14ac:dyDescent="0.2">
      <c r="A8" s="160" t="s">
        <v>173</v>
      </c>
      <c r="B8" s="161" t="s">
        <v>97</v>
      </c>
      <c r="C8" s="185" t="s">
        <v>98</v>
      </c>
      <c r="D8" s="162"/>
      <c r="E8" s="163"/>
      <c r="F8" s="164"/>
      <c r="G8" s="164">
        <f>SUMIF(AF9:AF11,"&lt;&gt;NOR",G9:G11)</f>
        <v>1765.68</v>
      </c>
      <c r="H8" s="164"/>
      <c r="I8" s="164">
        <f>SUM(I9:I11)</f>
        <v>505.26</v>
      </c>
      <c r="J8" s="164"/>
      <c r="K8" s="164">
        <f>SUM(K9:K11)</f>
        <v>987.42</v>
      </c>
      <c r="L8" s="164"/>
      <c r="M8" s="164">
        <f>SUM(M9:M11)</f>
        <v>2136.4728</v>
      </c>
      <c r="N8" s="163"/>
      <c r="O8" s="163">
        <f>SUM(O9:O11)</f>
        <v>1.4</v>
      </c>
      <c r="P8" s="163"/>
      <c r="Q8" s="163">
        <f>SUM(Q9:Q11)</f>
        <v>0</v>
      </c>
      <c r="R8" s="164"/>
      <c r="S8" s="164"/>
      <c r="T8" s="165"/>
      <c r="U8" s="159"/>
      <c r="V8" s="159">
        <f>SUM(V9:V11)</f>
        <v>1.85</v>
      </c>
      <c r="W8" s="159"/>
      <c r="X8" s="159"/>
      <c r="Y8" s="159"/>
      <c r="AF8" t="s">
        <v>174</v>
      </c>
    </row>
    <row r="9" spans="1:59" outlineLevel="1" x14ac:dyDescent="0.2">
      <c r="A9" s="170">
        <v>8</v>
      </c>
      <c r="B9" s="171" t="s">
        <v>189</v>
      </c>
      <c r="C9" s="186" t="s">
        <v>190</v>
      </c>
      <c r="D9" s="172" t="s">
        <v>185</v>
      </c>
      <c r="E9" s="173">
        <v>0.84</v>
      </c>
      <c r="F9" s="174">
        <v>2102</v>
      </c>
      <c r="G9" s="175">
        <f>ROUND(E9*F9,2)</f>
        <v>1765.68</v>
      </c>
      <c r="H9" s="174">
        <v>601.5</v>
      </c>
      <c r="I9" s="175">
        <f>ROUND(E9*H9,2)</f>
        <v>505.26</v>
      </c>
      <c r="J9" s="174">
        <v>1175.5</v>
      </c>
      <c r="K9" s="175">
        <f>ROUND(E9*J9,2)</f>
        <v>987.42</v>
      </c>
      <c r="L9" s="175">
        <v>21</v>
      </c>
      <c r="M9" s="175">
        <f>G9*(1+L9/100)</f>
        <v>2136.4728</v>
      </c>
      <c r="N9" s="173">
        <v>1.67</v>
      </c>
      <c r="O9" s="173">
        <f>ROUND(E9*N9,2)</f>
        <v>1.4</v>
      </c>
      <c r="P9" s="173">
        <v>0</v>
      </c>
      <c r="Q9" s="173">
        <f>ROUND(E9*P9,2)</f>
        <v>0</v>
      </c>
      <c r="R9" s="175"/>
      <c r="S9" s="175" t="s">
        <v>176</v>
      </c>
      <c r="T9" s="176" t="s">
        <v>177</v>
      </c>
      <c r="U9" s="156">
        <v>2.206</v>
      </c>
      <c r="V9" s="156">
        <f>ROUND(E9*U9,2)</f>
        <v>1.85</v>
      </c>
      <c r="W9" s="156"/>
      <c r="X9" s="156" t="s">
        <v>178</v>
      </c>
      <c r="Y9" s="156" t="s">
        <v>179</v>
      </c>
      <c r="Z9" s="146"/>
      <c r="AA9" s="146"/>
      <c r="AB9" s="146"/>
      <c r="AC9" s="146"/>
      <c r="AD9" s="146"/>
      <c r="AE9" s="146"/>
      <c r="AF9" s="146" t="s">
        <v>180</v>
      </c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</row>
    <row r="10" spans="1:59" outlineLevel="2" x14ac:dyDescent="0.2">
      <c r="A10" s="153"/>
      <c r="B10" s="154"/>
      <c r="C10" s="261" t="s">
        <v>191</v>
      </c>
      <c r="D10" s="262"/>
      <c r="E10" s="262"/>
      <c r="F10" s="262"/>
      <c r="G10" s="262"/>
      <c r="H10" s="156"/>
      <c r="I10" s="156"/>
      <c r="J10" s="156"/>
      <c r="K10" s="156"/>
      <c r="L10" s="156"/>
      <c r="M10" s="156"/>
      <c r="N10" s="155"/>
      <c r="O10" s="155"/>
      <c r="P10" s="155"/>
      <c r="Q10" s="155"/>
      <c r="R10" s="156"/>
      <c r="S10" s="156"/>
      <c r="T10" s="156"/>
      <c r="U10" s="156"/>
      <c r="V10" s="156"/>
      <c r="W10" s="156"/>
      <c r="X10" s="156"/>
      <c r="Y10" s="156"/>
      <c r="Z10" s="146"/>
      <c r="AA10" s="146"/>
      <c r="AB10" s="146"/>
      <c r="AC10" s="146"/>
      <c r="AD10" s="146"/>
      <c r="AE10" s="146"/>
      <c r="AF10" s="146" t="s">
        <v>181</v>
      </c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</row>
    <row r="11" spans="1:59" outlineLevel="2" x14ac:dyDescent="0.2">
      <c r="A11" s="153"/>
      <c r="B11" s="154"/>
      <c r="C11" s="187" t="s">
        <v>192</v>
      </c>
      <c r="D11" s="157"/>
      <c r="E11" s="158">
        <v>0.84</v>
      </c>
      <c r="F11" s="156"/>
      <c r="G11" s="156"/>
      <c r="H11" s="156"/>
      <c r="I11" s="156"/>
      <c r="J11" s="156"/>
      <c r="K11" s="156"/>
      <c r="L11" s="156"/>
      <c r="M11" s="156"/>
      <c r="N11" s="155"/>
      <c r="O11" s="155"/>
      <c r="P11" s="155"/>
      <c r="Q11" s="155"/>
      <c r="R11" s="156"/>
      <c r="S11" s="156"/>
      <c r="T11" s="156"/>
      <c r="U11" s="156"/>
      <c r="V11" s="156"/>
      <c r="W11" s="156"/>
      <c r="X11" s="156"/>
      <c r="Y11" s="156"/>
      <c r="Z11" s="146"/>
      <c r="AA11" s="146"/>
      <c r="AB11" s="146"/>
      <c r="AC11" s="146"/>
      <c r="AD11" s="146"/>
      <c r="AE11" s="146"/>
      <c r="AF11" s="146" t="s">
        <v>186</v>
      </c>
      <c r="AG11" s="146">
        <v>0</v>
      </c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</row>
    <row r="12" spans="1:59" x14ac:dyDescent="0.2">
      <c r="A12" s="160" t="s">
        <v>173</v>
      </c>
      <c r="B12" s="161" t="s">
        <v>99</v>
      </c>
      <c r="C12" s="185" t="s">
        <v>100</v>
      </c>
      <c r="D12" s="162"/>
      <c r="E12" s="163"/>
      <c r="F12" s="164"/>
      <c r="G12" s="164">
        <f>SUMIF(AF13:AF30,"&lt;&gt;NOR",G13:G30)</f>
        <v>91436.45</v>
      </c>
      <c r="H12" s="164"/>
      <c r="I12" s="164">
        <f>SUM(I13:I30)</f>
        <v>60237.64</v>
      </c>
      <c r="J12" s="164"/>
      <c r="K12" s="164">
        <f>SUM(K13:K30)</f>
        <v>11522.55</v>
      </c>
      <c r="L12" s="164"/>
      <c r="M12" s="164">
        <f>SUM(M13:M30)</f>
        <v>110638.10449999999</v>
      </c>
      <c r="N12" s="163"/>
      <c r="O12" s="163">
        <f>SUM(O13:O30)</f>
        <v>48.66</v>
      </c>
      <c r="P12" s="163"/>
      <c r="Q12" s="163">
        <f>SUM(Q13:Q30)</f>
        <v>0</v>
      </c>
      <c r="R12" s="164"/>
      <c r="S12" s="164"/>
      <c r="T12" s="165"/>
      <c r="U12" s="159"/>
      <c r="V12" s="159">
        <f>SUM(V13:V30)</f>
        <v>19.18</v>
      </c>
      <c r="W12" s="159"/>
      <c r="X12" s="159"/>
      <c r="Y12" s="159"/>
      <c r="AF12" t="s">
        <v>174</v>
      </c>
    </row>
    <row r="13" spans="1:59" outlineLevel="1" x14ac:dyDescent="0.2">
      <c r="A13" s="170">
        <v>9</v>
      </c>
      <c r="B13" s="171" t="s">
        <v>193</v>
      </c>
      <c r="C13" s="186" t="s">
        <v>194</v>
      </c>
      <c r="D13" s="172" t="s">
        <v>185</v>
      </c>
      <c r="E13" s="173">
        <v>11.43</v>
      </c>
      <c r="F13" s="174">
        <v>4868</v>
      </c>
      <c r="G13" s="175">
        <f>ROUND(E13*F13,2)</f>
        <v>55641.24</v>
      </c>
      <c r="H13" s="174">
        <v>3230.72</v>
      </c>
      <c r="I13" s="175">
        <f>ROUND(E13*H13,2)</f>
        <v>36927.129999999997</v>
      </c>
      <c r="J13" s="174">
        <v>329.28</v>
      </c>
      <c r="K13" s="175">
        <f>ROUND(E13*J13,2)</f>
        <v>3763.67</v>
      </c>
      <c r="L13" s="175">
        <v>21</v>
      </c>
      <c r="M13" s="175">
        <f>G13*(1+L13/100)</f>
        <v>67325.900399999999</v>
      </c>
      <c r="N13" s="173">
        <v>2.5249999999999999</v>
      </c>
      <c r="O13" s="173">
        <f>ROUND(E13*N13,2)</f>
        <v>28.86</v>
      </c>
      <c r="P13" s="173">
        <v>0</v>
      </c>
      <c r="Q13" s="173">
        <f>ROUND(E13*P13,2)</f>
        <v>0</v>
      </c>
      <c r="R13" s="175"/>
      <c r="S13" s="175" t="s">
        <v>176</v>
      </c>
      <c r="T13" s="176" t="s">
        <v>177</v>
      </c>
      <c r="U13" s="156">
        <v>0.48</v>
      </c>
      <c r="V13" s="156">
        <f>ROUND(E13*U13,2)</f>
        <v>5.49</v>
      </c>
      <c r="W13" s="156"/>
      <c r="X13" s="156" t="s">
        <v>178</v>
      </c>
      <c r="Y13" s="156" t="s">
        <v>179</v>
      </c>
      <c r="Z13" s="146"/>
      <c r="AA13" s="146"/>
      <c r="AB13" s="146"/>
      <c r="AC13" s="146"/>
      <c r="AD13" s="146"/>
      <c r="AE13" s="146"/>
      <c r="AF13" s="146" t="s">
        <v>180</v>
      </c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</row>
    <row r="14" spans="1:59" outlineLevel="2" x14ac:dyDescent="0.2">
      <c r="A14" s="153"/>
      <c r="B14" s="154"/>
      <c r="C14" s="187" t="s">
        <v>195</v>
      </c>
      <c r="D14" s="157"/>
      <c r="E14" s="158">
        <v>3.52</v>
      </c>
      <c r="F14" s="156"/>
      <c r="G14" s="156"/>
      <c r="H14" s="156"/>
      <c r="I14" s="156"/>
      <c r="J14" s="156"/>
      <c r="K14" s="156"/>
      <c r="L14" s="156"/>
      <c r="M14" s="156"/>
      <c r="N14" s="155"/>
      <c r="O14" s="155"/>
      <c r="P14" s="155"/>
      <c r="Q14" s="155"/>
      <c r="R14" s="156"/>
      <c r="S14" s="156"/>
      <c r="T14" s="156"/>
      <c r="U14" s="156"/>
      <c r="V14" s="156"/>
      <c r="W14" s="156"/>
      <c r="X14" s="156"/>
      <c r="Y14" s="156"/>
      <c r="Z14" s="146"/>
      <c r="AA14" s="146"/>
      <c r="AB14" s="146"/>
      <c r="AC14" s="146"/>
      <c r="AD14" s="146"/>
      <c r="AE14" s="146"/>
      <c r="AF14" s="146" t="s">
        <v>186</v>
      </c>
      <c r="AG14" s="146">
        <v>0</v>
      </c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</row>
    <row r="15" spans="1:59" outlineLevel="3" x14ac:dyDescent="0.2">
      <c r="A15" s="153"/>
      <c r="B15" s="154"/>
      <c r="C15" s="187" t="s">
        <v>196</v>
      </c>
      <c r="D15" s="157"/>
      <c r="E15" s="158">
        <v>6.45</v>
      </c>
      <c r="F15" s="156"/>
      <c r="G15" s="156"/>
      <c r="H15" s="156"/>
      <c r="I15" s="156"/>
      <c r="J15" s="156"/>
      <c r="K15" s="156"/>
      <c r="L15" s="156"/>
      <c r="M15" s="156"/>
      <c r="N15" s="155"/>
      <c r="O15" s="155"/>
      <c r="P15" s="155"/>
      <c r="Q15" s="155"/>
      <c r="R15" s="156"/>
      <c r="S15" s="156"/>
      <c r="T15" s="156"/>
      <c r="U15" s="156"/>
      <c r="V15" s="156"/>
      <c r="W15" s="156"/>
      <c r="X15" s="156"/>
      <c r="Y15" s="156"/>
      <c r="Z15" s="146"/>
      <c r="AA15" s="146"/>
      <c r="AB15" s="146"/>
      <c r="AC15" s="146"/>
      <c r="AD15" s="146"/>
      <c r="AE15" s="146"/>
      <c r="AF15" s="146" t="s">
        <v>186</v>
      </c>
      <c r="AG15" s="146">
        <v>0</v>
      </c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</row>
    <row r="16" spans="1:59" outlineLevel="3" x14ac:dyDescent="0.2">
      <c r="A16" s="153"/>
      <c r="B16" s="154"/>
      <c r="C16" s="187" t="s">
        <v>197</v>
      </c>
      <c r="D16" s="157"/>
      <c r="E16" s="158">
        <v>0.38</v>
      </c>
      <c r="F16" s="156"/>
      <c r="G16" s="156"/>
      <c r="H16" s="156"/>
      <c r="I16" s="156"/>
      <c r="J16" s="156"/>
      <c r="K16" s="156"/>
      <c r="L16" s="156"/>
      <c r="M16" s="156"/>
      <c r="N16" s="155"/>
      <c r="O16" s="155"/>
      <c r="P16" s="155"/>
      <c r="Q16" s="155"/>
      <c r="R16" s="156"/>
      <c r="S16" s="156"/>
      <c r="T16" s="156"/>
      <c r="U16" s="156"/>
      <c r="V16" s="156"/>
      <c r="W16" s="156"/>
      <c r="X16" s="156"/>
      <c r="Y16" s="156"/>
      <c r="Z16" s="146"/>
      <c r="AA16" s="146"/>
      <c r="AB16" s="146"/>
      <c r="AC16" s="146"/>
      <c r="AD16" s="146"/>
      <c r="AE16" s="146"/>
      <c r="AF16" s="146" t="s">
        <v>186</v>
      </c>
      <c r="AG16" s="146">
        <v>0</v>
      </c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</row>
    <row r="17" spans="1:59" outlineLevel="3" x14ac:dyDescent="0.2">
      <c r="A17" s="153"/>
      <c r="B17" s="154"/>
      <c r="C17" s="187" t="s">
        <v>198</v>
      </c>
      <c r="D17" s="157"/>
      <c r="E17" s="158">
        <v>0.6</v>
      </c>
      <c r="F17" s="156"/>
      <c r="G17" s="156"/>
      <c r="H17" s="156"/>
      <c r="I17" s="156"/>
      <c r="J17" s="156"/>
      <c r="K17" s="156"/>
      <c r="L17" s="156"/>
      <c r="M17" s="156"/>
      <c r="N17" s="155"/>
      <c r="O17" s="155"/>
      <c r="P17" s="155"/>
      <c r="Q17" s="155"/>
      <c r="R17" s="156"/>
      <c r="S17" s="156"/>
      <c r="T17" s="156"/>
      <c r="U17" s="156"/>
      <c r="V17" s="156"/>
      <c r="W17" s="156"/>
      <c r="X17" s="156"/>
      <c r="Y17" s="156"/>
      <c r="Z17" s="146"/>
      <c r="AA17" s="146"/>
      <c r="AB17" s="146"/>
      <c r="AC17" s="146"/>
      <c r="AD17" s="146"/>
      <c r="AE17" s="146"/>
      <c r="AF17" s="146" t="s">
        <v>186</v>
      </c>
      <c r="AG17" s="146">
        <v>0</v>
      </c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</row>
    <row r="18" spans="1:59" outlineLevel="3" x14ac:dyDescent="0.2">
      <c r="A18" s="153"/>
      <c r="B18" s="154"/>
      <c r="C18" s="187" t="s">
        <v>199</v>
      </c>
      <c r="D18" s="157"/>
      <c r="E18" s="158">
        <v>0.48</v>
      </c>
      <c r="F18" s="156"/>
      <c r="G18" s="156"/>
      <c r="H18" s="156"/>
      <c r="I18" s="156"/>
      <c r="J18" s="156"/>
      <c r="K18" s="156"/>
      <c r="L18" s="156"/>
      <c r="M18" s="156"/>
      <c r="N18" s="155"/>
      <c r="O18" s="155"/>
      <c r="P18" s="155"/>
      <c r="Q18" s="155"/>
      <c r="R18" s="156"/>
      <c r="S18" s="156"/>
      <c r="T18" s="156"/>
      <c r="U18" s="156"/>
      <c r="V18" s="156"/>
      <c r="W18" s="156"/>
      <c r="X18" s="156"/>
      <c r="Y18" s="156"/>
      <c r="Z18" s="146"/>
      <c r="AA18" s="146"/>
      <c r="AB18" s="146"/>
      <c r="AC18" s="146"/>
      <c r="AD18" s="146"/>
      <c r="AE18" s="146"/>
      <c r="AF18" s="146" t="s">
        <v>186</v>
      </c>
      <c r="AG18" s="146">
        <v>0</v>
      </c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</row>
    <row r="19" spans="1:59" ht="22.5" outlineLevel="1" x14ac:dyDescent="0.2">
      <c r="A19" s="170">
        <v>10</v>
      </c>
      <c r="B19" s="171" t="s">
        <v>200</v>
      </c>
      <c r="C19" s="186" t="s">
        <v>201</v>
      </c>
      <c r="D19" s="172" t="s">
        <v>202</v>
      </c>
      <c r="E19" s="173">
        <v>0.29730000000000001</v>
      </c>
      <c r="F19" s="174">
        <v>47353</v>
      </c>
      <c r="G19" s="175">
        <f>ROUND(E19*F19,2)</f>
        <v>14078.05</v>
      </c>
      <c r="H19" s="174">
        <v>33422.49</v>
      </c>
      <c r="I19" s="175">
        <f>ROUND(E19*H19,2)</f>
        <v>9936.51</v>
      </c>
      <c r="J19" s="174">
        <v>8377.51</v>
      </c>
      <c r="K19" s="175">
        <f>ROUND(E19*J19,2)</f>
        <v>2490.63</v>
      </c>
      <c r="L19" s="175">
        <v>21</v>
      </c>
      <c r="M19" s="175">
        <f>G19*(1+L19/100)</f>
        <v>17034.440499999997</v>
      </c>
      <c r="N19" s="173">
        <v>1.07874</v>
      </c>
      <c r="O19" s="173">
        <f>ROUND(E19*N19,2)</f>
        <v>0.32</v>
      </c>
      <c r="P19" s="173">
        <v>0</v>
      </c>
      <c r="Q19" s="173">
        <f>ROUND(E19*P19,2)</f>
        <v>0</v>
      </c>
      <c r="R19" s="175"/>
      <c r="S19" s="175" t="s">
        <v>176</v>
      </c>
      <c r="T19" s="176" t="s">
        <v>177</v>
      </c>
      <c r="U19" s="156">
        <v>15.231</v>
      </c>
      <c r="V19" s="156">
        <f>ROUND(E19*U19,2)</f>
        <v>4.53</v>
      </c>
      <c r="W19" s="156"/>
      <c r="X19" s="156" t="s">
        <v>178</v>
      </c>
      <c r="Y19" s="156" t="s">
        <v>179</v>
      </c>
      <c r="Z19" s="146"/>
      <c r="AA19" s="146"/>
      <c r="AB19" s="146"/>
      <c r="AC19" s="146"/>
      <c r="AD19" s="146"/>
      <c r="AE19" s="146"/>
      <c r="AF19" s="146" t="s">
        <v>180</v>
      </c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</row>
    <row r="20" spans="1:59" outlineLevel="2" x14ac:dyDescent="0.2">
      <c r="A20" s="153"/>
      <c r="B20" s="154"/>
      <c r="C20" s="187" t="s">
        <v>203</v>
      </c>
      <c r="D20" s="157"/>
      <c r="E20" s="158">
        <v>0.24</v>
      </c>
      <c r="F20" s="156"/>
      <c r="G20" s="156"/>
      <c r="H20" s="156"/>
      <c r="I20" s="156"/>
      <c r="J20" s="156"/>
      <c r="K20" s="156"/>
      <c r="L20" s="156"/>
      <c r="M20" s="156"/>
      <c r="N20" s="155"/>
      <c r="O20" s="155"/>
      <c r="P20" s="155"/>
      <c r="Q20" s="155"/>
      <c r="R20" s="156"/>
      <c r="S20" s="156"/>
      <c r="T20" s="156"/>
      <c r="U20" s="156"/>
      <c r="V20" s="156"/>
      <c r="W20" s="156"/>
      <c r="X20" s="156"/>
      <c r="Y20" s="156"/>
      <c r="Z20" s="146"/>
      <c r="AA20" s="146"/>
      <c r="AB20" s="146"/>
      <c r="AC20" s="146"/>
      <c r="AD20" s="146"/>
      <c r="AE20" s="146"/>
      <c r="AF20" s="146" t="s">
        <v>186</v>
      </c>
      <c r="AG20" s="146">
        <v>0</v>
      </c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</row>
    <row r="21" spans="1:59" outlineLevel="3" x14ac:dyDescent="0.2">
      <c r="A21" s="153"/>
      <c r="B21" s="154"/>
      <c r="C21" s="187" t="s">
        <v>204</v>
      </c>
      <c r="D21" s="157"/>
      <c r="E21" s="158">
        <v>0.04</v>
      </c>
      <c r="F21" s="156"/>
      <c r="G21" s="156"/>
      <c r="H21" s="156"/>
      <c r="I21" s="156"/>
      <c r="J21" s="156"/>
      <c r="K21" s="156"/>
      <c r="L21" s="156"/>
      <c r="M21" s="156"/>
      <c r="N21" s="155"/>
      <c r="O21" s="155"/>
      <c r="P21" s="155"/>
      <c r="Q21" s="155"/>
      <c r="R21" s="156"/>
      <c r="S21" s="156"/>
      <c r="T21" s="156"/>
      <c r="U21" s="156"/>
      <c r="V21" s="156"/>
      <c r="W21" s="156"/>
      <c r="X21" s="156"/>
      <c r="Y21" s="156"/>
      <c r="Z21" s="146"/>
      <c r="AA21" s="146"/>
      <c r="AB21" s="146"/>
      <c r="AC21" s="146"/>
      <c r="AD21" s="146"/>
      <c r="AE21" s="146"/>
      <c r="AF21" s="146" t="s">
        <v>186</v>
      </c>
      <c r="AG21" s="146">
        <v>0</v>
      </c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</row>
    <row r="22" spans="1:59" outlineLevel="3" x14ac:dyDescent="0.2">
      <c r="A22" s="153"/>
      <c r="B22" s="154"/>
      <c r="C22" s="187" t="s">
        <v>205</v>
      </c>
      <c r="D22" s="157"/>
      <c r="E22" s="158">
        <v>0.01</v>
      </c>
      <c r="F22" s="156"/>
      <c r="G22" s="156"/>
      <c r="H22" s="156"/>
      <c r="I22" s="156"/>
      <c r="J22" s="156"/>
      <c r="K22" s="156"/>
      <c r="L22" s="156"/>
      <c r="M22" s="156"/>
      <c r="N22" s="155"/>
      <c r="O22" s="155"/>
      <c r="P22" s="155"/>
      <c r="Q22" s="155"/>
      <c r="R22" s="156"/>
      <c r="S22" s="156"/>
      <c r="T22" s="156"/>
      <c r="U22" s="156"/>
      <c r="V22" s="156"/>
      <c r="W22" s="156"/>
      <c r="X22" s="156"/>
      <c r="Y22" s="156"/>
      <c r="Z22" s="146"/>
      <c r="AA22" s="146"/>
      <c r="AB22" s="146"/>
      <c r="AC22" s="146"/>
      <c r="AD22" s="146"/>
      <c r="AE22" s="146"/>
      <c r="AF22" s="146" t="s">
        <v>186</v>
      </c>
      <c r="AG22" s="146">
        <v>0</v>
      </c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</row>
    <row r="23" spans="1:59" outlineLevel="1" x14ac:dyDescent="0.2">
      <c r="A23" s="170">
        <v>11</v>
      </c>
      <c r="B23" s="171" t="s">
        <v>206</v>
      </c>
      <c r="C23" s="186" t="s">
        <v>207</v>
      </c>
      <c r="D23" s="172" t="s">
        <v>185</v>
      </c>
      <c r="E23" s="173">
        <v>2</v>
      </c>
      <c r="F23" s="174">
        <v>684</v>
      </c>
      <c r="G23" s="175">
        <f>ROUND(E23*F23,2)</f>
        <v>1368</v>
      </c>
      <c r="H23" s="174">
        <v>0</v>
      </c>
      <c r="I23" s="175">
        <f>ROUND(E23*H23,2)</f>
        <v>0</v>
      </c>
      <c r="J23" s="174">
        <v>617</v>
      </c>
      <c r="K23" s="175">
        <f>ROUND(E23*J23,2)</f>
        <v>1234</v>
      </c>
      <c r="L23" s="175">
        <v>21</v>
      </c>
      <c r="M23" s="175">
        <f>G23*(1+L23/100)</f>
        <v>1655.28</v>
      </c>
      <c r="N23" s="173">
        <v>0</v>
      </c>
      <c r="O23" s="173">
        <f>ROUND(E23*N23,2)</f>
        <v>0</v>
      </c>
      <c r="P23" s="173">
        <v>0</v>
      </c>
      <c r="Q23" s="173">
        <f>ROUND(E23*P23,2)</f>
        <v>0</v>
      </c>
      <c r="R23" s="175"/>
      <c r="S23" s="175" t="s">
        <v>176</v>
      </c>
      <c r="T23" s="176" t="s">
        <v>177</v>
      </c>
      <c r="U23" s="156">
        <v>1.085</v>
      </c>
      <c r="V23" s="156">
        <f>ROUND(E23*U23,2)</f>
        <v>2.17</v>
      </c>
      <c r="W23" s="156"/>
      <c r="X23" s="156" t="s">
        <v>178</v>
      </c>
      <c r="Y23" s="156" t="s">
        <v>179</v>
      </c>
      <c r="Z23" s="146"/>
      <c r="AA23" s="146"/>
      <c r="AB23" s="146"/>
      <c r="AC23" s="146"/>
      <c r="AD23" s="146"/>
      <c r="AE23" s="146"/>
      <c r="AF23" s="146" t="s">
        <v>180</v>
      </c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</row>
    <row r="24" spans="1:59" outlineLevel="2" x14ac:dyDescent="0.2">
      <c r="A24" s="153"/>
      <c r="B24" s="154"/>
      <c r="C24" s="261" t="s">
        <v>208</v>
      </c>
      <c r="D24" s="262"/>
      <c r="E24" s="262"/>
      <c r="F24" s="262"/>
      <c r="G24" s="262"/>
      <c r="H24" s="156"/>
      <c r="I24" s="156"/>
      <c r="J24" s="156"/>
      <c r="K24" s="156"/>
      <c r="L24" s="156"/>
      <c r="M24" s="156"/>
      <c r="N24" s="155"/>
      <c r="O24" s="155"/>
      <c r="P24" s="155"/>
      <c r="Q24" s="155"/>
      <c r="R24" s="156"/>
      <c r="S24" s="156"/>
      <c r="T24" s="156"/>
      <c r="U24" s="156"/>
      <c r="V24" s="156"/>
      <c r="W24" s="156"/>
      <c r="X24" s="156"/>
      <c r="Y24" s="156"/>
      <c r="Z24" s="146"/>
      <c r="AA24" s="146"/>
      <c r="AB24" s="146"/>
      <c r="AC24" s="146"/>
      <c r="AD24" s="146"/>
      <c r="AE24" s="146"/>
      <c r="AF24" s="146" t="s">
        <v>181</v>
      </c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</row>
    <row r="25" spans="1:59" outlineLevel="1" x14ac:dyDescent="0.2">
      <c r="A25" s="170">
        <v>12</v>
      </c>
      <c r="B25" s="171" t="s">
        <v>209</v>
      </c>
      <c r="C25" s="186" t="s">
        <v>210</v>
      </c>
      <c r="D25" s="172" t="s">
        <v>202</v>
      </c>
      <c r="E25" s="173">
        <v>3.8</v>
      </c>
      <c r="F25" s="174">
        <v>689.12</v>
      </c>
      <c r="G25" s="175">
        <f>ROUND(E25*F25,2)</f>
        <v>2618.66</v>
      </c>
      <c r="H25" s="174">
        <v>596</v>
      </c>
      <c r="I25" s="175">
        <f>ROUND(E25*H25,2)</f>
        <v>2264.8000000000002</v>
      </c>
      <c r="J25" s="174">
        <v>0</v>
      </c>
      <c r="K25" s="175">
        <f>ROUND(E25*J25,2)</f>
        <v>0</v>
      </c>
      <c r="L25" s="175">
        <v>21</v>
      </c>
      <c r="M25" s="175">
        <f>G25*(1+L25/100)</f>
        <v>3168.5785999999998</v>
      </c>
      <c r="N25" s="173">
        <v>1</v>
      </c>
      <c r="O25" s="173">
        <f>ROUND(E25*N25,2)</f>
        <v>3.8</v>
      </c>
      <c r="P25" s="173">
        <v>0</v>
      </c>
      <c r="Q25" s="173">
        <f>ROUND(E25*P25,2)</f>
        <v>0</v>
      </c>
      <c r="R25" s="175"/>
      <c r="S25" s="175" t="s">
        <v>176</v>
      </c>
      <c r="T25" s="176" t="s">
        <v>177</v>
      </c>
      <c r="U25" s="156">
        <v>0</v>
      </c>
      <c r="V25" s="156">
        <f>ROUND(E25*U25,2)</f>
        <v>0</v>
      </c>
      <c r="W25" s="156"/>
      <c r="X25" s="156" t="s">
        <v>211</v>
      </c>
      <c r="Y25" s="156" t="s">
        <v>179</v>
      </c>
      <c r="Z25" s="146"/>
      <c r="AA25" s="146"/>
      <c r="AB25" s="146"/>
      <c r="AC25" s="146"/>
      <c r="AD25" s="146"/>
      <c r="AE25" s="146"/>
      <c r="AF25" s="146" t="s">
        <v>212</v>
      </c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</row>
    <row r="26" spans="1:59" outlineLevel="2" x14ac:dyDescent="0.2">
      <c r="A26" s="153"/>
      <c r="B26" s="154"/>
      <c r="C26" s="187" t="s">
        <v>213</v>
      </c>
      <c r="D26" s="157"/>
      <c r="E26" s="158">
        <v>3.8</v>
      </c>
      <c r="F26" s="156"/>
      <c r="G26" s="156"/>
      <c r="H26" s="156"/>
      <c r="I26" s="156"/>
      <c r="J26" s="156"/>
      <c r="K26" s="156"/>
      <c r="L26" s="156"/>
      <c r="M26" s="156"/>
      <c r="N26" s="155"/>
      <c r="O26" s="155"/>
      <c r="P26" s="155"/>
      <c r="Q26" s="155"/>
      <c r="R26" s="156"/>
      <c r="S26" s="156"/>
      <c r="T26" s="156"/>
      <c r="U26" s="156"/>
      <c r="V26" s="156"/>
      <c r="W26" s="156"/>
      <c r="X26" s="156"/>
      <c r="Y26" s="156"/>
      <c r="Z26" s="146"/>
      <c r="AA26" s="146"/>
      <c r="AB26" s="146"/>
      <c r="AC26" s="146"/>
      <c r="AD26" s="146"/>
      <c r="AE26" s="146"/>
      <c r="AF26" s="146" t="s">
        <v>186</v>
      </c>
      <c r="AG26" s="146">
        <v>0</v>
      </c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</row>
    <row r="27" spans="1:59" outlineLevel="1" x14ac:dyDescent="0.2">
      <c r="A27" s="170">
        <v>13</v>
      </c>
      <c r="B27" s="171" t="s">
        <v>214</v>
      </c>
      <c r="C27" s="186" t="s">
        <v>215</v>
      </c>
      <c r="D27" s="172" t="s">
        <v>185</v>
      </c>
      <c r="E27" s="173">
        <v>5.95</v>
      </c>
      <c r="F27" s="174">
        <v>2080.3399999999997</v>
      </c>
      <c r="G27" s="175">
        <f>ROUND(E27*F27,2)</f>
        <v>12378.02</v>
      </c>
      <c r="H27" s="174">
        <v>1258.71</v>
      </c>
      <c r="I27" s="175">
        <f>ROUND(E27*H27,2)</f>
        <v>7489.32</v>
      </c>
      <c r="J27" s="174">
        <v>616.29</v>
      </c>
      <c r="K27" s="175">
        <f>ROUND(E27*J27,2)</f>
        <v>3666.93</v>
      </c>
      <c r="L27" s="175">
        <v>21</v>
      </c>
      <c r="M27" s="175">
        <f>G27*(1+L27/100)</f>
        <v>14977.404200000001</v>
      </c>
      <c r="N27" s="173">
        <v>2.16</v>
      </c>
      <c r="O27" s="173">
        <f>ROUND(E27*N27,2)</f>
        <v>12.85</v>
      </c>
      <c r="P27" s="173">
        <v>0</v>
      </c>
      <c r="Q27" s="173">
        <f>ROUND(E27*P27,2)</f>
        <v>0</v>
      </c>
      <c r="R27" s="175"/>
      <c r="S27" s="175" t="s">
        <v>176</v>
      </c>
      <c r="T27" s="176" t="s">
        <v>177</v>
      </c>
      <c r="U27" s="156">
        <v>1.085</v>
      </c>
      <c r="V27" s="156">
        <f>ROUND(E27*U27,2)</f>
        <v>6.46</v>
      </c>
      <c r="W27" s="156"/>
      <c r="X27" s="156" t="s">
        <v>178</v>
      </c>
      <c r="Y27" s="156" t="s">
        <v>179</v>
      </c>
      <c r="Z27" s="146"/>
      <c r="AA27" s="146"/>
      <c r="AB27" s="146"/>
      <c r="AC27" s="146"/>
      <c r="AD27" s="146"/>
      <c r="AE27" s="146"/>
      <c r="AF27" s="146" t="s">
        <v>180</v>
      </c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</row>
    <row r="28" spans="1:59" outlineLevel="2" x14ac:dyDescent="0.2">
      <c r="A28" s="153"/>
      <c r="B28" s="154"/>
      <c r="C28" s="187" t="s">
        <v>216</v>
      </c>
      <c r="D28" s="157"/>
      <c r="E28" s="158">
        <v>5.95</v>
      </c>
      <c r="F28" s="156"/>
      <c r="G28" s="156"/>
      <c r="H28" s="156"/>
      <c r="I28" s="156"/>
      <c r="J28" s="156"/>
      <c r="K28" s="156"/>
      <c r="L28" s="156"/>
      <c r="M28" s="156"/>
      <c r="N28" s="155"/>
      <c r="O28" s="155"/>
      <c r="P28" s="155"/>
      <c r="Q28" s="155"/>
      <c r="R28" s="156"/>
      <c r="S28" s="156"/>
      <c r="T28" s="156"/>
      <c r="U28" s="156"/>
      <c r="V28" s="156"/>
      <c r="W28" s="156"/>
      <c r="X28" s="156"/>
      <c r="Y28" s="156"/>
      <c r="Z28" s="146"/>
      <c r="AA28" s="146"/>
      <c r="AB28" s="146"/>
      <c r="AC28" s="146"/>
      <c r="AD28" s="146"/>
      <c r="AE28" s="146"/>
      <c r="AF28" s="146" t="s">
        <v>186</v>
      </c>
      <c r="AG28" s="146">
        <v>0</v>
      </c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</row>
    <row r="29" spans="1:59" outlineLevel="1" x14ac:dyDescent="0.2">
      <c r="A29" s="170">
        <v>14</v>
      </c>
      <c r="B29" s="171" t="s">
        <v>217</v>
      </c>
      <c r="C29" s="186" t="s">
        <v>218</v>
      </c>
      <c r="D29" s="172" t="s">
        <v>185</v>
      </c>
      <c r="E29" s="173">
        <v>1.1200000000000001</v>
      </c>
      <c r="F29" s="174">
        <v>4779</v>
      </c>
      <c r="G29" s="175">
        <f>ROUND(E29*F29,2)</f>
        <v>5352.48</v>
      </c>
      <c r="H29" s="174">
        <v>3232.04</v>
      </c>
      <c r="I29" s="175">
        <f>ROUND(E29*H29,2)</f>
        <v>3619.88</v>
      </c>
      <c r="J29" s="174">
        <v>327.96</v>
      </c>
      <c r="K29" s="175">
        <f>ROUND(E29*J29,2)</f>
        <v>367.32</v>
      </c>
      <c r="L29" s="175">
        <v>21</v>
      </c>
      <c r="M29" s="175">
        <f>G29*(1+L29/100)</f>
        <v>6476.5007999999989</v>
      </c>
      <c r="N29" s="173">
        <v>2.5249999999999999</v>
      </c>
      <c r="O29" s="173">
        <f>ROUND(E29*N29,2)</f>
        <v>2.83</v>
      </c>
      <c r="P29" s="173">
        <v>0</v>
      </c>
      <c r="Q29" s="173">
        <f>ROUND(E29*P29,2)</f>
        <v>0</v>
      </c>
      <c r="R29" s="175"/>
      <c r="S29" s="175" t="s">
        <v>176</v>
      </c>
      <c r="T29" s="176" t="s">
        <v>177</v>
      </c>
      <c r="U29" s="156">
        <v>0.47699999999999998</v>
      </c>
      <c r="V29" s="156">
        <f>ROUND(E29*U29,2)</f>
        <v>0.53</v>
      </c>
      <c r="W29" s="156"/>
      <c r="X29" s="156" t="s">
        <v>178</v>
      </c>
      <c r="Y29" s="156" t="s">
        <v>179</v>
      </c>
      <c r="Z29" s="146"/>
      <c r="AA29" s="146"/>
      <c r="AB29" s="146"/>
      <c r="AC29" s="146"/>
      <c r="AD29" s="146"/>
      <c r="AE29" s="146"/>
      <c r="AF29" s="146" t="s">
        <v>180</v>
      </c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</row>
    <row r="30" spans="1:59" outlineLevel="2" x14ac:dyDescent="0.2">
      <c r="A30" s="153"/>
      <c r="B30" s="154"/>
      <c r="C30" s="187" t="s">
        <v>219</v>
      </c>
      <c r="D30" s="157"/>
      <c r="E30" s="158">
        <v>1.1200000000000001</v>
      </c>
      <c r="F30" s="156"/>
      <c r="G30" s="156"/>
      <c r="H30" s="156"/>
      <c r="I30" s="156"/>
      <c r="J30" s="156"/>
      <c r="K30" s="156"/>
      <c r="L30" s="156"/>
      <c r="M30" s="156"/>
      <c r="N30" s="155"/>
      <c r="O30" s="155"/>
      <c r="P30" s="155"/>
      <c r="Q30" s="155"/>
      <c r="R30" s="156"/>
      <c r="S30" s="156"/>
      <c r="T30" s="156"/>
      <c r="U30" s="156"/>
      <c r="V30" s="156"/>
      <c r="W30" s="156"/>
      <c r="X30" s="156"/>
      <c r="Y30" s="156"/>
      <c r="Z30" s="146"/>
      <c r="AA30" s="146"/>
      <c r="AB30" s="146"/>
      <c r="AC30" s="146"/>
      <c r="AD30" s="146"/>
      <c r="AE30" s="146"/>
      <c r="AF30" s="146" t="s">
        <v>186</v>
      </c>
      <c r="AG30" s="146">
        <v>0</v>
      </c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</row>
    <row r="31" spans="1:59" x14ac:dyDescent="0.2">
      <c r="A31" s="160" t="s">
        <v>173</v>
      </c>
      <c r="B31" s="161" t="s">
        <v>101</v>
      </c>
      <c r="C31" s="185" t="s">
        <v>102</v>
      </c>
      <c r="D31" s="162"/>
      <c r="E31" s="163"/>
      <c r="F31" s="164"/>
      <c r="G31" s="164">
        <f>SUMIF(AF32:AF66,"&lt;&gt;NOR",G32:G66)</f>
        <v>235110.58999999997</v>
      </c>
      <c r="H31" s="164"/>
      <c r="I31" s="164">
        <f>SUM(I32:I66)</f>
        <v>108963.87999999999</v>
      </c>
      <c r="J31" s="164"/>
      <c r="K31" s="164">
        <f>SUM(K32:K66)</f>
        <v>54449.770000000004</v>
      </c>
      <c r="L31" s="164"/>
      <c r="M31" s="164">
        <f>SUM(M32:M66)</f>
        <v>284483.81390000001</v>
      </c>
      <c r="N31" s="163"/>
      <c r="O31" s="163">
        <f>SUM(O32:O66)</f>
        <v>23.71</v>
      </c>
      <c r="P31" s="163"/>
      <c r="Q31" s="163">
        <f>SUM(Q32:Q66)</f>
        <v>0</v>
      </c>
      <c r="R31" s="164"/>
      <c r="S31" s="164"/>
      <c r="T31" s="165"/>
      <c r="U31" s="159"/>
      <c r="V31" s="159">
        <f>SUM(V32:V66)</f>
        <v>91.09</v>
      </c>
      <c r="W31" s="159"/>
      <c r="X31" s="159"/>
      <c r="Y31" s="159"/>
      <c r="AF31" t="s">
        <v>174</v>
      </c>
    </row>
    <row r="32" spans="1:59" outlineLevel="1" x14ac:dyDescent="0.2">
      <c r="A32" s="170">
        <v>18</v>
      </c>
      <c r="B32" s="171" t="s">
        <v>220</v>
      </c>
      <c r="C32" s="186" t="s">
        <v>221</v>
      </c>
      <c r="D32" s="172" t="s">
        <v>175</v>
      </c>
      <c r="E32" s="173">
        <v>60.854999999999997</v>
      </c>
      <c r="F32" s="174">
        <v>1818.3799999999999</v>
      </c>
      <c r="G32" s="175">
        <f>ROUND(E32*F32,2)</f>
        <v>110657.51</v>
      </c>
      <c r="H32" s="174">
        <v>779.28</v>
      </c>
      <c r="I32" s="175">
        <f>ROUND(E32*H32,2)</f>
        <v>47423.08</v>
      </c>
      <c r="J32" s="174">
        <v>291.72000000000003</v>
      </c>
      <c r="K32" s="175">
        <f>ROUND(E32*J32,2)</f>
        <v>17752.62</v>
      </c>
      <c r="L32" s="175">
        <v>21</v>
      </c>
      <c r="M32" s="175">
        <f>G32*(1+L32/100)</f>
        <v>133895.5871</v>
      </c>
      <c r="N32" s="173">
        <v>9.4810000000000005E-2</v>
      </c>
      <c r="O32" s="173">
        <f>ROUND(E32*N32,2)</f>
        <v>5.77</v>
      </c>
      <c r="P32" s="173">
        <v>0</v>
      </c>
      <c r="Q32" s="173">
        <f>ROUND(E32*P32,2)</f>
        <v>0</v>
      </c>
      <c r="R32" s="175"/>
      <c r="S32" s="175" t="s">
        <v>176</v>
      </c>
      <c r="T32" s="176" t="s">
        <v>177</v>
      </c>
      <c r="U32" s="156">
        <v>0.53500000000000003</v>
      </c>
      <c r="V32" s="156">
        <f>ROUND(E32*U32,2)</f>
        <v>32.56</v>
      </c>
      <c r="W32" s="156"/>
      <c r="X32" s="156" t="s">
        <v>178</v>
      </c>
      <c r="Y32" s="156" t="s">
        <v>179</v>
      </c>
      <c r="Z32" s="146"/>
      <c r="AA32" s="146"/>
      <c r="AB32" s="146"/>
      <c r="AC32" s="146"/>
      <c r="AD32" s="146"/>
      <c r="AE32" s="146"/>
      <c r="AF32" s="146" t="s">
        <v>180</v>
      </c>
      <c r="AG32" s="146"/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</row>
    <row r="33" spans="1:59" outlineLevel="2" x14ac:dyDescent="0.2">
      <c r="A33" s="153"/>
      <c r="B33" s="154"/>
      <c r="C33" s="187" t="s">
        <v>222</v>
      </c>
      <c r="D33" s="157"/>
      <c r="E33" s="158">
        <v>19.100000000000001</v>
      </c>
      <c r="F33" s="156"/>
      <c r="G33" s="156"/>
      <c r="H33" s="156"/>
      <c r="I33" s="156"/>
      <c r="J33" s="156"/>
      <c r="K33" s="156"/>
      <c r="L33" s="156"/>
      <c r="M33" s="156"/>
      <c r="N33" s="155"/>
      <c r="O33" s="155"/>
      <c r="P33" s="155"/>
      <c r="Q33" s="155"/>
      <c r="R33" s="156"/>
      <c r="S33" s="156"/>
      <c r="T33" s="156"/>
      <c r="U33" s="156"/>
      <c r="V33" s="156"/>
      <c r="W33" s="156"/>
      <c r="X33" s="156"/>
      <c r="Y33" s="156"/>
      <c r="Z33" s="146"/>
      <c r="AA33" s="146"/>
      <c r="AB33" s="146"/>
      <c r="AC33" s="146"/>
      <c r="AD33" s="146"/>
      <c r="AE33" s="146"/>
      <c r="AF33" s="146" t="s">
        <v>186</v>
      </c>
      <c r="AG33" s="146">
        <v>0</v>
      </c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</row>
    <row r="34" spans="1:59" outlineLevel="3" x14ac:dyDescent="0.2">
      <c r="A34" s="153"/>
      <c r="B34" s="154"/>
      <c r="C34" s="187" t="s">
        <v>223</v>
      </c>
      <c r="D34" s="157"/>
      <c r="E34" s="158">
        <v>20.9</v>
      </c>
      <c r="F34" s="156"/>
      <c r="G34" s="156"/>
      <c r="H34" s="156"/>
      <c r="I34" s="156"/>
      <c r="J34" s="156"/>
      <c r="K34" s="156"/>
      <c r="L34" s="156"/>
      <c r="M34" s="156"/>
      <c r="N34" s="155"/>
      <c r="O34" s="155"/>
      <c r="P34" s="155"/>
      <c r="Q34" s="155"/>
      <c r="R34" s="156"/>
      <c r="S34" s="156"/>
      <c r="T34" s="156"/>
      <c r="U34" s="156"/>
      <c r="V34" s="156"/>
      <c r="W34" s="156"/>
      <c r="X34" s="156"/>
      <c r="Y34" s="156"/>
      <c r="Z34" s="146"/>
      <c r="AA34" s="146"/>
      <c r="AB34" s="146"/>
      <c r="AC34" s="146"/>
      <c r="AD34" s="146"/>
      <c r="AE34" s="146"/>
      <c r="AF34" s="146" t="s">
        <v>186</v>
      </c>
      <c r="AG34" s="146">
        <v>0</v>
      </c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</row>
    <row r="35" spans="1:59" outlineLevel="3" x14ac:dyDescent="0.2">
      <c r="A35" s="153"/>
      <c r="B35" s="154"/>
      <c r="C35" s="187" t="s">
        <v>224</v>
      </c>
      <c r="D35" s="157"/>
      <c r="E35" s="158">
        <v>20.85</v>
      </c>
      <c r="F35" s="156"/>
      <c r="G35" s="156"/>
      <c r="H35" s="156"/>
      <c r="I35" s="156"/>
      <c r="J35" s="156"/>
      <c r="K35" s="156"/>
      <c r="L35" s="156"/>
      <c r="M35" s="156"/>
      <c r="N35" s="155"/>
      <c r="O35" s="155"/>
      <c r="P35" s="155"/>
      <c r="Q35" s="155"/>
      <c r="R35" s="156"/>
      <c r="S35" s="156"/>
      <c r="T35" s="156"/>
      <c r="U35" s="156"/>
      <c r="V35" s="156"/>
      <c r="W35" s="156"/>
      <c r="X35" s="156"/>
      <c r="Y35" s="156"/>
      <c r="Z35" s="146"/>
      <c r="AA35" s="146"/>
      <c r="AB35" s="146"/>
      <c r="AC35" s="146"/>
      <c r="AD35" s="146"/>
      <c r="AE35" s="146"/>
      <c r="AF35" s="146" t="s">
        <v>186</v>
      </c>
      <c r="AG35" s="146">
        <v>0</v>
      </c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</row>
    <row r="36" spans="1:59" outlineLevel="1" x14ac:dyDescent="0.2">
      <c r="A36" s="170">
        <v>19</v>
      </c>
      <c r="B36" s="171" t="s">
        <v>225</v>
      </c>
      <c r="C36" s="186" t="s">
        <v>226</v>
      </c>
      <c r="D36" s="172" t="s">
        <v>175</v>
      </c>
      <c r="E36" s="173">
        <v>14.326000000000001</v>
      </c>
      <c r="F36" s="174">
        <v>2107.48</v>
      </c>
      <c r="G36" s="175">
        <f>ROUND(E36*F36,2)</f>
        <v>30191.759999999998</v>
      </c>
      <c r="H36" s="174">
        <v>898.24</v>
      </c>
      <c r="I36" s="175">
        <f>ROUND(E36*H36,2)</f>
        <v>12868.19</v>
      </c>
      <c r="J36" s="174">
        <v>302.76</v>
      </c>
      <c r="K36" s="175">
        <f>ROUND(E36*J36,2)</f>
        <v>4337.34</v>
      </c>
      <c r="L36" s="175">
        <v>21</v>
      </c>
      <c r="M36" s="175">
        <f>G36*(1+L36/100)</f>
        <v>36532.029599999994</v>
      </c>
      <c r="N36" s="173">
        <v>0.11312999999999999</v>
      </c>
      <c r="O36" s="173">
        <f>ROUND(E36*N36,2)</f>
        <v>1.62</v>
      </c>
      <c r="P36" s="173">
        <v>0</v>
      </c>
      <c r="Q36" s="173">
        <f>ROUND(E36*P36,2)</f>
        <v>0</v>
      </c>
      <c r="R36" s="175"/>
      <c r="S36" s="175" t="s">
        <v>176</v>
      </c>
      <c r="T36" s="176" t="s">
        <v>177</v>
      </c>
      <c r="U36" s="156">
        <v>0.55488999999999999</v>
      </c>
      <c r="V36" s="156">
        <f>ROUND(E36*U36,2)</f>
        <v>7.95</v>
      </c>
      <c r="W36" s="156"/>
      <c r="X36" s="156" t="s">
        <v>178</v>
      </c>
      <c r="Y36" s="156" t="s">
        <v>179</v>
      </c>
      <c r="Z36" s="146"/>
      <c r="AA36" s="146"/>
      <c r="AB36" s="146"/>
      <c r="AC36" s="146"/>
      <c r="AD36" s="146"/>
      <c r="AE36" s="146"/>
      <c r="AF36" s="146" t="s">
        <v>180</v>
      </c>
      <c r="AG36" s="146"/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</row>
    <row r="37" spans="1:59" outlineLevel="2" x14ac:dyDescent="0.2">
      <c r="A37" s="153"/>
      <c r="B37" s="154"/>
      <c r="C37" s="187" t="s">
        <v>227</v>
      </c>
      <c r="D37" s="157"/>
      <c r="E37" s="158">
        <v>8.5399999999999991</v>
      </c>
      <c r="F37" s="156"/>
      <c r="G37" s="156"/>
      <c r="H37" s="156"/>
      <c r="I37" s="156"/>
      <c r="J37" s="156"/>
      <c r="K37" s="156"/>
      <c r="L37" s="156"/>
      <c r="M37" s="156"/>
      <c r="N37" s="155"/>
      <c r="O37" s="155"/>
      <c r="P37" s="155"/>
      <c r="Q37" s="155"/>
      <c r="R37" s="156"/>
      <c r="S37" s="156"/>
      <c r="T37" s="156"/>
      <c r="U37" s="156"/>
      <c r="V37" s="156"/>
      <c r="W37" s="156"/>
      <c r="X37" s="156"/>
      <c r="Y37" s="156"/>
      <c r="Z37" s="146"/>
      <c r="AA37" s="146"/>
      <c r="AB37" s="146"/>
      <c r="AC37" s="146"/>
      <c r="AD37" s="146"/>
      <c r="AE37" s="146"/>
      <c r="AF37" s="146" t="s">
        <v>186</v>
      </c>
      <c r="AG37" s="146">
        <v>0</v>
      </c>
      <c r="AH37" s="146"/>
      <c r="AI37" s="146"/>
      <c r="AJ37" s="146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</row>
    <row r="38" spans="1:59" outlineLevel="3" x14ac:dyDescent="0.2">
      <c r="A38" s="153"/>
      <c r="B38" s="154"/>
      <c r="C38" s="187" t="s">
        <v>228</v>
      </c>
      <c r="D38" s="157"/>
      <c r="E38" s="158">
        <v>5.78</v>
      </c>
      <c r="F38" s="156"/>
      <c r="G38" s="156"/>
      <c r="H38" s="156"/>
      <c r="I38" s="156"/>
      <c r="J38" s="156"/>
      <c r="K38" s="156"/>
      <c r="L38" s="156"/>
      <c r="M38" s="156"/>
      <c r="N38" s="155"/>
      <c r="O38" s="155"/>
      <c r="P38" s="155"/>
      <c r="Q38" s="155"/>
      <c r="R38" s="156"/>
      <c r="S38" s="156"/>
      <c r="T38" s="156"/>
      <c r="U38" s="156"/>
      <c r="V38" s="156"/>
      <c r="W38" s="156"/>
      <c r="X38" s="156"/>
      <c r="Y38" s="156"/>
      <c r="Z38" s="146"/>
      <c r="AA38" s="146"/>
      <c r="AB38" s="146"/>
      <c r="AC38" s="146"/>
      <c r="AD38" s="146"/>
      <c r="AE38" s="146"/>
      <c r="AF38" s="146" t="s">
        <v>186</v>
      </c>
      <c r="AG38" s="146">
        <v>0</v>
      </c>
      <c r="AH38" s="146"/>
      <c r="AI38" s="146"/>
      <c r="AJ38" s="146"/>
      <c r="AK38" s="146"/>
      <c r="AL38" s="146"/>
      <c r="AM38" s="146"/>
      <c r="AN38" s="146"/>
      <c r="AO38" s="146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</row>
    <row r="39" spans="1:59" outlineLevel="1" x14ac:dyDescent="0.2">
      <c r="A39" s="170">
        <v>21</v>
      </c>
      <c r="B39" s="171" t="s">
        <v>229</v>
      </c>
      <c r="C39" s="186" t="s">
        <v>230</v>
      </c>
      <c r="D39" s="172" t="s">
        <v>175</v>
      </c>
      <c r="E39" s="173">
        <v>4.8</v>
      </c>
      <c r="F39" s="174">
        <v>1175.28</v>
      </c>
      <c r="G39" s="175">
        <f>ROUND(E39*F39,2)</f>
        <v>5641.34</v>
      </c>
      <c r="H39" s="174">
        <v>762.08</v>
      </c>
      <c r="I39" s="175">
        <f>ROUND(E39*H39,2)</f>
        <v>3657.98</v>
      </c>
      <c r="J39" s="174">
        <v>288.92</v>
      </c>
      <c r="K39" s="175">
        <f>ROUND(E39*J39,2)</f>
        <v>1386.82</v>
      </c>
      <c r="L39" s="175">
        <v>21</v>
      </c>
      <c r="M39" s="175">
        <f>G39*(1+L39/100)</f>
        <v>6826.0213999999996</v>
      </c>
      <c r="N39" s="173">
        <v>0.37564999999999998</v>
      </c>
      <c r="O39" s="173">
        <f>ROUND(E39*N39,2)</f>
        <v>1.8</v>
      </c>
      <c r="P39" s="173">
        <v>0</v>
      </c>
      <c r="Q39" s="173">
        <f>ROUND(E39*P39,2)</f>
        <v>0</v>
      </c>
      <c r="R39" s="175"/>
      <c r="S39" s="175" t="s">
        <v>176</v>
      </c>
      <c r="T39" s="176" t="s">
        <v>177</v>
      </c>
      <c r="U39" s="156">
        <v>0.59599999999999997</v>
      </c>
      <c r="V39" s="156">
        <f>ROUND(E39*U39,2)</f>
        <v>2.86</v>
      </c>
      <c r="W39" s="156"/>
      <c r="X39" s="156" t="s">
        <v>178</v>
      </c>
      <c r="Y39" s="156" t="s">
        <v>179</v>
      </c>
      <c r="Z39" s="146"/>
      <c r="AA39" s="146"/>
      <c r="AB39" s="146"/>
      <c r="AC39" s="146"/>
      <c r="AD39" s="146"/>
      <c r="AE39" s="146"/>
      <c r="AF39" s="146" t="s">
        <v>180</v>
      </c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</row>
    <row r="40" spans="1:59" outlineLevel="2" x14ac:dyDescent="0.2">
      <c r="A40" s="153"/>
      <c r="B40" s="154"/>
      <c r="C40" s="187" t="s">
        <v>231</v>
      </c>
      <c r="D40" s="157"/>
      <c r="E40" s="158">
        <v>4.8</v>
      </c>
      <c r="F40" s="156"/>
      <c r="G40" s="156"/>
      <c r="H40" s="156"/>
      <c r="I40" s="156"/>
      <c r="J40" s="156"/>
      <c r="K40" s="156"/>
      <c r="L40" s="156"/>
      <c r="M40" s="156"/>
      <c r="N40" s="155"/>
      <c r="O40" s="155"/>
      <c r="P40" s="155"/>
      <c r="Q40" s="155"/>
      <c r="R40" s="156"/>
      <c r="S40" s="156"/>
      <c r="T40" s="156"/>
      <c r="U40" s="156"/>
      <c r="V40" s="156"/>
      <c r="W40" s="156"/>
      <c r="X40" s="156"/>
      <c r="Y40" s="156"/>
      <c r="Z40" s="146"/>
      <c r="AA40" s="146"/>
      <c r="AB40" s="146"/>
      <c r="AC40" s="146"/>
      <c r="AD40" s="146"/>
      <c r="AE40" s="146"/>
      <c r="AF40" s="146" t="s">
        <v>186</v>
      </c>
      <c r="AG40" s="146">
        <v>0</v>
      </c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</row>
    <row r="41" spans="1:59" outlineLevel="1" x14ac:dyDescent="0.2">
      <c r="A41" s="170">
        <v>22</v>
      </c>
      <c r="B41" s="171" t="s">
        <v>229</v>
      </c>
      <c r="C41" s="186" t="s">
        <v>232</v>
      </c>
      <c r="D41" s="172" t="s">
        <v>175</v>
      </c>
      <c r="E41" s="173">
        <v>6.9</v>
      </c>
      <c r="F41" s="174">
        <v>1335.76</v>
      </c>
      <c r="G41" s="175">
        <f>ROUND(E41*F41,2)</f>
        <v>9216.74</v>
      </c>
      <c r="H41" s="174">
        <v>0</v>
      </c>
      <c r="I41" s="175">
        <f>ROUND(E41*H41,2)</f>
        <v>0</v>
      </c>
      <c r="J41" s="174">
        <v>1151</v>
      </c>
      <c r="K41" s="175">
        <f>ROUND(E41*J41,2)</f>
        <v>7941.9</v>
      </c>
      <c r="L41" s="175">
        <v>21</v>
      </c>
      <c r="M41" s="175">
        <f>G41*(1+L41/100)</f>
        <v>11152.2554</v>
      </c>
      <c r="N41" s="173">
        <v>0.37564999999999998</v>
      </c>
      <c r="O41" s="173">
        <f>ROUND(E41*N41,2)</f>
        <v>2.59</v>
      </c>
      <c r="P41" s="173">
        <v>0</v>
      </c>
      <c r="Q41" s="173">
        <f>ROUND(E41*P41,2)</f>
        <v>0</v>
      </c>
      <c r="R41" s="175"/>
      <c r="S41" s="175" t="s">
        <v>176</v>
      </c>
      <c r="T41" s="176" t="s">
        <v>177</v>
      </c>
      <c r="U41" s="156">
        <v>0.59599999999999997</v>
      </c>
      <c r="V41" s="156">
        <f>ROUND(E41*U41,2)</f>
        <v>4.1100000000000003</v>
      </c>
      <c r="W41" s="156"/>
      <c r="X41" s="156" t="s">
        <v>233</v>
      </c>
      <c r="Y41" s="156" t="s">
        <v>179</v>
      </c>
      <c r="Z41" s="146"/>
      <c r="AA41" s="146"/>
      <c r="AB41" s="146"/>
      <c r="AC41" s="146"/>
      <c r="AD41" s="146"/>
      <c r="AE41" s="146"/>
      <c r="AF41" s="146" t="s">
        <v>234</v>
      </c>
      <c r="AG41" s="146"/>
      <c r="AH41" s="146"/>
      <c r="AI41" s="146"/>
      <c r="AJ41" s="146"/>
      <c r="AK41" s="146"/>
      <c r="AL41" s="146"/>
      <c r="AM41" s="146"/>
      <c r="AN41" s="146"/>
      <c r="AO41" s="146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</row>
    <row r="42" spans="1:59" outlineLevel="2" x14ac:dyDescent="0.2">
      <c r="A42" s="153"/>
      <c r="B42" s="154"/>
      <c r="C42" s="187" t="s">
        <v>235</v>
      </c>
      <c r="D42" s="157"/>
      <c r="E42" s="158">
        <v>6.9</v>
      </c>
      <c r="F42" s="156"/>
      <c r="G42" s="156"/>
      <c r="H42" s="156"/>
      <c r="I42" s="156"/>
      <c r="J42" s="156"/>
      <c r="K42" s="156"/>
      <c r="L42" s="156"/>
      <c r="M42" s="156"/>
      <c r="N42" s="155"/>
      <c r="O42" s="155"/>
      <c r="P42" s="155"/>
      <c r="Q42" s="155"/>
      <c r="R42" s="156"/>
      <c r="S42" s="156"/>
      <c r="T42" s="156"/>
      <c r="U42" s="156"/>
      <c r="V42" s="156"/>
      <c r="W42" s="156"/>
      <c r="X42" s="156"/>
      <c r="Y42" s="156"/>
      <c r="Z42" s="146"/>
      <c r="AA42" s="146"/>
      <c r="AB42" s="146"/>
      <c r="AC42" s="146"/>
      <c r="AD42" s="146"/>
      <c r="AE42" s="146"/>
      <c r="AF42" s="146" t="s">
        <v>186</v>
      </c>
      <c r="AG42" s="146">
        <v>0</v>
      </c>
      <c r="AH42" s="146"/>
      <c r="AI42" s="146"/>
      <c r="AJ42" s="146"/>
      <c r="AK42" s="146"/>
      <c r="AL42" s="146"/>
      <c r="AM42" s="146"/>
      <c r="AN42" s="146"/>
      <c r="AO42" s="146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</row>
    <row r="43" spans="1:59" outlineLevel="1" x14ac:dyDescent="0.2">
      <c r="A43" s="177">
        <v>23</v>
      </c>
      <c r="B43" s="178" t="s">
        <v>236</v>
      </c>
      <c r="C43" s="188" t="s">
        <v>237</v>
      </c>
      <c r="D43" s="179" t="s">
        <v>175</v>
      </c>
      <c r="E43" s="180">
        <v>3.6</v>
      </c>
      <c r="F43" s="181">
        <v>1681.5</v>
      </c>
      <c r="G43" s="182">
        <f>ROUND(E43*F43,2)</f>
        <v>6053.4</v>
      </c>
      <c r="H43" s="181">
        <v>958.84</v>
      </c>
      <c r="I43" s="182">
        <f>ROUND(E43*H43,2)</f>
        <v>3451.82</v>
      </c>
      <c r="J43" s="181">
        <v>396.16</v>
      </c>
      <c r="K43" s="182">
        <f>ROUND(E43*J43,2)</f>
        <v>1426.18</v>
      </c>
      <c r="L43" s="182">
        <v>21</v>
      </c>
      <c r="M43" s="182">
        <f>G43*(1+L43/100)</f>
        <v>7324.6139999999996</v>
      </c>
      <c r="N43" s="180">
        <v>0.48470000000000002</v>
      </c>
      <c r="O43" s="180">
        <f>ROUND(E43*N43,2)</f>
        <v>1.74</v>
      </c>
      <c r="P43" s="180">
        <v>0</v>
      </c>
      <c r="Q43" s="180">
        <f>ROUND(E43*P43,2)</f>
        <v>0</v>
      </c>
      <c r="R43" s="182"/>
      <c r="S43" s="182" t="s">
        <v>176</v>
      </c>
      <c r="T43" s="183" t="s">
        <v>177</v>
      </c>
      <c r="U43" s="156">
        <v>0.69799999999999995</v>
      </c>
      <c r="V43" s="156">
        <f>ROUND(E43*U43,2)</f>
        <v>2.5099999999999998</v>
      </c>
      <c r="W43" s="156"/>
      <c r="X43" s="156" t="s">
        <v>178</v>
      </c>
      <c r="Y43" s="156" t="s">
        <v>179</v>
      </c>
      <c r="Z43" s="146"/>
      <c r="AA43" s="146"/>
      <c r="AB43" s="146"/>
      <c r="AC43" s="146"/>
      <c r="AD43" s="146"/>
      <c r="AE43" s="146"/>
      <c r="AF43" s="146" t="s">
        <v>180</v>
      </c>
      <c r="AG43" s="146"/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</row>
    <row r="44" spans="1:59" outlineLevel="1" x14ac:dyDescent="0.2">
      <c r="A44" s="170">
        <v>24</v>
      </c>
      <c r="B44" s="171" t="s">
        <v>238</v>
      </c>
      <c r="C44" s="186" t="s">
        <v>239</v>
      </c>
      <c r="D44" s="172" t="s">
        <v>202</v>
      </c>
      <c r="E44" s="173">
        <v>7.4969999999999995E-2</v>
      </c>
      <c r="F44" s="174">
        <v>82246</v>
      </c>
      <c r="G44" s="175">
        <f>ROUND(E44*F44,2)</f>
        <v>6165.98</v>
      </c>
      <c r="H44" s="174">
        <v>39518.14</v>
      </c>
      <c r="I44" s="175">
        <f>ROUND(E44*H44,2)</f>
        <v>2962.67</v>
      </c>
      <c r="J44" s="174">
        <v>15281.86</v>
      </c>
      <c r="K44" s="175">
        <f>ROUND(E44*J44,2)</f>
        <v>1145.68</v>
      </c>
      <c r="L44" s="175">
        <v>21</v>
      </c>
      <c r="M44" s="175">
        <f>G44*(1+L44/100)</f>
        <v>7460.8357999999989</v>
      </c>
      <c r="N44" s="173">
        <v>1.0210999999999999</v>
      </c>
      <c r="O44" s="173">
        <f>ROUND(E44*N44,2)</f>
        <v>0.08</v>
      </c>
      <c r="P44" s="173">
        <v>0</v>
      </c>
      <c r="Q44" s="173">
        <f>ROUND(E44*P44,2)</f>
        <v>0</v>
      </c>
      <c r="R44" s="175"/>
      <c r="S44" s="175" t="s">
        <v>176</v>
      </c>
      <c r="T44" s="176" t="s">
        <v>177</v>
      </c>
      <c r="U44" s="156">
        <v>25.271000000000001</v>
      </c>
      <c r="V44" s="156">
        <f>ROUND(E44*U44,2)</f>
        <v>1.89</v>
      </c>
      <c r="W44" s="156"/>
      <c r="X44" s="156" t="s">
        <v>178</v>
      </c>
      <c r="Y44" s="156" t="s">
        <v>179</v>
      </c>
      <c r="Z44" s="146"/>
      <c r="AA44" s="146"/>
      <c r="AB44" s="146"/>
      <c r="AC44" s="146"/>
      <c r="AD44" s="146"/>
      <c r="AE44" s="146"/>
      <c r="AF44" s="146" t="s">
        <v>180</v>
      </c>
      <c r="AG44" s="146"/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</row>
    <row r="45" spans="1:59" outlineLevel="2" x14ac:dyDescent="0.2">
      <c r="A45" s="153"/>
      <c r="B45" s="154"/>
      <c r="C45" s="187" t="s">
        <v>240</v>
      </c>
      <c r="D45" s="157"/>
      <c r="E45" s="158">
        <v>0.02</v>
      </c>
      <c r="F45" s="156"/>
      <c r="G45" s="156"/>
      <c r="H45" s="156"/>
      <c r="I45" s="156"/>
      <c r="J45" s="156"/>
      <c r="K45" s="156"/>
      <c r="L45" s="156"/>
      <c r="M45" s="156"/>
      <c r="N45" s="155"/>
      <c r="O45" s="155"/>
      <c r="P45" s="155"/>
      <c r="Q45" s="155"/>
      <c r="R45" s="156"/>
      <c r="S45" s="156"/>
      <c r="T45" s="156"/>
      <c r="U45" s="156"/>
      <c r="V45" s="156"/>
      <c r="W45" s="156"/>
      <c r="X45" s="156"/>
      <c r="Y45" s="156"/>
      <c r="Z45" s="146"/>
      <c r="AA45" s="146"/>
      <c r="AB45" s="146"/>
      <c r="AC45" s="146"/>
      <c r="AD45" s="146"/>
      <c r="AE45" s="146"/>
      <c r="AF45" s="146" t="s">
        <v>186</v>
      </c>
      <c r="AG45" s="146">
        <v>0</v>
      </c>
      <c r="AH45" s="146"/>
      <c r="AI45" s="146"/>
      <c r="AJ45" s="146"/>
      <c r="AK45" s="146"/>
      <c r="AL45" s="146"/>
      <c r="AM45" s="146"/>
      <c r="AN45" s="146"/>
      <c r="AO45" s="146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</row>
    <row r="46" spans="1:59" outlineLevel="3" x14ac:dyDescent="0.2">
      <c r="A46" s="153"/>
      <c r="B46" s="154"/>
      <c r="C46" s="187" t="s">
        <v>241</v>
      </c>
      <c r="D46" s="157"/>
      <c r="E46" s="158">
        <v>0.02</v>
      </c>
      <c r="F46" s="156"/>
      <c r="G46" s="156"/>
      <c r="H46" s="156"/>
      <c r="I46" s="156"/>
      <c r="J46" s="156"/>
      <c r="K46" s="156"/>
      <c r="L46" s="156"/>
      <c r="M46" s="156"/>
      <c r="N46" s="155"/>
      <c r="O46" s="155"/>
      <c r="P46" s="155"/>
      <c r="Q46" s="155"/>
      <c r="R46" s="156"/>
      <c r="S46" s="156"/>
      <c r="T46" s="156"/>
      <c r="U46" s="156"/>
      <c r="V46" s="156"/>
      <c r="W46" s="156"/>
      <c r="X46" s="156"/>
      <c r="Y46" s="156"/>
      <c r="Z46" s="146"/>
      <c r="AA46" s="146"/>
      <c r="AB46" s="146"/>
      <c r="AC46" s="146"/>
      <c r="AD46" s="146"/>
      <c r="AE46" s="146"/>
      <c r="AF46" s="146" t="s">
        <v>186</v>
      </c>
      <c r="AG46" s="146">
        <v>0</v>
      </c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</row>
    <row r="47" spans="1:59" outlineLevel="3" x14ac:dyDescent="0.2">
      <c r="A47" s="153"/>
      <c r="B47" s="154"/>
      <c r="C47" s="187" t="s">
        <v>242</v>
      </c>
      <c r="D47" s="157"/>
      <c r="E47" s="158">
        <v>0.03</v>
      </c>
      <c r="F47" s="156"/>
      <c r="G47" s="156"/>
      <c r="H47" s="156"/>
      <c r="I47" s="156"/>
      <c r="J47" s="156"/>
      <c r="K47" s="156"/>
      <c r="L47" s="156"/>
      <c r="M47" s="156"/>
      <c r="N47" s="155"/>
      <c r="O47" s="155"/>
      <c r="P47" s="155"/>
      <c r="Q47" s="155"/>
      <c r="R47" s="156"/>
      <c r="S47" s="156"/>
      <c r="T47" s="156"/>
      <c r="U47" s="156"/>
      <c r="V47" s="156"/>
      <c r="W47" s="156"/>
      <c r="X47" s="156"/>
      <c r="Y47" s="156"/>
      <c r="Z47" s="146"/>
      <c r="AA47" s="146"/>
      <c r="AB47" s="146"/>
      <c r="AC47" s="146"/>
      <c r="AD47" s="146"/>
      <c r="AE47" s="146"/>
      <c r="AF47" s="146" t="s">
        <v>186</v>
      </c>
      <c r="AG47" s="146">
        <v>0</v>
      </c>
      <c r="AH47" s="146"/>
      <c r="AI47" s="146"/>
      <c r="AJ47" s="146"/>
      <c r="AK47" s="146"/>
      <c r="AL47" s="146"/>
      <c r="AM47" s="146"/>
      <c r="AN47" s="146"/>
      <c r="AO47" s="146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</row>
    <row r="48" spans="1:59" outlineLevel="1" x14ac:dyDescent="0.2">
      <c r="A48" s="170">
        <v>34</v>
      </c>
      <c r="B48" s="171" t="s">
        <v>245</v>
      </c>
      <c r="C48" s="186" t="s">
        <v>246</v>
      </c>
      <c r="D48" s="172" t="s">
        <v>175</v>
      </c>
      <c r="E48" s="173">
        <v>10.144</v>
      </c>
      <c r="F48" s="174">
        <v>587.64</v>
      </c>
      <c r="G48" s="175">
        <f>ROUND(E48*F48,2)</f>
        <v>5961.02</v>
      </c>
      <c r="H48" s="174">
        <v>95.23</v>
      </c>
      <c r="I48" s="175">
        <f>ROUND(E48*H48,2)</f>
        <v>966.01</v>
      </c>
      <c r="J48" s="174">
        <v>449.77</v>
      </c>
      <c r="K48" s="175">
        <f>ROUND(E48*J48,2)</f>
        <v>4562.47</v>
      </c>
      <c r="L48" s="175">
        <v>21</v>
      </c>
      <c r="M48" s="175">
        <f>G48*(1+L48/100)</f>
        <v>7212.8342000000002</v>
      </c>
      <c r="N48" s="173">
        <v>5.4200000000000003E-3</v>
      </c>
      <c r="O48" s="173">
        <f>ROUND(E48*N48,2)</f>
        <v>0.05</v>
      </c>
      <c r="P48" s="173">
        <v>0</v>
      </c>
      <c r="Q48" s="173">
        <f>ROUND(E48*P48,2)</f>
        <v>0</v>
      </c>
      <c r="R48" s="175"/>
      <c r="S48" s="175" t="s">
        <v>176</v>
      </c>
      <c r="T48" s="176" t="s">
        <v>177</v>
      </c>
      <c r="U48" s="156">
        <v>0.89205000000000001</v>
      </c>
      <c r="V48" s="156">
        <f>ROUND(E48*U48,2)</f>
        <v>9.0500000000000007</v>
      </c>
      <c r="W48" s="156"/>
      <c r="X48" s="156" t="s">
        <v>178</v>
      </c>
      <c r="Y48" s="156" t="s">
        <v>179</v>
      </c>
      <c r="Z48" s="146"/>
      <c r="AA48" s="146"/>
      <c r="AB48" s="146"/>
      <c r="AC48" s="146"/>
      <c r="AD48" s="146"/>
      <c r="AE48" s="146"/>
      <c r="AF48" s="146" t="s">
        <v>180</v>
      </c>
      <c r="AG48" s="146"/>
      <c r="AH48" s="146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</row>
    <row r="49" spans="1:59" outlineLevel="2" x14ac:dyDescent="0.2">
      <c r="A49" s="153"/>
      <c r="B49" s="154"/>
      <c r="C49" s="187" t="s">
        <v>247</v>
      </c>
      <c r="D49" s="157"/>
      <c r="E49" s="158">
        <v>4.42</v>
      </c>
      <c r="F49" s="156"/>
      <c r="G49" s="156"/>
      <c r="H49" s="156"/>
      <c r="I49" s="156"/>
      <c r="J49" s="156"/>
      <c r="K49" s="156"/>
      <c r="L49" s="156"/>
      <c r="M49" s="156"/>
      <c r="N49" s="155"/>
      <c r="O49" s="155"/>
      <c r="P49" s="155"/>
      <c r="Q49" s="155"/>
      <c r="R49" s="156"/>
      <c r="S49" s="156"/>
      <c r="T49" s="156"/>
      <c r="U49" s="156"/>
      <c r="V49" s="156"/>
      <c r="W49" s="156"/>
      <c r="X49" s="156"/>
      <c r="Y49" s="156"/>
      <c r="Z49" s="146"/>
      <c r="AA49" s="146"/>
      <c r="AB49" s="146"/>
      <c r="AC49" s="146"/>
      <c r="AD49" s="146"/>
      <c r="AE49" s="146"/>
      <c r="AF49" s="146" t="s">
        <v>186</v>
      </c>
      <c r="AG49" s="146">
        <v>0</v>
      </c>
      <c r="AH49" s="146"/>
      <c r="AI49" s="146"/>
      <c r="AJ49" s="146"/>
      <c r="AK49" s="146"/>
      <c r="AL49" s="146"/>
      <c r="AM49" s="146"/>
      <c r="AN49" s="146"/>
      <c r="AO49" s="146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</row>
    <row r="50" spans="1:59" outlineLevel="3" x14ac:dyDescent="0.2">
      <c r="A50" s="153"/>
      <c r="B50" s="154"/>
      <c r="C50" s="187" t="s">
        <v>248</v>
      </c>
      <c r="D50" s="157"/>
      <c r="E50" s="158">
        <v>2</v>
      </c>
      <c r="F50" s="156"/>
      <c r="G50" s="156"/>
      <c r="H50" s="156"/>
      <c r="I50" s="156"/>
      <c r="J50" s="156"/>
      <c r="K50" s="156"/>
      <c r="L50" s="156"/>
      <c r="M50" s="156"/>
      <c r="N50" s="155"/>
      <c r="O50" s="155"/>
      <c r="P50" s="155"/>
      <c r="Q50" s="155"/>
      <c r="R50" s="156"/>
      <c r="S50" s="156"/>
      <c r="T50" s="156"/>
      <c r="U50" s="156"/>
      <c r="V50" s="156"/>
      <c r="W50" s="156"/>
      <c r="X50" s="156"/>
      <c r="Y50" s="156"/>
      <c r="Z50" s="146"/>
      <c r="AA50" s="146"/>
      <c r="AB50" s="146"/>
      <c r="AC50" s="146"/>
      <c r="AD50" s="146"/>
      <c r="AE50" s="146"/>
      <c r="AF50" s="146" t="s">
        <v>186</v>
      </c>
      <c r="AG50" s="146">
        <v>0</v>
      </c>
      <c r="AH50" s="146"/>
      <c r="AI50" s="146"/>
      <c r="AJ50" s="146"/>
      <c r="AK50" s="146"/>
      <c r="AL50" s="146"/>
      <c r="AM50" s="146"/>
      <c r="AN50" s="146"/>
      <c r="AO50" s="146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</row>
    <row r="51" spans="1:59" outlineLevel="3" x14ac:dyDescent="0.2">
      <c r="A51" s="153"/>
      <c r="B51" s="154"/>
      <c r="C51" s="187" t="s">
        <v>249</v>
      </c>
      <c r="D51" s="157"/>
      <c r="E51" s="158">
        <v>2.2599999999999998</v>
      </c>
      <c r="F51" s="156"/>
      <c r="G51" s="156"/>
      <c r="H51" s="156"/>
      <c r="I51" s="156"/>
      <c r="J51" s="156"/>
      <c r="K51" s="156"/>
      <c r="L51" s="156"/>
      <c r="M51" s="156"/>
      <c r="N51" s="155"/>
      <c r="O51" s="155"/>
      <c r="P51" s="155"/>
      <c r="Q51" s="155"/>
      <c r="R51" s="156"/>
      <c r="S51" s="156"/>
      <c r="T51" s="156"/>
      <c r="U51" s="156"/>
      <c r="V51" s="156"/>
      <c r="W51" s="156"/>
      <c r="X51" s="156"/>
      <c r="Y51" s="156"/>
      <c r="Z51" s="146"/>
      <c r="AA51" s="146"/>
      <c r="AB51" s="146"/>
      <c r="AC51" s="146"/>
      <c r="AD51" s="146"/>
      <c r="AE51" s="146"/>
      <c r="AF51" s="146" t="s">
        <v>186</v>
      </c>
      <c r="AG51" s="146">
        <v>0</v>
      </c>
      <c r="AH51" s="146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</row>
    <row r="52" spans="1:59" outlineLevel="3" x14ac:dyDescent="0.2">
      <c r="A52" s="153"/>
      <c r="B52" s="154"/>
      <c r="C52" s="187" t="s">
        <v>250</v>
      </c>
      <c r="D52" s="157"/>
      <c r="E52" s="158">
        <v>1.46</v>
      </c>
      <c r="F52" s="156"/>
      <c r="G52" s="156"/>
      <c r="H52" s="156"/>
      <c r="I52" s="156"/>
      <c r="J52" s="156"/>
      <c r="K52" s="156"/>
      <c r="L52" s="156"/>
      <c r="M52" s="156"/>
      <c r="N52" s="155"/>
      <c r="O52" s="155"/>
      <c r="P52" s="155"/>
      <c r="Q52" s="155"/>
      <c r="R52" s="156"/>
      <c r="S52" s="156"/>
      <c r="T52" s="156"/>
      <c r="U52" s="156"/>
      <c r="V52" s="156"/>
      <c r="W52" s="156"/>
      <c r="X52" s="156"/>
      <c r="Y52" s="156"/>
      <c r="Z52" s="146"/>
      <c r="AA52" s="146"/>
      <c r="AB52" s="146"/>
      <c r="AC52" s="146"/>
      <c r="AD52" s="146"/>
      <c r="AE52" s="146"/>
      <c r="AF52" s="146" t="s">
        <v>186</v>
      </c>
      <c r="AG52" s="146">
        <v>0</v>
      </c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6"/>
      <c r="BD52" s="146"/>
      <c r="BE52" s="146"/>
      <c r="BF52" s="146"/>
      <c r="BG52" s="146"/>
    </row>
    <row r="53" spans="1:59" outlineLevel="1" x14ac:dyDescent="0.2">
      <c r="A53" s="170">
        <v>35</v>
      </c>
      <c r="B53" s="171" t="s">
        <v>251</v>
      </c>
      <c r="C53" s="186" t="s">
        <v>252</v>
      </c>
      <c r="D53" s="172" t="s">
        <v>185</v>
      </c>
      <c r="E53" s="173">
        <v>5.62765</v>
      </c>
      <c r="F53" s="174">
        <v>9621.7199999999993</v>
      </c>
      <c r="G53" s="175">
        <f>ROUND(E53*F53,2)</f>
        <v>54147.67</v>
      </c>
      <c r="H53" s="174">
        <v>6277.84</v>
      </c>
      <c r="I53" s="175">
        <f>ROUND(E53*H53,2)</f>
        <v>35329.49</v>
      </c>
      <c r="J53" s="174">
        <v>2107.16</v>
      </c>
      <c r="K53" s="175">
        <f>ROUND(E53*J53,2)</f>
        <v>11858.36</v>
      </c>
      <c r="L53" s="175">
        <v>21</v>
      </c>
      <c r="M53" s="175">
        <f>G53*(1+L53/100)</f>
        <v>65518.680699999997</v>
      </c>
      <c r="N53" s="173">
        <v>1.71146</v>
      </c>
      <c r="O53" s="173">
        <f>ROUND(E53*N53,2)</f>
        <v>9.6300000000000008</v>
      </c>
      <c r="P53" s="173">
        <v>0</v>
      </c>
      <c r="Q53" s="173">
        <f>ROUND(E53*P53,2)</f>
        <v>0</v>
      </c>
      <c r="R53" s="175"/>
      <c r="S53" s="175" t="s">
        <v>176</v>
      </c>
      <c r="T53" s="176" t="s">
        <v>177</v>
      </c>
      <c r="U53" s="156">
        <v>3.9380000000000002</v>
      </c>
      <c r="V53" s="156">
        <f>ROUND(E53*U53,2)</f>
        <v>22.16</v>
      </c>
      <c r="W53" s="156"/>
      <c r="X53" s="156" t="s">
        <v>178</v>
      </c>
      <c r="Y53" s="156" t="s">
        <v>179</v>
      </c>
      <c r="Z53" s="146"/>
      <c r="AA53" s="146"/>
      <c r="AB53" s="146"/>
      <c r="AC53" s="146"/>
      <c r="AD53" s="146"/>
      <c r="AE53" s="146"/>
      <c r="AF53" s="146" t="s">
        <v>180</v>
      </c>
      <c r="AG53" s="146"/>
      <c r="AH53" s="146"/>
      <c r="AI53" s="146"/>
      <c r="AJ53" s="146"/>
      <c r="AK53" s="146"/>
      <c r="AL53" s="146"/>
      <c r="AM53" s="146"/>
      <c r="AN53" s="146"/>
      <c r="AO53" s="146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</row>
    <row r="54" spans="1:59" outlineLevel="2" x14ac:dyDescent="0.2">
      <c r="A54" s="153"/>
      <c r="B54" s="154"/>
      <c r="C54" s="187" t="s">
        <v>253</v>
      </c>
      <c r="D54" s="157"/>
      <c r="E54" s="158">
        <v>0.67</v>
      </c>
      <c r="F54" s="156"/>
      <c r="G54" s="156"/>
      <c r="H54" s="156"/>
      <c r="I54" s="156"/>
      <c r="J54" s="156"/>
      <c r="K54" s="156"/>
      <c r="L54" s="156"/>
      <c r="M54" s="156"/>
      <c r="N54" s="155"/>
      <c r="O54" s="155"/>
      <c r="P54" s="155"/>
      <c r="Q54" s="155"/>
      <c r="R54" s="156"/>
      <c r="S54" s="156"/>
      <c r="T54" s="156"/>
      <c r="U54" s="156"/>
      <c r="V54" s="156"/>
      <c r="W54" s="156"/>
      <c r="X54" s="156"/>
      <c r="Y54" s="156"/>
      <c r="Z54" s="146"/>
      <c r="AA54" s="146"/>
      <c r="AB54" s="146"/>
      <c r="AC54" s="146"/>
      <c r="AD54" s="146"/>
      <c r="AE54" s="146"/>
      <c r="AF54" s="146" t="s">
        <v>186</v>
      </c>
      <c r="AG54" s="146">
        <v>0</v>
      </c>
      <c r="AH54" s="146"/>
      <c r="AI54" s="146"/>
      <c r="AJ54" s="146"/>
      <c r="AK54" s="146"/>
      <c r="AL54" s="146"/>
      <c r="AM54" s="146"/>
      <c r="AN54" s="146"/>
      <c r="AO54" s="146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</row>
    <row r="55" spans="1:59" outlineLevel="3" x14ac:dyDescent="0.2">
      <c r="A55" s="153"/>
      <c r="B55" s="154"/>
      <c r="C55" s="187" t="s">
        <v>254</v>
      </c>
      <c r="D55" s="157"/>
      <c r="E55" s="158">
        <v>0.01</v>
      </c>
      <c r="F55" s="156"/>
      <c r="G55" s="156"/>
      <c r="H55" s="156"/>
      <c r="I55" s="156"/>
      <c r="J55" s="156"/>
      <c r="K55" s="156"/>
      <c r="L55" s="156"/>
      <c r="M55" s="156"/>
      <c r="N55" s="155"/>
      <c r="O55" s="155"/>
      <c r="P55" s="155"/>
      <c r="Q55" s="155"/>
      <c r="R55" s="156"/>
      <c r="S55" s="156"/>
      <c r="T55" s="156"/>
      <c r="U55" s="156"/>
      <c r="V55" s="156"/>
      <c r="W55" s="156"/>
      <c r="X55" s="156"/>
      <c r="Y55" s="156"/>
      <c r="Z55" s="146"/>
      <c r="AA55" s="146"/>
      <c r="AB55" s="146"/>
      <c r="AC55" s="146"/>
      <c r="AD55" s="146"/>
      <c r="AE55" s="146"/>
      <c r="AF55" s="146" t="s">
        <v>186</v>
      </c>
      <c r="AG55" s="146">
        <v>0</v>
      </c>
      <c r="AH55" s="146"/>
      <c r="AI55" s="146"/>
      <c r="AJ55" s="146"/>
      <c r="AK55" s="146"/>
      <c r="AL55" s="146"/>
      <c r="AM55" s="146"/>
      <c r="AN55" s="146"/>
      <c r="AO55" s="146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</row>
    <row r="56" spans="1:59" outlineLevel="3" x14ac:dyDescent="0.2">
      <c r="A56" s="153"/>
      <c r="B56" s="154"/>
      <c r="C56" s="187" t="s">
        <v>255</v>
      </c>
      <c r="D56" s="157"/>
      <c r="E56" s="158">
        <v>3.37</v>
      </c>
      <c r="F56" s="156"/>
      <c r="G56" s="156"/>
      <c r="H56" s="156"/>
      <c r="I56" s="156"/>
      <c r="J56" s="156"/>
      <c r="K56" s="156"/>
      <c r="L56" s="156"/>
      <c r="M56" s="156"/>
      <c r="N56" s="155"/>
      <c r="O56" s="155"/>
      <c r="P56" s="155"/>
      <c r="Q56" s="155"/>
      <c r="R56" s="156"/>
      <c r="S56" s="156"/>
      <c r="T56" s="156"/>
      <c r="U56" s="156"/>
      <c r="V56" s="156"/>
      <c r="W56" s="156"/>
      <c r="X56" s="156"/>
      <c r="Y56" s="156"/>
      <c r="Z56" s="146"/>
      <c r="AA56" s="146"/>
      <c r="AB56" s="146"/>
      <c r="AC56" s="146"/>
      <c r="AD56" s="146"/>
      <c r="AE56" s="146"/>
      <c r="AF56" s="146" t="s">
        <v>186</v>
      </c>
      <c r="AG56" s="146">
        <v>0</v>
      </c>
      <c r="AH56" s="146"/>
      <c r="AI56" s="146"/>
      <c r="AJ56" s="146"/>
      <c r="AK56" s="146"/>
      <c r="AL56" s="146"/>
      <c r="AM56" s="146"/>
      <c r="AN56" s="146"/>
      <c r="AO56" s="146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</row>
    <row r="57" spans="1:59" outlineLevel="3" x14ac:dyDescent="0.2">
      <c r="A57" s="153"/>
      <c r="B57" s="154"/>
      <c r="C57" s="187" t="s">
        <v>256</v>
      </c>
      <c r="D57" s="157"/>
      <c r="E57" s="158">
        <v>1.22</v>
      </c>
      <c r="F57" s="156"/>
      <c r="G57" s="156"/>
      <c r="H57" s="156"/>
      <c r="I57" s="156"/>
      <c r="J57" s="156"/>
      <c r="K57" s="156"/>
      <c r="L57" s="156"/>
      <c r="M57" s="156"/>
      <c r="N57" s="155"/>
      <c r="O57" s="155"/>
      <c r="P57" s="155"/>
      <c r="Q57" s="155"/>
      <c r="R57" s="156"/>
      <c r="S57" s="156"/>
      <c r="T57" s="156"/>
      <c r="U57" s="156"/>
      <c r="V57" s="156"/>
      <c r="W57" s="156"/>
      <c r="X57" s="156"/>
      <c r="Y57" s="156"/>
      <c r="Z57" s="146"/>
      <c r="AA57" s="146"/>
      <c r="AB57" s="146"/>
      <c r="AC57" s="146"/>
      <c r="AD57" s="146"/>
      <c r="AE57" s="146"/>
      <c r="AF57" s="146" t="s">
        <v>186</v>
      </c>
      <c r="AG57" s="146">
        <v>0</v>
      </c>
      <c r="AH57" s="146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</row>
    <row r="58" spans="1:59" outlineLevel="3" x14ac:dyDescent="0.2">
      <c r="A58" s="153"/>
      <c r="B58" s="154"/>
      <c r="C58" s="187" t="s">
        <v>257</v>
      </c>
      <c r="D58" s="157"/>
      <c r="E58" s="158">
        <v>0.09</v>
      </c>
      <c r="F58" s="156"/>
      <c r="G58" s="156"/>
      <c r="H58" s="156"/>
      <c r="I58" s="156"/>
      <c r="J58" s="156"/>
      <c r="K58" s="156"/>
      <c r="L58" s="156"/>
      <c r="M58" s="156"/>
      <c r="N58" s="155"/>
      <c r="O58" s="155"/>
      <c r="P58" s="155"/>
      <c r="Q58" s="155"/>
      <c r="R58" s="156"/>
      <c r="S58" s="156"/>
      <c r="T58" s="156"/>
      <c r="U58" s="156"/>
      <c r="V58" s="156"/>
      <c r="W58" s="156"/>
      <c r="X58" s="156"/>
      <c r="Y58" s="156"/>
      <c r="Z58" s="146"/>
      <c r="AA58" s="146"/>
      <c r="AB58" s="146"/>
      <c r="AC58" s="146"/>
      <c r="AD58" s="146"/>
      <c r="AE58" s="146"/>
      <c r="AF58" s="146" t="s">
        <v>186</v>
      </c>
      <c r="AG58" s="146">
        <v>0</v>
      </c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</row>
    <row r="59" spans="1:59" outlineLevel="3" x14ac:dyDescent="0.2">
      <c r="A59" s="153"/>
      <c r="B59" s="154"/>
      <c r="C59" s="187" t="s">
        <v>258</v>
      </c>
      <c r="D59" s="157"/>
      <c r="E59" s="158">
        <v>0.12</v>
      </c>
      <c r="F59" s="156"/>
      <c r="G59" s="156"/>
      <c r="H59" s="156"/>
      <c r="I59" s="156"/>
      <c r="J59" s="156"/>
      <c r="K59" s="156"/>
      <c r="L59" s="156"/>
      <c r="M59" s="156"/>
      <c r="N59" s="155"/>
      <c r="O59" s="155"/>
      <c r="P59" s="155"/>
      <c r="Q59" s="155"/>
      <c r="R59" s="156"/>
      <c r="S59" s="156"/>
      <c r="T59" s="156"/>
      <c r="U59" s="156"/>
      <c r="V59" s="156"/>
      <c r="W59" s="156"/>
      <c r="X59" s="156"/>
      <c r="Y59" s="156"/>
      <c r="Z59" s="146"/>
      <c r="AA59" s="146"/>
      <c r="AB59" s="146"/>
      <c r="AC59" s="146"/>
      <c r="AD59" s="146"/>
      <c r="AE59" s="146"/>
      <c r="AF59" s="146" t="s">
        <v>186</v>
      </c>
      <c r="AG59" s="146">
        <v>0</v>
      </c>
      <c r="AH59" s="146"/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</row>
    <row r="60" spans="1:59" outlineLevel="3" x14ac:dyDescent="0.2">
      <c r="A60" s="153"/>
      <c r="B60" s="154"/>
      <c r="C60" s="187" t="s">
        <v>259</v>
      </c>
      <c r="D60" s="157"/>
      <c r="E60" s="158">
        <v>0.14000000000000001</v>
      </c>
      <c r="F60" s="156"/>
      <c r="G60" s="156"/>
      <c r="H60" s="156"/>
      <c r="I60" s="156"/>
      <c r="J60" s="156"/>
      <c r="K60" s="156"/>
      <c r="L60" s="156"/>
      <c r="M60" s="156"/>
      <c r="N60" s="155"/>
      <c r="O60" s="155"/>
      <c r="P60" s="155"/>
      <c r="Q60" s="155"/>
      <c r="R60" s="156"/>
      <c r="S60" s="156"/>
      <c r="T60" s="156"/>
      <c r="U60" s="156"/>
      <c r="V60" s="156"/>
      <c r="W60" s="156"/>
      <c r="X60" s="156"/>
      <c r="Y60" s="156"/>
      <c r="Z60" s="146"/>
      <c r="AA60" s="146"/>
      <c r="AB60" s="146"/>
      <c r="AC60" s="146"/>
      <c r="AD60" s="146"/>
      <c r="AE60" s="146"/>
      <c r="AF60" s="146" t="s">
        <v>186</v>
      </c>
      <c r="AG60" s="146">
        <v>0</v>
      </c>
      <c r="AH60" s="146"/>
      <c r="AI60" s="146"/>
      <c r="AJ60" s="146"/>
      <c r="AK60" s="146"/>
      <c r="AL60" s="146"/>
      <c r="AM60" s="146"/>
      <c r="AN60" s="146"/>
      <c r="AO60" s="146"/>
      <c r="AP60" s="146"/>
      <c r="AQ60" s="146"/>
      <c r="AR60" s="146"/>
      <c r="AS60" s="146"/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</row>
    <row r="61" spans="1:59" outlineLevel="1" x14ac:dyDescent="0.2">
      <c r="A61" s="170">
        <v>36</v>
      </c>
      <c r="B61" s="171" t="s">
        <v>260</v>
      </c>
      <c r="C61" s="186" t="s">
        <v>261</v>
      </c>
      <c r="D61" s="172" t="s">
        <v>244</v>
      </c>
      <c r="E61" s="173">
        <v>16</v>
      </c>
      <c r="F61" s="174">
        <v>311.52</v>
      </c>
      <c r="G61" s="175">
        <f>ROUND(E61*F61,2)</f>
        <v>4984.32</v>
      </c>
      <c r="H61" s="174">
        <v>28.6</v>
      </c>
      <c r="I61" s="175">
        <f>ROUND(E61*H61,2)</f>
        <v>457.6</v>
      </c>
      <c r="J61" s="174">
        <v>252.4</v>
      </c>
      <c r="K61" s="175">
        <f>ROUND(E61*J61,2)</f>
        <v>4038.4</v>
      </c>
      <c r="L61" s="175">
        <v>21</v>
      </c>
      <c r="M61" s="175">
        <f>G61*(1+L61/100)</f>
        <v>6031.0271999999995</v>
      </c>
      <c r="N61" s="173">
        <v>2.3400000000000001E-2</v>
      </c>
      <c r="O61" s="173">
        <f>ROUND(E61*N61,2)</f>
        <v>0.37</v>
      </c>
      <c r="P61" s="173">
        <v>0</v>
      </c>
      <c r="Q61" s="173">
        <f>ROUND(E61*P61,2)</f>
        <v>0</v>
      </c>
      <c r="R61" s="175"/>
      <c r="S61" s="175" t="s">
        <v>176</v>
      </c>
      <c r="T61" s="176" t="s">
        <v>177</v>
      </c>
      <c r="U61" s="156">
        <v>0.5</v>
      </c>
      <c r="V61" s="156">
        <f>ROUND(E61*U61,2)</f>
        <v>8</v>
      </c>
      <c r="W61" s="156"/>
      <c r="X61" s="156" t="s">
        <v>178</v>
      </c>
      <c r="Y61" s="156" t="s">
        <v>179</v>
      </c>
      <c r="Z61" s="146"/>
      <c r="AA61" s="146"/>
      <c r="AB61" s="146"/>
      <c r="AC61" s="146"/>
      <c r="AD61" s="146"/>
      <c r="AE61" s="146"/>
      <c r="AF61" s="146" t="s">
        <v>180</v>
      </c>
      <c r="AG61" s="146"/>
      <c r="AH61" s="146"/>
      <c r="AI61" s="146"/>
      <c r="AJ61" s="146"/>
      <c r="AK61" s="146"/>
      <c r="AL61" s="146"/>
      <c r="AM61" s="146"/>
      <c r="AN61" s="146"/>
      <c r="AO61" s="146"/>
      <c r="AP61" s="146"/>
      <c r="AQ61" s="146"/>
      <c r="AR61" s="146"/>
      <c r="AS61" s="146"/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</row>
    <row r="62" spans="1:59" outlineLevel="2" x14ac:dyDescent="0.2">
      <c r="A62" s="153"/>
      <c r="B62" s="154"/>
      <c r="C62" s="261" t="s">
        <v>262</v>
      </c>
      <c r="D62" s="262"/>
      <c r="E62" s="262"/>
      <c r="F62" s="262"/>
      <c r="G62" s="262"/>
      <c r="H62" s="156"/>
      <c r="I62" s="156"/>
      <c r="J62" s="156"/>
      <c r="K62" s="156"/>
      <c r="L62" s="156"/>
      <c r="M62" s="156"/>
      <c r="N62" s="155"/>
      <c r="O62" s="155"/>
      <c r="P62" s="155"/>
      <c r="Q62" s="155"/>
      <c r="R62" s="156"/>
      <c r="S62" s="156"/>
      <c r="T62" s="156"/>
      <c r="U62" s="156"/>
      <c r="V62" s="156"/>
      <c r="W62" s="156"/>
      <c r="X62" s="156"/>
      <c r="Y62" s="156"/>
      <c r="Z62" s="146"/>
      <c r="AA62" s="146"/>
      <c r="AB62" s="146"/>
      <c r="AC62" s="146"/>
      <c r="AD62" s="146"/>
      <c r="AE62" s="146"/>
      <c r="AF62" s="146" t="s">
        <v>181</v>
      </c>
      <c r="AG62" s="146"/>
      <c r="AH62" s="146"/>
      <c r="AI62" s="146"/>
      <c r="AJ62" s="146"/>
      <c r="AK62" s="146"/>
      <c r="AL62" s="146"/>
      <c r="AM62" s="146"/>
      <c r="AN62" s="146"/>
      <c r="AO62" s="146"/>
      <c r="AP62" s="146"/>
      <c r="AQ62" s="146"/>
      <c r="AR62" s="146"/>
      <c r="AS62" s="146"/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</row>
    <row r="63" spans="1:59" outlineLevel="1" x14ac:dyDescent="0.2">
      <c r="A63" s="170">
        <v>37</v>
      </c>
      <c r="B63" s="171" t="s">
        <v>263</v>
      </c>
      <c r="C63" s="186" t="s">
        <v>264</v>
      </c>
      <c r="D63" s="172" t="s">
        <v>202</v>
      </c>
      <c r="E63" s="173">
        <v>3.6979999999999999E-2</v>
      </c>
      <c r="F63" s="174">
        <v>38468</v>
      </c>
      <c r="G63" s="175">
        <f>ROUND(E63*F63,2)</f>
        <v>1422.55</v>
      </c>
      <c r="H63" s="174">
        <v>34470</v>
      </c>
      <c r="I63" s="175">
        <f>ROUND(E63*H63,2)</f>
        <v>1274.7</v>
      </c>
      <c r="J63" s="174">
        <v>0</v>
      </c>
      <c r="K63" s="175">
        <f>ROUND(E63*J63,2)</f>
        <v>0</v>
      </c>
      <c r="L63" s="175">
        <v>21</v>
      </c>
      <c r="M63" s="175">
        <f>G63*(1+L63/100)</f>
        <v>1721.2855</v>
      </c>
      <c r="N63" s="173">
        <v>1</v>
      </c>
      <c r="O63" s="173">
        <f>ROUND(E63*N63,2)</f>
        <v>0.04</v>
      </c>
      <c r="P63" s="173">
        <v>0</v>
      </c>
      <c r="Q63" s="173">
        <f>ROUND(E63*P63,2)</f>
        <v>0</v>
      </c>
      <c r="R63" s="175"/>
      <c r="S63" s="175" t="s">
        <v>176</v>
      </c>
      <c r="T63" s="176" t="s">
        <v>177</v>
      </c>
      <c r="U63" s="156">
        <v>0</v>
      </c>
      <c r="V63" s="156">
        <f>ROUND(E63*U63,2)</f>
        <v>0</v>
      </c>
      <c r="W63" s="156"/>
      <c r="X63" s="156" t="s">
        <v>211</v>
      </c>
      <c r="Y63" s="156" t="s">
        <v>179</v>
      </c>
      <c r="Z63" s="146"/>
      <c r="AA63" s="146"/>
      <c r="AB63" s="146"/>
      <c r="AC63" s="146"/>
      <c r="AD63" s="146"/>
      <c r="AE63" s="146"/>
      <c r="AF63" s="146" t="s">
        <v>212</v>
      </c>
      <c r="AG63" s="146"/>
      <c r="AH63" s="146"/>
      <c r="AI63" s="146"/>
      <c r="AJ63" s="146"/>
      <c r="AK63" s="146"/>
      <c r="AL63" s="146"/>
      <c r="AM63" s="146"/>
      <c r="AN63" s="146"/>
      <c r="AO63" s="146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</row>
    <row r="64" spans="1:59" outlineLevel="2" x14ac:dyDescent="0.2">
      <c r="A64" s="153"/>
      <c r="B64" s="154"/>
      <c r="C64" s="187" t="s">
        <v>265</v>
      </c>
      <c r="D64" s="157"/>
      <c r="E64" s="158">
        <v>0.04</v>
      </c>
      <c r="F64" s="156"/>
      <c r="G64" s="156"/>
      <c r="H64" s="156"/>
      <c r="I64" s="156"/>
      <c r="J64" s="156"/>
      <c r="K64" s="156"/>
      <c r="L64" s="156"/>
      <c r="M64" s="156"/>
      <c r="N64" s="155"/>
      <c r="O64" s="155"/>
      <c r="P64" s="155"/>
      <c r="Q64" s="155"/>
      <c r="R64" s="156"/>
      <c r="S64" s="156"/>
      <c r="T64" s="156"/>
      <c r="U64" s="156"/>
      <c r="V64" s="156"/>
      <c r="W64" s="156"/>
      <c r="X64" s="156"/>
      <c r="Y64" s="156"/>
      <c r="Z64" s="146"/>
      <c r="AA64" s="146"/>
      <c r="AB64" s="146"/>
      <c r="AC64" s="146"/>
      <c r="AD64" s="146"/>
      <c r="AE64" s="146"/>
      <c r="AF64" s="146" t="s">
        <v>186</v>
      </c>
      <c r="AG64" s="146">
        <v>0</v>
      </c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</row>
    <row r="65" spans="1:59" outlineLevel="1" x14ac:dyDescent="0.2">
      <c r="A65" s="170">
        <v>38</v>
      </c>
      <c r="B65" s="171" t="s">
        <v>266</v>
      </c>
      <c r="C65" s="186" t="s">
        <v>267</v>
      </c>
      <c r="D65" s="172" t="s">
        <v>268</v>
      </c>
      <c r="E65" s="173">
        <v>17.135999999999999</v>
      </c>
      <c r="F65" s="174">
        <v>39</v>
      </c>
      <c r="G65" s="175">
        <f>ROUND(E65*F65,2)</f>
        <v>668.3</v>
      </c>
      <c r="H65" s="174">
        <v>33.4</v>
      </c>
      <c r="I65" s="175">
        <f>ROUND(E65*H65,2)</f>
        <v>572.34</v>
      </c>
      <c r="J65" s="174">
        <v>0</v>
      </c>
      <c r="K65" s="175">
        <f>ROUND(E65*J65,2)</f>
        <v>0</v>
      </c>
      <c r="L65" s="175">
        <v>21</v>
      </c>
      <c r="M65" s="175">
        <f>G65*(1+L65/100)</f>
        <v>808.64299999999992</v>
      </c>
      <c r="N65" s="173">
        <v>1E-3</v>
      </c>
      <c r="O65" s="173">
        <f>ROUND(E65*N65,2)</f>
        <v>0.02</v>
      </c>
      <c r="P65" s="173">
        <v>0</v>
      </c>
      <c r="Q65" s="173">
        <f>ROUND(E65*P65,2)</f>
        <v>0</v>
      </c>
      <c r="R65" s="175"/>
      <c r="S65" s="175" t="s">
        <v>176</v>
      </c>
      <c r="T65" s="176" t="s">
        <v>177</v>
      </c>
      <c r="U65" s="156">
        <v>0</v>
      </c>
      <c r="V65" s="156">
        <f>ROUND(E65*U65,2)</f>
        <v>0</v>
      </c>
      <c r="W65" s="156"/>
      <c r="X65" s="156" t="s">
        <v>211</v>
      </c>
      <c r="Y65" s="156" t="s">
        <v>179</v>
      </c>
      <c r="Z65" s="146"/>
      <c r="AA65" s="146"/>
      <c r="AB65" s="146"/>
      <c r="AC65" s="146"/>
      <c r="AD65" s="146"/>
      <c r="AE65" s="146"/>
      <c r="AF65" s="146" t="s">
        <v>212</v>
      </c>
      <c r="AG65" s="146"/>
      <c r="AH65" s="146"/>
      <c r="AI65" s="146"/>
      <c r="AJ65" s="146"/>
      <c r="AK65" s="146"/>
      <c r="AL65" s="146"/>
      <c r="AM65" s="146"/>
      <c r="AN65" s="146"/>
      <c r="AO65" s="146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</row>
    <row r="66" spans="1:59" outlineLevel="2" x14ac:dyDescent="0.2">
      <c r="A66" s="153"/>
      <c r="B66" s="154"/>
      <c r="C66" s="187" t="s">
        <v>269</v>
      </c>
      <c r="D66" s="157"/>
      <c r="E66" s="158">
        <v>17.14</v>
      </c>
      <c r="F66" s="156"/>
      <c r="G66" s="156"/>
      <c r="H66" s="156"/>
      <c r="I66" s="156"/>
      <c r="J66" s="156"/>
      <c r="K66" s="156"/>
      <c r="L66" s="156"/>
      <c r="M66" s="156"/>
      <c r="N66" s="155"/>
      <c r="O66" s="155"/>
      <c r="P66" s="155"/>
      <c r="Q66" s="155"/>
      <c r="R66" s="156"/>
      <c r="S66" s="156"/>
      <c r="T66" s="156"/>
      <c r="U66" s="156"/>
      <c r="V66" s="156"/>
      <c r="W66" s="156"/>
      <c r="X66" s="156"/>
      <c r="Y66" s="156"/>
      <c r="Z66" s="146"/>
      <c r="AA66" s="146"/>
      <c r="AB66" s="146"/>
      <c r="AC66" s="146"/>
      <c r="AD66" s="146"/>
      <c r="AE66" s="146"/>
      <c r="AF66" s="146" t="s">
        <v>186</v>
      </c>
      <c r="AG66" s="146">
        <v>0</v>
      </c>
      <c r="AH66" s="146"/>
      <c r="AI66" s="146"/>
      <c r="AJ66" s="146"/>
      <c r="AK66" s="146"/>
      <c r="AL66" s="146"/>
      <c r="AM66" s="146"/>
      <c r="AN66" s="146"/>
      <c r="AO66" s="146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</row>
    <row r="67" spans="1:59" x14ac:dyDescent="0.2">
      <c r="A67" s="160" t="s">
        <v>173</v>
      </c>
      <c r="B67" s="161" t="s">
        <v>105</v>
      </c>
      <c r="C67" s="185" t="s">
        <v>106</v>
      </c>
      <c r="D67" s="162"/>
      <c r="E67" s="163"/>
      <c r="F67" s="164"/>
      <c r="G67" s="164">
        <f>SUMIF(AF68:AF69,"&lt;&gt;NOR",G68:G69)</f>
        <v>9770.4</v>
      </c>
      <c r="H67" s="164"/>
      <c r="I67" s="164">
        <f>SUM(I68:I69)</f>
        <v>6661.8</v>
      </c>
      <c r="J67" s="164"/>
      <c r="K67" s="164">
        <f>SUM(K68:K69)</f>
        <v>9718.2000000000007</v>
      </c>
      <c r="L67" s="164"/>
      <c r="M67" s="164">
        <f>SUM(M68:M69)</f>
        <v>11822.183999999999</v>
      </c>
      <c r="N67" s="163"/>
      <c r="O67" s="163">
        <f>SUM(O68:O69)</f>
        <v>0.14000000000000001</v>
      </c>
      <c r="P67" s="163"/>
      <c r="Q67" s="163">
        <f>SUM(Q68:Q69)</f>
        <v>0</v>
      </c>
      <c r="R67" s="164"/>
      <c r="S67" s="164"/>
      <c r="T67" s="165"/>
      <c r="U67" s="159"/>
      <c r="V67" s="159">
        <f>SUM(V68:V69)</f>
        <v>19.260000000000002</v>
      </c>
      <c r="W67" s="159"/>
      <c r="X67" s="159"/>
      <c r="Y67" s="159"/>
      <c r="AF67" t="s">
        <v>174</v>
      </c>
    </row>
    <row r="68" spans="1:59" outlineLevel="1" x14ac:dyDescent="0.2">
      <c r="A68" s="170">
        <v>97</v>
      </c>
      <c r="B68" s="171" t="s">
        <v>271</v>
      </c>
      <c r="C68" s="186" t="s">
        <v>272</v>
      </c>
      <c r="D68" s="172" t="s">
        <v>175</v>
      </c>
      <c r="E68" s="173">
        <v>90</v>
      </c>
      <c r="F68" s="174">
        <v>108.55999999999999</v>
      </c>
      <c r="G68" s="175">
        <f>ROUND(E68*F68,2)</f>
        <v>9770.4</v>
      </c>
      <c r="H68" s="174">
        <v>74.02</v>
      </c>
      <c r="I68" s="175">
        <f>ROUND(E68*H68,2)</f>
        <v>6661.8</v>
      </c>
      <c r="J68" s="174">
        <v>107.98</v>
      </c>
      <c r="K68" s="175">
        <f>ROUND(E68*J68,2)</f>
        <v>9718.2000000000007</v>
      </c>
      <c r="L68" s="175">
        <v>21</v>
      </c>
      <c r="M68" s="175">
        <f>G68*(1+L68/100)</f>
        <v>11822.183999999999</v>
      </c>
      <c r="N68" s="173">
        <v>1.58E-3</v>
      </c>
      <c r="O68" s="173">
        <f>ROUND(E68*N68,2)</f>
        <v>0.14000000000000001</v>
      </c>
      <c r="P68" s="173">
        <v>0</v>
      </c>
      <c r="Q68" s="173">
        <f>ROUND(E68*P68,2)</f>
        <v>0</v>
      </c>
      <c r="R68" s="175"/>
      <c r="S68" s="175" t="s">
        <v>176</v>
      </c>
      <c r="T68" s="176" t="s">
        <v>177</v>
      </c>
      <c r="U68" s="156">
        <v>0.214</v>
      </c>
      <c r="V68" s="156">
        <f>ROUND(E68*U68,2)</f>
        <v>19.260000000000002</v>
      </c>
      <c r="W68" s="156"/>
      <c r="X68" s="156" t="s">
        <v>178</v>
      </c>
      <c r="Y68" s="156" t="s">
        <v>179</v>
      </c>
      <c r="Z68" s="146"/>
      <c r="AA68" s="146"/>
      <c r="AB68" s="146"/>
      <c r="AC68" s="146"/>
      <c r="AD68" s="146"/>
      <c r="AE68" s="146"/>
      <c r="AF68" s="146" t="s">
        <v>180</v>
      </c>
      <c r="AG68" s="146"/>
      <c r="AH68" s="146"/>
      <c r="AI68" s="146"/>
      <c r="AJ68" s="146"/>
      <c r="AK68" s="146"/>
      <c r="AL68" s="146"/>
      <c r="AM68" s="146"/>
      <c r="AN68" s="146"/>
      <c r="AO68" s="146"/>
      <c r="AP68" s="146"/>
      <c r="AQ68" s="146"/>
      <c r="AR68" s="146"/>
      <c r="AS68" s="146"/>
      <c r="AT68" s="146"/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6"/>
      <c r="BF68" s="146"/>
      <c r="BG68" s="146"/>
    </row>
    <row r="69" spans="1:59" outlineLevel="2" x14ac:dyDescent="0.2">
      <c r="A69" s="153"/>
      <c r="B69" s="154"/>
      <c r="C69" s="187" t="s">
        <v>243</v>
      </c>
      <c r="D69" s="157"/>
      <c r="E69" s="158">
        <v>160.94999999999999</v>
      </c>
      <c r="F69" s="156"/>
      <c r="G69" s="156"/>
      <c r="H69" s="156"/>
      <c r="I69" s="156"/>
      <c r="J69" s="156"/>
      <c r="K69" s="156"/>
      <c r="L69" s="156"/>
      <c r="M69" s="156"/>
      <c r="N69" s="155"/>
      <c r="O69" s="155"/>
      <c r="P69" s="155"/>
      <c r="Q69" s="155"/>
      <c r="R69" s="156"/>
      <c r="S69" s="156"/>
      <c r="T69" s="156"/>
      <c r="U69" s="156"/>
      <c r="V69" s="156"/>
      <c r="W69" s="156"/>
      <c r="X69" s="156"/>
      <c r="Y69" s="156"/>
      <c r="Z69" s="146"/>
      <c r="AA69" s="146"/>
      <c r="AB69" s="146"/>
      <c r="AC69" s="146"/>
      <c r="AD69" s="146"/>
      <c r="AE69" s="146"/>
      <c r="AF69" s="146" t="s">
        <v>186</v>
      </c>
      <c r="AG69" s="146">
        <v>0</v>
      </c>
      <c r="AH69" s="146"/>
      <c r="AI69" s="146"/>
      <c r="AJ69" s="146"/>
      <c r="AK69" s="146"/>
      <c r="AL69" s="146"/>
      <c r="AM69" s="146"/>
      <c r="AN69" s="146"/>
      <c r="AO69" s="146"/>
      <c r="AP69" s="146"/>
      <c r="AQ69" s="146"/>
      <c r="AR69" s="146"/>
      <c r="AS69" s="146"/>
      <c r="AT69" s="146"/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</row>
    <row r="70" spans="1:59" x14ac:dyDescent="0.2">
      <c r="A70" s="160" t="s">
        <v>173</v>
      </c>
      <c r="B70" s="161" t="s">
        <v>107</v>
      </c>
      <c r="C70" s="185" t="s">
        <v>108</v>
      </c>
      <c r="D70" s="162"/>
      <c r="E70" s="163"/>
      <c r="F70" s="164"/>
      <c r="G70" s="164">
        <f>SUMIF(AF71:AF72,"&lt;&gt;NOR",G71:G72)</f>
        <v>24337.5</v>
      </c>
      <c r="H70" s="164"/>
      <c r="I70" s="164">
        <f>SUM(I71:I72)</f>
        <v>376.2</v>
      </c>
      <c r="J70" s="164"/>
      <c r="K70" s="164">
        <f>SUM(K71:K72)</f>
        <v>23053.8</v>
      </c>
      <c r="L70" s="164"/>
      <c r="M70" s="164">
        <f>SUM(M71:M72)</f>
        <v>29448.375</v>
      </c>
      <c r="N70" s="163"/>
      <c r="O70" s="163">
        <f>SUM(O71:O72)</f>
        <v>0.01</v>
      </c>
      <c r="P70" s="163"/>
      <c r="Q70" s="163">
        <f>SUM(Q71:Q72)</f>
        <v>0</v>
      </c>
      <c r="R70" s="164"/>
      <c r="S70" s="164"/>
      <c r="T70" s="165"/>
      <c r="U70" s="159"/>
      <c r="V70" s="159">
        <f>SUM(V71:V72)</f>
        <v>50.82</v>
      </c>
      <c r="W70" s="159"/>
      <c r="X70" s="159"/>
      <c r="Y70" s="159"/>
      <c r="AF70" t="s">
        <v>174</v>
      </c>
    </row>
    <row r="71" spans="1:59" outlineLevel="1" x14ac:dyDescent="0.2">
      <c r="A71" s="170">
        <v>98</v>
      </c>
      <c r="B71" s="171" t="s">
        <v>273</v>
      </c>
      <c r="C71" s="186" t="s">
        <v>274</v>
      </c>
      <c r="D71" s="172" t="s">
        <v>175</v>
      </c>
      <c r="E71" s="173">
        <v>165</v>
      </c>
      <c r="F71" s="174">
        <v>147.5</v>
      </c>
      <c r="G71" s="175">
        <f>ROUND(E71*F71,2)</f>
        <v>24337.5</v>
      </c>
      <c r="H71" s="174">
        <v>2.2799999999999998</v>
      </c>
      <c r="I71" s="175">
        <f>ROUND(E71*H71,2)</f>
        <v>376.2</v>
      </c>
      <c r="J71" s="174">
        <v>139.72</v>
      </c>
      <c r="K71" s="175">
        <f>ROUND(E71*J71,2)</f>
        <v>23053.8</v>
      </c>
      <c r="L71" s="175">
        <v>21</v>
      </c>
      <c r="M71" s="175">
        <f>G71*(1+L71/100)</f>
        <v>29448.375</v>
      </c>
      <c r="N71" s="173">
        <v>4.0000000000000003E-5</v>
      </c>
      <c r="O71" s="173">
        <f>ROUND(E71*N71,2)</f>
        <v>0.01</v>
      </c>
      <c r="P71" s="173">
        <v>0</v>
      </c>
      <c r="Q71" s="173">
        <f>ROUND(E71*P71,2)</f>
        <v>0</v>
      </c>
      <c r="R71" s="175"/>
      <c r="S71" s="175" t="s">
        <v>176</v>
      </c>
      <c r="T71" s="176" t="s">
        <v>177</v>
      </c>
      <c r="U71" s="156">
        <v>0.308</v>
      </c>
      <c r="V71" s="156">
        <f>ROUND(E71*U71,2)</f>
        <v>50.82</v>
      </c>
      <c r="W71" s="156"/>
      <c r="X71" s="156" t="s">
        <v>178</v>
      </c>
      <c r="Y71" s="156" t="s">
        <v>179</v>
      </c>
      <c r="Z71" s="146"/>
      <c r="AA71" s="146"/>
      <c r="AB71" s="146"/>
      <c r="AC71" s="146"/>
      <c r="AD71" s="146"/>
      <c r="AE71" s="146"/>
      <c r="AF71" s="146" t="s">
        <v>180</v>
      </c>
      <c r="AG71" s="146"/>
      <c r="AH71" s="146"/>
      <c r="AI71" s="146"/>
      <c r="AJ71" s="146"/>
      <c r="AK71" s="146"/>
      <c r="AL71" s="146"/>
      <c r="AM71" s="146"/>
      <c r="AN71" s="146"/>
      <c r="AO71" s="146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</row>
    <row r="72" spans="1:59" outlineLevel="2" x14ac:dyDescent="0.2">
      <c r="A72" s="153"/>
      <c r="B72" s="154"/>
      <c r="C72" s="187" t="s">
        <v>275</v>
      </c>
      <c r="D72" s="157"/>
      <c r="E72" s="158">
        <v>329.95</v>
      </c>
      <c r="F72" s="156"/>
      <c r="G72" s="156"/>
      <c r="H72" s="156"/>
      <c r="I72" s="156"/>
      <c r="J72" s="156"/>
      <c r="K72" s="156"/>
      <c r="L72" s="156"/>
      <c r="M72" s="156"/>
      <c r="N72" s="155"/>
      <c r="O72" s="155"/>
      <c r="P72" s="155"/>
      <c r="Q72" s="155"/>
      <c r="R72" s="156"/>
      <c r="S72" s="156"/>
      <c r="T72" s="156"/>
      <c r="U72" s="156"/>
      <c r="V72" s="156"/>
      <c r="W72" s="156"/>
      <c r="X72" s="156"/>
      <c r="Y72" s="156"/>
      <c r="Z72" s="146"/>
      <c r="AA72" s="146"/>
      <c r="AB72" s="146"/>
      <c r="AC72" s="146"/>
      <c r="AD72" s="146"/>
      <c r="AE72" s="146"/>
      <c r="AF72" s="146" t="s">
        <v>186</v>
      </c>
      <c r="AG72" s="146">
        <v>0</v>
      </c>
      <c r="AH72" s="146"/>
      <c r="AI72" s="146"/>
      <c r="AJ72" s="146"/>
      <c r="AK72" s="146"/>
      <c r="AL72" s="146"/>
      <c r="AM72" s="146"/>
      <c r="AN72" s="146"/>
      <c r="AO72" s="146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</row>
    <row r="73" spans="1:59" x14ac:dyDescent="0.2">
      <c r="A73" s="160" t="s">
        <v>173</v>
      </c>
      <c r="B73" s="161" t="s">
        <v>111</v>
      </c>
      <c r="C73" s="185" t="s">
        <v>112</v>
      </c>
      <c r="D73" s="162"/>
      <c r="E73" s="163"/>
      <c r="F73" s="164"/>
      <c r="G73" s="164">
        <f>SUMIF(AF74:AF93,"&lt;&gt;NOR",G74:G93)</f>
        <v>367919.12</v>
      </c>
      <c r="H73" s="164"/>
      <c r="I73" s="164">
        <f>SUM(I74:I93)</f>
        <v>3320.88</v>
      </c>
      <c r="J73" s="164"/>
      <c r="K73" s="164">
        <f>SUM(K74:K93)</f>
        <v>520698.00000000006</v>
      </c>
      <c r="L73" s="164"/>
      <c r="M73" s="164">
        <f>SUM(M74:M93)</f>
        <v>445182.13519999996</v>
      </c>
      <c r="N73" s="163"/>
      <c r="O73" s="163">
        <f>SUM(O74:O93)</f>
        <v>0.01</v>
      </c>
      <c r="P73" s="163"/>
      <c r="Q73" s="163">
        <f>SUM(Q74:Q93)</f>
        <v>10.98</v>
      </c>
      <c r="R73" s="164"/>
      <c r="S73" s="164"/>
      <c r="T73" s="165"/>
      <c r="U73" s="159"/>
      <c r="V73" s="159">
        <f>SUM(V74:V93)</f>
        <v>333.90999999999997</v>
      </c>
      <c r="W73" s="159"/>
      <c r="X73" s="159"/>
      <c r="Y73" s="159"/>
      <c r="AF73" t="s">
        <v>174</v>
      </c>
    </row>
    <row r="74" spans="1:59" outlineLevel="1" x14ac:dyDescent="0.2">
      <c r="A74" s="170">
        <v>141</v>
      </c>
      <c r="B74" s="171" t="s">
        <v>277</v>
      </c>
      <c r="C74" s="186" t="s">
        <v>278</v>
      </c>
      <c r="D74" s="172" t="s">
        <v>182</v>
      </c>
      <c r="E74" s="173">
        <v>25</v>
      </c>
      <c r="F74" s="174">
        <v>632.48</v>
      </c>
      <c r="G74" s="175">
        <f>ROUND(E74*F74,2)</f>
        <v>15812</v>
      </c>
      <c r="H74" s="174">
        <v>120.4</v>
      </c>
      <c r="I74" s="175">
        <f>ROUND(E74*H74,2)</f>
        <v>3010</v>
      </c>
      <c r="J74" s="174">
        <v>628.6</v>
      </c>
      <c r="K74" s="175">
        <f>ROUND(E74*J74,2)</f>
        <v>15715</v>
      </c>
      <c r="L74" s="175">
        <v>21</v>
      </c>
      <c r="M74" s="175">
        <f>G74*(1+L74/100)</f>
        <v>19132.52</v>
      </c>
      <c r="N74" s="173">
        <v>0</v>
      </c>
      <c r="O74" s="173">
        <f>ROUND(E74*N74,2)</f>
        <v>0</v>
      </c>
      <c r="P74" s="173">
        <v>4.6000000000000001E-4</v>
      </c>
      <c r="Q74" s="173">
        <f>ROUND(E74*P74,2)</f>
        <v>0.01</v>
      </c>
      <c r="R74" s="175"/>
      <c r="S74" s="175" t="s">
        <v>176</v>
      </c>
      <c r="T74" s="176" t="s">
        <v>177</v>
      </c>
      <c r="U74" s="156">
        <v>1</v>
      </c>
      <c r="V74" s="156">
        <f>ROUND(E74*U74,2)</f>
        <v>25</v>
      </c>
      <c r="W74" s="156"/>
      <c r="X74" s="156" t="s">
        <v>178</v>
      </c>
      <c r="Y74" s="156" t="s">
        <v>179</v>
      </c>
      <c r="Z74" s="146"/>
      <c r="AA74" s="146"/>
      <c r="AB74" s="146"/>
      <c r="AC74" s="146"/>
      <c r="AD74" s="146"/>
      <c r="AE74" s="146"/>
      <c r="AF74" s="146" t="s">
        <v>180</v>
      </c>
      <c r="AG74" s="146"/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</row>
    <row r="75" spans="1:59" outlineLevel="2" x14ac:dyDescent="0.2">
      <c r="A75" s="153"/>
      <c r="B75" s="154"/>
      <c r="C75" s="187" t="s">
        <v>279</v>
      </c>
      <c r="D75" s="157"/>
      <c r="E75" s="158">
        <v>25</v>
      </c>
      <c r="F75" s="156"/>
      <c r="G75" s="156"/>
      <c r="H75" s="156"/>
      <c r="I75" s="156"/>
      <c r="J75" s="156"/>
      <c r="K75" s="156"/>
      <c r="L75" s="156"/>
      <c r="M75" s="156"/>
      <c r="N75" s="155"/>
      <c r="O75" s="155"/>
      <c r="P75" s="155"/>
      <c r="Q75" s="155"/>
      <c r="R75" s="156"/>
      <c r="S75" s="156"/>
      <c r="T75" s="156"/>
      <c r="U75" s="156"/>
      <c r="V75" s="156"/>
      <c r="W75" s="156"/>
      <c r="X75" s="156"/>
      <c r="Y75" s="156"/>
      <c r="Z75" s="146"/>
      <c r="AA75" s="146"/>
      <c r="AB75" s="146"/>
      <c r="AC75" s="146"/>
      <c r="AD75" s="146"/>
      <c r="AE75" s="146"/>
      <c r="AF75" s="146" t="s">
        <v>186</v>
      </c>
      <c r="AG75" s="146">
        <v>0</v>
      </c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</row>
    <row r="76" spans="1:59" outlineLevel="1" x14ac:dyDescent="0.2">
      <c r="A76" s="170">
        <v>143</v>
      </c>
      <c r="B76" s="171" t="s">
        <v>280</v>
      </c>
      <c r="C76" s="186" t="s">
        <v>281</v>
      </c>
      <c r="D76" s="172" t="s">
        <v>175</v>
      </c>
      <c r="E76" s="173">
        <v>160.94999999999999</v>
      </c>
      <c r="F76" s="174">
        <v>192.34</v>
      </c>
      <c r="G76" s="175">
        <f>ROUND(E76*F76,2)</f>
        <v>30957.119999999999</v>
      </c>
      <c r="H76" s="174">
        <v>0</v>
      </c>
      <c r="I76" s="175">
        <f>ROUND(E76*H76,2)</f>
        <v>0</v>
      </c>
      <c r="J76" s="174">
        <v>192</v>
      </c>
      <c r="K76" s="175">
        <f>ROUND(E76*J76,2)</f>
        <v>30902.400000000001</v>
      </c>
      <c r="L76" s="175">
        <v>21</v>
      </c>
      <c r="M76" s="175">
        <f>G76*(1+L76/100)</f>
        <v>37458.1152</v>
      </c>
      <c r="N76" s="173">
        <v>0</v>
      </c>
      <c r="O76" s="173">
        <f>ROUND(E76*N76,2)</f>
        <v>0</v>
      </c>
      <c r="P76" s="173">
        <v>0.05</v>
      </c>
      <c r="Q76" s="173">
        <f>ROUND(E76*P76,2)</f>
        <v>8.0500000000000007</v>
      </c>
      <c r="R76" s="175"/>
      <c r="S76" s="175" t="s">
        <v>176</v>
      </c>
      <c r="T76" s="176" t="s">
        <v>177</v>
      </c>
      <c r="U76" s="156">
        <v>0.46200000000000002</v>
      </c>
      <c r="V76" s="156">
        <f>ROUND(E76*U76,2)</f>
        <v>74.36</v>
      </c>
      <c r="W76" s="156"/>
      <c r="X76" s="156" t="s">
        <v>178</v>
      </c>
      <c r="Y76" s="156" t="s">
        <v>179</v>
      </c>
      <c r="Z76" s="146"/>
      <c r="AA76" s="146"/>
      <c r="AB76" s="146"/>
      <c r="AC76" s="146"/>
      <c r="AD76" s="146"/>
      <c r="AE76" s="146"/>
      <c r="AF76" s="146" t="s">
        <v>180</v>
      </c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</row>
    <row r="77" spans="1:59" outlineLevel="2" x14ac:dyDescent="0.2">
      <c r="A77" s="153"/>
      <c r="B77" s="154"/>
      <c r="C77" s="187" t="s">
        <v>282</v>
      </c>
      <c r="D77" s="157"/>
      <c r="E77" s="158">
        <v>160.94999999999999</v>
      </c>
      <c r="F77" s="156"/>
      <c r="G77" s="156"/>
      <c r="H77" s="156"/>
      <c r="I77" s="156"/>
      <c r="J77" s="156"/>
      <c r="K77" s="156"/>
      <c r="L77" s="156"/>
      <c r="M77" s="156"/>
      <c r="N77" s="155"/>
      <c r="O77" s="155"/>
      <c r="P77" s="155"/>
      <c r="Q77" s="155"/>
      <c r="R77" s="156"/>
      <c r="S77" s="156"/>
      <c r="T77" s="156"/>
      <c r="U77" s="156"/>
      <c r="V77" s="156"/>
      <c r="W77" s="156"/>
      <c r="X77" s="156"/>
      <c r="Y77" s="156"/>
      <c r="Z77" s="146"/>
      <c r="AA77" s="146"/>
      <c r="AB77" s="146"/>
      <c r="AC77" s="146"/>
      <c r="AD77" s="146"/>
      <c r="AE77" s="146"/>
      <c r="AF77" s="146" t="s">
        <v>186</v>
      </c>
      <c r="AG77" s="146">
        <v>0</v>
      </c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</row>
    <row r="78" spans="1:59" outlineLevel="1" x14ac:dyDescent="0.2">
      <c r="A78" s="170">
        <v>144</v>
      </c>
      <c r="B78" s="171" t="s">
        <v>283</v>
      </c>
      <c r="C78" s="186" t="s">
        <v>284</v>
      </c>
      <c r="D78" s="172" t="s">
        <v>270</v>
      </c>
      <c r="E78" s="173">
        <v>1</v>
      </c>
      <c r="F78" s="174">
        <v>68.44</v>
      </c>
      <c r="G78" s="175">
        <f>ROUND(E78*F78,2)</f>
        <v>68.44</v>
      </c>
      <c r="H78" s="174">
        <v>0</v>
      </c>
      <c r="I78" s="175">
        <f>ROUND(E78*H78,2)</f>
        <v>0</v>
      </c>
      <c r="J78" s="174">
        <v>76</v>
      </c>
      <c r="K78" s="175">
        <f>ROUND(E78*J78,2)</f>
        <v>76</v>
      </c>
      <c r="L78" s="175">
        <v>21</v>
      </c>
      <c r="M78" s="175">
        <f>G78*(1+L78/100)</f>
        <v>82.812399999999997</v>
      </c>
      <c r="N78" s="173">
        <v>0</v>
      </c>
      <c r="O78" s="173">
        <f>ROUND(E78*N78,2)</f>
        <v>0</v>
      </c>
      <c r="P78" s="173">
        <v>1.7000000000000001E-2</v>
      </c>
      <c r="Q78" s="173">
        <f>ROUND(E78*P78,2)</f>
        <v>0.02</v>
      </c>
      <c r="R78" s="175"/>
      <c r="S78" s="175" t="s">
        <v>176</v>
      </c>
      <c r="T78" s="176" t="s">
        <v>177</v>
      </c>
      <c r="U78" s="156">
        <v>0.183</v>
      </c>
      <c r="V78" s="156">
        <f>ROUND(E78*U78,2)</f>
        <v>0.18</v>
      </c>
      <c r="W78" s="156"/>
      <c r="X78" s="156" t="s">
        <v>178</v>
      </c>
      <c r="Y78" s="156" t="s">
        <v>179</v>
      </c>
      <c r="Z78" s="146"/>
      <c r="AA78" s="146"/>
      <c r="AB78" s="146"/>
      <c r="AC78" s="146"/>
      <c r="AD78" s="146"/>
      <c r="AE78" s="146"/>
      <c r="AF78" s="146" t="s">
        <v>180</v>
      </c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</row>
    <row r="79" spans="1:59" outlineLevel="2" x14ac:dyDescent="0.2">
      <c r="A79" s="153"/>
      <c r="B79" s="154"/>
      <c r="C79" s="261" t="s">
        <v>285</v>
      </c>
      <c r="D79" s="262"/>
      <c r="E79" s="262"/>
      <c r="F79" s="262"/>
      <c r="G79" s="262"/>
      <c r="H79" s="156"/>
      <c r="I79" s="156"/>
      <c r="J79" s="156"/>
      <c r="K79" s="156"/>
      <c r="L79" s="156"/>
      <c r="M79" s="156"/>
      <c r="N79" s="155"/>
      <c r="O79" s="155"/>
      <c r="P79" s="155"/>
      <c r="Q79" s="155"/>
      <c r="R79" s="156"/>
      <c r="S79" s="156"/>
      <c r="T79" s="156"/>
      <c r="U79" s="156"/>
      <c r="V79" s="156"/>
      <c r="W79" s="156"/>
      <c r="X79" s="156"/>
      <c r="Y79" s="156"/>
      <c r="Z79" s="146"/>
      <c r="AA79" s="146"/>
      <c r="AB79" s="146"/>
      <c r="AC79" s="146"/>
      <c r="AD79" s="146"/>
      <c r="AE79" s="146"/>
      <c r="AF79" s="146" t="s">
        <v>181</v>
      </c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</row>
    <row r="80" spans="1:59" outlineLevel="1" x14ac:dyDescent="0.2">
      <c r="A80" s="170">
        <v>145</v>
      </c>
      <c r="B80" s="171" t="s">
        <v>286</v>
      </c>
      <c r="C80" s="186" t="s">
        <v>287</v>
      </c>
      <c r="D80" s="172" t="s">
        <v>244</v>
      </c>
      <c r="E80" s="173">
        <v>5</v>
      </c>
      <c r="F80" s="174">
        <v>2773</v>
      </c>
      <c r="G80" s="175">
        <f>ROUND(E80*F80,2)</f>
        <v>13865</v>
      </c>
      <c r="H80" s="174">
        <v>38.86</v>
      </c>
      <c r="I80" s="175">
        <f>ROUND(E80*H80,2)</f>
        <v>194.3</v>
      </c>
      <c r="J80" s="174">
        <v>2471.14</v>
      </c>
      <c r="K80" s="175">
        <f>ROUND(E80*J80,2)</f>
        <v>12355.7</v>
      </c>
      <c r="L80" s="175">
        <v>21</v>
      </c>
      <c r="M80" s="175">
        <f>G80*(1+L80/100)</f>
        <v>16776.649999999998</v>
      </c>
      <c r="N80" s="173">
        <v>1.33E-3</v>
      </c>
      <c r="O80" s="173">
        <f>ROUND(E80*N80,2)</f>
        <v>0.01</v>
      </c>
      <c r="P80" s="173">
        <v>0.13900000000000001</v>
      </c>
      <c r="Q80" s="173">
        <f>ROUND(E80*P80,2)</f>
        <v>0.7</v>
      </c>
      <c r="R80" s="175"/>
      <c r="S80" s="175" t="s">
        <v>176</v>
      </c>
      <c r="T80" s="176" t="s">
        <v>177</v>
      </c>
      <c r="U80" s="156">
        <v>5.9260000000000002</v>
      </c>
      <c r="V80" s="156">
        <f>ROUND(E80*U80,2)</f>
        <v>29.63</v>
      </c>
      <c r="W80" s="156"/>
      <c r="X80" s="156" t="s">
        <v>178</v>
      </c>
      <c r="Y80" s="156" t="s">
        <v>179</v>
      </c>
      <c r="Z80" s="146"/>
      <c r="AA80" s="146"/>
      <c r="AB80" s="146"/>
      <c r="AC80" s="146"/>
      <c r="AD80" s="146"/>
      <c r="AE80" s="146"/>
      <c r="AF80" s="146" t="s">
        <v>180</v>
      </c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</row>
    <row r="81" spans="1:59" outlineLevel="2" x14ac:dyDescent="0.2">
      <c r="A81" s="153"/>
      <c r="B81" s="154"/>
      <c r="C81" s="261" t="s">
        <v>288</v>
      </c>
      <c r="D81" s="262"/>
      <c r="E81" s="262"/>
      <c r="F81" s="262"/>
      <c r="G81" s="262"/>
      <c r="H81" s="156"/>
      <c r="I81" s="156"/>
      <c r="J81" s="156"/>
      <c r="K81" s="156"/>
      <c r="L81" s="156"/>
      <c r="M81" s="156"/>
      <c r="N81" s="155"/>
      <c r="O81" s="155"/>
      <c r="P81" s="155"/>
      <c r="Q81" s="155"/>
      <c r="R81" s="156"/>
      <c r="S81" s="156"/>
      <c r="T81" s="156"/>
      <c r="U81" s="156"/>
      <c r="V81" s="156"/>
      <c r="W81" s="156"/>
      <c r="X81" s="156"/>
      <c r="Y81" s="156"/>
      <c r="Z81" s="146"/>
      <c r="AA81" s="146"/>
      <c r="AB81" s="146"/>
      <c r="AC81" s="146"/>
      <c r="AD81" s="146"/>
      <c r="AE81" s="146"/>
      <c r="AF81" s="146" t="s">
        <v>181</v>
      </c>
      <c r="AG81" s="146"/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  <c r="AR81" s="146"/>
      <c r="AS81" s="146"/>
      <c r="AT81" s="146"/>
      <c r="AU81" s="146"/>
      <c r="AV81" s="146"/>
      <c r="AW81" s="146"/>
      <c r="AX81" s="146"/>
      <c r="AY81" s="146"/>
      <c r="AZ81" s="146"/>
      <c r="BA81" s="146"/>
      <c r="BB81" s="146"/>
      <c r="BC81" s="146"/>
      <c r="BD81" s="146"/>
      <c r="BE81" s="146"/>
      <c r="BF81" s="146"/>
      <c r="BG81" s="146"/>
    </row>
    <row r="82" spans="1:59" outlineLevel="1" x14ac:dyDescent="0.2">
      <c r="A82" s="177">
        <v>146</v>
      </c>
      <c r="B82" s="178" t="s">
        <v>289</v>
      </c>
      <c r="C82" s="188" t="s">
        <v>290</v>
      </c>
      <c r="D82" s="179" t="s">
        <v>244</v>
      </c>
      <c r="E82" s="180">
        <v>3</v>
      </c>
      <c r="F82" s="181">
        <v>584</v>
      </c>
      <c r="G82" s="182">
        <f>ROUND(E82*F82,2)</f>
        <v>1752</v>
      </c>
      <c r="H82" s="181">
        <v>38.86</v>
      </c>
      <c r="I82" s="182">
        <f>ROUND(E82*H82,2)</f>
        <v>116.58</v>
      </c>
      <c r="J82" s="181">
        <v>487.14</v>
      </c>
      <c r="K82" s="182">
        <f>ROUND(E82*J82,2)</f>
        <v>1461.42</v>
      </c>
      <c r="L82" s="182">
        <v>21</v>
      </c>
      <c r="M82" s="182">
        <f>G82*(1+L82/100)</f>
        <v>2119.92</v>
      </c>
      <c r="N82" s="180">
        <v>1.33E-3</v>
      </c>
      <c r="O82" s="180">
        <f>ROUND(E82*N82,2)</f>
        <v>0</v>
      </c>
      <c r="P82" s="180">
        <v>9.9000000000000005E-2</v>
      </c>
      <c r="Q82" s="180">
        <f>ROUND(E82*P82,2)</f>
        <v>0.3</v>
      </c>
      <c r="R82" s="182"/>
      <c r="S82" s="182" t="s">
        <v>176</v>
      </c>
      <c r="T82" s="183" t="s">
        <v>177</v>
      </c>
      <c r="U82" s="156">
        <v>1.147</v>
      </c>
      <c r="V82" s="156">
        <f>ROUND(E82*U82,2)</f>
        <v>3.44</v>
      </c>
      <c r="W82" s="156"/>
      <c r="X82" s="156" t="s">
        <v>178</v>
      </c>
      <c r="Y82" s="156" t="s">
        <v>179</v>
      </c>
      <c r="Z82" s="146"/>
      <c r="AA82" s="146"/>
      <c r="AB82" s="146"/>
      <c r="AC82" s="146"/>
      <c r="AD82" s="146"/>
      <c r="AE82" s="146"/>
      <c r="AF82" s="146" t="s">
        <v>180</v>
      </c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6"/>
      <c r="BD82" s="146"/>
      <c r="BE82" s="146"/>
      <c r="BF82" s="146"/>
      <c r="BG82" s="146"/>
    </row>
    <row r="83" spans="1:59" outlineLevel="1" x14ac:dyDescent="0.2">
      <c r="A83" s="170">
        <v>147</v>
      </c>
      <c r="B83" s="171" t="s">
        <v>291</v>
      </c>
      <c r="C83" s="186" t="s">
        <v>292</v>
      </c>
      <c r="D83" s="172" t="s">
        <v>175</v>
      </c>
      <c r="E83" s="173">
        <v>41.2</v>
      </c>
      <c r="F83" s="174">
        <v>108</v>
      </c>
      <c r="G83" s="175">
        <f>ROUND(E83*F83,2)</f>
        <v>4449.6000000000004</v>
      </c>
      <c r="H83" s="174">
        <v>0</v>
      </c>
      <c r="I83" s="175">
        <f>ROUND(E83*H83,2)</f>
        <v>0</v>
      </c>
      <c r="J83" s="174">
        <v>108</v>
      </c>
      <c r="K83" s="175">
        <f>ROUND(E83*J83,2)</f>
        <v>4449.6000000000004</v>
      </c>
      <c r="L83" s="175">
        <v>21</v>
      </c>
      <c r="M83" s="175">
        <f>G83*(1+L83/100)</f>
        <v>5384.0160000000005</v>
      </c>
      <c r="N83" s="173">
        <v>0</v>
      </c>
      <c r="O83" s="173">
        <f>ROUND(E83*N83,2)</f>
        <v>0</v>
      </c>
      <c r="P83" s="173">
        <v>4.5999999999999999E-2</v>
      </c>
      <c r="Q83" s="173">
        <f>ROUND(E83*P83,2)</f>
        <v>1.9</v>
      </c>
      <c r="R83" s="175"/>
      <c r="S83" s="175" t="s">
        <v>176</v>
      </c>
      <c r="T83" s="176" t="s">
        <v>177</v>
      </c>
      <c r="U83" s="156">
        <v>0.26</v>
      </c>
      <c r="V83" s="156">
        <f>ROUND(E83*U83,2)</f>
        <v>10.71</v>
      </c>
      <c r="W83" s="156"/>
      <c r="X83" s="156" t="s">
        <v>178</v>
      </c>
      <c r="Y83" s="156" t="s">
        <v>179</v>
      </c>
      <c r="Z83" s="146"/>
      <c r="AA83" s="146"/>
      <c r="AB83" s="146"/>
      <c r="AC83" s="146"/>
      <c r="AD83" s="146"/>
      <c r="AE83" s="146"/>
      <c r="AF83" s="146" t="s">
        <v>180</v>
      </c>
      <c r="AG83" s="146"/>
      <c r="AH83" s="146"/>
      <c r="AI83" s="146"/>
      <c r="AJ83" s="146"/>
      <c r="AK83" s="146"/>
      <c r="AL83" s="146"/>
      <c r="AM83" s="146"/>
      <c r="AN83" s="146"/>
      <c r="AO83" s="146"/>
      <c r="AP83" s="146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</row>
    <row r="84" spans="1:59" outlineLevel="2" x14ac:dyDescent="0.2">
      <c r="A84" s="153"/>
      <c r="B84" s="154"/>
      <c r="C84" s="261" t="s">
        <v>293</v>
      </c>
      <c r="D84" s="262"/>
      <c r="E84" s="262"/>
      <c r="F84" s="262"/>
      <c r="G84" s="262"/>
      <c r="H84" s="156"/>
      <c r="I84" s="156"/>
      <c r="J84" s="156"/>
      <c r="K84" s="156"/>
      <c r="L84" s="156"/>
      <c r="M84" s="156"/>
      <c r="N84" s="155"/>
      <c r="O84" s="155"/>
      <c r="P84" s="155"/>
      <c r="Q84" s="155"/>
      <c r="R84" s="156"/>
      <c r="S84" s="156"/>
      <c r="T84" s="156"/>
      <c r="U84" s="156"/>
      <c r="V84" s="156"/>
      <c r="W84" s="156"/>
      <c r="X84" s="156"/>
      <c r="Y84" s="156"/>
      <c r="Z84" s="146"/>
      <c r="AA84" s="146"/>
      <c r="AB84" s="146"/>
      <c r="AC84" s="146"/>
      <c r="AD84" s="146"/>
      <c r="AE84" s="146"/>
      <c r="AF84" s="146" t="s">
        <v>181</v>
      </c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</row>
    <row r="85" spans="1:59" outlineLevel="2" x14ac:dyDescent="0.2">
      <c r="A85" s="153"/>
      <c r="B85" s="154"/>
      <c r="C85" s="187" t="s">
        <v>294</v>
      </c>
      <c r="D85" s="157"/>
      <c r="E85" s="158">
        <v>41.2</v>
      </c>
      <c r="F85" s="156"/>
      <c r="G85" s="156"/>
      <c r="H85" s="156"/>
      <c r="I85" s="156"/>
      <c r="J85" s="156"/>
      <c r="K85" s="156"/>
      <c r="L85" s="156"/>
      <c r="M85" s="156"/>
      <c r="N85" s="155"/>
      <c r="O85" s="155"/>
      <c r="P85" s="155"/>
      <c r="Q85" s="155"/>
      <c r="R85" s="156"/>
      <c r="S85" s="156"/>
      <c r="T85" s="156"/>
      <c r="U85" s="156"/>
      <c r="V85" s="156"/>
      <c r="W85" s="156"/>
      <c r="X85" s="156"/>
      <c r="Y85" s="156"/>
      <c r="Z85" s="146"/>
      <c r="AA85" s="146"/>
      <c r="AB85" s="146"/>
      <c r="AC85" s="146"/>
      <c r="AD85" s="146"/>
      <c r="AE85" s="146"/>
      <c r="AF85" s="146" t="s">
        <v>186</v>
      </c>
      <c r="AG85" s="146">
        <v>0</v>
      </c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  <c r="BB85" s="146"/>
      <c r="BC85" s="146"/>
      <c r="BD85" s="146"/>
      <c r="BE85" s="146"/>
      <c r="BF85" s="146"/>
      <c r="BG85" s="146"/>
    </row>
    <row r="86" spans="1:59" outlineLevel="1" x14ac:dyDescent="0.2">
      <c r="A86" s="177">
        <v>149</v>
      </c>
      <c r="B86" s="178" t="s">
        <v>295</v>
      </c>
      <c r="C86" s="188" t="s">
        <v>296</v>
      </c>
      <c r="D86" s="179" t="s">
        <v>202</v>
      </c>
      <c r="E86" s="202">
        <v>124</v>
      </c>
      <c r="F86" s="181">
        <v>403.56</v>
      </c>
      <c r="G86" s="182">
        <f t="shared" ref="G86:G93" si="0">ROUND(E86*F86,2)</f>
        <v>50041.440000000002</v>
      </c>
      <c r="H86" s="181">
        <v>0</v>
      </c>
      <c r="I86" s="182">
        <f t="shared" ref="I86:I93" si="1">ROUND(E86*H86,2)</f>
        <v>0</v>
      </c>
      <c r="J86" s="181">
        <v>391.5</v>
      </c>
      <c r="K86" s="182">
        <f t="shared" ref="K86:K93" si="2">ROUND(E86*J86,2)</f>
        <v>48546</v>
      </c>
      <c r="L86" s="182">
        <v>21</v>
      </c>
      <c r="M86" s="182">
        <f t="shared" ref="M86:M93" si="3">G86*(1+L86/100)</f>
        <v>60550.142400000004</v>
      </c>
      <c r="N86" s="180">
        <v>0</v>
      </c>
      <c r="O86" s="180">
        <f t="shared" ref="O86:O93" si="4">ROUND(E86*N86,2)</f>
        <v>0</v>
      </c>
      <c r="P86" s="180">
        <v>0</v>
      </c>
      <c r="Q86" s="180">
        <f t="shared" ref="Q86:Q93" si="5">ROUND(E86*P86,2)</f>
        <v>0</v>
      </c>
      <c r="R86" s="182"/>
      <c r="S86" s="182" t="s">
        <v>176</v>
      </c>
      <c r="T86" s="183" t="s">
        <v>177</v>
      </c>
      <c r="U86" s="156">
        <v>0.94199999999999995</v>
      </c>
      <c r="V86" s="156">
        <f t="shared" ref="V86:V93" si="6">ROUND(E86*U86,2)</f>
        <v>116.81</v>
      </c>
      <c r="W86" s="156"/>
      <c r="X86" s="156" t="s">
        <v>178</v>
      </c>
      <c r="Y86" s="156" t="s">
        <v>179</v>
      </c>
      <c r="Z86" s="146"/>
      <c r="AA86" s="146"/>
      <c r="AB86" s="146"/>
      <c r="AC86" s="146"/>
      <c r="AD86" s="146"/>
      <c r="AE86" s="146"/>
      <c r="AF86" s="146" t="s">
        <v>180</v>
      </c>
      <c r="AG86" s="146"/>
      <c r="AH86" s="146"/>
      <c r="AI86" s="146"/>
      <c r="AJ86" s="146"/>
      <c r="AK86" s="146"/>
      <c r="AL86" s="146"/>
      <c r="AM86" s="146"/>
      <c r="AN86" s="146"/>
      <c r="AO86" s="146"/>
      <c r="AP86" s="146"/>
      <c r="AQ86" s="146"/>
      <c r="AR86" s="146"/>
      <c r="AS86" s="146"/>
      <c r="AT86" s="146"/>
      <c r="AU86" s="146"/>
      <c r="AV86" s="146"/>
      <c r="AW86" s="146"/>
      <c r="AX86" s="146"/>
      <c r="AY86" s="146"/>
      <c r="AZ86" s="146"/>
      <c r="BA86" s="146"/>
      <c r="BB86" s="146"/>
      <c r="BC86" s="146"/>
      <c r="BD86" s="146"/>
      <c r="BE86" s="146"/>
      <c r="BF86" s="146"/>
      <c r="BG86" s="146"/>
    </row>
    <row r="87" spans="1:59" outlineLevel="1" x14ac:dyDescent="0.2">
      <c r="A87" s="177">
        <v>150</v>
      </c>
      <c r="B87" s="178" t="s">
        <v>297</v>
      </c>
      <c r="C87" s="188" t="s">
        <v>298</v>
      </c>
      <c r="D87" s="179" t="s">
        <v>202</v>
      </c>
      <c r="E87" s="202">
        <v>124</v>
      </c>
      <c r="F87" s="181">
        <v>33.04</v>
      </c>
      <c r="G87" s="182">
        <f t="shared" si="0"/>
        <v>4096.96</v>
      </c>
      <c r="H87" s="181">
        <v>0</v>
      </c>
      <c r="I87" s="182">
        <f t="shared" si="1"/>
        <v>0</v>
      </c>
      <c r="J87" s="181">
        <v>43.6</v>
      </c>
      <c r="K87" s="182">
        <f t="shared" si="2"/>
        <v>5406.4</v>
      </c>
      <c r="L87" s="182">
        <v>21</v>
      </c>
      <c r="M87" s="182">
        <f t="shared" si="3"/>
        <v>4957.3216000000002</v>
      </c>
      <c r="N87" s="180">
        <v>0</v>
      </c>
      <c r="O87" s="180">
        <f t="shared" si="4"/>
        <v>0</v>
      </c>
      <c r="P87" s="180">
        <v>0</v>
      </c>
      <c r="Q87" s="180">
        <f t="shared" si="5"/>
        <v>0</v>
      </c>
      <c r="R87" s="182"/>
      <c r="S87" s="182" t="s">
        <v>176</v>
      </c>
      <c r="T87" s="183" t="s">
        <v>177</v>
      </c>
      <c r="U87" s="156">
        <v>0.105</v>
      </c>
      <c r="V87" s="156">
        <f t="shared" si="6"/>
        <v>13.02</v>
      </c>
      <c r="W87" s="156"/>
      <c r="X87" s="156" t="s">
        <v>178</v>
      </c>
      <c r="Y87" s="156" t="s">
        <v>179</v>
      </c>
      <c r="Z87" s="146"/>
      <c r="AA87" s="146"/>
      <c r="AB87" s="146"/>
      <c r="AC87" s="146"/>
      <c r="AD87" s="146"/>
      <c r="AE87" s="146"/>
      <c r="AF87" s="146" t="s">
        <v>180</v>
      </c>
      <c r="AG87" s="146"/>
      <c r="AH87" s="146"/>
      <c r="AI87" s="146"/>
      <c r="AJ87" s="146"/>
      <c r="AK87" s="146"/>
      <c r="AL87" s="146"/>
      <c r="AM87" s="146"/>
      <c r="AN87" s="146"/>
      <c r="AO87" s="146"/>
      <c r="AP87" s="146"/>
      <c r="AQ87" s="146"/>
      <c r="AR87" s="146"/>
      <c r="AS87" s="146"/>
      <c r="AT87" s="146"/>
      <c r="AU87" s="146"/>
      <c r="AV87" s="146"/>
      <c r="AW87" s="146"/>
      <c r="AX87" s="146"/>
      <c r="AY87" s="146"/>
      <c r="AZ87" s="146"/>
      <c r="BA87" s="146"/>
      <c r="BB87" s="146"/>
      <c r="BC87" s="146"/>
      <c r="BD87" s="146"/>
      <c r="BE87" s="146"/>
      <c r="BF87" s="146"/>
      <c r="BG87" s="146"/>
    </row>
    <row r="88" spans="1:59" outlineLevel="1" x14ac:dyDescent="0.2">
      <c r="A88" s="177">
        <v>151</v>
      </c>
      <c r="B88" s="178" t="s">
        <v>299</v>
      </c>
      <c r="C88" s="188" t="s">
        <v>300</v>
      </c>
      <c r="D88" s="179" t="s">
        <v>202</v>
      </c>
      <c r="E88" s="202">
        <v>124</v>
      </c>
      <c r="F88" s="181">
        <v>474.35999999999996</v>
      </c>
      <c r="G88" s="182">
        <f t="shared" si="0"/>
        <v>58820.639999999999</v>
      </c>
      <c r="H88" s="181">
        <v>0</v>
      </c>
      <c r="I88" s="182">
        <f t="shared" si="1"/>
        <v>0</v>
      </c>
      <c r="J88" s="181">
        <v>275.5</v>
      </c>
      <c r="K88" s="182">
        <f t="shared" si="2"/>
        <v>34162</v>
      </c>
      <c r="L88" s="182">
        <v>21</v>
      </c>
      <c r="M88" s="182">
        <f t="shared" si="3"/>
        <v>71172.974399999992</v>
      </c>
      <c r="N88" s="180">
        <v>0</v>
      </c>
      <c r="O88" s="180">
        <f t="shared" si="4"/>
        <v>0</v>
      </c>
      <c r="P88" s="180">
        <v>0</v>
      </c>
      <c r="Q88" s="180">
        <f t="shared" si="5"/>
        <v>0</v>
      </c>
      <c r="R88" s="182"/>
      <c r="S88" s="182" t="s">
        <v>176</v>
      </c>
      <c r="T88" s="183" t="s">
        <v>177</v>
      </c>
      <c r="U88" s="156">
        <v>0.49</v>
      </c>
      <c r="V88" s="156">
        <f t="shared" si="6"/>
        <v>60.76</v>
      </c>
      <c r="W88" s="156"/>
      <c r="X88" s="156" t="s">
        <v>178</v>
      </c>
      <c r="Y88" s="156" t="s">
        <v>179</v>
      </c>
      <c r="Z88" s="146"/>
      <c r="AA88" s="146"/>
      <c r="AB88" s="146"/>
      <c r="AC88" s="146"/>
      <c r="AD88" s="146"/>
      <c r="AE88" s="146"/>
      <c r="AF88" s="146" t="s">
        <v>180</v>
      </c>
      <c r="AG88" s="146"/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  <c r="AR88" s="146"/>
      <c r="AS88" s="146"/>
      <c r="AT88" s="146"/>
      <c r="AU88" s="146"/>
      <c r="AV88" s="146"/>
      <c r="AW88" s="146"/>
      <c r="AX88" s="146"/>
      <c r="AY88" s="146"/>
      <c r="AZ88" s="146"/>
      <c r="BA88" s="146"/>
      <c r="BB88" s="146"/>
      <c r="BC88" s="146"/>
      <c r="BD88" s="146"/>
      <c r="BE88" s="146"/>
      <c r="BF88" s="146"/>
      <c r="BG88" s="146"/>
    </row>
    <row r="89" spans="1:59" outlineLevel="1" x14ac:dyDescent="0.2">
      <c r="A89" s="177">
        <v>152</v>
      </c>
      <c r="B89" s="178" t="s">
        <v>301</v>
      </c>
      <c r="C89" s="188" t="s">
        <v>302</v>
      </c>
      <c r="D89" s="179" t="s">
        <v>202</v>
      </c>
      <c r="E89" s="202">
        <v>124</v>
      </c>
      <c r="F89" s="181">
        <v>348.09999999999997</v>
      </c>
      <c r="G89" s="182">
        <f t="shared" si="0"/>
        <v>43164.4</v>
      </c>
      <c r="H89" s="181">
        <v>0</v>
      </c>
      <c r="I89" s="182">
        <f t="shared" si="1"/>
        <v>0</v>
      </c>
      <c r="J89" s="181">
        <v>250</v>
      </c>
      <c r="K89" s="182">
        <f t="shared" si="2"/>
        <v>31000</v>
      </c>
      <c r="L89" s="182">
        <v>21</v>
      </c>
      <c r="M89" s="182">
        <f t="shared" si="3"/>
        <v>52228.923999999999</v>
      </c>
      <c r="N89" s="180">
        <v>0</v>
      </c>
      <c r="O89" s="180">
        <f t="shared" si="4"/>
        <v>0</v>
      </c>
      <c r="P89" s="180">
        <v>0</v>
      </c>
      <c r="Q89" s="180">
        <f t="shared" si="5"/>
        <v>0</v>
      </c>
      <c r="R89" s="182"/>
      <c r="S89" s="182" t="s">
        <v>176</v>
      </c>
      <c r="T89" s="183" t="s">
        <v>177</v>
      </c>
      <c r="U89" s="156">
        <v>0</v>
      </c>
      <c r="V89" s="156">
        <f t="shared" si="6"/>
        <v>0</v>
      </c>
      <c r="W89" s="156"/>
      <c r="X89" s="156" t="s">
        <v>178</v>
      </c>
      <c r="Y89" s="156" t="s">
        <v>179</v>
      </c>
      <c r="Z89" s="146"/>
      <c r="AA89" s="146"/>
      <c r="AB89" s="146"/>
      <c r="AC89" s="146"/>
      <c r="AD89" s="146"/>
      <c r="AE89" s="146"/>
      <c r="AF89" s="146" t="s">
        <v>180</v>
      </c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/>
      <c r="BD89" s="146"/>
      <c r="BE89" s="146"/>
      <c r="BF89" s="146"/>
      <c r="BG89" s="146"/>
    </row>
    <row r="90" spans="1:59" outlineLevel="1" x14ac:dyDescent="0.2">
      <c r="A90" s="177">
        <v>153</v>
      </c>
      <c r="B90" s="178" t="s">
        <v>303</v>
      </c>
      <c r="C90" s="188" t="s">
        <v>304</v>
      </c>
      <c r="D90" s="179" t="s">
        <v>202</v>
      </c>
      <c r="E90" s="202">
        <v>124</v>
      </c>
      <c r="F90" s="181">
        <v>1156.3999999999999</v>
      </c>
      <c r="G90" s="182">
        <f t="shared" si="0"/>
        <v>143393.60000000001</v>
      </c>
      <c r="H90" s="181">
        <v>0</v>
      </c>
      <c r="I90" s="182">
        <f t="shared" si="1"/>
        <v>0</v>
      </c>
      <c r="J90" s="181">
        <v>2725</v>
      </c>
      <c r="K90" s="182">
        <f t="shared" si="2"/>
        <v>337900</v>
      </c>
      <c r="L90" s="182">
        <v>21</v>
      </c>
      <c r="M90" s="182">
        <f t="shared" si="3"/>
        <v>173506.25599999999</v>
      </c>
      <c r="N90" s="180">
        <v>0</v>
      </c>
      <c r="O90" s="180">
        <f t="shared" si="4"/>
        <v>0</v>
      </c>
      <c r="P90" s="180">
        <v>0</v>
      </c>
      <c r="Q90" s="180">
        <f t="shared" si="5"/>
        <v>0</v>
      </c>
      <c r="R90" s="182"/>
      <c r="S90" s="182" t="s">
        <v>176</v>
      </c>
      <c r="T90" s="183" t="s">
        <v>177</v>
      </c>
      <c r="U90" s="156">
        <v>0</v>
      </c>
      <c r="V90" s="156">
        <f t="shared" si="6"/>
        <v>0</v>
      </c>
      <c r="W90" s="156"/>
      <c r="X90" s="156" t="s">
        <v>178</v>
      </c>
      <c r="Y90" s="156" t="s">
        <v>179</v>
      </c>
      <c r="Z90" s="146"/>
      <c r="AA90" s="146"/>
      <c r="AB90" s="146"/>
      <c r="AC90" s="146"/>
      <c r="AD90" s="146"/>
      <c r="AE90" s="146"/>
      <c r="AF90" s="146" t="s">
        <v>180</v>
      </c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  <c r="AQ90" s="146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/>
      <c r="BD90" s="146"/>
      <c r="BE90" s="146"/>
      <c r="BF90" s="146"/>
      <c r="BG90" s="146"/>
    </row>
    <row r="91" spans="1:59" outlineLevel="1" x14ac:dyDescent="0.2">
      <c r="A91" s="177">
        <v>155</v>
      </c>
      <c r="B91" s="178" t="s">
        <v>305</v>
      </c>
      <c r="C91" s="188" t="s">
        <v>306</v>
      </c>
      <c r="D91" s="179" t="s">
        <v>202</v>
      </c>
      <c r="E91" s="180">
        <v>7.1499999999999994E-2</v>
      </c>
      <c r="F91" s="181">
        <v>3115.2</v>
      </c>
      <c r="G91" s="182">
        <f t="shared" si="0"/>
        <v>222.74</v>
      </c>
      <c r="H91" s="181">
        <v>0</v>
      </c>
      <c r="I91" s="182">
        <f t="shared" si="1"/>
        <v>0</v>
      </c>
      <c r="J91" s="181">
        <v>2725</v>
      </c>
      <c r="K91" s="182">
        <f t="shared" si="2"/>
        <v>194.84</v>
      </c>
      <c r="L91" s="182">
        <v>21</v>
      </c>
      <c r="M91" s="182">
        <f t="shared" si="3"/>
        <v>269.5154</v>
      </c>
      <c r="N91" s="180">
        <v>0</v>
      </c>
      <c r="O91" s="180">
        <f t="shared" si="4"/>
        <v>0</v>
      </c>
      <c r="P91" s="180">
        <v>0</v>
      </c>
      <c r="Q91" s="180">
        <f t="shared" si="5"/>
        <v>0</v>
      </c>
      <c r="R91" s="182"/>
      <c r="S91" s="182" t="s">
        <v>176</v>
      </c>
      <c r="T91" s="183" t="s">
        <v>177</v>
      </c>
      <c r="U91" s="156">
        <v>0</v>
      </c>
      <c r="V91" s="156">
        <f t="shared" si="6"/>
        <v>0</v>
      </c>
      <c r="W91" s="156"/>
      <c r="X91" s="156" t="s">
        <v>178</v>
      </c>
      <c r="Y91" s="156" t="s">
        <v>179</v>
      </c>
      <c r="Z91" s="146"/>
      <c r="AA91" s="146"/>
      <c r="AB91" s="146"/>
      <c r="AC91" s="146"/>
      <c r="AD91" s="146"/>
      <c r="AE91" s="146"/>
      <c r="AF91" s="146" t="s">
        <v>180</v>
      </c>
      <c r="AG91" s="146"/>
      <c r="AH91" s="146"/>
      <c r="AI91" s="146"/>
      <c r="AJ91" s="146"/>
      <c r="AK91" s="146"/>
      <c r="AL91" s="146"/>
      <c r="AM91" s="146"/>
      <c r="AN91" s="146"/>
      <c r="AO91" s="146"/>
      <c r="AP91" s="146"/>
      <c r="AQ91" s="146"/>
      <c r="AR91" s="146"/>
      <c r="AS91" s="146"/>
      <c r="AT91" s="146"/>
      <c r="AU91" s="146"/>
      <c r="AV91" s="146"/>
      <c r="AW91" s="146"/>
      <c r="AX91" s="146"/>
      <c r="AY91" s="146"/>
      <c r="AZ91" s="146"/>
      <c r="BA91" s="146"/>
      <c r="BB91" s="146"/>
      <c r="BC91" s="146"/>
      <c r="BD91" s="146"/>
      <c r="BE91" s="146"/>
      <c r="BF91" s="146"/>
      <c r="BG91" s="146"/>
    </row>
    <row r="92" spans="1:59" outlineLevel="1" x14ac:dyDescent="0.2">
      <c r="A92" s="177">
        <v>156</v>
      </c>
      <c r="B92" s="178" t="s">
        <v>307</v>
      </c>
      <c r="C92" s="188" t="s">
        <v>308</v>
      </c>
      <c r="D92" s="179" t="s">
        <v>202</v>
      </c>
      <c r="E92" s="180">
        <v>0.54032999999999998</v>
      </c>
      <c r="F92" s="181">
        <v>2360</v>
      </c>
      <c r="G92" s="182">
        <f t="shared" si="0"/>
        <v>1275.18</v>
      </c>
      <c r="H92" s="181">
        <v>0</v>
      </c>
      <c r="I92" s="182">
        <f t="shared" si="1"/>
        <v>0</v>
      </c>
      <c r="J92" s="181">
        <v>2205</v>
      </c>
      <c r="K92" s="182">
        <f t="shared" si="2"/>
        <v>1191.43</v>
      </c>
      <c r="L92" s="182">
        <v>21</v>
      </c>
      <c r="M92" s="182">
        <f t="shared" si="3"/>
        <v>1542.9678000000001</v>
      </c>
      <c r="N92" s="180">
        <v>0</v>
      </c>
      <c r="O92" s="180">
        <f t="shared" si="4"/>
        <v>0</v>
      </c>
      <c r="P92" s="180">
        <v>0</v>
      </c>
      <c r="Q92" s="180">
        <f t="shared" si="5"/>
        <v>0</v>
      </c>
      <c r="R92" s="182"/>
      <c r="S92" s="182" t="s">
        <v>176</v>
      </c>
      <c r="T92" s="183" t="s">
        <v>177</v>
      </c>
      <c r="U92" s="156">
        <v>0</v>
      </c>
      <c r="V92" s="156">
        <f t="shared" si="6"/>
        <v>0</v>
      </c>
      <c r="W92" s="156"/>
      <c r="X92" s="156" t="s">
        <v>178</v>
      </c>
      <c r="Y92" s="156" t="s">
        <v>179</v>
      </c>
      <c r="Z92" s="146"/>
      <c r="AA92" s="146"/>
      <c r="AB92" s="146"/>
      <c r="AC92" s="146"/>
      <c r="AD92" s="146"/>
      <c r="AE92" s="146"/>
      <c r="AF92" s="146" t="s">
        <v>180</v>
      </c>
      <c r="AG92" s="146"/>
      <c r="AH92" s="146"/>
      <c r="AI92" s="146"/>
      <c r="AJ92" s="146"/>
      <c r="AK92" s="146"/>
      <c r="AL92" s="146"/>
      <c r="AM92" s="146"/>
      <c r="AN92" s="146"/>
      <c r="AO92" s="146"/>
      <c r="AP92" s="146"/>
      <c r="AQ92" s="146"/>
      <c r="AR92" s="146"/>
      <c r="AS92" s="146"/>
      <c r="AT92" s="146"/>
      <c r="AU92" s="146"/>
      <c r="AV92" s="146"/>
      <c r="AW92" s="146"/>
      <c r="AX92" s="146"/>
      <c r="AY92" s="146"/>
      <c r="AZ92" s="146"/>
      <c r="BA92" s="146"/>
      <c r="BB92" s="146"/>
      <c r="BC92" s="146"/>
      <c r="BD92" s="146"/>
      <c r="BE92" s="146"/>
      <c r="BF92" s="146"/>
      <c r="BG92" s="146"/>
    </row>
    <row r="93" spans="1:59" outlineLevel="1" x14ac:dyDescent="0.2">
      <c r="A93" s="177">
        <v>158</v>
      </c>
      <c r="B93" s="178" t="s">
        <v>309</v>
      </c>
      <c r="C93" s="188" t="s">
        <v>310</v>
      </c>
      <c r="D93" s="179" t="s">
        <v>202</v>
      </c>
      <c r="E93" s="180">
        <v>0.98621999999999999</v>
      </c>
      <c r="F93" s="181">
        <v>0</v>
      </c>
      <c r="G93" s="182">
        <f t="shared" si="0"/>
        <v>0</v>
      </c>
      <c r="H93" s="181">
        <v>0</v>
      </c>
      <c r="I93" s="182">
        <f t="shared" si="1"/>
        <v>0</v>
      </c>
      <c r="J93" s="181">
        <v>-2700</v>
      </c>
      <c r="K93" s="182">
        <f t="shared" si="2"/>
        <v>-2662.79</v>
      </c>
      <c r="L93" s="182">
        <v>21</v>
      </c>
      <c r="M93" s="182">
        <f t="shared" si="3"/>
        <v>0</v>
      </c>
      <c r="N93" s="180">
        <v>0</v>
      </c>
      <c r="O93" s="180">
        <f t="shared" si="4"/>
        <v>0</v>
      </c>
      <c r="P93" s="180">
        <v>0</v>
      </c>
      <c r="Q93" s="180">
        <f t="shared" si="5"/>
        <v>0</v>
      </c>
      <c r="R93" s="182"/>
      <c r="S93" s="182" t="s">
        <v>176</v>
      </c>
      <c r="T93" s="183" t="s">
        <v>177</v>
      </c>
      <c r="U93" s="156">
        <v>0</v>
      </c>
      <c r="V93" s="156">
        <f t="shared" si="6"/>
        <v>0</v>
      </c>
      <c r="W93" s="156"/>
      <c r="X93" s="156" t="s">
        <v>178</v>
      </c>
      <c r="Y93" s="156" t="s">
        <v>179</v>
      </c>
      <c r="Z93" s="146"/>
      <c r="AA93" s="146"/>
      <c r="AB93" s="146"/>
      <c r="AC93" s="146"/>
      <c r="AD93" s="146"/>
      <c r="AE93" s="146"/>
      <c r="AF93" s="146" t="s">
        <v>180</v>
      </c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  <c r="AR93" s="146"/>
      <c r="AS93" s="146"/>
      <c r="AT93" s="146"/>
      <c r="AU93" s="146"/>
      <c r="AV93" s="146"/>
      <c r="AW93" s="146"/>
      <c r="AX93" s="146"/>
      <c r="AY93" s="146"/>
      <c r="AZ93" s="146"/>
      <c r="BA93" s="146"/>
      <c r="BB93" s="146"/>
      <c r="BC93" s="146"/>
      <c r="BD93" s="146"/>
      <c r="BE93" s="146"/>
      <c r="BF93" s="146"/>
      <c r="BG93" s="146"/>
    </row>
    <row r="94" spans="1:59" x14ac:dyDescent="0.2">
      <c r="A94" s="160" t="s">
        <v>173</v>
      </c>
      <c r="B94" s="161" t="s">
        <v>113</v>
      </c>
      <c r="C94" s="185" t="s">
        <v>114</v>
      </c>
      <c r="D94" s="162"/>
      <c r="E94" s="163"/>
      <c r="F94" s="164"/>
      <c r="G94" s="164">
        <f>SUMIF(AF95:AF95,"&lt;&gt;NOR",G95:G95)</f>
        <v>64350</v>
      </c>
      <c r="H94" s="164"/>
      <c r="I94" s="164">
        <f>SUM(I95:I95)</f>
        <v>0</v>
      </c>
      <c r="J94" s="164"/>
      <c r="K94" s="164">
        <f>SUM(K95:K95)</f>
        <v>55055</v>
      </c>
      <c r="L94" s="164"/>
      <c r="M94" s="164">
        <f>SUM(M95:M95)</f>
        <v>77863.5</v>
      </c>
      <c r="N94" s="163"/>
      <c r="O94" s="163">
        <f>SUM(O95:O95)</f>
        <v>0</v>
      </c>
      <c r="P94" s="163"/>
      <c r="Q94" s="163">
        <f>SUM(Q95:Q95)</f>
        <v>0</v>
      </c>
      <c r="R94" s="164"/>
      <c r="S94" s="164"/>
      <c r="T94" s="165"/>
      <c r="U94" s="159"/>
      <c r="V94" s="159">
        <f>SUM(V95:V95)</f>
        <v>110.76</v>
      </c>
      <c r="W94" s="159"/>
      <c r="X94" s="159"/>
      <c r="Y94" s="159"/>
      <c r="AF94" t="s">
        <v>174</v>
      </c>
    </row>
    <row r="95" spans="1:59" outlineLevel="1" x14ac:dyDescent="0.2">
      <c r="A95" s="177">
        <v>159</v>
      </c>
      <c r="B95" s="178" t="s">
        <v>311</v>
      </c>
      <c r="C95" s="188" t="s">
        <v>312</v>
      </c>
      <c r="D95" s="179" t="s">
        <v>202</v>
      </c>
      <c r="E95" s="202">
        <v>130</v>
      </c>
      <c r="F95" s="181">
        <v>495</v>
      </c>
      <c r="G95" s="182">
        <f>ROUND(E95*F95,2)</f>
        <v>64350</v>
      </c>
      <c r="H95" s="181">
        <v>0</v>
      </c>
      <c r="I95" s="182">
        <f>ROUND(E95*H95,2)</f>
        <v>0</v>
      </c>
      <c r="J95" s="181">
        <v>423.5</v>
      </c>
      <c r="K95" s="182">
        <f>ROUND(E95*J95,2)</f>
        <v>55055</v>
      </c>
      <c r="L95" s="182">
        <v>21</v>
      </c>
      <c r="M95" s="182">
        <f>G95*(1+L95/100)</f>
        <v>77863.5</v>
      </c>
      <c r="N95" s="180">
        <v>0</v>
      </c>
      <c r="O95" s="180">
        <f>ROUND(E95*N95,2)</f>
        <v>0</v>
      </c>
      <c r="P95" s="180">
        <v>0</v>
      </c>
      <c r="Q95" s="180">
        <f>ROUND(E95*P95,2)</f>
        <v>0</v>
      </c>
      <c r="R95" s="182"/>
      <c r="S95" s="182" t="s">
        <v>176</v>
      </c>
      <c r="T95" s="183" t="s">
        <v>177</v>
      </c>
      <c r="U95" s="156">
        <v>0.85199999999999998</v>
      </c>
      <c r="V95" s="156">
        <f>ROUND(E95*U95,2)</f>
        <v>110.76</v>
      </c>
      <c r="W95" s="156"/>
      <c r="X95" s="156" t="s">
        <v>178</v>
      </c>
      <c r="Y95" s="156" t="s">
        <v>179</v>
      </c>
      <c r="Z95" s="146"/>
      <c r="AA95" s="146"/>
      <c r="AB95" s="146"/>
      <c r="AC95" s="146"/>
      <c r="AD95" s="146"/>
      <c r="AE95" s="146"/>
      <c r="AF95" s="146" t="s">
        <v>180</v>
      </c>
      <c r="AG95" s="146"/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  <c r="AR95" s="146"/>
      <c r="AS95" s="146"/>
      <c r="AT95" s="146"/>
      <c r="AU95" s="146"/>
      <c r="AV95" s="146"/>
      <c r="AW95" s="146"/>
      <c r="AX95" s="146"/>
      <c r="AY95" s="146"/>
      <c r="AZ95" s="146"/>
      <c r="BA95" s="146"/>
      <c r="BB95" s="146"/>
      <c r="BC95" s="146"/>
      <c r="BD95" s="146"/>
      <c r="BE95" s="146"/>
      <c r="BF95" s="146"/>
      <c r="BG95" s="146"/>
    </row>
    <row r="96" spans="1:59" x14ac:dyDescent="0.2">
      <c r="A96" s="160" t="s">
        <v>173</v>
      </c>
      <c r="B96" s="161" t="s">
        <v>117</v>
      </c>
      <c r="C96" s="185" t="s">
        <v>118</v>
      </c>
      <c r="D96" s="162"/>
      <c r="E96" s="163"/>
      <c r="F96" s="164"/>
      <c r="G96" s="164">
        <f>SUMIF(AF97:AF113,"&lt;&gt;NOR",G97:G113)</f>
        <v>44863.570000000007</v>
      </c>
      <c r="H96" s="164"/>
      <c r="I96" s="164">
        <f>SUM(I97:I113)</f>
        <v>28805.199999999997</v>
      </c>
      <c r="J96" s="164"/>
      <c r="K96" s="164">
        <f>SUM(K97:K113)</f>
        <v>11435.78</v>
      </c>
      <c r="L96" s="164"/>
      <c r="M96" s="164">
        <f>SUM(M97:M113)</f>
        <v>54284.919699999991</v>
      </c>
      <c r="N96" s="163"/>
      <c r="O96" s="163">
        <f>SUM(O97:O113)</f>
        <v>2.85</v>
      </c>
      <c r="P96" s="163"/>
      <c r="Q96" s="163">
        <f>SUM(Q97:Q113)</f>
        <v>0</v>
      </c>
      <c r="R96" s="164"/>
      <c r="S96" s="164"/>
      <c r="T96" s="165"/>
      <c r="U96" s="159"/>
      <c r="V96" s="159">
        <f>SUM(V97:V113)</f>
        <v>20.5</v>
      </c>
      <c r="W96" s="159"/>
      <c r="X96" s="159"/>
      <c r="Y96" s="159"/>
      <c r="AF96" t="s">
        <v>174</v>
      </c>
    </row>
    <row r="97" spans="1:59" outlineLevel="1" x14ac:dyDescent="0.2">
      <c r="A97" s="170">
        <v>193</v>
      </c>
      <c r="B97" s="171" t="s">
        <v>313</v>
      </c>
      <c r="C97" s="186" t="s">
        <v>314</v>
      </c>
      <c r="D97" s="172" t="s">
        <v>182</v>
      </c>
      <c r="E97" s="173">
        <v>6.5</v>
      </c>
      <c r="F97" s="174">
        <v>1510</v>
      </c>
      <c r="G97" s="175">
        <f>ROUND(E97*F97,2)</f>
        <v>9815</v>
      </c>
      <c r="H97" s="174">
        <v>1102.3</v>
      </c>
      <c r="I97" s="175">
        <f>ROUND(E97*H97,2)</f>
        <v>7164.95</v>
      </c>
      <c r="J97" s="174">
        <v>315.7</v>
      </c>
      <c r="K97" s="175">
        <f>ROUND(E97*J97,2)</f>
        <v>2052.0500000000002</v>
      </c>
      <c r="L97" s="175">
        <v>21</v>
      </c>
      <c r="M97" s="175">
        <f>G97*(1+L97/100)</f>
        <v>11876.15</v>
      </c>
      <c r="N97" s="173">
        <v>2.7699999999999999E-3</v>
      </c>
      <c r="O97" s="173">
        <f>ROUND(E97*N97,2)</f>
        <v>0.02</v>
      </c>
      <c r="P97" s="173">
        <v>0</v>
      </c>
      <c r="Q97" s="173">
        <f>ROUND(E97*P97,2)</f>
        <v>0</v>
      </c>
      <c r="R97" s="175"/>
      <c r="S97" s="175" t="s">
        <v>176</v>
      </c>
      <c r="T97" s="176" t="s">
        <v>177</v>
      </c>
      <c r="U97" s="156">
        <v>0.55000000000000004</v>
      </c>
      <c r="V97" s="156">
        <f>ROUND(E97*U97,2)</f>
        <v>3.58</v>
      </c>
      <c r="W97" s="156"/>
      <c r="X97" s="156" t="s">
        <v>178</v>
      </c>
      <c r="Y97" s="156" t="s">
        <v>179</v>
      </c>
      <c r="Z97" s="146"/>
      <c r="AA97" s="146"/>
      <c r="AB97" s="146"/>
      <c r="AC97" s="146"/>
      <c r="AD97" s="146"/>
      <c r="AE97" s="146"/>
      <c r="AF97" s="146" t="s">
        <v>180</v>
      </c>
      <c r="AG97" s="146"/>
      <c r="AH97" s="146"/>
      <c r="AI97" s="146"/>
      <c r="AJ97" s="146"/>
      <c r="AK97" s="146"/>
      <c r="AL97" s="146"/>
      <c r="AM97" s="146"/>
      <c r="AN97" s="146"/>
      <c r="AO97" s="146"/>
      <c r="AP97" s="146"/>
      <c r="AQ97" s="146"/>
      <c r="AR97" s="146"/>
      <c r="AS97" s="146"/>
      <c r="AT97" s="146"/>
      <c r="AU97" s="146"/>
      <c r="AV97" s="146"/>
      <c r="AW97" s="146"/>
      <c r="AX97" s="146"/>
      <c r="AY97" s="146"/>
      <c r="AZ97" s="146"/>
      <c r="BA97" s="146"/>
      <c r="BB97" s="146"/>
      <c r="BC97" s="146"/>
      <c r="BD97" s="146"/>
      <c r="BE97" s="146"/>
      <c r="BF97" s="146"/>
      <c r="BG97" s="146"/>
    </row>
    <row r="98" spans="1:59" outlineLevel="2" x14ac:dyDescent="0.2">
      <c r="A98" s="153"/>
      <c r="B98" s="154"/>
      <c r="C98" s="261" t="s">
        <v>315</v>
      </c>
      <c r="D98" s="262"/>
      <c r="E98" s="262"/>
      <c r="F98" s="262"/>
      <c r="G98" s="262"/>
      <c r="H98" s="156"/>
      <c r="I98" s="156"/>
      <c r="J98" s="156"/>
      <c r="K98" s="156"/>
      <c r="L98" s="156"/>
      <c r="M98" s="156"/>
      <c r="N98" s="155"/>
      <c r="O98" s="155"/>
      <c r="P98" s="155"/>
      <c r="Q98" s="155"/>
      <c r="R98" s="156"/>
      <c r="S98" s="156"/>
      <c r="T98" s="156"/>
      <c r="U98" s="156"/>
      <c r="V98" s="156"/>
      <c r="W98" s="156"/>
      <c r="X98" s="156"/>
      <c r="Y98" s="156"/>
      <c r="Z98" s="146"/>
      <c r="AA98" s="146"/>
      <c r="AB98" s="146"/>
      <c r="AC98" s="146"/>
      <c r="AD98" s="146"/>
      <c r="AE98" s="146"/>
      <c r="AF98" s="146" t="s">
        <v>181</v>
      </c>
      <c r="AG98" s="146"/>
      <c r="AH98" s="146"/>
      <c r="AI98" s="146"/>
      <c r="AJ98" s="146"/>
      <c r="AK98" s="146"/>
      <c r="AL98" s="146"/>
      <c r="AM98" s="146"/>
      <c r="AN98" s="146"/>
      <c r="AO98" s="146"/>
      <c r="AP98" s="146"/>
      <c r="AQ98" s="146"/>
      <c r="AR98" s="146"/>
      <c r="AS98" s="146"/>
      <c r="AT98" s="146"/>
      <c r="AU98" s="146"/>
      <c r="AV98" s="146"/>
      <c r="AW98" s="146"/>
      <c r="AX98" s="146"/>
      <c r="AY98" s="146"/>
      <c r="AZ98" s="146"/>
      <c r="BA98" s="146"/>
      <c r="BB98" s="146"/>
      <c r="BC98" s="146"/>
      <c r="BD98" s="146"/>
      <c r="BE98" s="146"/>
      <c r="BF98" s="146"/>
      <c r="BG98" s="146"/>
    </row>
    <row r="99" spans="1:59" outlineLevel="1" x14ac:dyDescent="0.2">
      <c r="A99" s="170">
        <v>194</v>
      </c>
      <c r="B99" s="171" t="s">
        <v>316</v>
      </c>
      <c r="C99" s="186" t="s">
        <v>317</v>
      </c>
      <c r="D99" s="172" t="s">
        <v>182</v>
      </c>
      <c r="E99" s="173">
        <v>6.5</v>
      </c>
      <c r="F99" s="174">
        <v>1663</v>
      </c>
      <c r="G99" s="175">
        <f>ROUND(E99*F99,2)</f>
        <v>10809.5</v>
      </c>
      <c r="H99" s="174">
        <v>1057.71</v>
      </c>
      <c r="I99" s="175">
        <f>ROUND(E99*H99,2)</f>
        <v>6875.12</v>
      </c>
      <c r="J99" s="174">
        <v>429.29</v>
      </c>
      <c r="K99" s="175">
        <f>ROUND(E99*J99,2)</f>
        <v>2790.39</v>
      </c>
      <c r="L99" s="175">
        <v>21</v>
      </c>
      <c r="M99" s="175">
        <f>G99*(1+L99/100)</f>
        <v>13079.494999999999</v>
      </c>
      <c r="N99" s="173">
        <v>2.48E-3</v>
      </c>
      <c r="O99" s="173">
        <f>ROUND(E99*N99,2)</f>
        <v>0.02</v>
      </c>
      <c r="P99" s="173">
        <v>0</v>
      </c>
      <c r="Q99" s="173">
        <f>ROUND(E99*P99,2)</f>
        <v>0</v>
      </c>
      <c r="R99" s="175"/>
      <c r="S99" s="175" t="s">
        <v>176</v>
      </c>
      <c r="T99" s="176" t="s">
        <v>177</v>
      </c>
      <c r="U99" s="156">
        <v>0.749</v>
      </c>
      <c r="V99" s="156">
        <f>ROUND(E99*U99,2)</f>
        <v>4.87</v>
      </c>
      <c r="W99" s="156"/>
      <c r="X99" s="156" t="s">
        <v>178</v>
      </c>
      <c r="Y99" s="156" t="s">
        <v>179</v>
      </c>
      <c r="Z99" s="146"/>
      <c r="AA99" s="146"/>
      <c r="AB99" s="146"/>
      <c r="AC99" s="146"/>
      <c r="AD99" s="146"/>
      <c r="AE99" s="146"/>
      <c r="AF99" s="146" t="s">
        <v>180</v>
      </c>
      <c r="AG99" s="146"/>
      <c r="AH99" s="146"/>
      <c r="AI99" s="146"/>
      <c r="AJ99" s="146"/>
      <c r="AK99" s="146"/>
      <c r="AL99" s="146"/>
      <c r="AM99" s="146"/>
      <c r="AN99" s="146"/>
      <c r="AO99" s="146"/>
      <c r="AP99" s="146"/>
      <c r="AQ99" s="146"/>
      <c r="AR99" s="146"/>
      <c r="AS99" s="146"/>
      <c r="AT99" s="146"/>
      <c r="AU99" s="146"/>
      <c r="AV99" s="146"/>
      <c r="AW99" s="146"/>
      <c r="AX99" s="146"/>
      <c r="AY99" s="146"/>
      <c r="AZ99" s="146"/>
      <c r="BA99" s="146"/>
      <c r="BB99" s="146"/>
      <c r="BC99" s="146"/>
      <c r="BD99" s="146"/>
      <c r="BE99" s="146"/>
      <c r="BF99" s="146"/>
      <c r="BG99" s="146"/>
    </row>
    <row r="100" spans="1:59" outlineLevel="2" x14ac:dyDescent="0.2">
      <c r="A100" s="153"/>
      <c r="B100" s="154"/>
      <c r="C100" s="261" t="s">
        <v>318</v>
      </c>
      <c r="D100" s="262"/>
      <c r="E100" s="262"/>
      <c r="F100" s="262"/>
      <c r="G100" s="262"/>
      <c r="H100" s="156"/>
      <c r="I100" s="156"/>
      <c r="J100" s="156"/>
      <c r="K100" s="156"/>
      <c r="L100" s="156"/>
      <c r="M100" s="156"/>
      <c r="N100" s="155"/>
      <c r="O100" s="155"/>
      <c r="P100" s="155"/>
      <c r="Q100" s="155"/>
      <c r="R100" s="156"/>
      <c r="S100" s="156"/>
      <c r="T100" s="156"/>
      <c r="U100" s="156"/>
      <c r="V100" s="156"/>
      <c r="W100" s="156"/>
      <c r="X100" s="156"/>
      <c r="Y100" s="156"/>
      <c r="Z100" s="146"/>
      <c r="AA100" s="146"/>
      <c r="AB100" s="146"/>
      <c r="AC100" s="146"/>
      <c r="AD100" s="146"/>
      <c r="AE100" s="146"/>
      <c r="AF100" s="146" t="s">
        <v>181</v>
      </c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  <c r="AR100" s="146"/>
      <c r="AS100" s="146"/>
      <c r="AT100" s="146"/>
      <c r="AU100" s="146"/>
      <c r="AV100" s="146"/>
      <c r="AW100" s="146"/>
      <c r="AX100" s="146"/>
      <c r="AY100" s="146"/>
      <c r="AZ100" s="146"/>
      <c r="BA100" s="146"/>
      <c r="BB100" s="146"/>
      <c r="BC100" s="146"/>
      <c r="BD100" s="146"/>
      <c r="BE100" s="146"/>
      <c r="BF100" s="146"/>
      <c r="BG100" s="146"/>
    </row>
    <row r="101" spans="1:59" outlineLevel="1" x14ac:dyDescent="0.2">
      <c r="A101" s="170">
        <v>195</v>
      </c>
      <c r="B101" s="171" t="s">
        <v>319</v>
      </c>
      <c r="C101" s="186" t="s">
        <v>320</v>
      </c>
      <c r="D101" s="172" t="s">
        <v>185</v>
      </c>
      <c r="E101" s="173">
        <v>1.44</v>
      </c>
      <c r="F101" s="174">
        <v>1902</v>
      </c>
      <c r="G101" s="175">
        <f>ROUND(E101*F101,2)</f>
        <v>2738.88</v>
      </c>
      <c r="H101" s="174">
        <v>757.66</v>
      </c>
      <c r="I101" s="175">
        <f>ROUND(E101*H101,2)</f>
        <v>1091.03</v>
      </c>
      <c r="J101" s="174">
        <v>919.34</v>
      </c>
      <c r="K101" s="175">
        <f>ROUND(E101*J101,2)</f>
        <v>1323.85</v>
      </c>
      <c r="L101" s="175">
        <v>21</v>
      </c>
      <c r="M101" s="175">
        <f>G101*(1+L101/100)</f>
        <v>3314.0448000000001</v>
      </c>
      <c r="N101" s="173">
        <v>1.7</v>
      </c>
      <c r="O101" s="173">
        <f>ROUND(E101*N101,2)</f>
        <v>2.4500000000000002</v>
      </c>
      <c r="P101" s="173">
        <v>0</v>
      </c>
      <c r="Q101" s="173">
        <f>ROUND(E101*P101,2)</f>
        <v>0</v>
      </c>
      <c r="R101" s="175"/>
      <c r="S101" s="175" t="s">
        <v>176</v>
      </c>
      <c r="T101" s="176" t="s">
        <v>177</v>
      </c>
      <c r="U101" s="156">
        <v>1.587</v>
      </c>
      <c r="V101" s="156">
        <f>ROUND(E101*U101,2)</f>
        <v>2.29</v>
      </c>
      <c r="W101" s="156"/>
      <c r="X101" s="156" t="s">
        <v>178</v>
      </c>
      <c r="Y101" s="156" t="s">
        <v>179</v>
      </c>
      <c r="Z101" s="146"/>
      <c r="AA101" s="146"/>
      <c r="AB101" s="146"/>
      <c r="AC101" s="146"/>
      <c r="AD101" s="146"/>
      <c r="AE101" s="146"/>
      <c r="AF101" s="146" t="s">
        <v>180</v>
      </c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  <c r="AR101" s="146"/>
      <c r="AS101" s="146"/>
      <c r="AT101" s="146"/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</row>
    <row r="102" spans="1:59" outlineLevel="2" x14ac:dyDescent="0.2">
      <c r="A102" s="153"/>
      <c r="B102" s="154"/>
      <c r="C102" s="187" t="s">
        <v>321</v>
      </c>
      <c r="D102" s="157"/>
      <c r="E102" s="158">
        <v>1.44</v>
      </c>
      <c r="F102" s="156"/>
      <c r="G102" s="156"/>
      <c r="H102" s="156"/>
      <c r="I102" s="156"/>
      <c r="J102" s="156"/>
      <c r="K102" s="156"/>
      <c r="L102" s="156"/>
      <c r="M102" s="156"/>
      <c r="N102" s="155"/>
      <c r="O102" s="155"/>
      <c r="P102" s="155"/>
      <c r="Q102" s="155"/>
      <c r="R102" s="156"/>
      <c r="S102" s="156"/>
      <c r="T102" s="156"/>
      <c r="U102" s="156"/>
      <c r="V102" s="156"/>
      <c r="W102" s="156"/>
      <c r="X102" s="156"/>
      <c r="Y102" s="156"/>
      <c r="Z102" s="146"/>
      <c r="AA102" s="146"/>
      <c r="AB102" s="146"/>
      <c r="AC102" s="146"/>
      <c r="AD102" s="146"/>
      <c r="AE102" s="146"/>
      <c r="AF102" s="146" t="s">
        <v>186</v>
      </c>
      <c r="AG102" s="146">
        <v>0</v>
      </c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  <c r="AR102" s="146"/>
      <c r="AS102" s="146"/>
      <c r="AT102" s="146"/>
      <c r="AU102" s="146"/>
      <c r="AV102" s="146"/>
      <c r="AW102" s="146"/>
      <c r="AX102" s="146"/>
      <c r="AY102" s="146"/>
      <c r="AZ102" s="146"/>
      <c r="BA102" s="146"/>
      <c r="BB102" s="146"/>
      <c r="BC102" s="146"/>
      <c r="BD102" s="146"/>
      <c r="BE102" s="146"/>
      <c r="BF102" s="146"/>
      <c r="BG102" s="146"/>
    </row>
    <row r="103" spans="1:59" outlineLevel="1" x14ac:dyDescent="0.2">
      <c r="A103" s="170">
        <v>196</v>
      </c>
      <c r="B103" s="171" t="s">
        <v>322</v>
      </c>
      <c r="C103" s="186" t="s">
        <v>323</v>
      </c>
      <c r="D103" s="172" t="s">
        <v>182</v>
      </c>
      <c r="E103" s="173">
        <v>32</v>
      </c>
      <c r="F103" s="174">
        <v>239</v>
      </c>
      <c r="G103" s="175">
        <f>ROUND(E103*F103,2)</f>
        <v>7648</v>
      </c>
      <c r="H103" s="174">
        <v>196.84</v>
      </c>
      <c r="I103" s="175">
        <f>ROUND(E103*H103,2)</f>
        <v>6298.88</v>
      </c>
      <c r="J103" s="174">
        <v>22.66</v>
      </c>
      <c r="K103" s="175">
        <f>ROUND(E103*J103,2)</f>
        <v>725.12</v>
      </c>
      <c r="L103" s="175">
        <v>21</v>
      </c>
      <c r="M103" s="175">
        <f>G103*(1+L103/100)</f>
        <v>9254.08</v>
      </c>
      <c r="N103" s="173">
        <v>1.0500000000000001E-2</v>
      </c>
      <c r="O103" s="173">
        <f>ROUND(E103*N103,2)</f>
        <v>0.34</v>
      </c>
      <c r="P103" s="173">
        <v>0</v>
      </c>
      <c r="Q103" s="173">
        <f>ROUND(E103*P103,2)</f>
        <v>0</v>
      </c>
      <c r="R103" s="175"/>
      <c r="S103" s="175" t="s">
        <v>176</v>
      </c>
      <c r="T103" s="176" t="s">
        <v>177</v>
      </c>
      <c r="U103" s="156">
        <v>0.05</v>
      </c>
      <c r="V103" s="156">
        <f>ROUND(E103*U103,2)</f>
        <v>1.6</v>
      </c>
      <c r="W103" s="156"/>
      <c r="X103" s="156" t="s">
        <v>178</v>
      </c>
      <c r="Y103" s="156" t="s">
        <v>179</v>
      </c>
      <c r="Z103" s="146"/>
      <c r="AA103" s="146"/>
      <c r="AB103" s="146"/>
      <c r="AC103" s="146"/>
      <c r="AD103" s="146"/>
      <c r="AE103" s="146"/>
      <c r="AF103" s="146" t="s">
        <v>180</v>
      </c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</row>
    <row r="104" spans="1:59" outlineLevel="2" x14ac:dyDescent="0.2">
      <c r="A104" s="153"/>
      <c r="B104" s="154"/>
      <c r="C104" s="261" t="s">
        <v>324</v>
      </c>
      <c r="D104" s="262"/>
      <c r="E104" s="262"/>
      <c r="F104" s="262"/>
      <c r="G104" s="262"/>
      <c r="H104" s="156"/>
      <c r="I104" s="156"/>
      <c r="J104" s="156"/>
      <c r="K104" s="156"/>
      <c r="L104" s="156"/>
      <c r="M104" s="156"/>
      <c r="N104" s="155"/>
      <c r="O104" s="155"/>
      <c r="P104" s="155"/>
      <c r="Q104" s="155"/>
      <c r="R104" s="156"/>
      <c r="S104" s="156"/>
      <c r="T104" s="156"/>
      <c r="U104" s="156"/>
      <c r="V104" s="156"/>
      <c r="W104" s="156"/>
      <c r="X104" s="156"/>
      <c r="Y104" s="156"/>
      <c r="Z104" s="146"/>
      <c r="AA104" s="146"/>
      <c r="AB104" s="146"/>
      <c r="AC104" s="146"/>
      <c r="AD104" s="146"/>
      <c r="AE104" s="146"/>
      <c r="AF104" s="146" t="s">
        <v>181</v>
      </c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46"/>
      <c r="AX104" s="146"/>
      <c r="AY104" s="146"/>
      <c r="AZ104" s="146"/>
      <c r="BA104" s="146"/>
      <c r="BB104" s="146"/>
      <c r="BC104" s="146"/>
      <c r="BD104" s="146"/>
      <c r="BE104" s="146"/>
      <c r="BF104" s="146"/>
      <c r="BG104" s="146"/>
    </row>
    <row r="105" spans="1:59" outlineLevel="2" x14ac:dyDescent="0.2">
      <c r="A105" s="153"/>
      <c r="B105" s="154"/>
      <c r="C105" s="187" t="s">
        <v>325</v>
      </c>
      <c r="D105" s="157"/>
      <c r="E105" s="158">
        <v>32</v>
      </c>
      <c r="F105" s="156"/>
      <c r="G105" s="156"/>
      <c r="H105" s="156"/>
      <c r="I105" s="156"/>
      <c r="J105" s="156"/>
      <c r="K105" s="156"/>
      <c r="L105" s="156"/>
      <c r="M105" s="156"/>
      <c r="N105" s="155"/>
      <c r="O105" s="155"/>
      <c r="P105" s="155"/>
      <c r="Q105" s="155"/>
      <c r="R105" s="156"/>
      <c r="S105" s="156"/>
      <c r="T105" s="156"/>
      <c r="U105" s="156"/>
      <c r="V105" s="156"/>
      <c r="W105" s="156"/>
      <c r="X105" s="156"/>
      <c r="Y105" s="156"/>
      <c r="Z105" s="146"/>
      <c r="AA105" s="146"/>
      <c r="AB105" s="146"/>
      <c r="AC105" s="146"/>
      <c r="AD105" s="146"/>
      <c r="AE105" s="146"/>
      <c r="AF105" s="146" t="s">
        <v>186</v>
      </c>
      <c r="AG105" s="146">
        <v>0</v>
      </c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  <c r="AR105" s="146"/>
      <c r="AS105" s="146"/>
      <c r="AT105" s="146"/>
      <c r="AU105" s="146"/>
      <c r="AV105" s="146"/>
      <c r="AW105" s="146"/>
      <c r="AX105" s="146"/>
      <c r="AY105" s="146"/>
      <c r="AZ105" s="146"/>
      <c r="BA105" s="146"/>
      <c r="BB105" s="146"/>
      <c r="BC105" s="146"/>
      <c r="BD105" s="146"/>
      <c r="BE105" s="146"/>
      <c r="BF105" s="146"/>
      <c r="BG105" s="146"/>
    </row>
    <row r="106" spans="1:59" outlineLevel="1" x14ac:dyDescent="0.2">
      <c r="A106" s="170">
        <v>197</v>
      </c>
      <c r="B106" s="171" t="s">
        <v>326</v>
      </c>
      <c r="C106" s="186" t="s">
        <v>327</v>
      </c>
      <c r="D106" s="172" t="s">
        <v>276</v>
      </c>
      <c r="E106" s="173">
        <v>1</v>
      </c>
      <c r="F106" s="174">
        <v>8236</v>
      </c>
      <c r="G106" s="175">
        <f>ROUND(E106*F106,2)</f>
        <v>8236</v>
      </c>
      <c r="H106" s="174">
        <v>5947.21</v>
      </c>
      <c r="I106" s="175">
        <f>ROUND(E106*H106,2)</f>
        <v>5947.21</v>
      </c>
      <c r="J106" s="174">
        <v>1262.79</v>
      </c>
      <c r="K106" s="175">
        <f>ROUND(E106*J106,2)</f>
        <v>1262.79</v>
      </c>
      <c r="L106" s="175">
        <v>21</v>
      </c>
      <c r="M106" s="175">
        <f>G106*(1+L106/100)</f>
        <v>9965.56</v>
      </c>
      <c r="N106" s="173">
        <v>3.82E-3</v>
      </c>
      <c r="O106" s="173">
        <f>ROUND(E106*N106,2)</f>
        <v>0</v>
      </c>
      <c r="P106" s="173">
        <v>0</v>
      </c>
      <c r="Q106" s="173">
        <f>ROUND(E106*P106,2)</f>
        <v>0</v>
      </c>
      <c r="R106" s="175"/>
      <c r="S106" s="175" t="s">
        <v>176</v>
      </c>
      <c r="T106" s="176" t="s">
        <v>177</v>
      </c>
      <c r="U106" s="156">
        <v>2.2000000000000002</v>
      </c>
      <c r="V106" s="156">
        <f>ROUND(E106*U106,2)</f>
        <v>2.2000000000000002</v>
      </c>
      <c r="W106" s="156"/>
      <c r="X106" s="156" t="s">
        <v>178</v>
      </c>
      <c r="Y106" s="156" t="s">
        <v>179</v>
      </c>
      <c r="Z106" s="146"/>
      <c r="AA106" s="146"/>
      <c r="AB106" s="146"/>
      <c r="AC106" s="146"/>
      <c r="AD106" s="146"/>
      <c r="AE106" s="146"/>
      <c r="AF106" s="146" t="s">
        <v>180</v>
      </c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6"/>
      <c r="BD106" s="146"/>
      <c r="BE106" s="146"/>
      <c r="BF106" s="146"/>
      <c r="BG106" s="146"/>
    </row>
    <row r="107" spans="1:59" ht="22.5" outlineLevel="2" x14ac:dyDescent="0.2">
      <c r="A107" s="153"/>
      <c r="B107" s="154"/>
      <c r="C107" s="261" t="s">
        <v>328</v>
      </c>
      <c r="D107" s="262"/>
      <c r="E107" s="262"/>
      <c r="F107" s="262"/>
      <c r="G107" s="262"/>
      <c r="H107" s="156"/>
      <c r="I107" s="156"/>
      <c r="J107" s="156"/>
      <c r="K107" s="156"/>
      <c r="L107" s="156"/>
      <c r="M107" s="156"/>
      <c r="N107" s="155"/>
      <c r="O107" s="155"/>
      <c r="P107" s="155"/>
      <c r="Q107" s="155"/>
      <c r="R107" s="156"/>
      <c r="S107" s="156"/>
      <c r="T107" s="156"/>
      <c r="U107" s="156"/>
      <c r="V107" s="156"/>
      <c r="W107" s="156"/>
      <c r="X107" s="156"/>
      <c r="Y107" s="156"/>
      <c r="Z107" s="146"/>
      <c r="AA107" s="146"/>
      <c r="AB107" s="146"/>
      <c r="AC107" s="146"/>
      <c r="AD107" s="146"/>
      <c r="AE107" s="146"/>
      <c r="AF107" s="146" t="s">
        <v>181</v>
      </c>
      <c r="AG107" s="146"/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  <c r="AR107" s="146"/>
      <c r="AS107" s="146"/>
      <c r="AT107" s="146"/>
      <c r="AU107" s="146"/>
      <c r="AV107" s="146"/>
      <c r="AW107" s="146"/>
      <c r="AX107" s="146"/>
      <c r="AY107" s="146"/>
      <c r="AZ107" s="184" t="str">
        <f>C107</f>
        <v>Provedení nadstřešního komínku min. 500mm nad střešní rovinou s dodávkou a osazením rotační turbínky a s provedením lemování komínku u střešní roviny.</v>
      </c>
      <c r="BA107" s="146"/>
      <c r="BB107" s="146"/>
      <c r="BC107" s="146"/>
      <c r="BD107" s="146"/>
      <c r="BE107" s="146"/>
      <c r="BF107" s="146"/>
      <c r="BG107" s="146"/>
    </row>
    <row r="108" spans="1:59" outlineLevel="1" x14ac:dyDescent="0.2">
      <c r="A108" s="170">
        <v>198</v>
      </c>
      <c r="B108" s="171" t="s">
        <v>329</v>
      </c>
      <c r="C108" s="186" t="s">
        <v>330</v>
      </c>
      <c r="D108" s="172" t="s">
        <v>175</v>
      </c>
      <c r="E108" s="173">
        <v>29.8</v>
      </c>
      <c r="F108" s="174">
        <v>33</v>
      </c>
      <c r="G108" s="175">
        <f>ROUND(E108*F108,2)</f>
        <v>983.4</v>
      </c>
      <c r="H108" s="174">
        <v>0.73</v>
      </c>
      <c r="I108" s="175">
        <f>ROUND(E108*H108,2)</f>
        <v>21.75</v>
      </c>
      <c r="J108" s="174">
        <v>30.27</v>
      </c>
      <c r="K108" s="175">
        <f>ROUND(E108*J108,2)</f>
        <v>902.05</v>
      </c>
      <c r="L108" s="175">
        <v>21</v>
      </c>
      <c r="M108" s="175">
        <f>G108*(1+L108/100)</f>
        <v>1189.914</v>
      </c>
      <c r="N108" s="173">
        <v>4.0000000000000003E-5</v>
      </c>
      <c r="O108" s="173">
        <f>ROUND(E108*N108,2)</f>
        <v>0</v>
      </c>
      <c r="P108" s="173">
        <v>0</v>
      </c>
      <c r="Q108" s="173">
        <f>ROUND(E108*P108,2)</f>
        <v>0</v>
      </c>
      <c r="R108" s="175"/>
      <c r="S108" s="175" t="s">
        <v>176</v>
      </c>
      <c r="T108" s="176" t="s">
        <v>177</v>
      </c>
      <c r="U108" s="156">
        <v>0.06</v>
      </c>
      <c r="V108" s="156">
        <f>ROUND(E108*U108,2)</f>
        <v>1.79</v>
      </c>
      <c r="W108" s="156"/>
      <c r="X108" s="156" t="s">
        <v>178</v>
      </c>
      <c r="Y108" s="156" t="s">
        <v>179</v>
      </c>
      <c r="Z108" s="146"/>
      <c r="AA108" s="146"/>
      <c r="AB108" s="146"/>
      <c r="AC108" s="146"/>
      <c r="AD108" s="146"/>
      <c r="AE108" s="146"/>
      <c r="AF108" s="146" t="s">
        <v>180</v>
      </c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6"/>
      <c r="AY108" s="146"/>
      <c r="AZ108" s="146"/>
      <c r="BA108" s="146"/>
      <c r="BB108" s="146"/>
      <c r="BC108" s="146"/>
      <c r="BD108" s="146"/>
      <c r="BE108" s="146"/>
      <c r="BF108" s="146"/>
      <c r="BG108" s="146"/>
    </row>
    <row r="109" spans="1:59" outlineLevel="2" x14ac:dyDescent="0.2">
      <c r="A109" s="153"/>
      <c r="B109" s="154"/>
      <c r="C109" s="187" t="s">
        <v>331</v>
      </c>
      <c r="D109" s="157"/>
      <c r="E109" s="158">
        <v>9.8000000000000007</v>
      </c>
      <c r="F109" s="156"/>
      <c r="G109" s="156"/>
      <c r="H109" s="156"/>
      <c r="I109" s="156"/>
      <c r="J109" s="156"/>
      <c r="K109" s="156"/>
      <c r="L109" s="156"/>
      <c r="M109" s="156"/>
      <c r="N109" s="155"/>
      <c r="O109" s="155"/>
      <c r="P109" s="155"/>
      <c r="Q109" s="155"/>
      <c r="R109" s="156"/>
      <c r="S109" s="156"/>
      <c r="T109" s="156"/>
      <c r="U109" s="156"/>
      <c r="V109" s="156"/>
      <c r="W109" s="156"/>
      <c r="X109" s="156"/>
      <c r="Y109" s="156"/>
      <c r="Z109" s="146"/>
      <c r="AA109" s="146"/>
      <c r="AB109" s="146"/>
      <c r="AC109" s="146"/>
      <c r="AD109" s="146"/>
      <c r="AE109" s="146"/>
      <c r="AF109" s="146" t="s">
        <v>186</v>
      </c>
      <c r="AG109" s="146">
        <v>0</v>
      </c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  <c r="AR109" s="146"/>
      <c r="AS109" s="146"/>
      <c r="AT109" s="146"/>
      <c r="AU109" s="146"/>
      <c r="AV109" s="146"/>
      <c r="AW109" s="146"/>
      <c r="AX109" s="146"/>
      <c r="AY109" s="146"/>
      <c r="AZ109" s="146"/>
      <c r="BA109" s="146"/>
      <c r="BB109" s="146"/>
      <c r="BC109" s="146"/>
      <c r="BD109" s="146"/>
      <c r="BE109" s="146"/>
      <c r="BF109" s="146"/>
      <c r="BG109" s="146"/>
    </row>
    <row r="110" spans="1:59" outlineLevel="3" x14ac:dyDescent="0.2">
      <c r="A110" s="153"/>
      <c r="B110" s="154"/>
      <c r="C110" s="187" t="s">
        <v>332</v>
      </c>
      <c r="D110" s="157"/>
      <c r="E110" s="158">
        <v>20</v>
      </c>
      <c r="F110" s="156"/>
      <c r="G110" s="156"/>
      <c r="H110" s="156"/>
      <c r="I110" s="156"/>
      <c r="J110" s="156"/>
      <c r="K110" s="156"/>
      <c r="L110" s="156"/>
      <c r="M110" s="156"/>
      <c r="N110" s="155"/>
      <c r="O110" s="155"/>
      <c r="P110" s="155"/>
      <c r="Q110" s="155"/>
      <c r="R110" s="156"/>
      <c r="S110" s="156"/>
      <c r="T110" s="156"/>
      <c r="U110" s="156"/>
      <c r="V110" s="156"/>
      <c r="W110" s="156"/>
      <c r="X110" s="156"/>
      <c r="Y110" s="156"/>
      <c r="Z110" s="146"/>
      <c r="AA110" s="146"/>
      <c r="AB110" s="146"/>
      <c r="AC110" s="146"/>
      <c r="AD110" s="146"/>
      <c r="AE110" s="146"/>
      <c r="AF110" s="146" t="s">
        <v>186</v>
      </c>
      <c r="AG110" s="146">
        <v>0</v>
      </c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  <c r="AR110" s="146"/>
      <c r="AS110" s="146"/>
      <c r="AT110" s="146"/>
      <c r="AU110" s="146"/>
      <c r="AV110" s="146"/>
      <c r="AW110" s="146"/>
      <c r="AX110" s="146"/>
      <c r="AY110" s="146"/>
      <c r="AZ110" s="146"/>
      <c r="BA110" s="146"/>
      <c r="BB110" s="146"/>
      <c r="BC110" s="146"/>
      <c r="BD110" s="146"/>
      <c r="BE110" s="146"/>
      <c r="BF110" s="146"/>
      <c r="BG110" s="146"/>
    </row>
    <row r="111" spans="1:59" outlineLevel="1" x14ac:dyDescent="0.2">
      <c r="A111" s="170">
        <v>199</v>
      </c>
      <c r="B111" s="171" t="s">
        <v>333</v>
      </c>
      <c r="C111" s="186" t="s">
        <v>334</v>
      </c>
      <c r="D111" s="172" t="s">
        <v>175</v>
      </c>
      <c r="E111" s="173">
        <v>32.78</v>
      </c>
      <c r="F111" s="174">
        <v>80</v>
      </c>
      <c r="G111" s="175">
        <f>ROUND(E111*F111,2)</f>
        <v>2622.4</v>
      </c>
      <c r="H111" s="174">
        <v>42.9</v>
      </c>
      <c r="I111" s="175">
        <f>ROUND(E111*H111,2)</f>
        <v>1406.26</v>
      </c>
      <c r="J111" s="174">
        <v>0</v>
      </c>
      <c r="K111" s="175">
        <f>ROUND(E111*J111,2)</f>
        <v>0</v>
      </c>
      <c r="L111" s="175">
        <v>21</v>
      </c>
      <c r="M111" s="175">
        <f>G111*(1+L111/100)</f>
        <v>3173.1039999999998</v>
      </c>
      <c r="N111" s="173">
        <v>5.0000000000000001E-4</v>
      </c>
      <c r="O111" s="173">
        <f>ROUND(E111*N111,2)</f>
        <v>0.02</v>
      </c>
      <c r="P111" s="173">
        <v>0</v>
      </c>
      <c r="Q111" s="173">
        <f>ROUND(E111*P111,2)</f>
        <v>0</v>
      </c>
      <c r="R111" s="175"/>
      <c r="S111" s="175" t="s">
        <v>176</v>
      </c>
      <c r="T111" s="176" t="s">
        <v>177</v>
      </c>
      <c r="U111" s="156">
        <v>0</v>
      </c>
      <c r="V111" s="156">
        <f>ROUND(E111*U111,2)</f>
        <v>0</v>
      </c>
      <c r="W111" s="156"/>
      <c r="X111" s="156" t="s">
        <v>211</v>
      </c>
      <c r="Y111" s="156" t="s">
        <v>179</v>
      </c>
      <c r="Z111" s="146"/>
      <c r="AA111" s="146"/>
      <c r="AB111" s="146"/>
      <c r="AC111" s="146"/>
      <c r="AD111" s="146"/>
      <c r="AE111" s="146"/>
      <c r="AF111" s="146" t="s">
        <v>212</v>
      </c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  <c r="AR111" s="146"/>
      <c r="AS111" s="146"/>
      <c r="AT111" s="146"/>
      <c r="AU111" s="146"/>
      <c r="AV111" s="146"/>
      <c r="AW111" s="146"/>
      <c r="AX111" s="146"/>
      <c r="AY111" s="146"/>
      <c r="AZ111" s="146"/>
      <c r="BA111" s="146"/>
      <c r="BB111" s="146"/>
      <c r="BC111" s="146"/>
      <c r="BD111" s="146"/>
      <c r="BE111" s="146"/>
      <c r="BF111" s="146"/>
      <c r="BG111" s="146"/>
    </row>
    <row r="112" spans="1:59" outlineLevel="2" x14ac:dyDescent="0.2">
      <c r="A112" s="153"/>
      <c r="B112" s="154"/>
      <c r="C112" s="187" t="s">
        <v>335</v>
      </c>
      <c r="D112" s="157"/>
      <c r="E112" s="158">
        <v>32.78</v>
      </c>
      <c r="F112" s="156"/>
      <c r="G112" s="156"/>
      <c r="H112" s="156"/>
      <c r="I112" s="156"/>
      <c r="J112" s="156"/>
      <c r="K112" s="156"/>
      <c r="L112" s="156"/>
      <c r="M112" s="156"/>
      <c r="N112" s="155"/>
      <c r="O112" s="155"/>
      <c r="P112" s="155"/>
      <c r="Q112" s="155"/>
      <c r="R112" s="156"/>
      <c r="S112" s="156"/>
      <c r="T112" s="156"/>
      <c r="U112" s="156"/>
      <c r="V112" s="156"/>
      <c r="W112" s="156"/>
      <c r="X112" s="156"/>
      <c r="Y112" s="156"/>
      <c r="Z112" s="146"/>
      <c r="AA112" s="146"/>
      <c r="AB112" s="146"/>
      <c r="AC112" s="146"/>
      <c r="AD112" s="146"/>
      <c r="AE112" s="146"/>
      <c r="AF112" s="146" t="s">
        <v>186</v>
      </c>
      <c r="AG112" s="146">
        <v>0</v>
      </c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6"/>
      <c r="BD112" s="146"/>
      <c r="BE112" s="146"/>
      <c r="BF112" s="146"/>
      <c r="BG112" s="146"/>
    </row>
    <row r="113" spans="1:59" outlineLevel="1" x14ac:dyDescent="0.2">
      <c r="A113" s="177">
        <v>200</v>
      </c>
      <c r="B113" s="178" t="s">
        <v>336</v>
      </c>
      <c r="C113" s="188" t="s">
        <v>337</v>
      </c>
      <c r="D113" s="179" t="s">
        <v>202</v>
      </c>
      <c r="E113" s="180">
        <v>2.8395299999999999</v>
      </c>
      <c r="F113" s="181">
        <v>708</v>
      </c>
      <c r="G113" s="182">
        <f>ROUND(E113*F113,2)</f>
        <v>2010.39</v>
      </c>
      <c r="H113" s="181">
        <v>0</v>
      </c>
      <c r="I113" s="182">
        <f>ROUND(E113*H113,2)</f>
        <v>0</v>
      </c>
      <c r="J113" s="181">
        <v>838</v>
      </c>
      <c r="K113" s="182">
        <f>ROUND(E113*J113,2)</f>
        <v>2379.5300000000002</v>
      </c>
      <c r="L113" s="182">
        <v>21</v>
      </c>
      <c r="M113" s="182">
        <f>G113*(1+L113/100)</f>
        <v>2432.5718999999999</v>
      </c>
      <c r="N113" s="180">
        <v>0</v>
      </c>
      <c r="O113" s="180">
        <f>ROUND(E113*N113,2)</f>
        <v>0</v>
      </c>
      <c r="P113" s="180">
        <v>0</v>
      </c>
      <c r="Q113" s="180">
        <f>ROUND(E113*P113,2)</f>
        <v>0</v>
      </c>
      <c r="R113" s="182"/>
      <c r="S113" s="182" t="s">
        <v>176</v>
      </c>
      <c r="T113" s="183" t="s">
        <v>177</v>
      </c>
      <c r="U113" s="156">
        <v>1.47</v>
      </c>
      <c r="V113" s="156">
        <f>ROUND(E113*U113,2)</f>
        <v>4.17</v>
      </c>
      <c r="W113" s="156"/>
      <c r="X113" s="156" t="s">
        <v>178</v>
      </c>
      <c r="Y113" s="156" t="s">
        <v>179</v>
      </c>
      <c r="Z113" s="146"/>
      <c r="AA113" s="146"/>
      <c r="AB113" s="146"/>
      <c r="AC113" s="146"/>
      <c r="AD113" s="146"/>
      <c r="AE113" s="146"/>
      <c r="AF113" s="146" t="s">
        <v>180</v>
      </c>
      <c r="AG113" s="146"/>
      <c r="AH113" s="146"/>
      <c r="AI113" s="146"/>
      <c r="AJ113" s="146"/>
      <c r="AK113" s="146"/>
      <c r="AL113" s="146"/>
      <c r="AM113" s="146"/>
      <c r="AN113" s="146"/>
      <c r="AO113" s="146"/>
      <c r="AP113" s="146"/>
      <c r="AQ113" s="146"/>
      <c r="AR113" s="146"/>
      <c r="AS113" s="146"/>
      <c r="AT113" s="146"/>
      <c r="AU113" s="146"/>
      <c r="AV113" s="146"/>
      <c r="AW113" s="146"/>
      <c r="AX113" s="146"/>
      <c r="AY113" s="146"/>
      <c r="AZ113" s="146"/>
      <c r="BA113" s="146"/>
      <c r="BB113" s="146"/>
      <c r="BC113" s="146"/>
      <c r="BD113" s="146"/>
      <c r="BE113" s="146"/>
      <c r="BF113" s="146"/>
      <c r="BG113" s="146"/>
    </row>
    <row r="114" spans="1:59" x14ac:dyDescent="0.2">
      <c r="A114" s="160" t="s">
        <v>173</v>
      </c>
      <c r="B114" s="161" t="s">
        <v>133</v>
      </c>
      <c r="C114" s="185" t="s">
        <v>134</v>
      </c>
      <c r="D114" s="162"/>
      <c r="E114" s="163"/>
      <c r="F114" s="164"/>
      <c r="G114" s="164">
        <f>SUMIF(AF115:AF116,"&lt;&gt;NOR",G115:G116)</f>
        <v>11266.5</v>
      </c>
      <c r="H114" s="164"/>
      <c r="I114" s="164">
        <f>SUM(I115:I116)</f>
        <v>754.86</v>
      </c>
      <c r="J114" s="164"/>
      <c r="K114" s="164">
        <f>SUM(K115:K116)</f>
        <v>9465.4699999999993</v>
      </c>
      <c r="L114" s="164"/>
      <c r="M114" s="164">
        <f>SUM(M115:M116)</f>
        <v>13632.465</v>
      </c>
      <c r="N114" s="163"/>
      <c r="O114" s="163">
        <f>SUM(O115:O116)</f>
        <v>0.03</v>
      </c>
      <c r="P114" s="163"/>
      <c r="Q114" s="163">
        <f>SUM(Q115:Q116)</f>
        <v>2.25</v>
      </c>
      <c r="R114" s="164"/>
      <c r="S114" s="164"/>
      <c r="T114" s="165"/>
      <c r="U114" s="159"/>
      <c r="V114" s="159">
        <f>SUM(V115:V116)</f>
        <v>17.059999999999999</v>
      </c>
      <c r="W114" s="159"/>
      <c r="X114" s="159"/>
      <c r="Y114" s="159"/>
      <c r="AF114" t="s">
        <v>174</v>
      </c>
    </row>
    <row r="115" spans="1:59" outlineLevel="1" x14ac:dyDescent="0.2">
      <c r="A115" s="170">
        <v>220</v>
      </c>
      <c r="B115" s="171" t="s">
        <v>338</v>
      </c>
      <c r="C115" s="186" t="s">
        <v>339</v>
      </c>
      <c r="D115" s="172" t="s">
        <v>175</v>
      </c>
      <c r="E115" s="173">
        <v>160.94999999999999</v>
      </c>
      <c r="F115" s="174">
        <v>70</v>
      </c>
      <c r="G115" s="175">
        <f>ROUND(E115*F115,2)</f>
        <v>11266.5</v>
      </c>
      <c r="H115" s="174">
        <v>4.6900000000000004</v>
      </c>
      <c r="I115" s="175">
        <f>ROUND(E115*H115,2)</f>
        <v>754.86</v>
      </c>
      <c r="J115" s="174">
        <v>58.81</v>
      </c>
      <c r="K115" s="175">
        <f>ROUND(E115*J115,2)</f>
        <v>9465.4699999999993</v>
      </c>
      <c r="L115" s="175">
        <v>21</v>
      </c>
      <c r="M115" s="175">
        <f>G115*(1+L115/100)</f>
        <v>13632.465</v>
      </c>
      <c r="N115" s="173">
        <v>1.6000000000000001E-4</v>
      </c>
      <c r="O115" s="173">
        <f>ROUND(E115*N115,2)</f>
        <v>0.03</v>
      </c>
      <c r="P115" s="173">
        <v>1.4E-2</v>
      </c>
      <c r="Q115" s="173">
        <f>ROUND(E115*P115,2)</f>
        <v>2.25</v>
      </c>
      <c r="R115" s="175"/>
      <c r="S115" s="175" t="s">
        <v>176</v>
      </c>
      <c r="T115" s="176" t="s">
        <v>177</v>
      </c>
      <c r="U115" s="156">
        <v>0.106</v>
      </c>
      <c r="V115" s="156">
        <f>ROUND(E115*U115,2)</f>
        <v>17.059999999999999</v>
      </c>
      <c r="W115" s="156"/>
      <c r="X115" s="156" t="s">
        <v>178</v>
      </c>
      <c r="Y115" s="156" t="s">
        <v>179</v>
      </c>
      <c r="Z115" s="146"/>
      <c r="AA115" s="146"/>
      <c r="AB115" s="146"/>
      <c r="AC115" s="146"/>
      <c r="AD115" s="146"/>
      <c r="AE115" s="146"/>
      <c r="AF115" s="146" t="s">
        <v>180</v>
      </c>
      <c r="AG115" s="146"/>
      <c r="AH115" s="146"/>
      <c r="AI115" s="146"/>
      <c r="AJ115" s="146"/>
      <c r="AK115" s="146"/>
      <c r="AL115" s="146"/>
      <c r="AM115" s="146"/>
      <c r="AN115" s="146"/>
      <c r="AO115" s="146"/>
      <c r="AP115" s="146"/>
      <c r="AQ115" s="146"/>
      <c r="AR115" s="146"/>
      <c r="AS115" s="146"/>
      <c r="AT115" s="146"/>
      <c r="AU115" s="146"/>
      <c r="AV115" s="146"/>
      <c r="AW115" s="146"/>
      <c r="AX115" s="146"/>
      <c r="AY115" s="146"/>
      <c r="AZ115" s="146"/>
      <c r="BA115" s="146"/>
      <c r="BB115" s="146"/>
      <c r="BC115" s="146"/>
      <c r="BD115" s="146"/>
      <c r="BE115" s="146"/>
      <c r="BF115" s="146"/>
      <c r="BG115" s="146"/>
    </row>
    <row r="116" spans="1:59" outlineLevel="2" x14ac:dyDescent="0.2">
      <c r="A116" s="153"/>
      <c r="B116" s="154"/>
      <c r="C116" s="187" t="s">
        <v>282</v>
      </c>
      <c r="D116" s="157"/>
      <c r="E116" s="158">
        <v>160.94999999999999</v>
      </c>
      <c r="F116" s="156"/>
      <c r="G116" s="156"/>
      <c r="H116" s="156"/>
      <c r="I116" s="156"/>
      <c r="J116" s="156"/>
      <c r="K116" s="156"/>
      <c r="L116" s="156"/>
      <c r="M116" s="156"/>
      <c r="N116" s="155"/>
      <c r="O116" s="155"/>
      <c r="P116" s="155"/>
      <c r="Q116" s="155"/>
      <c r="R116" s="156"/>
      <c r="S116" s="156"/>
      <c r="T116" s="156"/>
      <c r="U116" s="156"/>
      <c r="V116" s="156"/>
      <c r="W116" s="156"/>
      <c r="X116" s="156"/>
      <c r="Y116" s="156"/>
      <c r="Z116" s="146"/>
      <c r="AA116" s="146"/>
      <c r="AB116" s="146"/>
      <c r="AC116" s="146"/>
      <c r="AD116" s="146"/>
      <c r="AE116" s="146"/>
      <c r="AF116" s="146" t="s">
        <v>186</v>
      </c>
      <c r="AG116" s="146">
        <v>0</v>
      </c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6"/>
      <c r="AY116" s="146"/>
      <c r="AZ116" s="146"/>
      <c r="BA116" s="146"/>
      <c r="BB116" s="146"/>
      <c r="BC116" s="146"/>
      <c r="BD116" s="146"/>
      <c r="BE116" s="146"/>
      <c r="BF116" s="146"/>
      <c r="BG116" s="146"/>
    </row>
    <row r="117" spans="1:59" x14ac:dyDescent="0.2">
      <c r="A117" s="160" t="s">
        <v>173</v>
      </c>
      <c r="B117" s="161" t="s">
        <v>144</v>
      </c>
      <c r="C117" s="185" t="s">
        <v>27</v>
      </c>
      <c r="D117" s="162"/>
      <c r="E117" s="163"/>
      <c r="F117" s="164"/>
      <c r="G117" s="164">
        <f>SUMIF(AF118:AF124,"&lt;&gt;NOR",G118:G124)</f>
        <v>59000</v>
      </c>
      <c r="H117" s="164"/>
      <c r="I117" s="164">
        <f>SUM(I118:I120)</f>
        <v>0</v>
      </c>
      <c r="J117" s="164"/>
      <c r="K117" s="164">
        <f>SUM(K118:K120)</f>
        <v>75000</v>
      </c>
      <c r="L117" s="164"/>
      <c r="M117" s="164">
        <f>SUM(M118:M124)</f>
        <v>71390</v>
      </c>
      <c r="N117" s="163"/>
      <c r="O117" s="163">
        <f>SUM(O118:O124)</f>
        <v>0</v>
      </c>
      <c r="P117" s="163"/>
      <c r="Q117" s="163">
        <f>SUM(Q118:Q124)</f>
        <v>0</v>
      </c>
      <c r="R117" s="164"/>
      <c r="S117" s="164"/>
      <c r="T117" s="165"/>
      <c r="U117" s="159"/>
      <c r="V117" s="159">
        <f>SUM(V118:V120)</f>
        <v>0</v>
      </c>
      <c r="W117" s="159"/>
      <c r="X117" s="159"/>
      <c r="Y117" s="159"/>
      <c r="AF117" t="s">
        <v>174</v>
      </c>
    </row>
    <row r="118" spans="1:59" outlineLevel="1" x14ac:dyDescent="0.2">
      <c r="A118" s="170">
        <v>353</v>
      </c>
      <c r="B118" s="171" t="s">
        <v>935</v>
      </c>
      <c r="C118" s="186" t="s">
        <v>342</v>
      </c>
      <c r="D118" s="172" t="s">
        <v>341</v>
      </c>
      <c r="E118" s="173">
        <v>1</v>
      </c>
      <c r="F118" s="174">
        <v>20000</v>
      </c>
      <c r="G118" s="175">
        <f>ROUND(E118*F118,2)</f>
        <v>20000</v>
      </c>
      <c r="H118" s="174">
        <v>0</v>
      </c>
      <c r="I118" s="175">
        <f>ROUND(E118*H118,2)</f>
        <v>0</v>
      </c>
      <c r="J118" s="174">
        <v>60000</v>
      </c>
      <c r="K118" s="175">
        <f>ROUND(E118*J118,2)</f>
        <v>60000</v>
      </c>
      <c r="L118" s="175">
        <v>21</v>
      </c>
      <c r="M118" s="175">
        <f>G118*(1+L118/100)</f>
        <v>24200</v>
      </c>
      <c r="N118" s="173">
        <v>0</v>
      </c>
      <c r="O118" s="173">
        <f>ROUND(E118*N118,2)</f>
        <v>0</v>
      </c>
      <c r="P118" s="173">
        <v>0</v>
      </c>
      <c r="Q118" s="173">
        <f>ROUND(E118*P118,2)</f>
        <v>0</v>
      </c>
      <c r="R118" s="175"/>
      <c r="S118" s="175" t="s">
        <v>176</v>
      </c>
      <c r="T118" s="176" t="s">
        <v>177</v>
      </c>
      <c r="U118" s="156">
        <v>0</v>
      </c>
      <c r="V118" s="156">
        <f>ROUND(E118*U118,2)</f>
        <v>0</v>
      </c>
      <c r="W118" s="156"/>
      <c r="X118" s="156" t="s">
        <v>178</v>
      </c>
      <c r="Y118" s="156" t="s">
        <v>179</v>
      </c>
      <c r="Z118" s="146"/>
      <c r="AA118" s="146"/>
      <c r="AB118" s="146"/>
      <c r="AC118" s="146"/>
      <c r="AD118" s="146"/>
      <c r="AE118" s="146"/>
      <c r="AF118" s="146" t="s">
        <v>180</v>
      </c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6"/>
      <c r="BD118" s="146"/>
      <c r="BE118" s="146"/>
      <c r="BF118" s="146"/>
      <c r="BG118" s="146"/>
    </row>
    <row r="119" spans="1:59" outlineLevel="2" x14ac:dyDescent="0.2">
      <c r="A119" s="153"/>
      <c r="B119" s="154"/>
      <c r="C119" s="261" t="s">
        <v>343</v>
      </c>
      <c r="D119" s="262"/>
      <c r="E119" s="262"/>
      <c r="F119" s="262"/>
      <c r="G119" s="262"/>
      <c r="H119" s="156"/>
      <c r="I119" s="156"/>
      <c r="J119" s="156"/>
      <c r="K119" s="156"/>
      <c r="L119" s="156"/>
      <c r="M119" s="156"/>
      <c r="N119" s="155"/>
      <c r="O119" s="155"/>
      <c r="P119" s="155"/>
      <c r="Q119" s="155"/>
      <c r="R119" s="156"/>
      <c r="S119" s="156"/>
      <c r="T119" s="156"/>
      <c r="U119" s="156"/>
      <c r="V119" s="156"/>
      <c r="W119" s="156"/>
      <c r="X119" s="156"/>
      <c r="Y119" s="156"/>
      <c r="Z119" s="146"/>
      <c r="AA119" s="146"/>
      <c r="AB119" s="146"/>
      <c r="AC119" s="146"/>
      <c r="AD119" s="146"/>
      <c r="AE119" s="146"/>
      <c r="AF119" s="146" t="s">
        <v>181</v>
      </c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  <c r="AR119" s="146"/>
      <c r="AS119" s="146"/>
      <c r="AT119" s="146"/>
      <c r="AU119" s="146"/>
      <c r="AV119" s="146"/>
      <c r="AW119" s="146"/>
      <c r="AX119" s="146"/>
      <c r="AY119" s="146"/>
      <c r="AZ119" s="146"/>
      <c r="BA119" s="146"/>
      <c r="BB119" s="146"/>
      <c r="BC119" s="146"/>
      <c r="BD119" s="146"/>
      <c r="BE119" s="146"/>
      <c r="BF119" s="146"/>
      <c r="BG119" s="146"/>
    </row>
    <row r="120" spans="1:59" outlineLevel="1" x14ac:dyDescent="0.2">
      <c r="A120" s="170">
        <v>354</v>
      </c>
      <c r="B120" s="171" t="s">
        <v>936</v>
      </c>
      <c r="C120" s="186" t="s">
        <v>345</v>
      </c>
      <c r="D120" s="172" t="s">
        <v>341</v>
      </c>
      <c r="E120" s="173">
        <v>1</v>
      </c>
      <c r="F120" s="174">
        <v>15000</v>
      </c>
      <c r="G120" s="175">
        <f t="shared" ref="G120:G124" si="7">ROUND(E120*F120,2)</f>
        <v>15000</v>
      </c>
      <c r="H120" s="174">
        <v>0</v>
      </c>
      <c r="I120" s="175">
        <f t="shared" ref="I120:I124" si="8">ROUND(E120*H120,2)</f>
        <v>0</v>
      </c>
      <c r="J120" s="174">
        <v>15000</v>
      </c>
      <c r="K120" s="175">
        <f t="shared" ref="K120:K124" si="9">ROUND(E120*J120,2)</f>
        <v>15000</v>
      </c>
      <c r="L120" s="175">
        <v>21</v>
      </c>
      <c r="M120" s="175">
        <f t="shared" ref="M120:M124" si="10">G120*(1+L120/100)</f>
        <v>18150</v>
      </c>
      <c r="N120" s="173">
        <v>0</v>
      </c>
      <c r="O120" s="173">
        <f t="shared" ref="O120:O124" si="11">ROUND(E120*N120,2)</f>
        <v>0</v>
      </c>
      <c r="P120" s="173">
        <v>0</v>
      </c>
      <c r="Q120" s="173">
        <f t="shared" ref="Q120:Q124" si="12">ROUND(E120*P120,2)</f>
        <v>0</v>
      </c>
      <c r="R120" s="175"/>
      <c r="S120" s="175" t="s">
        <v>176</v>
      </c>
      <c r="T120" s="176" t="s">
        <v>177</v>
      </c>
      <c r="U120" s="156">
        <v>0</v>
      </c>
      <c r="V120" s="156">
        <f t="shared" ref="V120:V124" si="13">ROUND(E120*U120,2)</f>
        <v>0</v>
      </c>
      <c r="W120" s="156"/>
      <c r="X120" s="156" t="s">
        <v>178</v>
      </c>
      <c r="Y120" s="156" t="s">
        <v>179</v>
      </c>
      <c r="Z120" s="146"/>
      <c r="AA120" s="146"/>
      <c r="AB120" s="146"/>
      <c r="AC120" s="146"/>
      <c r="AD120" s="146"/>
      <c r="AE120" s="146"/>
      <c r="AF120" s="146" t="s">
        <v>180</v>
      </c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  <c r="AR120" s="146"/>
      <c r="AS120" s="146"/>
      <c r="AT120" s="146"/>
      <c r="AU120" s="146"/>
      <c r="AV120" s="146"/>
      <c r="AW120" s="146"/>
      <c r="AX120" s="146"/>
      <c r="AY120" s="146"/>
      <c r="AZ120" s="146"/>
      <c r="BA120" s="146"/>
      <c r="BB120" s="146"/>
      <c r="BC120" s="146"/>
      <c r="BD120" s="146"/>
      <c r="BE120" s="146"/>
      <c r="BF120" s="146"/>
      <c r="BG120" s="146"/>
    </row>
    <row r="121" spans="1:59" ht="12" customHeight="1" outlineLevel="1" x14ac:dyDescent="0.2">
      <c r="A121" s="170">
        <v>355</v>
      </c>
      <c r="B121" s="171" t="s">
        <v>927</v>
      </c>
      <c r="C121" s="186" t="s">
        <v>928</v>
      </c>
      <c r="D121" s="172" t="s">
        <v>341</v>
      </c>
      <c r="E121" s="173">
        <v>1</v>
      </c>
      <c r="F121" s="174">
        <v>8000</v>
      </c>
      <c r="G121" s="175">
        <f t="shared" si="7"/>
        <v>8000</v>
      </c>
      <c r="H121" s="174">
        <v>0</v>
      </c>
      <c r="I121" s="175">
        <f t="shared" si="8"/>
        <v>0</v>
      </c>
      <c r="J121" s="174">
        <v>15000</v>
      </c>
      <c r="K121" s="175">
        <f t="shared" si="9"/>
        <v>15000</v>
      </c>
      <c r="L121" s="175">
        <v>21</v>
      </c>
      <c r="M121" s="175">
        <f t="shared" si="10"/>
        <v>9680</v>
      </c>
      <c r="N121" s="173">
        <v>0</v>
      </c>
      <c r="O121" s="173">
        <f t="shared" si="11"/>
        <v>0</v>
      </c>
      <c r="P121" s="173">
        <v>0</v>
      </c>
      <c r="Q121" s="173">
        <f t="shared" si="12"/>
        <v>0</v>
      </c>
      <c r="R121" s="175"/>
      <c r="S121" s="175" t="s">
        <v>176</v>
      </c>
      <c r="T121" s="176" t="s">
        <v>177</v>
      </c>
      <c r="U121" s="156">
        <v>0</v>
      </c>
      <c r="V121" s="156">
        <f t="shared" si="13"/>
        <v>0</v>
      </c>
      <c r="W121" s="156"/>
      <c r="X121" s="156" t="s">
        <v>178</v>
      </c>
      <c r="Y121" s="156" t="s">
        <v>179</v>
      </c>
      <c r="Z121" s="146"/>
      <c r="AA121" s="146"/>
      <c r="AB121" s="146"/>
      <c r="AC121" s="146"/>
      <c r="AD121" s="146"/>
      <c r="AE121" s="146"/>
      <c r="AF121" s="146" t="s">
        <v>180</v>
      </c>
      <c r="AG121" s="146"/>
      <c r="AH121" s="146"/>
      <c r="AI121" s="146"/>
      <c r="AJ121" s="146"/>
      <c r="AK121" s="146"/>
      <c r="AL121" s="146"/>
      <c r="AM121" s="146"/>
      <c r="AN121" s="146"/>
      <c r="AO121" s="146"/>
      <c r="AP121" s="146"/>
      <c r="AQ121" s="146"/>
      <c r="AR121" s="146"/>
      <c r="AS121" s="146"/>
      <c r="AT121" s="146"/>
      <c r="AU121" s="146"/>
      <c r="AV121" s="146"/>
      <c r="AW121" s="146"/>
      <c r="AX121" s="146"/>
      <c r="AY121" s="146"/>
      <c r="AZ121" s="146"/>
      <c r="BA121" s="146"/>
      <c r="BB121" s="146"/>
      <c r="BC121" s="146"/>
      <c r="BD121" s="146"/>
      <c r="BE121" s="146"/>
      <c r="BF121" s="146"/>
      <c r="BG121" s="146"/>
    </row>
    <row r="122" spans="1:59" ht="11.65" customHeight="1" outlineLevel="1" x14ac:dyDescent="0.2">
      <c r="A122" s="170">
        <v>356</v>
      </c>
      <c r="B122" s="171" t="s">
        <v>929</v>
      </c>
      <c r="C122" s="186" t="s">
        <v>930</v>
      </c>
      <c r="D122" s="172" t="s">
        <v>341</v>
      </c>
      <c r="E122" s="173">
        <v>1</v>
      </c>
      <c r="F122" s="174">
        <v>10000</v>
      </c>
      <c r="G122" s="175">
        <f t="shared" si="7"/>
        <v>10000</v>
      </c>
      <c r="H122" s="174">
        <v>0</v>
      </c>
      <c r="I122" s="175">
        <f t="shared" si="8"/>
        <v>0</v>
      </c>
      <c r="J122" s="174">
        <v>15000</v>
      </c>
      <c r="K122" s="175">
        <f t="shared" si="9"/>
        <v>15000</v>
      </c>
      <c r="L122" s="175">
        <v>21</v>
      </c>
      <c r="M122" s="175">
        <f t="shared" si="10"/>
        <v>12100</v>
      </c>
      <c r="N122" s="173">
        <v>0</v>
      </c>
      <c r="O122" s="173">
        <f t="shared" si="11"/>
        <v>0</v>
      </c>
      <c r="P122" s="173">
        <v>0</v>
      </c>
      <c r="Q122" s="173">
        <f t="shared" si="12"/>
        <v>0</v>
      </c>
      <c r="R122" s="175"/>
      <c r="S122" s="175" t="s">
        <v>176</v>
      </c>
      <c r="T122" s="176" t="s">
        <v>177</v>
      </c>
      <c r="U122" s="156">
        <v>0</v>
      </c>
      <c r="V122" s="156">
        <f t="shared" si="13"/>
        <v>0</v>
      </c>
      <c r="W122" s="156"/>
      <c r="X122" s="156" t="s">
        <v>178</v>
      </c>
      <c r="Y122" s="156" t="s">
        <v>179</v>
      </c>
      <c r="Z122" s="146"/>
      <c r="AA122" s="146"/>
      <c r="AB122" s="146"/>
      <c r="AC122" s="146"/>
      <c r="AD122" s="146"/>
      <c r="AE122" s="146"/>
      <c r="AF122" s="146" t="s">
        <v>180</v>
      </c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  <c r="AR122" s="146"/>
      <c r="AS122" s="146"/>
      <c r="AT122" s="146"/>
      <c r="AU122" s="146"/>
      <c r="AV122" s="146"/>
      <c r="AW122" s="146"/>
      <c r="AX122" s="146"/>
      <c r="AY122" s="146"/>
      <c r="AZ122" s="146"/>
      <c r="BA122" s="146"/>
      <c r="BB122" s="146"/>
      <c r="BC122" s="146"/>
      <c r="BD122" s="146"/>
      <c r="BE122" s="146"/>
      <c r="BF122" s="146"/>
      <c r="BG122" s="146"/>
    </row>
    <row r="123" spans="1:59" ht="12" customHeight="1" outlineLevel="1" x14ac:dyDescent="0.2">
      <c r="A123" s="170">
        <v>357</v>
      </c>
      <c r="B123" s="171" t="s">
        <v>931</v>
      </c>
      <c r="C123" s="186" t="s">
        <v>932</v>
      </c>
      <c r="D123" s="172" t="s">
        <v>341</v>
      </c>
      <c r="E123" s="173">
        <v>1</v>
      </c>
      <c r="F123" s="174">
        <v>4000</v>
      </c>
      <c r="G123" s="175">
        <f t="shared" si="7"/>
        <v>4000</v>
      </c>
      <c r="H123" s="174">
        <v>0</v>
      </c>
      <c r="I123" s="175">
        <f t="shared" si="8"/>
        <v>0</v>
      </c>
      <c r="J123" s="174">
        <v>15000</v>
      </c>
      <c r="K123" s="175">
        <f t="shared" si="9"/>
        <v>15000</v>
      </c>
      <c r="L123" s="175">
        <v>21</v>
      </c>
      <c r="M123" s="175">
        <f t="shared" si="10"/>
        <v>4840</v>
      </c>
      <c r="N123" s="173">
        <v>0</v>
      </c>
      <c r="O123" s="173">
        <f t="shared" si="11"/>
        <v>0</v>
      </c>
      <c r="P123" s="173">
        <v>0</v>
      </c>
      <c r="Q123" s="173">
        <f t="shared" si="12"/>
        <v>0</v>
      </c>
      <c r="R123" s="175"/>
      <c r="S123" s="175" t="s">
        <v>176</v>
      </c>
      <c r="T123" s="176" t="s">
        <v>177</v>
      </c>
      <c r="U123" s="156">
        <v>0</v>
      </c>
      <c r="V123" s="156">
        <f t="shared" si="13"/>
        <v>0</v>
      </c>
      <c r="W123" s="156"/>
      <c r="X123" s="156" t="s">
        <v>178</v>
      </c>
      <c r="Y123" s="156" t="s">
        <v>179</v>
      </c>
      <c r="Z123" s="146"/>
      <c r="AA123" s="146"/>
      <c r="AB123" s="146"/>
      <c r="AC123" s="146"/>
      <c r="AD123" s="146"/>
      <c r="AE123" s="146"/>
      <c r="AF123" s="146" t="s">
        <v>180</v>
      </c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  <c r="AR123" s="146"/>
      <c r="AS123" s="146"/>
      <c r="AT123" s="146"/>
      <c r="AU123" s="146"/>
      <c r="AV123" s="146"/>
      <c r="AW123" s="146"/>
      <c r="AX123" s="146"/>
      <c r="AY123" s="146"/>
      <c r="AZ123" s="146"/>
      <c r="BA123" s="146"/>
      <c r="BB123" s="146"/>
      <c r="BC123" s="146"/>
      <c r="BD123" s="146"/>
      <c r="BE123" s="146"/>
      <c r="BF123" s="146"/>
      <c r="BG123" s="146"/>
    </row>
    <row r="124" spans="1:59" ht="22.5" outlineLevel="1" x14ac:dyDescent="0.2">
      <c r="A124" s="170">
        <v>361</v>
      </c>
      <c r="B124" s="171" t="s">
        <v>934</v>
      </c>
      <c r="C124" s="186" t="s">
        <v>933</v>
      </c>
      <c r="D124" s="172" t="s">
        <v>341</v>
      </c>
      <c r="E124" s="173">
        <v>1</v>
      </c>
      <c r="F124" s="174">
        <v>2000</v>
      </c>
      <c r="G124" s="175">
        <f t="shared" si="7"/>
        <v>2000</v>
      </c>
      <c r="H124" s="174">
        <v>0</v>
      </c>
      <c r="I124" s="175">
        <f t="shared" si="8"/>
        <v>0</v>
      </c>
      <c r="J124" s="174">
        <v>15000</v>
      </c>
      <c r="K124" s="175">
        <f t="shared" si="9"/>
        <v>15000</v>
      </c>
      <c r="L124" s="175">
        <v>21</v>
      </c>
      <c r="M124" s="175">
        <f t="shared" si="10"/>
        <v>2420</v>
      </c>
      <c r="N124" s="173">
        <v>0</v>
      </c>
      <c r="O124" s="173">
        <f t="shared" si="11"/>
        <v>0</v>
      </c>
      <c r="P124" s="173">
        <v>0</v>
      </c>
      <c r="Q124" s="173">
        <f t="shared" si="12"/>
        <v>0</v>
      </c>
      <c r="R124" s="175"/>
      <c r="S124" s="175" t="s">
        <v>176</v>
      </c>
      <c r="T124" s="176" t="s">
        <v>177</v>
      </c>
      <c r="U124" s="156">
        <v>0</v>
      </c>
      <c r="V124" s="156">
        <f t="shared" si="13"/>
        <v>0</v>
      </c>
      <c r="W124" s="156"/>
      <c r="X124" s="156" t="s">
        <v>178</v>
      </c>
      <c r="Y124" s="156" t="s">
        <v>179</v>
      </c>
      <c r="Z124" s="146"/>
      <c r="AA124" s="146"/>
      <c r="AB124" s="146"/>
      <c r="AC124" s="146"/>
      <c r="AD124" s="146"/>
      <c r="AE124" s="146"/>
      <c r="AF124" s="146" t="s">
        <v>180</v>
      </c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6"/>
      <c r="BD124" s="146"/>
      <c r="BE124" s="146"/>
      <c r="BF124" s="146"/>
      <c r="BG124" s="146"/>
    </row>
    <row r="125" spans="1:59" x14ac:dyDescent="0.2">
      <c r="A125" s="3"/>
      <c r="B125" s="4"/>
      <c r="C125" s="189"/>
      <c r="D125" s="6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59" x14ac:dyDescent="0.2">
      <c r="A126" s="3"/>
      <c r="B126" s="4"/>
      <c r="C126" s="189"/>
      <c r="D126" s="6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59" x14ac:dyDescent="0.2">
      <c r="A127" s="3"/>
      <c r="B127" s="4"/>
      <c r="C127" s="189"/>
      <c r="D127" s="6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59" x14ac:dyDescent="0.2">
      <c r="A128" s="3"/>
      <c r="B128" s="4"/>
      <c r="C128" s="189"/>
      <c r="D128" s="6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AE128">
        <v>21</v>
      </c>
      <c r="AF128" t="s">
        <v>159</v>
      </c>
    </row>
    <row r="129" spans="1:32" x14ac:dyDescent="0.2">
      <c r="A129" s="149"/>
      <c r="B129" s="150" t="s">
        <v>29</v>
      </c>
      <c r="C129" s="190"/>
      <c r="D129" s="151"/>
      <c r="E129" s="152"/>
      <c r="F129" s="152"/>
      <c r="G129" s="169">
        <f>G117+G114+G96+G94+G73+G70+G67+G31+G12+G8</f>
        <v>909819.80999999994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AD129">
        <f>SUMIF(L7:L120,AD121,G7:G120)</f>
        <v>0</v>
      </c>
      <c r="AE129">
        <f>SUMIF(L7:L124,AE128,G7:G124)</f>
        <v>909819.81</v>
      </c>
      <c r="AF129" t="s">
        <v>346</v>
      </c>
    </row>
    <row r="130" spans="1:32" x14ac:dyDescent="0.2">
      <c r="C130" s="191"/>
      <c r="D130" s="10"/>
      <c r="AF130" t="s">
        <v>347</v>
      </c>
    </row>
    <row r="131" spans="1:32" x14ac:dyDescent="0.2">
      <c r="D131" s="10"/>
    </row>
    <row r="132" spans="1:32" x14ac:dyDescent="0.2">
      <c r="D132" s="10"/>
    </row>
    <row r="133" spans="1:32" x14ac:dyDescent="0.2">
      <c r="D133" s="10"/>
    </row>
    <row r="134" spans="1:32" x14ac:dyDescent="0.2">
      <c r="D134" s="10"/>
    </row>
    <row r="135" spans="1:32" x14ac:dyDescent="0.2">
      <c r="D135" s="10"/>
    </row>
    <row r="136" spans="1:32" x14ac:dyDescent="0.2">
      <c r="D136" s="10"/>
    </row>
    <row r="137" spans="1:32" x14ac:dyDescent="0.2">
      <c r="D137" s="10"/>
    </row>
    <row r="138" spans="1:32" x14ac:dyDescent="0.2">
      <c r="D138" s="10"/>
    </row>
    <row r="139" spans="1:32" x14ac:dyDescent="0.2">
      <c r="D139" s="10"/>
    </row>
    <row r="140" spans="1:32" x14ac:dyDescent="0.2">
      <c r="D140" s="10"/>
    </row>
    <row r="141" spans="1:32" x14ac:dyDescent="0.2">
      <c r="D141" s="10"/>
    </row>
    <row r="142" spans="1:32" x14ac:dyDescent="0.2">
      <c r="D142" s="10"/>
    </row>
    <row r="143" spans="1:32" x14ac:dyDescent="0.2">
      <c r="D143" s="10"/>
    </row>
    <row r="144" spans="1:32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</sheetData>
  <mergeCells count="15">
    <mergeCell ref="A1:G1"/>
    <mergeCell ref="C2:G2"/>
    <mergeCell ref="C3:G3"/>
    <mergeCell ref="C4:G4"/>
    <mergeCell ref="C79:G79"/>
    <mergeCell ref="C81:G81"/>
    <mergeCell ref="C84:G84"/>
    <mergeCell ref="C62:G62"/>
    <mergeCell ref="C10:G10"/>
    <mergeCell ref="C24:G24"/>
    <mergeCell ref="C119:G119"/>
    <mergeCell ref="C98:G98"/>
    <mergeCell ref="C100:G100"/>
    <mergeCell ref="C104:G104"/>
    <mergeCell ref="C107:G107"/>
  </mergeCells>
  <phoneticPr fontId="15" type="noConversion"/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BG4955"/>
  <sheetViews>
    <sheetView tabSelected="1" workbookViewId="0">
      <pane ySplit="7" topLeftCell="A52" activePane="bottomLeft" state="frozen"/>
      <selection pane="bottomLeft" activeCell="C65" sqref="C65"/>
    </sheetView>
  </sheetViews>
  <sheetFormatPr defaultRowHeight="12.75" outlineLevelRow="3" x14ac:dyDescent="0.2"/>
  <cols>
    <col min="1" max="1" width="3.28515625" customWidth="1"/>
    <col min="2" max="2" width="12.42578125" style="120" customWidth="1"/>
    <col min="3" max="3" width="63.28515625" style="120" customWidth="1"/>
    <col min="4" max="4" width="4.7109375" customWidth="1"/>
    <col min="5" max="5" width="10.42578125" customWidth="1"/>
    <col min="6" max="6" width="9.7109375" customWidth="1"/>
    <col min="7" max="7" width="12.7109375" customWidth="1"/>
    <col min="8" max="17" width="0" hidden="1" customWidth="1"/>
    <col min="18" max="18" width="6.7109375" hidden="1" customWidth="1"/>
    <col min="19" max="19" width="0" hidden="1" customWidth="1"/>
    <col min="20" max="20" width="8.28515625" hidden="1" customWidth="1"/>
    <col min="21" max="26" width="0" hidden="1" customWidth="1"/>
    <col min="28" max="28" width="0" hidden="1" customWidth="1"/>
    <col min="30" max="40" width="0" hidden="1" customWidth="1"/>
  </cols>
  <sheetData>
    <row r="1" spans="1:59" ht="15.75" customHeight="1" x14ac:dyDescent="0.25">
      <c r="A1" s="263" t="s">
        <v>146</v>
      </c>
      <c r="B1" s="263"/>
      <c r="C1" s="263"/>
      <c r="D1" s="263"/>
      <c r="E1" s="263"/>
      <c r="F1" s="263"/>
      <c r="G1" s="263"/>
      <c r="AF1" t="s">
        <v>147</v>
      </c>
    </row>
    <row r="2" spans="1:59" ht="25.15" customHeight="1" x14ac:dyDescent="0.2">
      <c r="A2" s="50" t="s">
        <v>7</v>
      </c>
      <c r="B2" s="49" t="s">
        <v>43</v>
      </c>
      <c r="C2" s="264" t="s">
        <v>941</v>
      </c>
      <c r="D2" s="265"/>
      <c r="E2" s="265"/>
      <c r="F2" s="265"/>
      <c r="G2" s="266"/>
      <c r="M2" s="196"/>
      <c r="N2" s="196"/>
      <c r="O2" s="198"/>
      <c r="AF2" t="s">
        <v>148</v>
      </c>
    </row>
    <row r="3" spans="1:59" ht="25.15" customHeight="1" x14ac:dyDescent="0.2">
      <c r="A3" s="50" t="s">
        <v>8</v>
      </c>
      <c r="B3" s="49" t="s">
        <v>51</v>
      </c>
      <c r="C3" s="264" t="s">
        <v>52</v>
      </c>
      <c r="D3" s="265"/>
      <c r="E3" s="265"/>
      <c r="F3" s="265"/>
      <c r="G3" s="266"/>
      <c r="M3" s="196"/>
      <c r="N3" s="196"/>
      <c r="O3" s="198"/>
      <c r="AB3" s="120" t="s">
        <v>148</v>
      </c>
      <c r="AF3" t="s">
        <v>149</v>
      </c>
    </row>
    <row r="4" spans="1:59" ht="25.15" customHeight="1" x14ac:dyDescent="0.2">
      <c r="A4" s="139" t="s">
        <v>9</v>
      </c>
      <c r="B4" s="140" t="s">
        <v>55</v>
      </c>
      <c r="C4" s="267" t="s">
        <v>56</v>
      </c>
      <c r="D4" s="268"/>
      <c r="E4" s="268"/>
      <c r="F4" s="268"/>
      <c r="G4" s="269"/>
      <c r="AF4" t="s">
        <v>150</v>
      </c>
    </row>
    <row r="5" spans="1:59" x14ac:dyDescent="0.2">
      <c r="D5" s="10"/>
    </row>
    <row r="6" spans="1:59" ht="38.25" x14ac:dyDescent="0.2">
      <c r="A6" s="142" t="s">
        <v>151</v>
      </c>
      <c r="B6" s="144" t="s">
        <v>152</v>
      </c>
      <c r="C6" s="144" t="s">
        <v>153</v>
      </c>
      <c r="D6" s="143" t="s">
        <v>154</v>
      </c>
      <c r="E6" s="142" t="s">
        <v>155</v>
      </c>
      <c r="F6" s="141" t="s">
        <v>156</v>
      </c>
      <c r="G6" s="142" t="s">
        <v>29</v>
      </c>
      <c r="H6" s="145" t="s">
        <v>30</v>
      </c>
      <c r="I6" s="145" t="s">
        <v>157</v>
      </c>
      <c r="J6" s="145" t="s">
        <v>31</v>
      </c>
      <c r="K6" s="145" t="s">
        <v>158</v>
      </c>
      <c r="L6" s="145" t="s">
        <v>159</v>
      </c>
      <c r="M6" s="145" t="s">
        <v>160</v>
      </c>
      <c r="N6" s="145" t="s">
        <v>161</v>
      </c>
      <c r="O6" s="145" t="s">
        <v>162</v>
      </c>
      <c r="P6" s="145" t="s">
        <v>163</v>
      </c>
      <c r="Q6" s="145" t="s">
        <v>164</v>
      </c>
      <c r="R6" s="145" t="s">
        <v>165</v>
      </c>
      <c r="S6" s="145" t="s">
        <v>166</v>
      </c>
      <c r="T6" s="145" t="s">
        <v>167</v>
      </c>
      <c r="U6" s="145" t="s">
        <v>168</v>
      </c>
      <c r="V6" s="145" t="s">
        <v>169</v>
      </c>
      <c r="W6" s="145" t="s">
        <v>170</v>
      </c>
      <c r="X6" s="145" t="s">
        <v>171</v>
      </c>
      <c r="Y6" s="145" t="s">
        <v>172</v>
      </c>
    </row>
    <row r="7" spans="1:59" hidden="1" x14ac:dyDescent="0.2">
      <c r="A7" s="3"/>
      <c r="B7" s="4"/>
      <c r="C7" s="4"/>
      <c r="D7" s="6"/>
      <c r="E7" s="147"/>
      <c r="F7" s="148"/>
      <c r="G7" s="148"/>
      <c r="H7" s="148"/>
      <c r="I7" s="148"/>
      <c r="J7" s="148"/>
      <c r="K7" s="148"/>
      <c r="L7" s="148"/>
      <c r="M7" s="148"/>
      <c r="N7" s="147"/>
      <c r="O7" s="147"/>
      <c r="P7" s="147"/>
      <c r="Q7" s="147"/>
      <c r="R7" s="148"/>
      <c r="S7" s="148"/>
      <c r="T7" s="148"/>
      <c r="U7" s="148"/>
      <c r="V7" s="148"/>
      <c r="W7" s="148"/>
      <c r="X7" s="148"/>
      <c r="Y7" s="148"/>
    </row>
    <row r="8" spans="1:59" x14ac:dyDescent="0.2">
      <c r="A8" s="160" t="s">
        <v>173</v>
      </c>
      <c r="B8" s="161" t="s">
        <v>97</v>
      </c>
      <c r="C8" s="185" t="s">
        <v>98</v>
      </c>
      <c r="D8" s="162"/>
      <c r="E8" s="163"/>
      <c r="F8" s="164"/>
      <c r="G8" s="164">
        <f>SUMIF(AF9:AF30,"&lt;&gt;NOR",G9:G30)</f>
        <v>496477.39</v>
      </c>
      <c r="H8" s="164"/>
      <c r="I8" s="164">
        <f>SUM(I9:I30)</f>
        <v>31094.870000000003</v>
      </c>
      <c r="J8" s="164"/>
      <c r="K8" s="164">
        <f>SUM(K9:K30)</f>
        <v>386037.68</v>
      </c>
      <c r="L8" s="164"/>
      <c r="M8" s="164">
        <f>SUM(M9:M30)</f>
        <v>600737.64190000016</v>
      </c>
      <c r="N8" s="163"/>
      <c r="O8" s="163">
        <f>SUM(O9:O30)</f>
        <v>65.7</v>
      </c>
      <c r="P8" s="163"/>
      <c r="Q8" s="163">
        <f>SUM(Q9:Q30)</f>
        <v>0</v>
      </c>
      <c r="R8" s="164"/>
      <c r="S8" s="164"/>
      <c r="T8" s="165"/>
      <c r="U8" s="159"/>
      <c r="V8" s="159">
        <f>SUM(V9:V30)</f>
        <v>738.04</v>
      </c>
      <c r="W8" s="159"/>
      <c r="X8" s="159"/>
      <c r="Y8" s="159"/>
      <c r="AF8" t="s">
        <v>174</v>
      </c>
    </row>
    <row r="9" spans="1:59" outlineLevel="1" x14ac:dyDescent="0.2">
      <c r="A9" s="170">
        <v>1</v>
      </c>
      <c r="B9" s="171" t="s">
        <v>183</v>
      </c>
      <c r="C9" s="186" t="s">
        <v>184</v>
      </c>
      <c r="D9" s="172" t="s">
        <v>185</v>
      </c>
      <c r="E9" s="173">
        <v>127.8</v>
      </c>
      <c r="F9" s="174">
        <v>1781.8</v>
      </c>
      <c r="G9" s="175">
        <f>ROUND(E9*F9,2)</f>
        <v>227714.04</v>
      </c>
      <c r="H9" s="174">
        <v>0</v>
      </c>
      <c r="I9" s="175">
        <f>ROUND(E9*H9,2)</f>
        <v>0</v>
      </c>
      <c r="J9" s="174">
        <v>1527</v>
      </c>
      <c r="K9" s="175">
        <f>ROUND(E9*J9,2)</f>
        <v>195150.6</v>
      </c>
      <c r="L9" s="175">
        <v>21</v>
      </c>
      <c r="M9" s="175">
        <f>G9*(1+L9/100)</f>
        <v>275533.98839999997</v>
      </c>
      <c r="N9" s="173">
        <v>0</v>
      </c>
      <c r="O9" s="173">
        <f>ROUND(E9*N9,2)</f>
        <v>0</v>
      </c>
      <c r="P9" s="173">
        <v>0</v>
      </c>
      <c r="Q9" s="173">
        <f>ROUND(E9*P9,2)</f>
        <v>0</v>
      </c>
      <c r="R9" s="175"/>
      <c r="S9" s="175" t="s">
        <v>176</v>
      </c>
      <c r="T9" s="176" t="s">
        <v>177</v>
      </c>
      <c r="U9" s="156">
        <v>3.5329999999999999</v>
      </c>
      <c r="V9" s="156">
        <f>ROUND(E9*U9,2)</f>
        <v>451.52</v>
      </c>
      <c r="W9" s="156"/>
      <c r="X9" s="156" t="s">
        <v>178</v>
      </c>
      <c r="Y9" s="156" t="s">
        <v>179</v>
      </c>
      <c r="Z9" s="146"/>
      <c r="AA9" s="146"/>
      <c r="AB9" s="146"/>
      <c r="AC9" s="146"/>
      <c r="AD9" s="146"/>
      <c r="AE9" s="146"/>
      <c r="AF9" s="146" t="s">
        <v>180</v>
      </c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</row>
    <row r="10" spans="1:59" outlineLevel="2" x14ac:dyDescent="0.2">
      <c r="A10" s="153"/>
      <c r="B10" s="154"/>
      <c r="C10" s="187" t="s">
        <v>348</v>
      </c>
      <c r="D10" s="157"/>
      <c r="E10" s="158">
        <v>127.8</v>
      </c>
      <c r="F10" s="156"/>
      <c r="G10" s="156"/>
      <c r="H10" s="156"/>
      <c r="I10" s="156"/>
      <c r="J10" s="156"/>
      <c r="K10" s="156"/>
      <c r="L10" s="156"/>
      <c r="M10" s="156"/>
      <c r="N10" s="155"/>
      <c r="O10" s="155"/>
      <c r="P10" s="155"/>
      <c r="Q10" s="155"/>
      <c r="R10" s="156"/>
      <c r="S10" s="156"/>
      <c r="T10" s="156"/>
      <c r="U10" s="156"/>
      <c r="V10" s="156"/>
      <c r="W10" s="156"/>
      <c r="X10" s="156"/>
      <c r="Y10" s="156"/>
      <c r="Z10" s="146"/>
      <c r="AA10" s="146"/>
      <c r="AB10" s="146"/>
      <c r="AC10" s="146"/>
      <c r="AD10" s="146"/>
      <c r="AE10" s="146"/>
      <c r="AF10" s="146" t="s">
        <v>186</v>
      </c>
      <c r="AG10" s="146">
        <v>0</v>
      </c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</row>
    <row r="11" spans="1:59" outlineLevel="1" x14ac:dyDescent="0.2">
      <c r="A11" s="170">
        <v>2</v>
      </c>
      <c r="B11" s="171" t="s">
        <v>349</v>
      </c>
      <c r="C11" s="186" t="s">
        <v>350</v>
      </c>
      <c r="D11" s="172" t="s">
        <v>175</v>
      </c>
      <c r="E11" s="173">
        <v>30.3</v>
      </c>
      <c r="F11" s="174">
        <v>177</v>
      </c>
      <c r="G11" s="175">
        <f>ROUND(E11*F11,2)</f>
        <v>5363.1</v>
      </c>
      <c r="H11" s="174">
        <v>12.95</v>
      </c>
      <c r="I11" s="175">
        <f>ROUND(E11*H11,2)</f>
        <v>392.39</v>
      </c>
      <c r="J11" s="174">
        <v>139.05000000000001</v>
      </c>
      <c r="K11" s="175">
        <f>ROUND(E11*J11,2)</f>
        <v>4213.22</v>
      </c>
      <c r="L11" s="175">
        <v>21</v>
      </c>
      <c r="M11" s="175">
        <f>G11*(1+L11/100)</f>
        <v>6489.3510000000006</v>
      </c>
      <c r="N11" s="173">
        <v>9.8999999999999999E-4</v>
      </c>
      <c r="O11" s="173">
        <f>ROUND(E11*N11,2)</f>
        <v>0.03</v>
      </c>
      <c r="P11" s="173">
        <v>0</v>
      </c>
      <c r="Q11" s="173">
        <f>ROUND(E11*P11,2)</f>
        <v>0</v>
      </c>
      <c r="R11" s="175"/>
      <c r="S11" s="175" t="s">
        <v>176</v>
      </c>
      <c r="T11" s="176" t="s">
        <v>177</v>
      </c>
      <c r="U11" s="156">
        <v>0.23599999999999999</v>
      </c>
      <c r="V11" s="156">
        <f>ROUND(E11*U11,2)</f>
        <v>7.15</v>
      </c>
      <c r="W11" s="156"/>
      <c r="X11" s="156" t="s">
        <v>178</v>
      </c>
      <c r="Y11" s="156" t="s">
        <v>179</v>
      </c>
      <c r="Z11" s="146"/>
      <c r="AA11" s="146"/>
      <c r="AB11" s="146"/>
      <c r="AC11" s="146"/>
      <c r="AD11" s="146"/>
      <c r="AE11" s="146"/>
      <c r="AF11" s="146" t="s">
        <v>180</v>
      </c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</row>
    <row r="12" spans="1:59" outlineLevel="2" x14ac:dyDescent="0.2">
      <c r="A12" s="153"/>
      <c r="B12" s="154"/>
      <c r="C12" s="187" t="s">
        <v>351</v>
      </c>
      <c r="D12" s="157"/>
      <c r="E12" s="158">
        <v>30.3</v>
      </c>
      <c r="F12" s="156"/>
      <c r="G12" s="156"/>
      <c r="H12" s="156"/>
      <c r="I12" s="156"/>
      <c r="J12" s="156"/>
      <c r="K12" s="156"/>
      <c r="L12" s="156"/>
      <c r="M12" s="156"/>
      <c r="N12" s="155"/>
      <c r="O12" s="155"/>
      <c r="P12" s="155"/>
      <c r="Q12" s="155"/>
      <c r="R12" s="156"/>
      <c r="S12" s="156"/>
      <c r="T12" s="156"/>
      <c r="U12" s="156"/>
      <c r="V12" s="156"/>
      <c r="W12" s="156"/>
      <c r="X12" s="156"/>
      <c r="Y12" s="156"/>
      <c r="Z12" s="146"/>
      <c r="AA12" s="146"/>
      <c r="AB12" s="146"/>
      <c r="AC12" s="146"/>
      <c r="AD12" s="146"/>
      <c r="AE12" s="146"/>
      <c r="AF12" s="146" t="s">
        <v>186</v>
      </c>
      <c r="AG12" s="146">
        <v>0</v>
      </c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</row>
    <row r="13" spans="1:59" outlineLevel="1" x14ac:dyDescent="0.2">
      <c r="A13" s="177">
        <v>3</v>
      </c>
      <c r="B13" s="178" t="s">
        <v>352</v>
      </c>
      <c r="C13" s="188" t="s">
        <v>353</v>
      </c>
      <c r="D13" s="179" t="s">
        <v>175</v>
      </c>
      <c r="E13" s="180">
        <v>30.3</v>
      </c>
      <c r="F13" s="181">
        <v>35.4</v>
      </c>
      <c r="G13" s="182">
        <f>ROUND(E13*F13,2)</f>
        <v>1072.6199999999999</v>
      </c>
      <c r="H13" s="181">
        <v>0</v>
      </c>
      <c r="I13" s="182">
        <f>ROUND(E13*H13,2)</f>
        <v>0</v>
      </c>
      <c r="J13" s="181">
        <v>33.1</v>
      </c>
      <c r="K13" s="182">
        <f>ROUND(E13*J13,2)</f>
        <v>1002.93</v>
      </c>
      <c r="L13" s="182">
        <v>21</v>
      </c>
      <c r="M13" s="182">
        <f>G13*(1+L13/100)</f>
        <v>1297.8701999999998</v>
      </c>
      <c r="N13" s="180">
        <v>0</v>
      </c>
      <c r="O13" s="180">
        <f>ROUND(E13*N13,2)</f>
        <v>0</v>
      </c>
      <c r="P13" s="180">
        <v>0</v>
      </c>
      <c r="Q13" s="180">
        <f>ROUND(E13*P13,2)</f>
        <v>0</v>
      </c>
      <c r="R13" s="182"/>
      <c r="S13" s="182" t="s">
        <v>176</v>
      </c>
      <c r="T13" s="183" t="s">
        <v>177</v>
      </c>
      <c r="U13" s="156">
        <v>7.0000000000000007E-2</v>
      </c>
      <c r="V13" s="156">
        <f>ROUND(E13*U13,2)</f>
        <v>2.12</v>
      </c>
      <c r="W13" s="156"/>
      <c r="X13" s="156" t="s">
        <v>178</v>
      </c>
      <c r="Y13" s="156" t="s">
        <v>179</v>
      </c>
      <c r="Z13" s="146"/>
      <c r="AA13" s="146"/>
      <c r="AB13" s="146"/>
      <c r="AC13" s="146"/>
      <c r="AD13" s="146"/>
      <c r="AE13" s="146"/>
      <c r="AF13" s="146" t="s">
        <v>180</v>
      </c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</row>
    <row r="14" spans="1:59" outlineLevel="1" x14ac:dyDescent="0.2">
      <c r="A14" s="170">
        <v>4</v>
      </c>
      <c r="B14" s="171" t="s">
        <v>354</v>
      </c>
      <c r="C14" s="186" t="s">
        <v>355</v>
      </c>
      <c r="D14" s="172" t="s">
        <v>175</v>
      </c>
      <c r="E14" s="173">
        <v>60.6</v>
      </c>
      <c r="F14" s="174">
        <v>342.2</v>
      </c>
      <c r="G14" s="175">
        <f>ROUND(E14*F14,2)</f>
        <v>20737.32</v>
      </c>
      <c r="H14" s="174">
        <v>24.39</v>
      </c>
      <c r="I14" s="175">
        <f>ROUND(E14*H14,2)</f>
        <v>1478.03</v>
      </c>
      <c r="J14" s="174">
        <v>267.61</v>
      </c>
      <c r="K14" s="175">
        <f>ROUND(E14*J14,2)</f>
        <v>16217.17</v>
      </c>
      <c r="L14" s="175">
        <v>21</v>
      </c>
      <c r="M14" s="175">
        <f>G14*(1+L14/100)</f>
        <v>25092.157199999998</v>
      </c>
      <c r="N14" s="173">
        <v>8.5999999999999998E-4</v>
      </c>
      <c r="O14" s="173">
        <f>ROUND(E14*N14,2)</f>
        <v>0.05</v>
      </c>
      <c r="P14" s="173">
        <v>0</v>
      </c>
      <c r="Q14" s="173">
        <f>ROUND(E14*P14,2)</f>
        <v>0</v>
      </c>
      <c r="R14" s="175"/>
      <c r="S14" s="175" t="s">
        <v>176</v>
      </c>
      <c r="T14" s="176" t="s">
        <v>177</v>
      </c>
      <c r="U14" s="156">
        <v>0.47899999999999998</v>
      </c>
      <c r="V14" s="156">
        <f>ROUND(E14*U14,2)</f>
        <v>29.03</v>
      </c>
      <c r="W14" s="156"/>
      <c r="X14" s="156" t="s">
        <v>178</v>
      </c>
      <c r="Y14" s="156" t="s">
        <v>179</v>
      </c>
      <c r="Z14" s="146"/>
      <c r="AA14" s="146"/>
      <c r="AB14" s="146"/>
      <c r="AC14" s="146"/>
      <c r="AD14" s="146"/>
      <c r="AE14" s="146"/>
      <c r="AF14" s="146" t="s">
        <v>180</v>
      </c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</row>
    <row r="15" spans="1:59" outlineLevel="2" x14ac:dyDescent="0.2">
      <c r="A15" s="153"/>
      <c r="B15" s="154"/>
      <c r="C15" s="187" t="s">
        <v>356</v>
      </c>
      <c r="D15" s="157"/>
      <c r="E15" s="158">
        <v>60.6</v>
      </c>
      <c r="F15" s="156"/>
      <c r="G15" s="156"/>
      <c r="H15" s="156"/>
      <c r="I15" s="156"/>
      <c r="J15" s="156"/>
      <c r="K15" s="156"/>
      <c r="L15" s="156"/>
      <c r="M15" s="156"/>
      <c r="N15" s="155"/>
      <c r="O15" s="155"/>
      <c r="P15" s="155"/>
      <c r="Q15" s="155"/>
      <c r="R15" s="156"/>
      <c r="S15" s="156"/>
      <c r="T15" s="156"/>
      <c r="U15" s="156"/>
      <c r="V15" s="156"/>
      <c r="W15" s="156"/>
      <c r="X15" s="156"/>
      <c r="Y15" s="156"/>
      <c r="Z15" s="146"/>
      <c r="AA15" s="146"/>
      <c r="AB15" s="146"/>
      <c r="AC15" s="146"/>
      <c r="AD15" s="146"/>
      <c r="AE15" s="146"/>
      <c r="AF15" s="146" t="s">
        <v>186</v>
      </c>
      <c r="AG15" s="146">
        <v>0</v>
      </c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</row>
    <row r="16" spans="1:59" outlineLevel="1" x14ac:dyDescent="0.2">
      <c r="A16" s="177">
        <v>5</v>
      </c>
      <c r="B16" s="178" t="s">
        <v>357</v>
      </c>
      <c r="C16" s="188" t="s">
        <v>358</v>
      </c>
      <c r="D16" s="179" t="s">
        <v>175</v>
      </c>
      <c r="E16" s="180">
        <v>60.6</v>
      </c>
      <c r="F16" s="181">
        <v>177</v>
      </c>
      <c r="G16" s="182">
        <f>ROUND(E16*F16,2)</f>
        <v>10726.2</v>
      </c>
      <c r="H16" s="181">
        <v>0</v>
      </c>
      <c r="I16" s="182">
        <f>ROUND(E16*H16,2)</f>
        <v>0</v>
      </c>
      <c r="J16" s="181">
        <v>154.5</v>
      </c>
      <c r="K16" s="182">
        <f>ROUND(E16*J16,2)</f>
        <v>9362.7000000000007</v>
      </c>
      <c r="L16" s="182">
        <v>21</v>
      </c>
      <c r="M16" s="182">
        <f>G16*(1+L16/100)</f>
        <v>12978.702000000001</v>
      </c>
      <c r="N16" s="180">
        <v>0</v>
      </c>
      <c r="O16" s="180">
        <f>ROUND(E16*N16,2)</f>
        <v>0</v>
      </c>
      <c r="P16" s="180">
        <v>0</v>
      </c>
      <c r="Q16" s="180">
        <f>ROUND(E16*P16,2)</f>
        <v>0</v>
      </c>
      <c r="R16" s="182"/>
      <c r="S16" s="182" t="s">
        <v>176</v>
      </c>
      <c r="T16" s="183" t="s">
        <v>177</v>
      </c>
      <c r="U16" s="156">
        <v>0.32700000000000001</v>
      </c>
      <c r="V16" s="156">
        <f>ROUND(E16*U16,2)</f>
        <v>19.82</v>
      </c>
      <c r="W16" s="156"/>
      <c r="X16" s="156" t="s">
        <v>178</v>
      </c>
      <c r="Y16" s="156" t="s">
        <v>179</v>
      </c>
      <c r="Z16" s="146"/>
      <c r="AA16" s="146"/>
      <c r="AB16" s="146"/>
      <c r="AC16" s="146"/>
      <c r="AD16" s="146"/>
      <c r="AE16" s="146"/>
      <c r="AF16" s="146" t="s">
        <v>180</v>
      </c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</row>
    <row r="17" spans="1:59" outlineLevel="1" x14ac:dyDescent="0.2">
      <c r="A17" s="170">
        <v>6</v>
      </c>
      <c r="B17" s="171" t="s">
        <v>359</v>
      </c>
      <c r="C17" s="186" t="s">
        <v>360</v>
      </c>
      <c r="D17" s="172" t="s">
        <v>185</v>
      </c>
      <c r="E17" s="173">
        <v>62.9</v>
      </c>
      <c r="F17" s="174">
        <v>188.79999999999998</v>
      </c>
      <c r="G17" s="175">
        <f>ROUND(E17*F17,2)</f>
        <v>11875.52</v>
      </c>
      <c r="H17" s="174">
        <v>0</v>
      </c>
      <c r="I17" s="175">
        <f>ROUND(E17*H17,2)</f>
        <v>0</v>
      </c>
      <c r="J17" s="174">
        <v>153.5</v>
      </c>
      <c r="K17" s="175">
        <f>ROUND(E17*J17,2)</f>
        <v>9655.15</v>
      </c>
      <c r="L17" s="175">
        <v>21</v>
      </c>
      <c r="M17" s="175">
        <f>G17*(1+L17/100)</f>
        <v>14369.379199999999</v>
      </c>
      <c r="N17" s="173">
        <v>0</v>
      </c>
      <c r="O17" s="173">
        <f>ROUND(E17*N17,2)</f>
        <v>0</v>
      </c>
      <c r="P17" s="173">
        <v>0</v>
      </c>
      <c r="Q17" s="173">
        <f>ROUND(E17*P17,2)</f>
        <v>0</v>
      </c>
      <c r="R17" s="175"/>
      <c r="S17" s="175" t="s">
        <v>176</v>
      </c>
      <c r="T17" s="176" t="s">
        <v>177</v>
      </c>
      <c r="U17" s="156">
        <v>0.34499999999999997</v>
      </c>
      <c r="V17" s="156">
        <f>ROUND(E17*U17,2)</f>
        <v>21.7</v>
      </c>
      <c r="W17" s="156"/>
      <c r="X17" s="156" t="s">
        <v>178</v>
      </c>
      <c r="Y17" s="156" t="s">
        <v>179</v>
      </c>
      <c r="Z17" s="146"/>
      <c r="AA17" s="146"/>
      <c r="AB17" s="146"/>
      <c r="AC17" s="146"/>
      <c r="AD17" s="146"/>
      <c r="AE17" s="146"/>
      <c r="AF17" s="146" t="s">
        <v>180</v>
      </c>
      <c r="AG17" s="146"/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</row>
    <row r="18" spans="1:59" outlineLevel="2" x14ac:dyDescent="0.2">
      <c r="A18" s="153"/>
      <c r="B18" s="154"/>
      <c r="C18" s="187" t="s">
        <v>361</v>
      </c>
      <c r="D18" s="157"/>
      <c r="E18" s="158">
        <v>62.9</v>
      </c>
      <c r="F18" s="156"/>
      <c r="G18" s="156"/>
      <c r="H18" s="156"/>
      <c r="I18" s="156"/>
      <c r="J18" s="156"/>
      <c r="K18" s="156"/>
      <c r="L18" s="156"/>
      <c r="M18" s="156"/>
      <c r="N18" s="155"/>
      <c r="O18" s="155"/>
      <c r="P18" s="155"/>
      <c r="Q18" s="155"/>
      <c r="R18" s="156"/>
      <c r="S18" s="156"/>
      <c r="T18" s="156"/>
      <c r="U18" s="156"/>
      <c r="V18" s="156"/>
      <c r="W18" s="156"/>
      <c r="X18" s="156"/>
      <c r="Y18" s="156"/>
      <c r="Z18" s="146"/>
      <c r="AA18" s="146"/>
      <c r="AB18" s="146"/>
      <c r="AC18" s="146"/>
      <c r="AD18" s="146"/>
      <c r="AE18" s="146"/>
      <c r="AF18" s="146" t="s">
        <v>186</v>
      </c>
      <c r="AG18" s="146">
        <v>0</v>
      </c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</row>
    <row r="19" spans="1:59" outlineLevel="1" x14ac:dyDescent="0.2">
      <c r="A19" s="177">
        <v>7</v>
      </c>
      <c r="B19" s="178" t="s">
        <v>362</v>
      </c>
      <c r="C19" s="188" t="s">
        <v>363</v>
      </c>
      <c r="D19" s="179" t="s">
        <v>185</v>
      </c>
      <c r="E19" s="180">
        <v>64.900000000000006</v>
      </c>
      <c r="F19" s="181">
        <v>159.29999999999998</v>
      </c>
      <c r="G19" s="182">
        <f>ROUND(E19*F19,2)</f>
        <v>10338.57</v>
      </c>
      <c r="H19" s="181">
        <v>0</v>
      </c>
      <c r="I19" s="182">
        <f>ROUND(E19*H19,2)</f>
        <v>0</v>
      </c>
      <c r="J19" s="181">
        <v>245.5</v>
      </c>
      <c r="K19" s="182">
        <f>ROUND(E19*J19,2)</f>
        <v>15932.95</v>
      </c>
      <c r="L19" s="182">
        <v>21</v>
      </c>
      <c r="M19" s="182">
        <f>G19*(1+L19/100)</f>
        <v>12509.669699999999</v>
      </c>
      <c r="N19" s="180">
        <v>0</v>
      </c>
      <c r="O19" s="180">
        <f>ROUND(E19*N19,2)</f>
        <v>0</v>
      </c>
      <c r="P19" s="180">
        <v>0</v>
      </c>
      <c r="Q19" s="180">
        <f>ROUND(E19*P19,2)</f>
        <v>0</v>
      </c>
      <c r="R19" s="182"/>
      <c r="S19" s="182" t="s">
        <v>176</v>
      </c>
      <c r="T19" s="183" t="s">
        <v>177</v>
      </c>
      <c r="U19" s="156">
        <v>0.51900000000000002</v>
      </c>
      <c r="V19" s="156">
        <f>ROUND(E19*U19,2)</f>
        <v>33.68</v>
      </c>
      <c r="W19" s="156"/>
      <c r="X19" s="156" t="s">
        <v>178</v>
      </c>
      <c r="Y19" s="156" t="s">
        <v>179</v>
      </c>
      <c r="Z19" s="146"/>
      <c r="AA19" s="146"/>
      <c r="AB19" s="146"/>
      <c r="AC19" s="146"/>
      <c r="AD19" s="146"/>
      <c r="AE19" s="146"/>
      <c r="AF19" s="146" t="s">
        <v>180</v>
      </c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</row>
    <row r="20" spans="1:59" outlineLevel="1" x14ac:dyDescent="0.2">
      <c r="A20" s="170">
        <v>8</v>
      </c>
      <c r="B20" s="171" t="s">
        <v>364</v>
      </c>
      <c r="C20" s="186" t="s">
        <v>365</v>
      </c>
      <c r="D20" s="172" t="s">
        <v>185</v>
      </c>
      <c r="E20" s="173">
        <v>65.349999999999994</v>
      </c>
      <c r="F20" s="174">
        <v>542.79999999999995</v>
      </c>
      <c r="G20" s="175">
        <f>ROUND(E20*F20,2)</f>
        <v>35471.980000000003</v>
      </c>
      <c r="H20" s="174">
        <v>0</v>
      </c>
      <c r="I20" s="175">
        <f>ROUND(E20*H20,2)</f>
        <v>0</v>
      </c>
      <c r="J20" s="174">
        <v>296</v>
      </c>
      <c r="K20" s="175">
        <f>ROUND(E20*J20,2)</f>
        <v>19343.599999999999</v>
      </c>
      <c r="L20" s="175">
        <v>21</v>
      </c>
      <c r="M20" s="175">
        <f>G20*(1+L20/100)</f>
        <v>42921.095800000003</v>
      </c>
      <c r="N20" s="173">
        <v>0</v>
      </c>
      <c r="O20" s="173">
        <f>ROUND(E20*N20,2)</f>
        <v>0</v>
      </c>
      <c r="P20" s="173">
        <v>0</v>
      </c>
      <c r="Q20" s="173">
        <f>ROUND(E20*P20,2)</f>
        <v>0</v>
      </c>
      <c r="R20" s="175"/>
      <c r="S20" s="175" t="s">
        <v>176</v>
      </c>
      <c r="T20" s="176" t="s">
        <v>177</v>
      </c>
      <c r="U20" s="156">
        <v>1.0999999999999999E-2</v>
      </c>
      <c r="V20" s="156">
        <f>ROUND(E20*U20,2)</f>
        <v>0.72</v>
      </c>
      <c r="W20" s="156"/>
      <c r="X20" s="156" t="s">
        <v>178</v>
      </c>
      <c r="Y20" s="156" t="s">
        <v>179</v>
      </c>
      <c r="Z20" s="146"/>
      <c r="AA20" s="146"/>
      <c r="AB20" s="146"/>
      <c r="AC20" s="146"/>
      <c r="AD20" s="146"/>
      <c r="AE20" s="146"/>
      <c r="AF20" s="146" t="s">
        <v>180</v>
      </c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</row>
    <row r="21" spans="1:59" outlineLevel="2" x14ac:dyDescent="0.2">
      <c r="A21" s="153"/>
      <c r="B21" s="154"/>
      <c r="C21" s="187" t="s">
        <v>366</v>
      </c>
      <c r="D21" s="157"/>
      <c r="E21" s="158">
        <v>31.6</v>
      </c>
      <c r="F21" s="156"/>
      <c r="G21" s="156"/>
      <c r="H21" s="156"/>
      <c r="I21" s="156"/>
      <c r="J21" s="156"/>
      <c r="K21" s="156"/>
      <c r="L21" s="156"/>
      <c r="M21" s="156"/>
      <c r="N21" s="155"/>
      <c r="O21" s="155"/>
      <c r="P21" s="155"/>
      <c r="Q21" s="155"/>
      <c r="R21" s="156"/>
      <c r="S21" s="156"/>
      <c r="T21" s="156"/>
      <c r="U21" s="156"/>
      <c r="V21" s="156"/>
      <c r="W21" s="156"/>
      <c r="X21" s="156"/>
      <c r="Y21" s="156"/>
      <c r="Z21" s="146"/>
      <c r="AA21" s="146"/>
      <c r="AB21" s="146"/>
      <c r="AC21" s="146"/>
      <c r="AD21" s="146"/>
      <c r="AE21" s="146"/>
      <c r="AF21" s="146" t="s">
        <v>186</v>
      </c>
      <c r="AG21" s="146">
        <v>0</v>
      </c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</row>
    <row r="22" spans="1:59" outlineLevel="3" x14ac:dyDescent="0.2">
      <c r="A22" s="153"/>
      <c r="B22" s="154"/>
      <c r="C22" s="187" t="s">
        <v>367</v>
      </c>
      <c r="D22" s="157"/>
      <c r="E22" s="158">
        <v>33.75</v>
      </c>
      <c r="F22" s="156"/>
      <c r="G22" s="156"/>
      <c r="H22" s="156"/>
      <c r="I22" s="156"/>
      <c r="J22" s="156"/>
      <c r="K22" s="156"/>
      <c r="L22" s="156"/>
      <c r="M22" s="156"/>
      <c r="N22" s="155"/>
      <c r="O22" s="155"/>
      <c r="P22" s="155"/>
      <c r="Q22" s="155"/>
      <c r="R22" s="156"/>
      <c r="S22" s="156"/>
      <c r="T22" s="156"/>
      <c r="U22" s="156"/>
      <c r="V22" s="156"/>
      <c r="W22" s="156"/>
      <c r="X22" s="156"/>
      <c r="Y22" s="156"/>
      <c r="Z22" s="146"/>
      <c r="AA22" s="146"/>
      <c r="AB22" s="146"/>
      <c r="AC22" s="146"/>
      <c r="AD22" s="146"/>
      <c r="AE22" s="146"/>
      <c r="AF22" s="146" t="s">
        <v>186</v>
      </c>
      <c r="AG22" s="146">
        <v>0</v>
      </c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</row>
    <row r="23" spans="1:59" outlineLevel="1" x14ac:dyDescent="0.2">
      <c r="A23" s="177">
        <v>9</v>
      </c>
      <c r="B23" s="178" t="s">
        <v>368</v>
      </c>
      <c r="C23" s="188" t="s">
        <v>369</v>
      </c>
      <c r="D23" s="179" t="s">
        <v>185</v>
      </c>
      <c r="E23" s="180">
        <v>65.349999999999994</v>
      </c>
      <c r="F23" s="181">
        <v>302.08</v>
      </c>
      <c r="G23" s="182">
        <f>ROUND(E23*F23,2)</f>
        <v>19740.93</v>
      </c>
      <c r="H23" s="181">
        <v>0</v>
      </c>
      <c r="I23" s="182">
        <f>ROUND(E23*H23,2)</f>
        <v>0</v>
      </c>
      <c r="J23" s="181">
        <v>263</v>
      </c>
      <c r="K23" s="182">
        <f>ROUND(E23*J23,2)</f>
        <v>17187.05</v>
      </c>
      <c r="L23" s="182">
        <v>21</v>
      </c>
      <c r="M23" s="182">
        <f>G23*(1+L23/100)</f>
        <v>23886.525300000001</v>
      </c>
      <c r="N23" s="180">
        <v>0</v>
      </c>
      <c r="O23" s="180">
        <f>ROUND(E23*N23,2)</f>
        <v>0</v>
      </c>
      <c r="P23" s="180">
        <v>0</v>
      </c>
      <c r="Q23" s="180">
        <f>ROUND(E23*P23,2)</f>
        <v>0</v>
      </c>
      <c r="R23" s="182"/>
      <c r="S23" s="182" t="s">
        <v>176</v>
      </c>
      <c r="T23" s="183" t="s">
        <v>177</v>
      </c>
      <c r="U23" s="156">
        <v>0.59099999999999997</v>
      </c>
      <c r="V23" s="156">
        <f>ROUND(E23*U23,2)</f>
        <v>38.619999999999997</v>
      </c>
      <c r="W23" s="156"/>
      <c r="X23" s="156" t="s">
        <v>178</v>
      </c>
      <c r="Y23" s="156" t="s">
        <v>179</v>
      </c>
      <c r="Z23" s="146"/>
      <c r="AA23" s="146"/>
      <c r="AB23" s="146"/>
      <c r="AC23" s="146"/>
      <c r="AD23" s="146"/>
      <c r="AE23" s="146"/>
      <c r="AF23" s="146" t="s">
        <v>180</v>
      </c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</row>
    <row r="24" spans="1:59" outlineLevel="1" x14ac:dyDescent="0.2">
      <c r="A24" s="177">
        <v>10</v>
      </c>
      <c r="B24" s="178" t="s">
        <v>370</v>
      </c>
      <c r="C24" s="188" t="s">
        <v>371</v>
      </c>
      <c r="D24" s="179" t="s">
        <v>185</v>
      </c>
      <c r="E24" s="180">
        <v>65.349999999999994</v>
      </c>
      <c r="F24" s="181">
        <v>17.7</v>
      </c>
      <c r="G24" s="182">
        <f>ROUND(E24*F24,2)</f>
        <v>1156.7</v>
      </c>
      <c r="H24" s="181">
        <v>0</v>
      </c>
      <c r="I24" s="182">
        <f>ROUND(E24*H24,2)</f>
        <v>0</v>
      </c>
      <c r="J24" s="181">
        <v>18.8</v>
      </c>
      <c r="K24" s="182">
        <f>ROUND(E24*J24,2)</f>
        <v>1228.58</v>
      </c>
      <c r="L24" s="182">
        <v>21</v>
      </c>
      <c r="M24" s="182">
        <f>G24*(1+L24/100)</f>
        <v>1399.607</v>
      </c>
      <c r="N24" s="180">
        <v>0</v>
      </c>
      <c r="O24" s="180">
        <f>ROUND(E24*N24,2)</f>
        <v>0</v>
      </c>
      <c r="P24" s="180">
        <v>0</v>
      </c>
      <c r="Q24" s="180">
        <f>ROUND(E24*P24,2)</f>
        <v>0</v>
      </c>
      <c r="R24" s="182"/>
      <c r="S24" s="182" t="s">
        <v>176</v>
      </c>
      <c r="T24" s="183" t="s">
        <v>177</v>
      </c>
      <c r="U24" s="156">
        <v>8.9999999999999993E-3</v>
      </c>
      <c r="V24" s="156">
        <f>ROUND(E24*U24,2)</f>
        <v>0.59</v>
      </c>
      <c r="W24" s="156"/>
      <c r="X24" s="156" t="s">
        <v>178</v>
      </c>
      <c r="Y24" s="156" t="s">
        <v>179</v>
      </c>
      <c r="Z24" s="146"/>
      <c r="AA24" s="146"/>
      <c r="AB24" s="146"/>
      <c r="AC24" s="146"/>
      <c r="AD24" s="146"/>
      <c r="AE24" s="146"/>
      <c r="AF24" s="146" t="s">
        <v>180</v>
      </c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</row>
    <row r="25" spans="1:59" outlineLevel="1" x14ac:dyDescent="0.2">
      <c r="A25" s="177">
        <v>11</v>
      </c>
      <c r="B25" s="178" t="s">
        <v>372</v>
      </c>
      <c r="C25" s="188" t="s">
        <v>373</v>
      </c>
      <c r="D25" s="179" t="s">
        <v>185</v>
      </c>
      <c r="E25" s="180">
        <v>65.34</v>
      </c>
      <c r="F25" s="181">
        <v>731.59999999999991</v>
      </c>
      <c r="G25" s="182">
        <f>ROUND(E25*F25,2)</f>
        <v>47802.74</v>
      </c>
      <c r="H25" s="181">
        <v>0</v>
      </c>
      <c r="I25" s="182">
        <f>ROUND(E25*H25,2)</f>
        <v>0</v>
      </c>
      <c r="J25" s="181">
        <v>513</v>
      </c>
      <c r="K25" s="182">
        <f>ROUND(E25*J25,2)</f>
        <v>33519.42</v>
      </c>
      <c r="L25" s="182">
        <v>21</v>
      </c>
      <c r="M25" s="182">
        <f>G25*(1+L25/100)</f>
        <v>57841.315399999992</v>
      </c>
      <c r="N25" s="180">
        <v>0</v>
      </c>
      <c r="O25" s="180">
        <f>ROUND(E25*N25,2)</f>
        <v>0</v>
      </c>
      <c r="P25" s="180">
        <v>0</v>
      </c>
      <c r="Q25" s="180">
        <f>ROUND(E25*P25,2)</f>
        <v>0</v>
      </c>
      <c r="R25" s="182"/>
      <c r="S25" s="182" t="s">
        <v>176</v>
      </c>
      <c r="T25" s="183" t="s">
        <v>177</v>
      </c>
      <c r="U25" s="156">
        <v>0</v>
      </c>
      <c r="V25" s="156">
        <f>ROUND(E25*U25,2)</f>
        <v>0</v>
      </c>
      <c r="W25" s="156"/>
      <c r="X25" s="156" t="s">
        <v>178</v>
      </c>
      <c r="Y25" s="156" t="s">
        <v>179</v>
      </c>
      <c r="Z25" s="146"/>
      <c r="AA25" s="146"/>
      <c r="AB25" s="146"/>
      <c r="AC25" s="146"/>
      <c r="AD25" s="146"/>
      <c r="AE25" s="146"/>
      <c r="AF25" s="146" t="s">
        <v>180</v>
      </c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</row>
    <row r="26" spans="1:59" outlineLevel="1" x14ac:dyDescent="0.2">
      <c r="A26" s="177">
        <v>12</v>
      </c>
      <c r="B26" s="178" t="s">
        <v>187</v>
      </c>
      <c r="C26" s="188" t="s">
        <v>188</v>
      </c>
      <c r="D26" s="179" t="s">
        <v>185</v>
      </c>
      <c r="E26" s="180">
        <v>62.46</v>
      </c>
      <c r="F26" s="181">
        <v>637.19999999999993</v>
      </c>
      <c r="G26" s="182">
        <f>ROUND(E26*F26,2)</f>
        <v>39799.51</v>
      </c>
      <c r="H26" s="181">
        <v>0</v>
      </c>
      <c r="I26" s="182">
        <f>ROUND(E26*H26,2)</f>
        <v>0</v>
      </c>
      <c r="J26" s="181">
        <v>576</v>
      </c>
      <c r="K26" s="182">
        <f>ROUND(E26*J26,2)</f>
        <v>35976.959999999999</v>
      </c>
      <c r="L26" s="182">
        <v>21</v>
      </c>
      <c r="M26" s="182">
        <f>G26*(1+L26/100)</f>
        <v>48157.407100000004</v>
      </c>
      <c r="N26" s="180">
        <v>0</v>
      </c>
      <c r="O26" s="180">
        <f>ROUND(E26*N26,2)</f>
        <v>0</v>
      </c>
      <c r="P26" s="180">
        <v>0</v>
      </c>
      <c r="Q26" s="180">
        <f>ROUND(E26*P26,2)</f>
        <v>0</v>
      </c>
      <c r="R26" s="182"/>
      <c r="S26" s="182" t="s">
        <v>176</v>
      </c>
      <c r="T26" s="183" t="s">
        <v>177</v>
      </c>
      <c r="U26" s="156">
        <v>1.1499999999999999</v>
      </c>
      <c r="V26" s="156">
        <f>ROUND(E26*U26,2)</f>
        <v>71.83</v>
      </c>
      <c r="W26" s="156"/>
      <c r="X26" s="156" t="s">
        <v>178</v>
      </c>
      <c r="Y26" s="156" t="s">
        <v>179</v>
      </c>
      <c r="Z26" s="146"/>
      <c r="AA26" s="146"/>
      <c r="AB26" s="146"/>
      <c r="AC26" s="146"/>
      <c r="AD26" s="146"/>
      <c r="AE26" s="146"/>
      <c r="AF26" s="146" t="s">
        <v>180</v>
      </c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</row>
    <row r="27" spans="1:59" outlineLevel="1" x14ac:dyDescent="0.2">
      <c r="A27" s="170">
        <v>13</v>
      </c>
      <c r="B27" s="171" t="s">
        <v>319</v>
      </c>
      <c r="C27" s="186" t="s">
        <v>374</v>
      </c>
      <c r="D27" s="172" t="s">
        <v>185</v>
      </c>
      <c r="E27" s="173">
        <v>38.6</v>
      </c>
      <c r="F27" s="174">
        <v>1675.6</v>
      </c>
      <c r="G27" s="175">
        <f>ROUND(E27*F27,2)</f>
        <v>64678.16</v>
      </c>
      <c r="H27" s="174">
        <v>757.11</v>
      </c>
      <c r="I27" s="175">
        <f>ROUND(E27*H27,2)</f>
        <v>29224.45</v>
      </c>
      <c r="J27" s="174">
        <v>705.89</v>
      </c>
      <c r="K27" s="175">
        <f>ROUND(E27*J27,2)</f>
        <v>27247.35</v>
      </c>
      <c r="L27" s="175">
        <v>21</v>
      </c>
      <c r="M27" s="175">
        <f>G27*(1+L27/100)</f>
        <v>78260.573600000003</v>
      </c>
      <c r="N27" s="173">
        <v>1.7</v>
      </c>
      <c r="O27" s="173">
        <f>ROUND(E27*N27,2)</f>
        <v>65.62</v>
      </c>
      <c r="P27" s="173">
        <v>0</v>
      </c>
      <c r="Q27" s="173">
        <f>ROUND(E27*P27,2)</f>
        <v>0</v>
      </c>
      <c r="R27" s="175"/>
      <c r="S27" s="175" t="s">
        <v>176</v>
      </c>
      <c r="T27" s="176" t="s">
        <v>177</v>
      </c>
      <c r="U27" s="156">
        <v>1.587</v>
      </c>
      <c r="V27" s="156">
        <f>ROUND(E27*U27,2)</f>
        <v>61.26</v>
      </c>
      <c r="W27" s="156"/>
      <c r="X27" s="156" t="s">
        <v>178</v>
      </c>
      <c r="Y27" s="156" t="s">
        <v>179</v>
      </c>
      <c r="Z27" s="146"/>
      <c r="AA27" s="146"/>
      <c r="AB27" s="146"/>
      <c r="AC27" s="146"/>
      <c r="AD27" s="146"/>
      <c r="AE27" s="146"/>
      <c r="AF27" s="146" t="s">
        <v>180</v>
      </c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</row>
    <row r="28" spans="1:59" outlineLevel="2" x14ac:dyDescent="0.2">
      <c r="A28" s="153"/>
      <c r="B28" s="154"/>
      <c r="C28" s="187" t="s">
        <v>366</v>
      </c>
      <c r="D28" s="157"/>
      <c r="E28" s="158">
        <v>31.6</v>
      </c>
      <c r="F28" s="156"/>
      <c r="G28" s="156"/>
      <c r="H28" s="156"/>
      <c r="I28" s="156"/>
      <c r="J28" s="156"/>
      <c r="K28" s="156"/>
      <c r="L28" s="156"/>
      <c r="M28" s="156"/>
      <c r="N28" s="155"/>
      <c r="O28" s="155"/>
      <c r="P28" s="155"/>
      <c r="Q28" s="155"/>
      <c r="R28" s="156"/>
      <c r="S28" s="156"/>
      <c r="T28" s="156"/>
      <c r="U28" s="156"/>
      <c r="V28" s="156"/>
      <c r="W28" s="156"/>
      <c r="X28" s="156"/>
      <c r="Y28" s="156"/>
      <c r="Z28" s="146"/>
      <c r="AA28" s="146"/>
      <c r="AB28" s="146"/>
      <c r="AC28" s="146"/>
      <c r="AD28" s="146"/>
      <c r="AE28" s="146"/>
      <c r="AF28" s="146" t="s">
        <v>186</v>
      </c>
      <c r="AG28" s="146">
        <v>0</v>
      </c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</row>
    <row r="29" spans="1:59" outlineLevel="3" x14ac:dyDescent="0.2">
      <c r="A29" s="153"/>
      <c r="B29" s="154"/>
      <c r="C29" s="187" t="s">
        <v>375</v>
      </c>
      <c r="D29" s="157"/>
      <c r="E29" s="158">
        <v>4.5</v>
      </c>
      <c r="F29" s="156"/>
      <c r="G29" s="156"/>
      <c r="H29" s="156"/>
      <c r="I29" s="156"/>
      <c r="J29" s="156"/>
      <c r="K29" s="156"/>
      <c r="L29" s="156"/>
      <c r="M29" s="156"/>
      <c r="N29" s="155"/>
      <c r="O29" s="155"/>
      <c r="P29" s="155"/>
      <c r="Q29" s="155"/>
      <c r="R29" s="156"/>
      <c r="S29" s="156"/>
      <c r="T29" s="156"/>
      <c r="U29" s="156"/>
      <c r="V29" s="156"/>
      <c r="W29" s="156"/>
      <c r="X29" s="156"/>
      <c r="Y29" s="156"/>
      <c r="Z29" s="146"/>
      <c r="AA29" s="146"/>
      <c r="AB29" s="146"/>
      <c r="AC29" s="146"/>
      <c r="AD29" s="146"/>
      <c r="AE29" s="146"/>
      <c r="AF29" s="146" t="s">
        <v>186</v>
      </c>
      <c r="AG29" s="146">
        <v>0</v>
      </c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</row>
    <row r="30" spans="1:59" outlineLevel="3" x14ac:dyDescent="0.2">
      <c r="A30" s="153"/>
      <c r="B30" s="154"/>
      <c r="C30" s="187" t="s">
        <v>376</v>
      </c>
      <c r="D30" s="157"/>
      <c r="E30" s="158">
        <v>2.5</v>
      </c>
      <c r="F30" s="156"/>
      <c r="G30" s="156"/>
      <c r="H30" s="156"/>
      <c r="I30" s="156"/>
      <c r="J30" s="156"/>
      <c r="K30" s="156"/>
      <c r="L30" s="156"/>
      <c r="M30" s="156"/>
      <c r="N30" s="155"/>
      <c r="O30" s="155"/>
      <c r="P30" s="155"/>
      <c r="Q30" s="155"/>
      <c r="R30" s="156"/>
      <c r="S30" s="156"/>
      <c r="T30" s="156"/>
      <c r="U30" s="156"/>
      <c r="V30" s="156"/>
      <c r="W30" s="156"/>
      <c r="X30" s="156"/>
      <c r="Y30" s="156"/>
      <c r="Z30" s="146"/>
      <c r="AA30" s="146"/>
      <c r="AB30" s="146"/>
      <c r="AC30" s="146"/>
      <c r="AD30" s="146"/>
      <c r="AE30" s="146"/>
      <c r="AF30" s="146" t="s">
        <v>186</v>
      </c>
      <c r="AG30" s="146">
        <v>0</v>
      </c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</row>
    <row r="31" spans="1:59" x14ac:dyDescent="0.2">
      <c r="A31" s="160" t="s">
        <v>173</v>
      </c>
      <c r="B31" s="161" t="s">
        <v>103</v>
      </c>
      <c r="C31" s="185" t="s">
        <v>104</v>
      </c>
      <c r="D31" s="162"/>
      <c r="E31" s="163"/>
      <c r="F31" s="164"/>
      <c r="G31" s="164">
        <f>SUMIF(AF32:AF41,"&lt;&gt;NOR",G32:G41)</f>
        <v>149690.07999999999</v>
      </c>
      <c r="H31" s="164"/>
      <c r="I31" s="164">
        <f>SUM(I32:I41)</f>
        <v>32020</v>
      </c>
      <c r="J31" s="164"/>
      <c r="K31" s="164">
        <f>SUM(K32:K41)</f>
        <v>95026</v>
      </c>
      <c r="L31" s="164"/>
      <c r="M31" s="164">
        <f>SUM(M32:M41)</f>
        <v>181124.99679999999</v>
      </c>
      <c r="N31" s="163"/>
      <c r="O31" s="163">
        <f>SUM(O32:O41)</f>
        <v>0.11999999999999998</v>
      </c>
      <c r="P31" s="163"/>
      <c r="Q31" s="163">
        <f>SUM(Q32:Q41)</f>
        <v>0</v>
      </c>
      <c r="R31" s="164"/>
      <c r="S31" s="164"/>
      <c r="T31" s="165"/>
      <c r="U31" s="159"/>
      <c r="V31" s="159">
        <f>SUM(V32:V41)</f>
        <v>1.95</v>
      </c>
      <c r="W31" s="159"/>
      <c r="X31" s="159"/>
      <c r="Y31" s="159"/>
      <c r="AF31" t="s">
        <v>174</v>
      </c>
    </row>
    <row r="32" spans="1:59" outlineLevel="1" x14ac:dyDescent="0.2">
      <c r="A32" s="177">
        <v>14</v>
      </c>
      <c r="B32" s="178" t="s">
        <v>377</v>
      </c>
      <c r="C32" s="188" t="s">
        <v>378</v>
      </c>
      <c r="D32" s="179" t="s">
        <v>244</v>
      </c>
      <c r="E32" s="180">
        <v>3</v>
      </c>
      <c r="F32" s="181">
        <v>743.4</v>
      </c>
      <c r="G32" s="182">
        <f t="shared" ref="G32:G40" si="0">ROUND(E32*F32,2)</f>
        <v>2230.1999999999998</v>
      </c>
      <c r="H32" s="181">
        <v>0</v>
      </c>
      <c r="I32" s="182">
        <f t="shared" ref="I32:I40" si="1">ROUND(E32*H32,2)</f>
        <v>0</v>
      </c>
      <c r="J32" s="181">
        <v>642</v>
      </c>
      <c r="K32" s="182">
        <f t="shared" ref="K32:K40" si="2">ROUND(E32*J32,2)</f>
        <v>1926</v>
      </c>
      <c r="L32" s="182">
        <v>21</v>
      </c>
      <c r="M32" s="182">
        <f t="shared" ref="M32:M40" si="3">G32*(1+L32/100)</f>
        <v>2698.5419999999999</v>
      </c>
      <c r="N32" s="180">
        <v>0</v>
      </c>
      <c r="O32" s="180">
        <f t="shared" ref="O32:O40" si="4">ROUND(E32*N32,2)</f>
        <v>0</v>
      </c>
      <c r="P32" s="180">
        <v>0</v>
      </c>
      <c r="Q32" s="180">
        <f t="shared" ref="Q32:Q40" si="5">ROUND(E32*P32,2)</f>
        <v>0</v>
      </c>
      <c r="R32" s="182"/>
      <c r="S32" s="182" t="s">
        <v>176</v>
      </c>
      <c r="T32" s="183" t="s">
        <v>177</v>
      </c>
      <c r="U32" s="156">
        <v>0.65</v>
      </c>
      <c r="V32" s="156">
        <f t="shared" ref="V32:V40" si="6">ROUND(E32*U32,2)</f>
        <v>1.95</v>
      </c>
      <c r="W32" s="156"/>
      <c r="X32" s="156" t="s">
        <v>178</v>
      </c>
      <c r="Y32" s="156" t="s">
        <v>179</v>
      </c>
      <c r="Z32" s="146"/>
      <c r="AA32" s="146"/>
      <c r="AB32" s="146"/>
      <c r="AC32" s="146"/>
      <c r="AD32" s="146"/>
      <c r="AE32" s="146"/>
      <c r="AF32" s="146" t="s">
        <v>180</v>
      </c>
      <c r="AG32" s="146"/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</row>
    <row r="33" spans="1:59" outlineLevel="1" x14ac:dyDescent="0.2">
      <c r="A33" s="177">
        <v>15</v>
      </c>
      <c r="B33" s="178" t="s">
        <v>379</v>
      </c>
      <c r="C33" s="188" t="s">
        <v>380</v>
      </c>
      <c r="D33" s="179" t="s">
        <v>244</v>
      </c>
      <c r="E33" s="180">
        <v>3</v>
      </c>
      <c r="F33" s="181">
        <v>1099.76</v>
      </c>
      <c r="G33" s="182">
        <f t="shared" si="0"/>
        <v>3299.28</v>
      </c>
      <c r="H33" s="181">
        <v>940</v>
      </c>
      <c r="I33" s="182">
        <f t="shared" si="1"/>
        <v>2820</v>
      </c>
      <c r="J33" s="181">
        <v>0</v>
      </c>
      <c r="K33" s="182">
        <f t="shared" si="2"/>
        <v>0</v>
      </c>
      <c r="L33" s="182">
        <v>21</v>
      </c>
      <c r="M33" s="182">
        <f t="shared" si="3"/>
        <v>3992.1288</v>
      </c>
      <c r="N33" s="180">
        <v>1.2E-2</v>
      </c>
      <c r="O33" s="180">
        <f t="shared" si="4"/>
        <v>0.04</v>
      </c>
      <c r="P33" s="180">
        <v>0</v>
      </c>
      <c r="Q33" s="180">
        <f t="shared" si="5"/>
        <v>0</v>
      </c>
      <c r="R33" s="182"/>
      <c r="S33" s="182" t="s">
        <v>176</v>
      </c>
      <c r="T33" s="183" t="s">
        <v>177</v>
      </c>
      <c r="U33" s="156">
        <v>0</v>
      </c>
      <c r="V33" s="156">
        <f t="shared" si="6"/>
        <v>0</v>
      </c>
      <c r="W33" s="156"/>
      <c r="X33" s="156" t="s">
        <v>211</v>
      </c>
      <c r="Y33" s="156" t="s">
        <v>179</v>
      </c>
      <c r="Z33" s="146"/>
      <c r="AA33" s="146"/>
      <c r="AB33" s="146"/>
      <c r="AC33" s="146"/>
      <c r="AD33" s="146"/>
      <c r="AE33" s="146"/>
      <c r="AF33" s="146" t="s">
        <v>212</v>
      </c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</row>
    <row r="34" spans="1:59" outlineLevel="1" x14ac:dyDescent="0.2">
      <c r="A34" s="177">
        <v>16</v>
      </c>
      <c r="B34" s="178" t="s">
        <v>381</v>
      </c>
      <c r="C34" s="188" t="s">
        <v>382</v>
      </c>
      <c r="D34" s="179" t="s">
        <v>244</v>
      </c>
      <c r="E34" s="180">
        <v>3</v>
      </c>
      <c r="F34" s="181">
        <v>2832</v>
      </c>
      <c r="G34" s="182">
        <f t="shared" si="0"/>
        <v>8496</v>
      </c>
      <c r="H34" s="181">
        <v>2420</v>
      </c>
      <c r="I34" s="182">
        <f t="shared" si="1"/>
        <v>7260</v>
      </c>
      <c r="J34" s="181">
        <v>0</v>
      </c>
      <c r="K34" s="182">
        <f t="shared" si="2"/>
        <v>0</v>
      </c>
      <c r="L34" s="182">
        <v>21</v>
      </c>
      <c r="M34" s="182">
        <f t="shared" si="3"/>
        <v>10280.16</v>
      </c>
      <c r="N34" s="180">
        <v>1.2E-2</v>
      </c>
      <c r="O34" s="180">
        <f t="shared" si="4"/>
        <v>0.04</v>
      </c>
      <c r="P34" s="180">
        <v>0</v>
      </c>
      <c r="Q34" s="180">
        <f t="shared" si="5"/>
        <v>0</v>
      </c>
      <c r="R34" s="182"/>
      <c r="S34" s="182" t="s">
        <v>176</v>
      </c>
      <c r="T34" s="183" t="s">
        <v>177</v>
      </c>
      <c r="U34" s="156">
        <v>0</v>
      </c>
      <c r="V34" s="156">
        <f t="shared" si="6"/>
        <v>0</v>
      </c>
      <c r="W34" s="156"/>
      <c r="X34" s="156" t="s">
        <v>211</v>
      </c>
      <c r="Y34" s="156" t="s">
        <v>179</v>
      </c>
      <c r="Z34" s="146"/>
      <c r="AA34" s="146"/>
      <c r="AB34" s="146"/>
      <c r="AC34" s="146"/>
      <c r="AD34" s="146"/>
      <c r="AE34" s="146"/>
      <c r="AF34" s="146" t="s">
        <v>212</v>
      </c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</row>
    <row r="35" spans="1:59" outlineLevel="1" x14ac:dyDescent="0.2">
      <c r="A35" s="177">
        <v>17</v>
      </c>
      <c r="B35" s="178" t="s">
        <v>379</v>
      </c>
      <c r="C35" s="188" t="s">
        <v>383</v>
      </c>
      <c r="D35" s="179" t="s">
        <v>244</v>
      </c>
      <c r="E35" s="180">
        <v>3</v>
      </c>
      <c r="F35" s="181">
        <v>3799.6</v>
      </c>
      <c r="G35" s="182">
        <f t="shared" si="0"/>
        <v>11398.8</v>
      </c>
      <c r="H35" s="181">
        <v>3255</v>
      </c>
      <c r="I35" s="182">
        <f t="shared" si="1"/>
        <v>9765</v>
      </c>
      <c r="J35" s="181">
        <v>0</v>
      </c>
      <c r="K35" s="182">
        <f t="shared" si="2"/>
        <v>0</v>
      </c>
      <c r="L35" s="182">
        <v>21</v>
      </c>
      <c r="M35" s="182">
        <f t="shared" si="3"/>
        <v>13792.547999999999</v>
      </c>
      <c r="N35" s="180">
        <v>1.92E-3</v>
      </c>
      <c r="O35" s="180">
        <f t="shared" si="4"/>
        <v>0.01</v>
      </c>
      <c r="P35" s="180">
        <v>0</v>
      </c>
      <c r="Q35" s="180">
        <f t="shared" si="5"/>
        <v>0</v>
      </c>
      <c r="R35" s="182"/>
      <c r="S35" s="182" t="s">
        <v>176</v>
      </c>
      <c r="T35" s="183" t="s">
        <v>177</v>
      </c>
      <c r="U35" s="156">
        <v>0</v>
      </c>
      <c r="V35" s="156">
        <f t="shared" si="6"/>
        <v>0</v>
      </c>
      <c r="W35" s="156"/>
      <c r="X35" s="156" t="s">
        <v>233</v>
      </c>
      <c r="Y35" s="156" t="s">
        <v>179</v>
      </c>
      <c r="Z35" s="146"/>
      <c r="AA35" s="146"/>
      <c r="AB35" s="146"/>
      <c r="AC35" s="146"/>
      <c r="AD35" s="146"/>
      <c r="AE35" s="146"/>
      <c r="AF35" s="146" t="s">
        <v>340</v>
      </c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</row>
    <row r="36" spans="1:59" outlineLevel="1" x14ac:dyDescent="0.2">
      <c r="A36" s="177">
        <v>18</v>
      </c>
      <c r="B36" s="178" t="s">
        <v>384</v>
      </c>
      <c r="C36" s="188" t="s">
        <v>385</v>
      </c>
      <c r="D36" s="179" t="s">
        <v>244</v>
      </c>
      <c r="E36" s="180">
        <v>1</v>
      </c>
      <c r="F36" s="181">
        <v>4342.3999999999996</v>
      </c>
      <c r="G36" s="182">
        <f t="shared" si="0"/>
        <v>4342.3999999999996</v>
      </c>
      <c r="H36" s="181">
        <v>3420</v>
      </c>
      <c r="I36" s="182">
        <f t="shared" si="1"/>
        <v>3420</v>
      </c>
      <c r="J36" s="181">
        <v>0</v>
      </c>
      <c r="K36" s="182">
        <f t="shared" si="2"/>
        <v>0</v>
      </c>
      <c r="L36" s="182">
        <v>21</v>
      </c>
      <c r="M36" s="182">
        <f t="shared" si="3"/>
        <v>5254.3039999999992</v>
      </c>
      <c r="N36" s="180">
        <v>8.9499999999999996E-3</v>
      </c>
      <c r="O36" s="180">
        <f t="shared" si="4"/>
        <v>0.01</v>
      </c>
      <c r="P36" s="180">
        <v>0</v>
      </c>
      <c r="Q36" s="180">
        <f t="shared" si="5"/>
        <v>0</v>
      </c>
      <c r="R36" s="182"/>
      <c r="S36" s="182" t="s">
        <v>176</v>
      </c>
      <c r="T36" s="183" t="s">
        <v>177</v>
      </c>
      <c r="U36" s="156">
        <v>0</v>
      </c>
      <c r="V36" s="156">
        <f t="shared" si="6"/>
        <v>0</v>
      </c>
      <c r="W36" s="156"/>
      <c r="X36" s="156" t="s">
        <v>211</v>
      </c>
      <c r="Y36" s="156" t="s">
        <v>179</v>
      </c>
      <c r="Z36" s="146"/>
      <c r="AA36" s="146"/>
      <c r="AB36" s="146"/>
      <c r="AC36" s="146"/>
      <c r="AD36" s="146"/>
      <c r="AE36" s="146"/>
      <c r="AF36" s="146" t="s">
        <v>212</v>
      </c>
      <c r="AG36" s="146"/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</row>
    <row r="37" spans="1:59" outlineLevel="1" x14ac:dyDescent="0.2">
      <c r="A37" s="177">
        <v>19</v>
      </c>
      <c r="B37" s="178" t="s">
        <v>386</v>
      </c>
      <c r="C37" s="188" t="s">
        <v>387</v>
      </c>
      <c r="D37" s="179" t="s">
        <v>244</v>
      </c>
      <c r="E37" s="180">
        <v>1</v>
      </c>
      <c r="F37" s="181">
        <v>4625.5999999999995</v>
      </c>
      <c r="G37" s="182">
        <f t="shared" si="0"/>
        <v>4625.6000000000004</v>
      </c>
      <c r="H37" s="181">
        <v>3650</v>
      </c>
      <c r="I37" s="182">
        <f t="shared" si="1"/>
        <v>3650</v>
      </c>
      <c r="J37" s="181">
        <v>0</v>
      </c>
      <c r="K37" s="182">
        <f t="shared" si="2"/>
        <v>0</v>
      </c>
      <c r="L37" s="182">
        <v>21</v>
      </c>
      <c r="M37" s="182">
        <f t="shared" si="3"/>
        <v>5596.9760000000006</v>
      </c>
      <c r="N37" s="180">
        <v>9.6900000000000007E-3</v>
      </c>
      <c r="O37" s="180">
        <f t="shared" si="4"/>
        <v>0.01</v>
      </c>
      <c r="P37" s="180">
        <v>0</v>
      </c>
      <c r="Q37" s="180">
        <f t="shared" si="5"/>
        <v>0</v>
      </c>
      <c r="R37" s="182"/>
      <c r="S37" s="182" t="s">
        <v>176</v>
      </c>
      <c r="T37" s="183" t="s">
        <v>177</v>
      </c>
      <c r="U37" s="156">
        <v>0</v>
      </c>
      <c r="V37" s="156">
        <f t="shared" si="6"/>
        <v>0</v>
      </c>
      <c r="W37" s="156"/>
      <c r="X37" s="156" t="s">
        <v>211</v>
      </c>
      <c r="Y37" s="156" t="s">
        <v>179</v>
      </c>
      <c r="Z37" s="146"/>
      <c r="AA37" s="146"/>
      <c r="AB37" s="146"/>
      <c r="AC37" s="146"/>
      <c r="AD37" s="146"/>
      <c r="AE37" s="146"/>
      <c r="AF37" s="146" t="s">
        <v>212</v>
      </c>
      <c r="AG37" s="146"/>
      <c r="AH37" s="146"/>
      <c r="AI37" s="146"/>
      <c r="AJ37" s="146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</row>
    <row r="38" spans="1:59" outlineLevel="1" x14ac:dyDescent="0.2">
      <c r="A38" s="177">
        <v>20</v>
      </c>
      <c r="B38" s="178" t="s">
        <v>388</v>
      </c>
      <c r="C38" s="188" t="s">
        <v>389</v>
      </c>
      <c r="D38" s="179" t="s">
        <v>244</v>
      </c>
      <c r="E38" s="180">
        <v>1</v>
      </c>
      <c r="F38" s="181">
        <v>6372</v>
      </c>
      <c r="G38" s="182">
        <f t="shared" si="0"/>
        <v>6372</v>
      </c>
      <c r="H38" s="181">
        <v>5105</v>
      </c>
      <c r="I38" s="182">
        <f t="shared" si="1"/>
        <v>5105</v>
      </c>
      <c r="J38" s="181">
        <v>0</v>
      </c>
      <c r="K38" s="182">
        <f t="shared" si="2"/>
        <v>0</v>
      </c>
      <c r="L38" s="182">
        <v>21</v>
      </c>
      <c r="M38" s="182">
        <f t="shared" si="3"/>
        <v>7710.12</v>
      </c>
      <c r="N38" s="180">
        <v>8.8299999999999993E-3</v>
      </c>
      <c r="O38" s="180">
        <f t="shared" si="4"/>
        <v>0.01</v>
      </c>
      <c r="P38" s="180">
        <v>0</v>
      </c>
      <c r="Q38" s="180">
        <f t="shared" si="5"/>
        <v>0</v>
      </c>
      <c r="R38" s="182"/>
      <c r="S38" s="182" t="s">
        <v>176</v>
      </c>
      <c r="T38" s="183" t="s">
        <v>177</v>
      </c>
      <c r="U38" s="156">
        <v>0</v>
      </c>
      <c r="V38" s="156">
        <f t="shared" si="6"/>
        <v>0</v>
      </c>
      <c r="W38" s="156"/>
      <c r="X38" s="156" t="s">
        <v>211</v>
      </c>
      <c r="Y38" s="156" t="s">
        <v>179</v>
      </c>
      <c r="Z38" s="146"/>
      <c r="AA38" s="146"/>
      <c r="AB38" s="146"/>
      <c r="AC38" s="146"/>
      <c r="AD38" s="146"/>
      <c r="AE38" s="146"/>
      <c r="AF38" s="146" t="s">
        <v>212</v>
      </c>
      <c r="AG38" s="146"/>
      <c r="AH38" s="146"/>
      <c r="AI38" s="146"/>
      <c r="AJ38" s="146"/>
      <c r="AK38" s="146"/>
      <c r="AL38" s="146"/>
      <c r="AM38" s="146"/>
      <c r="AN38" s="146"/>
      <c r="AO38" s="146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</row>
    <row r="39" spans="1:59" ht="22.5" outlineLevel="1" x14ac:dyDescent="0.2">
      <c r="A39" s="177">
        <v>21</v>
      </c>
      <c r="B39" s="178" t="s">
        <v>379</v>
      </c>
      <c r="C39" s="188" t="s">
        <v>390</v>
      </c>
      <c r="D39" s="179" t="s">
        <v>391</v>
      </c>
      <c r="E39" s="180">
        <v>1</v>
      </c>
      <c r="F39" s="181">
        <v>92040</v>
      </c>
      <c r="G39" s="182">
        <f t="shared" si="0"/>
        <v>92040</v>
      </c>
      <c r="H39" s="181">
        <v>0</v>
      </c>
      <c r="I39" s="182">
        <f t="shared" si="1"/>
        <v>0</v>
      </c>
      <c r="J39" s="181">
        <v>85000</v>
      </c>
      <c r="K39" s="182">
        <f t="shared" si="2"/>
        <v>85000</v>
      </c>
      <c r="L39" s="182">
        <v>21</v>
      </c>
      <c r="M39" s="182">
        <f t="shared" si="3"/>
        <v>111368.4</v>
      </c>
      <c r="N39" s="180">
        <v>0</v>
      </c>
      <c r="O39" s="180">
        <f t="shared" si="4"/>
        <v>0</v>
      </c>
      <c r="P39" s="180">
        <v>0</v>
      </c>
      <c r="Q39" s="180">
        <f t="shared" si="5"/>
        <v>0</v>
      </c>
      <c r="R39" s="182"/>
      <c r="S39" s="182" t="s">
        <v>176</v>
      </c>
      <c r="T39" s="183" t="s">
        <v>177</v>
      </c>
      <c r="U39" s="156">
        <v>0</v>
      </c>
      <c r="V39" s="156">
        <f t="shared" si="6"/>
        <v>0</v>
      </c>
      <c r="W39" s="156"/>
      <c r="X39" s="156" t="s">
        <v>178</v>
      </c>
      <c r="Y39" s="156" t="s">
        <v>179</v>
      </c>
      <c r="Z39" s="146"/>
      <c r="AA39" s="146"/>
      <c r="AB39" s="146"/>
      <c r="AC39" s="146"/>
      <c r="AD39" s="146"/>
      <c r="AE39" s="146"/>
      <c r="AF39" s="146" t="s">
        <v>180</v>
      </c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</row>
    <row r="40" spans="1:59" outlineLevel="1" x14ac:dyDescent="0.2">
      <c r="A40" s="170">
        <v>22</v>
      </c>
      <c r="B40" s="171" t="s">
        <v>379</v>
      </c>
      <c r="C40" s="186" t="s">
        <v>392</v>
      </c>
      <c r="D40" s="172" t="s">
        <v>185</v>
      </c>
      <c r="E40" s="173">
        <v>2.7</v>
      </c>
      <c r="F40" s="174">
        <v>6254</v>
      </c>
      <c r="G40" s="175">
        <f t="shared" si="0"/>
        <v>16885.8</v>
      </c>
      <c r="H40" s="174">
        <v>0</v>
      </c>
      <c r="I40" s="175">
        <f t="shared" si="1"/>
        <v>0</v>
      </c>
      <c r="J40" s="174">
        <v>3000</v>
      </c>
      <c r="K40" s="175">
        <f t="shared" si="2"/>
        <v>8100</v>
      </c>
      <c r="L40" s="175">
        <v>21</v>
      </c>
      <c r="M40" s="175">
        <f t="shared" si="3"/>
        <v>20431.817999999999</v>
      </c>
      <c r="N40" s="173">
        <v>0</v>
      </c>
      <c r="O40" s="173">
        <f t="shared" si="4"/>
        <v>0</v>
      </c>
      <c r="P40" s="173">
        <v>0</v>
      </c>
      <c r="Q40" s="173">
        <f t="shared" si="5"/>
        <v>0</v>
      </c>
      <c r="R40" s="175"/>
      <c r="S40" s="175" t="s">
        <v>176</v>
      </c>
      <c r="T40" s="176" t="s">
        <v>177</v>
      </c>
      <c r="U40" s="156">
        <v>0</v>
      </c>
      <c r="V40" s="156">
        <f t="shared" si="6"/>
        <v>0</v>
      </c>
      <c r="W40" s="156"/>
      <c r="X40" s="156" t="s">
        <v>233</v>
      </c>
      <c r="Y40" s="156" t="s">
        <v>179</v>
      </c>
      <c r="Z40" s="146"/>
      <c r="AA40" s="146"/>
      <c r="AB40" s="146"/>
      <c r="AC40" s="146"/>
      <c r="AD40" s="146"/>
      <c r="AE40" s="146"/>
      <c r="AF40" s="146" t="s">
        <v>234</v>
      </c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</row>
    <row r="41" spans="1:59" outlineLevel="2" x14ac:dyDescent="0.2">
      <c r="A41" s="153"/>
      <c r="B41" s="154"/>
      <c r="C41" s="187" t="s">
        <v>393</v>
      </c>
      <c r="D41" s="157"/>
      <c r="E41" s="158">
        <v>2.7</v>
      </c>
      <c r="F41" s="156"/>
      <c r="G41" s="156"/>
      <c r="H41" s="156"/>
      <c r="I41" s="156"/>
      <c r="J41" s="156"/>
      <c r="K41" s="156"/>
      <c r="L41" s="156"/>
      <c r="M41" s="156"/>
      <c r="N41" s="155"/>
      <c r="O41" s="155"/>
      <c r="P41" s="155"/>
      <c r="Q41" s="155"/>
      <c r="R41" s="156"/>
      <c r="S41" s="156"/>
      <c r="T41" s="156"/>
      <c r="U41" s="156"/>
      <c r="V41" s="156"/>
      <c r="W41" s="156"/>
      <c r="X41" s="156"/>
      <c r="Y41" s="156"/>
      <c r="Z41" s="146"/>
      <c r="AA41" s="146"/>
      <c r="AB41" s="146"/>
      <c r="AC41" s="146"/>
      <c r="AD41" s="146"/>
      <c r="AE41" s="146"/>
      <c r="AF41" s="146" t="s">
        <v>186</v>
      </c>
      <c r="AG41" s="146">
        <v>0</v>
      </c>
      <c r="AH41" s="146"/>
      <c r="AI41" s="146"/>
      <c r="AJ41" s="146"/>
      <c r="AK41" s="146"/>
      <c r="AL41" s="146"/>
      <c r="AM41" s="146"/>
      <c r="AN41" s="146"/>
      <c r="AO41" s="146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</row>
    <row r="42" spans="1:59" x14ac:dyDescent="0.2">
      <c r="A42" s="160" t="s">
        <v>173</v>
      </c>
      <c r="B42" s="161" t="s">
        <v>109</v>
      </c>
      <c r="C42" s="185" t="s">
        <v>110</v>
      </c>
      <c r="D42" s="162"/>
      <c r="E42" s="163"/>
      <c r="F42" s="164"/>
      <c r="G42" s="164">
        <f>SUMIF(AF43:AF44,"&lt;&gt;NOR",G43:G44)</f>
        <v>29913</v>
      </c>
      <c r="H42" s="164"/>
      <c r="I42" s="164">
        <f>SUM(I43:I44)</f>
        <v>0</v>
      </c>
      <c r="J42" s="164"/>
      <c r="K42" s="164">
        <f>SUM(K43:K44)</f>
        <v>27300</v>
      </c>
      <c r="L42" s="164"/>
      <c r="M42" s="164">
        <f>SUM(M43:M44)</f>
        <v>36194.729999999996</v>
      </c>
      <c r="N42" s="163"/>
      <c r="O42" s="163">
        <f>SUM(O43:O44)</f>
        <v>0</v>
      </c>
      <c r="P42" s="163"/>
      <c r="Q42" s="163">
        <f>SUM(Q43:Q44)</f>
        <v>21.45</v>
      </c>
      <c r="R42" s="164"/>
      <c r="S42" s="164"/>
      <c r="T42" s="165"/>
      <c r="U42" s="159"/>
      <c r="V42" s="159">
        <f>SUM(V43:V44)</f>
        <v>57.2</v>
      </c>
      <c r="W42" s="159"/>
      <c r="X42" s="159"/>
      <c r="Y42" s="159"/>
      <c r="AF42" t="s">
        <v>174</v>
      </c>
    </row>
    <row r="43" spans="1:59" outlineLevel="1" x14ac:dyDescent="0.2">
      <c r="A43" s="170">
        <v>23</v>
      </c>
      <c r="B43" s="171" t="s">
        <v>394</v>
      </c>
      <c r="C43" s="186" t="s">
        <v>395</v>
      </c>
      <c r="D43" s="172" t="s">
        <v>185</v>
      </c>
      <c r="E43" s="173">
        <v>9.75</v>
      </c>
      <c r="F43" s="174">
        <v>3068</v>
      </c>
      <c r="G43" s="175">
        <f>ROUND(E43*F43,2)</f>
        <v>29913</v>
      </c>
      <c r="H43" s="174">
        <v>0</v>
      </c>
      <c r="I43" s="175">
        <f>ROUND(E43*H43,2)</f>
        <v>0</v>
      </c>
      <c r="J43" s="174">
        <v>2800</v>
      </c>
      <c r="K43" s="175">
        <f>ROUND(E43*J43,2)</f>
        <v>27300</v>
      </c>
      <c r="L43" s="175">
        <v>21</v>
      </c>
      <c r="M43" s="175">
        <f>G43*(1+L43/100)</f>
        <v>36194.729999999996</v>
      </c>
      <c r="N43" s="173">
        <v>0</v>
      </c>
      <c r="O43" s="173">
        <f>ROUND(E43*N43,2)</f>
        <v>0</v>
      </c>
      <c r="P43" s="173">
        <v>2.2000000000000002</v>
      </c>
      <c r="Q43" s="173">
        <f>ROUND(E43*P43,2)</f>
        <v>21.45</v>
      </c>
      <c r="R43" s="175"/>
      <c r="S43" s="175" t="s">
        <v>176</v>
      </c>
      <c r="T43" s="176" t="s">
        <v>177</v>
      </c>
      <c r="U43" s="156">
        <v>5.867</v>
      </c>
      <c r="V43" s="156">
        <f>ROUND(E43*U43,2)</f>
        <v>57.2</v>
      </c>
      <c r="W43" s="156"/>
      <c r="X43" s="156" t="s">
        <v>178</v>
      </c>
      <c r="Y43" s="156" t="s">
        <v>179</v>
      </c>
      <c r="Z43" s="146"/>
      <c r="AA43" s="146"/>
      <c r="AB43" s="146"/>
      <c r="AC43" s="146"/>
      <c r="AD43" s="146"/>
      <c r="AE43" s="146"/>
      <c r="AF43" s="146" t="s">
        <v>180</v>
      </c>
      <c r="AG43" s="146"/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</row>
    <row r="44" spans="1:59" outlineLevel="2" x14ac:dyDescent="0.2">
      <c r="A44" s="153"/>
      <c r="B44" s="154"/>
      <c r="C44" s="187" t="s">
        <v>396</v>
      </c>
      <c r="D44" s="157"/>
      <c r="E44" s="158">
        <v>9.75</v>
      </c>
      <c r="F44" s="156"/>
      <c r="G44" s="156"/>
      <c r="H44" s="156"/>
      <c r="I44" s="156"/>
      <c r="J44" s="156"/>
      <c r="K44" s="156"/>
      <c r="L44" s="156"/>
      <c r="M44" s="156"/>
      <c r="N44" s="155"/>
      <c r="O44" s="155"/>
      <c r="P44" s="155"/>
      <c r="Q44" s="155"/>
      <c r="R44" s="156"/>
      <c r="S44" s="156"/>
      <c r="T44" s="156"/>
      <c r="U44" s="156"/>
      <c r="V44" s="156"/>
      <c r="W44" s="156"/>
      <c r="X44" s="156"/>
      <c r="Y44" s="156"/>
      <c r="Z44" s="146"/>
      <c r="AA44" s="146"/>
      <c r="AB44" s="146"/>
      <c r="AC44" s="146"/>
      <c r="AD44" s="146"/>
      <c r="AE44" s="146"/>
      <c r="AF44" s="146" t="s">
        <v>186</v>
      </c>
      <c r="AG44" s="146">
        <v>0</v>
      </c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</row>
    <row r="45" spans="1:59" x14ac:dyDescent="0.2">
      <c r="A45" s="160" t="s">
        <v>173</v>
      </c>
      <c r="B45" s="161" t="s">
        <v>111</v>
      </c>
      <c r="C45" s="185" t="s">
        <v>112</v>
      </c>
      <c r="D45" s="162"/>
      <c r="E45" s="163"/>
      <c r="F45" s="164"/>
      <c r="G45" s="164">
        <f>SUMIF(AF46:AF51,"&lt;&gt;NOR",G46:G51)</f>
        <v>135422.70000000001</v>
      </c>
      <c r="H45" s="164"/>
      <c r="I45" s="164">
        <f>SUM(I46:I51)</f>
        <v>16819.379999999997</v>
      </c>
      <c r="J45" s="164"/>
      <c r="K45" s="164">
        <f>SUM(K46:K51)</f>
        <v>101110.62</v>
      </c>
      <c r="L45" s="164"/>
      <c r="M45" s="164">
        <f>SUM(M46:M51)</f>
        <v>163861.467</v>
      </c>
      <c r="N45" s="163"/>
      <c r="O45" s="163">
        <f>SUM(O46:O51)</f>
        <v>0</v>
      </c>
      <c r="P45" s="163"/>
      <c r="Q45" s="163">
        <f>SUM(Q46:Q51)</f>
        <v>0.92</v>
      </c>
      <c r="R45" s="164"/>
      <c r="S45" s="164"/>
      <c r="T45" s="165"/>
      <c r="U45" s="159"/>
      <c r="V45" s="159">
        <f>SUM(V46:V51)</f>
        <v>153.61000000000001</v>
      </c>
      <c r="W45" s="159"/>
      <c r="X45" s="159"/>
      <c r="Y45" s="159"/>
      <c r="AC45" s="86"/>
      <c r="AF45" t="s">
        <v>174</v>
      </c>
    </row>
    <row r="46" spans="1:59" outlineLevel="1" x14ac:dyDescent="0.2">
      <c r="A46" s="177">
        <v>24</v>
      </c>
      <c r="B46" s="178" t="s">
        <v>397</v>
      </c>
      <c r="C46" s="188" t="s">
        <v>398</v>
      </c>
      <c r="D46" s="179" t="s">
        <v>182</v>
      </c>
      <c r="E46" s="180">
        <v>12</v>
      </c>
      <c r="F46" s="181">
        <v>5144.8</v>
      </c>
      <c r="G46" s="182">
        <f t="shared" ref="G46:G51" si="7">ROUND(E46*F46,2)</f>
        <v>61737.599999999999</v>
      </c>
      <c r="H46" s="181">
        <v>1320.24</v>
      </c>
      <c r="I46" s="182">
        <f t="shared" ref="I46:I51" si="8">ROUND(E46*H46,2)</f>
        <v>15842.88</v>
      </c>
      <c r="J46" s="181">
        <v>3319.76</v>
      </c>
      <c r="K46" s="182">
        <f t="shared" ref="K46:K51" si="9">ROUND(E46*J46,2)</f>
        <v>39837.120000000003</v>
      </c>
      <c r="L46" s="182">
        <v>21</v>
      </c>
      <c r="M46" s="182">
        <f t="shared" ref="M46:M51" si="10">G46*(1+L46/100)</f>
        <v>74702.495999999999</v>
      </c>
      <c r="N46" s="180">
        <v>0</v>
      </c>
      <c r="O46" s="180">
        <f t="shared" ref="O46:O51" si="11">ROUND(E46*N46,2)</f>
        <v>0</v>
      </c>
      <c r="P46" s="180">
        <v>5.6520000000000001E-2</v>
      </c>
      <c r="Q46" s="180">
        <f t="shared" ref="Q46:Q51" si="12">ROUND(E46*P46,2)</f>
        <v>0.68</v>
      </c>
      <c r="R46" s="182"/>
      <c r="S46" s="182" t="s">
        <v>176</v>
      </c>
      <c r="T46" s="183" t="s">
        <v>177</v>
      </c>
      <c r="U46" s="156">
        <v>5.5</v>
      </c>
      <c r="V46" s="156">
        <f t="shared" ref="V46:V51" si="13">ROUND(E46*U46,2)</f>
        <v>66</v>
      </c>
      <c r="W46" s="156"/>
      <c r="X46" s="156" t="s">
        <v>178</v>
      </c>
      <c r="Y46" s="156" t="s">
        <v>179</v>
      </c>
      <c r="Z46" s="146"/>
      <c r="AA46" s="146"/>
      <c r="AB46" s="146"/>
      <c r="AC46" s="146"/>
      <c r="AD46" s="146"/>
      <c r="AE46" s="146"/>
      <c r="AF46" s="146" t="s">
        <v>180</v>
      </c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</row>
    <row r="47" spans="1:59" outlineLevel="1" x14ac:dyDescent="0.2">
      <c r="A47" s="177">
        <v>25</v>
      </c>
      <c r="B47" s="178" t="s">
        <v>399</v>
      </c>
      <c r="C47" s="188" t="s">
        <v>400</v>
      </c>
      <c r="D47" s="179" t="s">
        <v>182</v>
      </c>
      <c r="E47" s="180">
        <v>150</v>
      </c>
      <c r="F47" s="181">
        <v>73.16</v>
      </c>
      <c r="G47" s="182">
        <f t="shared" si="7"/>
        <v>10974</v>
      </c>
      <c r="H47" s="181">
        <v>6.51</v>
      </c>
      <c r="I47" s="182">
        <f t="shared" si="8"/>
        <v>976.5</v>
      </c>
      <c r="J47" s="181">
        <v>62.29</v>
      </c>
      <c r="K47" s="182">
        <f t="shared" si="9"/>
        <v>9343.5</v>
      </c>
      <c r="L47" s="182">
        <v>21</v>
      </c>
      <c r="M47" s="182">
        <f t="shared" si="10"/>
        <v>13278.539999999999</v>
      </c>
      <c r="N47" s="180">
        <v>0</v>
      </c>
      <c r="O47" s="180">
        <f t="shared" si="11"/>
        <v>0</v>
      </c>
      <c r="P47" s="180">
        <v>1.6199999999999999E-3</v>
      </c>
      <c r="Q47" s="180">
        <f t="shared" si="12"/>
        <v>0.24</v>
      </c>
      <c r="R47" s="182"/>
      <c r="S47" s="182" t="s">
        <v>176</v>
      </c>
      <c r="T47" s="183" t="s">
        <v>177</v>
      </c>
      <c r="U47" s="156">
        <v>0.14000000000000001</v>
      </c>
      <c r="V47" s="156">
        <f t="shared" si="13"/>
        <v>21</v>
      </c>
      <c r="W47" s="156"/>
      <c r="X47" s="156" t="s">
        <v>178</v>
      </c>
      <c r="Y47" s="156" t="s">
        <v>179</v>
      </c>
      <c r="Z47" s="146"/>
      <c r="AA47" s="146"/>
      <c r="AB47" s="146"/>
      <c r="AC47" s="146"/>
      <c r="AD47" s="146"/>
      <c r="AE47" s="146"/>
      <c r="AF47" s="146" t="s">
        <v>180</v>
      </c>
      <c r="AG47" s="146"/>
      <c r="AH47" s="146"/>
      <c r="AI47" s="146"/>
      <c r="AJ47" s="146"/>
      <c r="AK47" s="146"/>
      <c r="AL47" s="146"/>
      <c r="AM47" s="146"/>
      <c r="AN47" s="146"/>
      <c r="AO47" s="146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</row>
    <row r="48" spans="1:59" outlineLevel="1" x14ac:dyDescent="0.2">
      <c r="A48" s="177">
        <v>26</v>
      </c>
      <c r="B48" s="178" t="s">
        <v>299</v>
      </c>
      <c r="C48" s="188" t="s">
        <v>300</v>
      </c>
      <c r="D48" s="179" t="s">
        <v>202</v>
      </c>
      <c r="E48" s="180">
        <v>22.5</v>
      </c>
      <c r="F48" s="181">
        <v>474.35999999999996</v>
      </c>
      <c r="G48" s="182">
        <f t="shared" si="7"/>
        <v>10673.1</v>
      </c>
      <c r="H48" s="181">
        <v>0</v>
      </c>
      <c r="I48" s="182">
        <f t="shared" si="8"/>
        <v>0</v>
      </c>
      <c r="J48" s="181">
        <v>271.5</v>
      </c>
      <c r="K48" s="182">
        <f t="shared" si="9"/>
        <v>6108.75</v>
      </c>
      <c r="L48" s="182">
        <v>21</v>
      </c>
      <c r="M48" s="182">
        <f t="shared" si="10"/>
        <v>12914.451000000001</v>
      </c>
      <c r="N48" s="180">
        <v>0</v>
      </c>
      <c r="O48" s="180">
        <f t="shared" si="11"/>
        <v>0</v>
      </c>
      <c r="P48" s="180">
        <v>0</v>
      </c>
      <c r="Q48" s="180">
        <f t="shared" si="12"/>
        <v>0</v>
      </c>
      <c r="R48" s="182"/>
      <c r="S48" s="182" t="s">
        <v>176</v>
      </c>
      <c r="T48" s="183" t="s">
        <v>177</v>
      </c>
      <c r="U48" s="156">
        <v>0.49</v>
      </c>
      <c r="V48" s="156">
        <f t="shared" si="13"/>
        <v>11.03</v>
      </c>
      <c r="W48" s="156"/>
      <c r="X48" s="156" t="s">
        <v>178</v>
      </c>
      <c r="Y48" s="156" t="s">
        <v>179</v>
      </c>
      <c r="Z48" s="146"/>
      <c r="AA48" s="146"/>
      <c r="AB48" s="146"/>
      <c r="AC48" s="146"/>
      <c r="AD48" s="146"/>
      <c r="AE48" s="146"/>
      <c r="AF48" s="146" t="s">
        <v>180</v>
      </c>
      <c r="AG48" s="146"/>
      <c r="AH48" s="146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</row>
    <row r="49" spans="1:59" outlineLevel="1" x14ac:dyDescent="0.2">
      <c r="A49" s="177">
        <v>27</v>
      </c>
      <c r="B49" s="178" t="s">
        <v>301</v>
      </c>
      <c r="C49" s="188" t="s">
        <v>401</v>
      </c>
      <c r="D49" s="179" t="s">
        <v>202</v>
      </c>
      <c r="E49" s="180">
        <v>225</v>
      </c>
      <c r="F49" s="181">
        <v>35.4</v>
      </c>
      <c r="G49" s="182">
        <f t="shared" si="7"/>
        <v>7965</v>
      </c>
      <c r="H49" s="181">
        <v>0</v>
      </c>
      <c r="I49" s="182">
        <f t="shared" si="8"/>
        <v>0</v>
      </c>
      <c r="J49" s="181">
        <v>25</v>
      </c>
      <c r="K49" s="182">
        <f t="shared" si="9"/>
        <v>5625</v>
      </c>
      <c r="L49" s="182">
        <v>21</v>
      </c>
      <c r="M49" s="182">
        <f t="shared" si="10"/>
        <v>9637.65</v>
      </c>
      <c r="N49" s="180">
        <v>0</v>
      </c>
      <c r="O49" s="180">
        <f t="shared" si="11"/>
        <v>0</v>
      </c>
      <c r="P49" s="180">
        <v>0</v>
      </c>
      <c r="Q49" s="180">
        <f t="shared" si="12"/>
        <v>0</v>
      </c>
      <c r="R49" s="182"/>
      <c r="S49" s="182" t="s">
        <v>176</v>
      </c>
      <c r="T49" s="183" t="s">
        <v>177</v>
      </c>
      <c r="U49" s="156">
        <v>0</v>
      </c>
      <c r="V49" s="156">
        <f t="shared" si="13"/>
        <v>0</v>
      </c>
      <c r="W49" s="156"/>
      <c r="X49" s="156" t="s">
        <v>178</v>
      </c>
      <c r="Y49" s="156" t="s">
        <v>179</v>
      </c>
      <c r="Z49" s="146"/>
      <c r="AA49" s="146"/>
      <c r="AB49" s="146"/>
      <c r="AC49" s="146"/>
      <c r="AD49" s="146"/>
      <c r="AE49" s="146"/>
      <c r="AF49" s="146" t="s">
        <v>180</v>
      </c>
      <c r="AG49" s="146"/>
      <c r="AH49" s="146"/>
      <c r="AI49" s="146"/>
      <c r="AJ49" s="146"/>
      <c r="AK49" s="146"/>
      <c r="AL49" s="146"/>
      <c r="AM49" s="146"/>
      <c r="AN49" s="146"/>
      <c r="AO49" s="146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</row>
    <row r="50" spans="1:59" outlineLevel="1" x14ac:dyDescent="0.2">
      <c r="A50" s="177">
        <v>28</v>
      </c>
      <c r="B50" s="178" t="s">
        <v>402</v>
      </c>
      <c r="C50" s="188" t="s">
        <v>403</v>
      </c>
      <c r="D50" s="179" t="s">
        <v>202</v>
      </c>
      <c r="E50" s="180">
        <v>22.5</v>
      </c>
      <c r="F50" s="181">
        <v>1486.8</v>
      </c>
      <c r="G50" s="182">
        <f t="shared" si="7"/>
        <v>33453</v>
      </c>
      <c r="H50" s="181">
        <v>0</v>
      </c>
      <c r="I50" s="182">
        <f t="shared" si="8"/>
        <v>0</v>
      </c>
      <c r="J50" s="181">
        <v>1342</v>
      </c>
      <c r="K50" s="182">
        <f t="shared" si="9"/>
        <v>30195</v>
      </c>
      <c r="L50" s="182">
        <v>21</v>
      </c>
      <c r="M50" s="182">
        <f t="shared" si="10"/>
        <v>40478.129999999997</v>
      </c>
      <c r="N50" s="180">
        <v>0</v>
      </c>
      <c r="O50" s="180">
        <f t="shared" si="11"/>
        <v>0</v>
      </c>
      <c r="P50" s="180">
        <v>0</v>
      </c>
      <c r="Q50" s="180">
        <f t="shared" si="12"/>
        <v>0</v>
      </c>
      <c r="R50" s="182"/>
      <c r="S50" s="182" t="s">
        <v>176</v>
      </c>
      <c r="T50" s="183" t="s">
        <v>177</v>
      </c>
      <c r="U50" s="156">
        <v>2.4700000000000002</v>
      </c>
      <c r="V50" s="156">
        <f t="shared" si="13"/>
        <v>55.58</v>
      </c>
      <c r="W50" s="156"/>
      <c r="X50" s="156" t="s">
        <v>404</v>
      </c>
      <c r="Y50" s="156" t="s">
        <v>179</v>
      </c>
      <c r="Z50" s="146"/>
      <c r="AA50" s="146"/>
      <c r="AB50" s="146"/>
      <c r="AC50" s="146"/>
      <c r="AD50" s="146"/>
      <c r="AE50" s="146"/>
      <c r="AF50" s="146" t="s">
        <v>405</v>
      </c>
      <c r="AG50" s="146"/>
      <c r="AH50" s="146"/>
      <c r="AI50" s="146"/>
      <c r="AJ50" s="146"/>
      <c r="AK50" s="146"/>
      <c r="AL50" s="146"/>
      <c r="AM50" s="146"/>
      <c r="AN50" s="146"/>
      <c r="AO50" s="146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</row>
    <row r="51" spans="1:59" outlineLevel="1" x14ac:dyDescent="0.2">
      <c r="A51" s="177">
        <v>29</v>
      </c>
      <c r="B51" s="178" t="s">
        <v>406</v>
      </c>
      <c r="C51" s="188" t="s">
        <v>407</v>
      </c>
      <c r="D51" s="179" t="s">
        <v>202</v>
      </c>
      <c r="E51" s="180">
        <v>22.5</v>
      </c>
      <c r="F51" s="181">
        <v>472</v>
      </c>
      <c r="G51" s="182">
        <f t="shared" si="7"/>
        <v>10620</v>
      </c>
      <c r="H51" s="181">
        <v>0</v>
      </c>
      <c r="I51" s="182">
        <f t="shared" si="8"/>
        <v>0</v>
      </c>
      <c r="J51" s="181">
        <v>444.5</v>
      </c>
      <c r="K51" s="182">
        <f t="shared" si="9"/>
        <v>10001.25</v>
      </c>
      <c r="L51" s="182">
        <v>21</v>
      </c>
      <c r="M51" s="182">
        <f t="shared" si="10"/>
        <v>12850.199999999999</v>
      </c>
      <c r="N51" s="180">
        <v>0</v>
      </c>
      <c r="O51" s="180">
        <f t="shared" si="11"/>
        <v>0</v>
      </c>
      <c r="P51" s="180">
        <v>0</v>
      </c>
      <c r="Q51" s="180">
        <f t="shared" si="12"/>
        <v>0</v>
      </c>
      <c r="R51" s="182"/>
      <c r="S51" s="182" t="s">
        <v>176</v>
      </c>
      <c r="T51" s="183" t="s">
        <v>177</v>
      </c>
      <c r="U51" s="156">
        <v>0</v>
      </c>
      <c r="V51" s="156">
        <f t="shared" si="13"/>
        <v>0</v>
      </c>
      <c r="W51" s="156"/>
      <c r="X51" s="156" t="s">
        <v>178</v>
      </c>
      <c r="Y51" s="156" t="s">
        <v>179</v>
      </c>
      <c r="Z51" s="146"/>
      <c r="AA51" s="146"/>
      <c r="AB51" s="146"/>
      <c r="AC51" s="146"/>
      <c r="AD51" s="146"/>
      <c r="AE51" s="146"/>
      <c r="AF51" s="146" t="s">
        <v>180</v>
      </c>
      <c r="AG51" s="146"/>
      <c r="AH51" s="146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</row>
    <row r="52" spans="1:59" x14ac:dyDescent="0.2">
      <c r="A52" s="160" t="s">
        <v>173</v>
      </c>
      <c r="B52" s="161" t="s">
        <v>115</v>
      </c>
      <c r="C52" s="185" t="s">
        <v>116</v>
      </c>
      <c r="D52" s="162"/>
      <c r="E52" s="163"/>
      <c r="F52" s="164"/>
      <c r="G52" s="164">
        <f>SUMIF(AF53:AF53,"&lt;&gt;NOR",G53:G53)</f>
        <v>2194.8000000000002</v>
      </c>
      <c r="H52" s="164"/>
      <c r="I52" s="164">
        <f>SUM(I53:I53)</f>
        <v>1298.1300000000001</v>
      </c>
      <c r="J52" s="164"/>
      <c r="K52" s="164">
        <f>SUM(K53:K53)</f>
        <v>309.87</v>
      </c>
      <c r="L52" s="164"/>
      <c r="M52" s="164">
        <f>SUM(M53:M53)</f>
        <v>2655.7080000000001</v>
      </c>
      <c r="N52" s="163"/>
      <c r="O52" s="163">
        <f>SUM(O53:O53)</f>
        <v>0</v>
      </c>
      <c r="P52" s="163"/>
      <c r="Q52" s="163">
        <f>SUM(Q53:Q53)</f>
        <v>0</v>
      </c>
      <c r="R52" s="164"/>
      <c r="S52" s="164"/>
      <c r="T52" s="165"/>
      <c r="U52" s="159"/>
      <c r="V52" s="159">
        <f>SUM(V53:V53)</f>
        <v>0.55000000000000004</v>
      </c>
      <c r="W52" s="159"/>
      <c r="X52" s="159"/>
      <c r="Y52" s="159"/>
      <c r="AF52" t="s">
        <v>174</v>
      </c>
      <c r="AO52" t="s">
        <v>948</v>
      </c>
    </row>
    <row r="53" spans="1:59" outlineLevel="1" x14ac:dyDescent="0.2">
      <c r="A53" s="177">
        <v>30</v>
      </c>
      <c r="B53" s="178" t="s">
        <v>408</v>
      </c>
      <c r="C53" s="188" t="s">
        <v>409</v>
      </c>
      <c r="D53" s="179" t="s">
        <v>244</v>
      </c>
      <c r="E53" s="180">
        <v>1</v>
      </c>
      <c r="F53" s="181">
        <v>2194.7999999999997</v>
      </c>
      <c r="G53" s="182">
        <f>ROUND(E53*F53,2)</f>
        <v>2194.8000000000002</v>
      </c>
      <c r="H53" s="181">
        <v>1298.1300000000001</v>
      </c>
      <c r="I53" s="182">
        <f>ROUND(E53*H53,2)</f>
        <v>1298.1300000000001</v>
      </c>
      <c r="J53" s="181">
        <v>309.87</v>
      </c>
      <c r="K53" s="182">
        <f>ROUND(E53*J53,2)</f>
        <v>309.87</v>
      </c>
      <c r="L53" s="182">
        <v>21</v>
      </c>
      <c r="M53" s="182">
        <f>G53*(1+L53/100)</f>
        <v>2655.7080000000001</v>
      </c>
      <c r="N53" s="180">
        <v>5.0000000000000002E-5</v>
      </c>
      <c r="O53" s="180">
        <f>ROUND(E53*N53,2)</f>
        <v>0</v>
      </c>
      <c r="P53" s="180">
        <v>0</v>
      </c>
      <c r="Q53" s="180">
        <f>ROUND(E53*P53,2)</f>
        <v>0</v>
      </c>
      <c r="R53" s="182"/>
      <c r="S53" s="182" t="s">
        <v>176</v>
      </c>
      <c r="T53" s="183" t="s">
        <v>177</v>
      </c>
      <c r="U53" s="156">
        <v>0.55000000000000004</v>
      </c>
      <c r="V53" s="156">
        <f>ROUND(E53*U53,2)</f>
        <v>0.55000000000000004</v>
      </c>
      <c r="W53" s="156"/>
      <c r="X53" s="156" t="s">
        <v>178</v>
      </c>
      <c r="Y53" s="156" t="s">
        <v>179</v>
      </c>
      <c r="Z53" s="146"/>
      <c r="AA53" s="146"/>
      <c r="AB53" s="146"/>
      <c r="AC53" s="146"/>
      <c r="AD53" s="146"/>
      <c r="AE53" s="146"/>
      <c r="AF53" s="146" t="s">
        <v>180</v>
      </c>
      <c r="AG53" s="146"/>
      <c r="AH53" s="146"/>
      <c r="AI53" s="146"/>
      <c r="AJ53" s="146"/>
      <c r="AK53" s="146"/>
      <c r="AL53" s="146"/>
      <c r="AM53" s="146"/>
      <c r="AN53" s="146"/>
      <c r="AO53" s="146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</row>
    <row r="54" spans="1:59" x14ac:dyDescent="0.2">
      <c r="A54" s="160" t="s">
        <v>173</v>
      </c>
      <c r="B54" s="161" t="s">
        <v>117</v>
      </c>
      <c r="C54" s="185" t="s">
        <v>118</v>
      </c>
      <c r="D54" s="162"/>
      <c r="E54" s="163"/>
      <c r="F54" s="164"/>
      <c r="G54" s="164">
        <f>SUMIF(AF55:AF78,"&lt;&gt;NOR",G55:G78)</f>
        <v>241924.78000000006</v>
      </c>
      <c r="H54" s="164"/>
      <c r="I54" s="164">
        <f>SUM(I55:I78)</f>
        <v>133036.95000000001</v>
      </c>
      <c r="J54" s="164"/>
      <c r="K54" s="164">
        <f>SUM(K55:K78)</f>
        <v>81936.95</v>
      </c>
      <c r="L54" s="164"/>
      <c r="M54" s="164">
        <f>SUM(M55:M78)</f>
        <v>292728.98379999999</v>
      </c>
      <c r="N54" s="163"/>
      <c r="O54" s="163">
        <f>SUM(O55:O78)</f>
        <v>0.42000000000000004</v>
      </c>
      <c r="P54" s="163"/>
      <c r="Q54" s="163">
        <f>SUM(Q55:Q78)</f>
        <v>0.75</v>
      </c>
      <c r="R54" s="164"/>
      <c r="S54" s="164"/>
      <c r="T54" s="165"/>
      <c r="U54" s="159"/>
      <c r="V54" s="159">
        <f>SUM(V55:V78)</f>
        <v>142.17000000000002</v>
      </c>
      <c r="W54" s="159"/>
      <c r="X54" s="159"/>
      <c r="Y54" s="159"/>
      <c r="AF54" t="s">
        <v>174</v>
      </c>
    </row>
    <row r="55" spans="1:59" outlineLevel="1" x14ac:dyDescent="0.2">
      <c r="A55" s="177">
        <v>31</v>
      </c>
      <c r="B55" s="178" t="s">
        <v>410</v>
      </c>
      <c r="C55" s="188" t="s">
        <v>411</v>
      </c>
      <c r="D55" s="179" t="s">
        <v>182</v>
      </c>
      <c r="E55" s="180">
        <v>50</v>
      </c>
      <c r="F55" s="181">
        <v>200.6</v>
      </c>
      <c r="G55" s="182">
        <f t="shared" ref="G55:G78" si="14">ROUND(E55*F55,2)</f>
        <v>10030</v>
      </c>
      <c r="H55" s="181">
        <v>0</v>
      </c>
      <c r="I55" s="182">
        <f t="shared" ref="I55:I78" si="15">ROUND(E55*H55,2)</f>
        <v>0</v>
      </c>
      <c r="J55" s="181">
        <v>184</v>
      </c>
      <c r="K55" s="182">
        <f t="shared" ref="K55:K78" si="16">ROUND(E55*J55,2)</f>
        <v>9200</v>
      </c>
      <c r="L55" s="182">
        <v>21</v>
      </c>
      <c r="M55" s="182">
        <f t="shared" ref="M55:M78" si="17">G55*(1+L55/100)</f>
        <v>12136.3</v>
      </c>
      <c r="N55" s="180">
        <v>0</v>
      </c>
      <c r="O55" s="180">
        <f t="shared" ref="O55:O78" si="18">ROUND(E55*N55,2)</f>
        <v>0</v>
      </c>
      <c r="P55" s="180">
        <v>1.4919999999999999E-2</v>
      </c>
      <c r="Q55" s="180">
        <f t="shared" ref="Q55:Q78" si="19">ROUND(E55*P55,2)</f>
        <v>0.75</v>
      </c>
      <c r="R55" s="182"/>
      <c r="S55" s="182" t="s">
        <v>176</v>
      </c>
      <c r="T55" s="183" t="s">
        <v>177</v>
      </c>
      <c r="U55" s="156">
        <v>0.41299999999999998</v>
      </c>
      <c r="V55" s="156">
        <f t="shared" ref="V55:V78" si="20">ROUND(E55*U55,2)</f>
        <v>20.65</v>
      </c>
      <c r="W55" s="156"/>
      <c r="X55" s="156" t="s">
        <v>178</v>
      </c>
      <c r="Y55" s="156" t="s">
        <v>179</v>
      </c>
      <c r="Z55" s="146"/>
      <c r="AA55" s="146"/>
      <c r="AB55" s="146"/>
      <c r="AC55" s="146"/>
      <c r="AD55" s="146"/>
      <c r="AE55" s="146"/>
      <c r="AF55" s="146" t="s">
        <v>180</v>
      </c>
      <c r="AG55" s="146"/>
      <c r="AH55" s="146"/>
      <c r="AI55" s="146"/>
      <c r="AJ55" s="146"/>
      <c r="AK55" s="146"/>
      <c r="AL55" s="146"/>
      <c r="AM55" s="146"/>
      <c r="AN55" s="146"/>
      <c r="AO55" s="146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</row>
    <row r="56" spans="1:59" outlineLevel="1" x14ac:dyDescent="0.2">
      <c r="A56" s="177">
        <v>32</v>
      </c>
      <c r="B56" s="178" t="s">
        <v>412</v>
      </c>
      <c r="C56" s="188" t="s">
        <v>413</v>
      </c>
      <c r="D56" s="179" t="s">
        <v>202</v>
      </c>
      <c r="E56" s="180">
        <v>0.76</v>
      </c>
      <c r="F56" s="181">
        <v>2124</v>
      </c>
      <c r="G56" s="182">
        <f t="shared" si="14"/>
        <v>1614.24</v>
      </c>
      <c r="H56" s="181">
        <v>0</v>
      </c>
      <c r="I56" s="182">
        <f t="shared" si="15"/>
        <v>0</v>
      </c>
      <c r="J56" s="181">
        <v>2450</v>
      </c>
      <c r="K56" s="182">
        <f t="shared" si="16"/>
        <v>1862</v>
      </c>
      <c r="L56" s="182">
        <v>21</v>
      </c>
      <c r="M56" s="182">
        <f t="shared" si="17"/>
        <v>1953.2303999999999</v>
      </c>
      <c r="N56" s="180">
        <v>0</v>
      </c>
      <c r="O56" s="180">
        <f t="shared" si="18"/>
        <v>0</v>
      </c>
      <c r="P56" s="180">
        <v>0</v>
      </c>
      <c r="Q56" s="180">
        <f t="shared" si="19"/>
        <v>0</v>
      </c>
      <c r="R56" s="182"/>
      <c r="S56" s="182" t="s">
        <v>176</v>
      </c>
      <c r="T56" s="183" t="s">
        <v>177</v>
      </c>
      <c r="U56" s="156">
        <v>4.1550000000000002</v>
      </c>
      <c r="V56" s="156">
        <f t="shared" si="20"/>
        <v>3.16</v>
      </c>
      <c r="W56" s="156"/>
      <c r="X56" s="156" t="s">
        <v>178</v>
      </c>
      <c r="Y56" s="156" t="s">
        <v>179</v>
      </c>
      <c r="Z56" s="146"/>
      <c r="AA56" s="146"/>
      <c r="AB56" s="146"/>
      <c r="AC56" s="146"/>
      <c r="AD56" s="146"/>
      <c r="AE56" s="146"/>
      <c r="AF56" s="146" t="s">
        <v>180</v>
      </c>
      <c r="AG56" s="146"/>
      <c r="AH56" s="146"/>
      <c r="AI56" s="146"/>
      <c r="AJ56" s="146"/>
      <c r="AK56" s="146"/>
      <c r="AL56" s="146"/>
      <c r="AM56" s="146"/>
      <c r="AN56" s="146"/>
      <c r="AO56" s="146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</row>
    <row r="57" spans="1:59" outlineLevel="1" x14ac:dyDescent="0.2">
      <c r="A57" s="177">
        <v>33</v>
      </c>
      <c r="B57" s="178" t="s">
        <v>414</v>
      </c>
      <c r="C57" s="188" t="s">
        <v>415</v>
      </c>
      <c r="D57" s="179" t="s">
        <v>244</v>
      </c>
      <c r="E57" s="180">
        <v>4</v>
      </c>
      <c r="F57" s="181">
        <v>102.66</v>
      </c>
      <c r="G57" s="182">
        <f t="shared" si="14"/>
        <v>410.64</v>
      </c>
      <c r="H57" s="181">
        <v>0</v>
      </c>
      <c r="I57" s="182">
        <f t="shared" si="15"/>
        <v>0</v>
      </c>
      <c r="J57" s="181">
        <v>88.5</v>
      </c>
      <c r="K57" s="182">
        <f t="shared" si="16"/>
        <v>354</v>
      </c>
      <c r="L57" s="182">
        <v>21</v>
      </c>
      <c r="M57" s="182">
        <f t="shared" si="17"/>
        <v>496.87439999999998</v>
      </c>
      <c r="N57" s="180">
        <v>0</v>
      </c>
      <c r="O57" s="180">
        <f t="shared" si="18"/>
        <v>0</v>
      </c>
      <c r="P57" s="180">
        <v>0</v>
      </c>
      <c r="Q57" s="180">
        <f t="shared" si="19"/>
        <v>0</v>
      </c>
      <c r="R57" s="182"/>
      <c r="S57" s="182" t="s">
        <v>176</v>
      </c>
      <c r="T57" s="183" t="s">
        <v>177</v>
      </c>
      <c r="U57" s="156">
        <v>0.157</v>
      </c>
      <c r="V57" s="156">
        <f t="shared" si="20"/>
        <v>0.63</v>
      </c>
      <c r="W57" s="156"/>
      <c r="X57" s="156" t="s">
        <v>178</v>
      </c>
      <c r="Y57" s="156" t="s">
        <v>179</v>
      </c>
      <c r="Z57" s="146"/>
      <c r="AA57" s="146"/>
      <c r="AB57" s="146"/>
      <c r="AC57" s="146"/>
      <c r="AD57" s="146"/>
      <c r="AE57" s="146"/>
      <c r="AF57" s="146" t="s">
        <v>180</v>
      </c>
      <c r="AG57" s="146"/>
      <c r="AH57" s="146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</row>
    <row r="58" spans="1:59" outlineLevel="1" x14ac:dyDescent="0.2">
      <c r="A58" s="177">
        <v>34</v>
      </c>
      <c r="B58" s="178" t="s">
        <v>416</v>
      </c>
      <c r="C58" s="188" t="s">
        <v>417</v>
      </c>
      <c r="D58" s="179" t="s">
        <v>244</v>
      </c>
      <c r="E58" s="180">
        <v>4</v>
      </c>
      <c r="F58" s="181">
        <v>113.28</v>
      </c>
      <c r="G58" s="182">
        <f t="shared" si="14"/>
        <v>453.12</v>
      </c>
      <c r="H58" s="181">
        <v>0</v>
      </c>
      <c r="I58" s="182">
        <f t="shared" si="15"/>
        <v>0</v>
      </c>
      <c r="J58" s="181">
        <v>98.1</v>
      </c>
      <c r="K58" s="182">
        <f t="shared" si="16"/>
        <v>392.4</v>
      </c>
      <c r="L58" s="182">
        <v>21</v>
      </c>
      <c r="M58" s="182">
        <f t="shared" si="17"/>
        <v>548.27520000000004</v>
      </c>
      <c r="N58" s="180">
        <v>0</v>
      </c>
      <c r="O58" s="180">
        <f t="shared" si="18"/>
        <v>0</v>
      </c>
      <c r="P58" s="180">
        <v>0</v>
      </c>
      <c r="Q58" s="180">
        <f t="shared" si="19"/>
        <v>0</v>
      </c>
      <c r="R58" s="182"/>
      <c r="S58" s="182" t="s">
        <v>176</v>
      </c>
      <c r="T58" s="183" t="s">
        <v>177</v>
      </c>
      <c r="U58" s="156">
        <v>0.17399999999999999</v>
      </c>
      <c r="V58" s="156">
        <f t="shared" si="20"/>
        <v>0.7</v>
      </c>
      <c r="W58" s="156"/>
      <c r="X58" s="156" t="s">
        <v>178</v>
      </c>
      <c r="Y58" s="156" t="s">
        <v>179</v>
      </c>
      <c r="Z58" s="146"/>
      <c r="AA58" s="146"/>
      <c r="AB58" s="146"/>
      <c r="AC58" s="146"/>
      <c r="AD58" s="146"/>
      <c r="AE58" s="146"/>
      <c r="AF58" s="146" t="s">
        <v>180</v>
      </c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</row>
    <row r="59" spans="1:59" outlineLevel="1" x14ac:dyDescent="0.2">
      <c r="A59" s="177">
        <v>35</v>
      </c>
      <c r="B59" s="178" t="s">
        <v>418</v>
      </c>
      <c r="C59" s="188" t="s">
        <v>419</v>
      </c>
      <c r="D59" s="179" t="s">
        <v>244</v>
      </c>
      <c r="E59" s="180">
        <v>4</v>
      </c>
      <c r="F59" s="181">
        <v>167.56</v>
      </c>
      <c r="G59" s="182">
        <f t="shared" si="14"/>
        <v>670.24</v>
      </c>
      <c r="H59" s="181">
        <v>0</v>
      </c>
      <c r="I59" s="182">
        <f t="shared" si="15"/>
        <v>0</v>
      </c>
      <c r="J59" s="181">
        <v>146</v>
      </c>
      <c r="K59" s="182">
        <f t="shared" si="16"/>
        <v>584</v>
      </c>
      <c r="L59" s="182">
        <v>21</v>
      </c>
      <c r="M59" s="182">
        <f t="shared" si="17"/>
        <v>810.99040000000002</v>
      </c>
      <c r="N59" s="180">
        <v>0</v>
      </c>
      <c r="O59" s="180">
        <f t="shared" si="18"/>
        <v>0</v>
      </c>
      <c r="P59" s="180">
        <v>0</v>
      </c>
      <c r="Q59" s="180">
        <f t="shared" si="19"/>
        <v>0</v>
      </c>
      <c r="R59" s="182"/>
      <c r="S59" s="182" t="s">
        <v>176</v>
      </c>
      <c r="T59" s="183" t="s">
        <v>177</v>
      </c>
      <c r="U59" s="156">
        <v>0.25900000000000001</v>
      </c>
      <c r="V59" s="156">
        <f t="shared" si="20"/>
        <v>1.04</v>
      </c>
      <c r="W59" s="156"/>
      <c r="X59" s="156" t="s">
        <v>178</v>
      </c>
      <c r="Y59" s="156" t="s">
        <v>179</v>
      </c>
      <c r="Z59" s="146"/>
      <c r="AA59" s="146"/>
      <c r="AB59" s="146"/>
      <c r="AC59" s="146"/>
      <c r="AD59" s="146"/>
      <c r="AE59" s="146"/>
      <c r="AF59" s="146" t="s">
        <v>180</v>
      </c>
      <c r="AG59" s="146"/>
      <c r="AH59" s="146"/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</row>
    <row r="60" spans="1:59" outlineLevel="1" x14ac:dyDescent="0.2">
      <c r="A60" s="177">
        <v>36</v>
      </c>
      <c r="B60" s="178" t="s">
        <v>420</v>
      </c>
      <c r="C60" s="188" t="s">
        <v>421</v>
      </c>
      <c r="D60" s="179" t="s">
        <v>182</v>
      </c>
      <c r="E60" s="180">
        <v>35</v>
      </c>
      <c r="F60" s="181">
        <v>35.4</v>
      </c>
      <c r="G60" s="182">
        <f t="shared" si="14"/>
        <v>1239</v>
      </c>
      <c r="H60" s="181">
        <v>0</v>
      </c>
      <c r="I60" s="182">
        <f t="shared" si="15"/>
        <v>0</v>
      </c>
      <c r="J60" s="181">
        <v>33.299999999999997</v>
      </c>
      <c r="K60" s="182">
        <f t="shared" si="16"/>
        <v>1165.5</v>
      </c>
      <c r="L60" s="182">
        <v>21</v>
      </c>
      <c r="M60" s="182">
        <f t="shared" si="17"/>
        <v>1499.19</v>
      </c>
      <c r="N60" s="180">
        <v>0</v>
      </c>
      <c r="O60" s="180">
        <f t="shared" si="18"/>
        <v>0</v>
      </c>
      <c r="P60" s="180">
        <v>0</v>
      </c>
      <c r="Q60" s="180">
        <f t="shared" si="19"/>
        <v>0</v>
      </c>
      <c r="R60" s="182"/>
      <c r="S60" s="182" t="s">
        <v>176</v>
      </c>
      <c r="T60" s="183" t="s">
        <v>177</v>
      </c>
      <c r="U60" s="156">
        <v>5.8999999999999997E-2</v>
      </c>
      <c r="V60" s="156">
        <f t="shared" si="20"/>
        <v>2.0699999999999998</v>
      </c>
      <c r="W60" s="156"/>
      <c r="X60" s="156" t="s">
        <v>178</v>
      </c>
      <c r="Y60" s="156" t="s">
        <v>179</v>
      </c>
      <c r="Z60" s="146"/>
      <c r="AA60" s="146"/>
      <c r="AB60" s="146"/>
      <c r="AC60" s="146"/>
      <c r="AD60" s="146"/>
      <c r="AE60" s="146"/>
      <c r="AF60" s="146" t="s">
        <v>180</v>
      </c>
      <c r="AG60" s="146"/>
      <c r="AH60" s="146"/>
      <c r="AI60" s="146"/>
      <c r="AJ60" s="146"/>
      <c r="AK60" s="146"/>
      <c r="AL60" s="146"/>
      <c r="AM60" s="146"/>
      <c r="AN60" s="146"/>
      <c r="AO60" s="146"/>
      <c r="AP60" s="146"/>
      <c r="AQ60" s="146"/>
      <c r="AR60" s="146"/>
      <c r="AS60" s="146"/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</row>
    <row r="61" spans="1:59" outlineLevel="1" x14ac:dyDescent="0.2">
      <c r="A61" s="177">
        <v>37</v>
      </c>
      <c r="B61" s="178" t="s">
        <v>422</v>
      </c>
      <c r="C61" s="188" t="s">
        <v>423</v>
      </c>
      <c r="D61" s="179" t="s">
        <v>182</v>
      </c>
      <c r="E61" s="180">
        <v>70</v>
      </c>
      <c r="F61" s="181">
        <v>29.5</v>
      </c>
      <c r="G61" s="182">
        <f t="shared" si="14"/>
        <v>2065</v>
      </c>
      <c r="H61" s="181">
        <v>0.83</v>
      </c>
      <c r="I61" s="182">
        <f t="shared" si="15"/>
        <v>58.1</v>
      </c>
      <c r="J61" s="181">
        <v>27.07</v>
      </c>
      <c r="K61" s="182">
        <f t="shared" si="16"/>
        <v>1894.9</v>
      </c>
      <c r="L61" s="182">
        <v>21</v>
      </c>
      <c r="M61" s="182">
        <f t="shared" si="17"/>
        <v>2498.65</v>
      </c>
      <c r="N61" s="180">
        <v>0</v>
      </c>
      <c r="O61" s="180">
        <f t="shared" si="18"/>
        <v>0</v>
      </c>
      <c r="P61" s="180">
        <v>0</v>
      </c>
      <c r="Q61" s="180">
        <f t="shared" si="19"/>
        <v>0</v>
      </c>
      <c r="R61" s="182"/>
      <c r="S61" s="182" t="s">
        <v>176</v>
      </c>
      <c r="T61" s="183" t="s">
        <v>177</v>
      </c>
      <c r="U61" s="156">
        <v>4.8000000000000001E-2</v>
      </c>
      <c r="V61" s="156">
        <f t="shared" si="20"/>
        <v>3.36</v>
      </c>
      <c r="W61" s="156"/>
      <c r="X61" s="156" t="s">
        <v>178</v>
      </c>
      <c r="Y61" s="156" t="s">
        <v>179</v>
      </c>
      <c r="Z61" s="146"/>
      <c r="AA61" s="146"/>
      <c r="AB61" s="146"/>
      <c r="AC61" s="146"/>
      <c r="AD61" s="146"/>
      <c r="AE61" s="146"/>
      <c r="AF61" s="146" t="s">
        <v>180</v>
      </c>
      <c r="AG61" s="146"/>
      <c r="AH61" s="146"/>
      <c r="AI61" s="146"/>
      <c r="AJ61" s="146"/>
      <c r="AK61" s="146"/>
      <c r="AL61" s="146"/>
      <c r="AM61" s="146"/>
      <c r="AN61" s="146"/>
      <c r="AO61" s="146"/>
      <c r="AP61" s="146"/>
      <c r="AQ61" s="146"/>
      <c r="AR61" s="146"/>
      <c r="AS61" s="146"/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</row>
    <row r="62" spans="1:59" outlineLevel="1" x14ac:dyDescent="0.2">
      <c r="A62" s="177">
        <v>38</v>
      </c>
      <c r="B62" s="178" t="s">
        <v>424</v>
      </c>
      <c r="C62" s="188" t="s">
        <v>425</v>
      </c>
      <c r="D62" s="179" t="s">
        <v>182</v>
      </c>
      <c r="E62" s="180">
        <v>55</v>
      </c>
      <c r="F62" s="181">
        <v>41.3</v>
      </c>
      <c r="G62" s="182">
        <f t="shared" si="14"/>
        <v>2271.5</v>
      </c>
      <c r="H62" s="181">
        <v>3.32</v>
      </c>
      <c r="I62" s="182">
        <f t="shared" si="15"/>
        <v>182.6</v>
      </c>
      <c r="J62" s="181">
        <v>33.28</v>
      </c>
      <c r="K62" s="182">
        <f t="shared" si="16"/>
        <v>1830.4</v>
      </c>
      <c r="L62" s="182">
        <v>21</v>
      </c>
      <c r="M62" s="182">
        <f t="shared" si="17"/>
        <v>2748.5149999999999</v>
      </c>
      <c r="N62" s="180">
        <v>0</v>
      </c>
      <c r="O62" s="180">
        <f t="shared" si="18"/>
        <v>0</v>
      </c>
      <c r="P62" s="180">
        <v>0</v>
      </c>
      <c r="Q62" s="180">
        <f t="shared" si="19"/>
        <v>0</v>
      </c>
      <c r="R62" s="182"/>
      <c r="S62" s="182" t="s">
        <v>176</v>
      </c>
      <c r="T62" s="183" t="s">
        <v>177</v>
      </c>
      <c r="U62" s="156">
        <v>5.8999999999999997E-2</v>
      </c>
      <c r="V62" s="156">
        <f t="shared" si="20"/>
        <v>3.25</v>
      </c>
      <c r="W62" s="156"/>
      <c r="X62" s="156" t="s">
        <v>178</v>
      </c>
      <c r="Y62" s="156" t="s">
        <v>179</v>
      </c>
      <c r="Z62" s="146"/>
      <c r="AA62" s="146"/>
      <c r="AB62" s="146"/>
      <c r="AC62" s="146"/>
      <c r="AD62" s="146"/>
      <c r="AE62" s="146"/>
      <c r="AF62" s="146" t="s">
        <v>180</v>
      </c>
      <c r="AG62" s="146"/>
      <c r="AH62" s="146"/>
      <c r="AI62" s="146"/>
      <c r="AJ62" s="146"/>
      <c r="AK62" s="146"/>
      <c r="AL62" s="146"/>
      <c r="AM62" s="146"/>
      <c r="AN62" s="146"/>
      <c r="AO62" s="146"/>
      <c r="AP62" s="146"/>
      <c r="AQ62" s="146"/>
      <c r="AR62" s="146"/>
      <c r="AS62" s="146"/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</row>
    <row r="63" spans="1:59" outlineLevel="1" x14ac:dyDescent="0.2">
      <c r="A63" s="177">
        <v>39</v>
      </c>
      <c r="B63" s="178" t="s">
        <v>426</v>
      </c>
      <c r="C63" s="188" t="s">
        <v>427</v>
      </c>
      <c r="D63" s="179" t="s">
        <v>182</v>
      </c>
      <c r="E63" s="180">
        <v>5</v>
      </c>
      <c r="F63" s="181">
        <v>398.84</v>
      </c>
      <c r="G63" s="182">
        <f t="shared" si="14"/>
        <v>1994.2</v>
      </c>
      <c r="H63" s="181">
        <v>144.71</v>
      </c>
      <c r="I63" s="182">
        <f t="shared" si="15"/>
        <v>723.55</v>
      </c>
      <c r="J63" s="181">
        <v>180.29</v>
      </c>
      <c r="K63" s="182">
        <f t="shared" si="16"/>
        <v>901.45</v>
      </c>
      <c r="L63" s="182">
        <v>21</v>
      </c>
      <c r="M63" s="182">
        <f t="shared" si="17"/>
        <v>2412.982</v>
      </c>
      <c r="N63" s="180">
        <v>3.4000000000000002E-4</v>
      </c>
      <c r="O63" s="180">
        <f t="shared" si="18"/>
        <v>0</v>
      </c>
      <c r="P63" s="180">
        <v>0</v>
      </c>
      <c r="Q63" s="180">
        <f t="shared" si="19"/>
        <v>0</v>
      </c>
      <c r="R63" s="182"/>
      <c r="S63" s="182" t="s">
        <v>176</v>
      </c>
      <c r="T63" s="183" t="s">
        <v>177</v>
      </c>
      <c r="U63" s="156">
        <v>0.32</v>
      </c>
      <c r="V63" s="156">
        <f t="shared" si="20"/>
        <v>1.6</v>
      </c>
      <c r="W63" s="156"/>
      <c r="X63" s="156" t="s">
        <v>178</v>
      </c>
      <c r="Y63" s="156" t="s">
        <v>179</v>
      </c>
      <c r="Z63" s="146"/>
      <c r="AA63" s="146"/>
      <c r="AB63" s="146"/>
      <c r="AC63" s="146"/>
      <c r="AD63" s="146"/>
      <c r="AE63" s="146"/>
      <c r="AF63" s="146" t="s">
        <v>180</v>
      </c>
      <c r="AG63" s="146"/>
      <c r="AH63" s="146"/>
      <c r="AI63" s="146"/>
      <c r="AJ63" s="146"/>
      <c r="AK63" s="146"/>
      <c r="AL63" s="146"/>
      <c r="AM63" s="146"/>
      <c r="AN63" s="146"/>
      <c r="AO63" s="146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</row>
    <row r="64" spans="1:59" outlineLevel="1" x14ac:dyDescent="0.2">
      <c r="A64" s="177">
        <v>40</v>
      </c>
      <c r="B64" s="178" t="s">
        <v>428</v>
      </c>
      <c r="C64" s="188" t="s">
        <v>429</v>
      </c>
      <c r="D64" s="179" t="s">
        <v>182</v>
      </c>
      <c r="E64" s="180">
        <v>5</v>
      </c>
      <c r="F64" s="181">
        <v>371.7</v>
      </c>
      <c r="G64" s="182">
        <f t="shared" si="14"/>
        <v>1858.5</v>
      </c>
      <c r="H64" s="181">
        <v>114.21</v>
      </c>
      <c r="I64" s="182">
        <f t="shared" si="15"/>
        <v>571.04999999999995</v>
      </c>
      <c r="J64" s="181">
        <v>180.29</v>
      </c>
      <c r="K64" s="182">
        <f t="shared" si="16"/>
        <v>901.45</v>
      </c>
      <c r="L64" s="182">
        <v>21</v>
      </c>
      <c r="M64" s="182">
        <f t="shared" si="17"/>
        <v>2248.7849999999999</v>
      </c>
      <c r="N64" s="180">
        <v>3.8000000000000002E-4</v>
      </c>
      <c r="O64" s="180">
        <f t="shared" si="18"/>
        <v>0</v>
      </c>
      <c r="P64" s="180">
        <v>0</v>
      </c>
      <c r="Q64" s="180">
        <f t="shared" si="19"/>
        <v>0</v>
      </c>
      <c r="R64" s="182"/>
      <c r="S64" s="182" t="s">
        <v>176</v>
      </c>
      <c r="T64" s="183" t="s">
        <v>177</v>
      </c>
      <c r="U64" s="156">
        <v>0.32</v>
      </c>
      <c r="V64" s="156">
        <f t="shared" si="20"/>
        <v>1.6</v>
      </c>
      <c r="W64" s="156"/>
      <c r="X64" s="156" t="s">
        <v>178</v>
      </c>
      <c r="Y64" s="156" t="s">
        <v>179</v>
      </c>
      <c r="Z64" s="146"/>
      <c r="AA64" s="146"/>
      <c r="AB64" s="146"/>
      <c r="AC64" s="146"/>
      <c r="AD64" s="146"/>
      <c r="AE64" s="146"/>
      <c r="AF64" s="146" t="s">
        <v>180</v>
      </c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</row>
    <row r="65" spans="1:59" outlineLevel="1" x14ac:dyDescent="0.2">
      <c r="A65" s="177">
        <v>41</v>
      </c>
      <c r="B65" s="178" t="s">
        <v>430</v>
      </c>
      <c r="C65" s="188" t="s">
        <v>949</v>
      </c>
      <c r="D65" s="179" t="s">
        <v>182</v>
      </c>
      <c r="E65" s="180">
        <v>5</v>
      </c>
      <c r="F65" s="181">
        <v>403.56</v>
      </c>
      <c r="G65" s="182">
        <f t="shared" si="14"/>
        <v>2017.8</v>
      </c>
      <c r="H65" s="181">
        <v>127.25</v>
      </c>
      <c r="I65" s="182">
        <f t="shared" si="15"/>
        <v>636.25</v>
      </c>
      <c r="J65" s="181">
        <v>202.25</v>
      </c>
      <c r="K65" s="182">
        <f t="shared" si="16"/>
        <v>1011.25</v>
      </c>
      <c r="L65" s="182">
        <v>21</v>
      </c>
      <c r="M65" s="182">
        <f t="shared" si="17"/>
        <v>2441.538</v>
      </c>
      <c r="N65" s="180">
        <v>4.6999999999999999E-4</v>
      </c>
      <c r="O65" s="180">
        <f t="shared" si="18"/>
        <v>0</v>
      </c>
      <c r="P65" s="180">
        <v>0</v>
      </c>
      <c r="Q65" s="180">
        <f t="shared" si="19"/>
        <v>0</v>
      </c>
      <c r="R65" s="182"/>
      <c r="S65" s="182" t="s">
        <v>176</v>
      </c>
      <c r="T65" s="183" t="s">
        <v>177</v>
      </c>
      <c r="U65" s="156">
        <v>0.35899999999999999</v>
      </c>
      <c r="V65" s="156">
        <f t="shared" si="20"/>
        <v>1.8</v>
      </c>
      <c r="W65" s="156"/>
      <c r="X65" s="156" t="s">
        <v>178</v>
      </c>
      <c r="Y65" s="156" t="s">
        <v>179</v>
      </c>
      <c r="Z65" s="146"/>
      <c r="AA65" s="146"/>
      <c r="AB65" s="146"/>
      <c r="AC65" s="146"/>
      <c r="AD65" s="146"/>
      <c r="AE65" s="146"/>
      <c r="AF65" s="146" t="s">
        <v>180</v>
      </c>
      <c r="AG65" s="146"/>
      <c r="AH65" s="146"/>
      <c r="AI65" s="146"/>
      <c r="AJ65" s="146"/>
      <c r="AK65" s="146"/>
      <c r="AL65" s="146"/>
      <c r="AM65" s="146"/>
      <c r="AN65" s="146"/>
      <c r="AO65" s="146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</row>
    <row r="66" spans="1:59" outlineLevel="1" x14ac:dyDescent="0.2">
      <c r="A66" s="177">
        <v>42</v>
      </c>
      <c r="B66" s="178" t="s">
        <v>431</v>
      </c>
      <c r="C66" s="188" t="s">
        <v>432</v>
      </c>
      <c r="D66" s="179" t="s">
        <v>182</v>
      </c>
      <c r="E66" s="180">
        <v>5</v>
      </c>
      <c r="F66" s="181">
        <v>883.81999999999994</v>
      </c>
      <c r="G66" s="182">
        <f t="shared" si="14"/>
        <v>4419.1000000000004</v>
      </c>
      <c r="H66" s="181">
        <v>292.19</v>
      </c>
      <c r="I66" s="182">
        <f t="shared" si="15"/>
        <v>1460.95</v>
      </c>
      <c r="J66" s="181">
        <v>460.81</v>
      </c>
      <c r="K66" s="182">
        <f t="shared" si="16"/>
        <v>2304.0500000000002</v>
      </c>
      <c r="L66" s="182">
        <v>21</v>
      </c>
      <c r="M66" s="182">
        <f t="shared" si="17"/>
        <v>5347.1109999999999</v>
      </c>
      <c r="N66" s="180">
        <v>7.7999999999999999E-4</v>
      </c>
      <c r="O66" s="180">
        <f t="shared" si="18"/>
        <v>0</v>
      </c>
      <c r="P66" s="180">
        <v>0</v>
      </c>
      <c r="Q66" s="180">
        <f t="shared" si="19"/>
        <v>0</v>
      </c>
      <c r="R66" s="182"/>
      <c r="S66" s="182" t="s">
        <v>176</v>
      </c>
      <c r="T66" s="183" t="s">
        <v>177</v>
      </c>
      <c r="U66" s="156">
        <v>0.81899999999999995</v>
      </c>
      <c r="V66" s="156">
        <f t="shared" si="20"/>
        <v>4.0999999999999996</v>
      </c>
      <c r="W66" s="156"/>
      <c r="X66" s="156" t="s">
        <v>178</v>
      </c>
      <c r="Y66" s="156" t="s">
        <v>179</v>
      </c>
      <c r="Z66" s="146"/>
      <c r="AA66" s="146"/>
      <c r="AB66" s="146"/>
      <c r="AC66" s="146"/>
      <c r="AD66" s="146"/>
      <c r="AE66" s="146"/>
      <c r="AF66" s="146" t="s">
        <v>180</v>
      </c>
      <c r="AG66" s="146"/>
      <c r="AH66" s="146"/>
      <c r="AI66" s="146"/>
      <c r="AJ66" s="146"/>
      <c r="AK66" s="146"/>
      <c r="AL66" s="146"/>
      <c r="AM66" s="146"/>
      <c r="AN66" s="146"/>
      <c r="AO66" s="146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</row>
    <row r="67" spans="1:59" outlineLevel="1" x14ac:dyDescent="0.2">
      <c r="A67" s="177">
        <v>43</v>
      </c>
      <c r="B67" s="178" t="s">
        <v>433</v>
      </c>
      <c r="C67" s="188" t="s">
        <v>434</v>
      </c>
      <c r="D67" s="179" t="s">
        <v>182</v>
      </c>
      <c r="E67" s="180">
        <v>15</v>
      </c>
      <c r="F67" s="181">
        <v>991.19999999999993</v>
      </c>
      <c r="G67" s="182">
        <f t="shared" si="14"/>
        <v>14868</v>
      </c>
      <c r="H67" s="181">
        <v>409.58</v>
      </c>
      <c r="I67" s="182">
        <f t="shared" si="15"/>
        <v>6143.7</v>
      </c>
      <c r="J67" s="181">
        <v>448.42</v>
      </c>
      <c r="K67" s="182">
        <f t="shared" si="16"/>
        <v>6726.3</v>
      </c>
      <c r="L67" s="182">
        <v>21</v>
      </c>
      <c r="M67" s="182">
        <f t="shared" si="17"/>
        <v>17990.28</v>
      </c>
      <c r="N67" s="180">
        <v>1.31E-3</v>
      </c>
      <c r="O67" s="180">
        <f t="shared" si="18"/>
        <v>0.02</v>
      </c>
      <c r="P67" s="180">
        <v>0</v>
      </c>
      <c r="Q67" s="180">
        <f t="shared" si="19"/>
        <v>0</v>
      </c>
      <c r="R67" s="182"/>
      <c r="S67" s="182" t="s">
        <v>176</v>
      </c>
      <c r="T67" s="183" t="s">
        <v>177</v>
      </c>
      <c r="U67" s="156">
        <v>0.79700000000000004</v>
      </c>
      <c r="V67" s="156">
        <f t="shared" si="20"/>
        <v>11.96</v>
      </c>
      <c r="W67" s="156"/>
      <c r="X67" s="156" t="s">
        <v>178</v>
      </c>
      <c r="Y67" s="156" t="s">
        <v>179</v>
      </c>
      <c r="Z67" s="146"/>
      <c r="AA67" s="146"/>
      <c r="AB67" s="146"/>
      <c r="AC67" s="146"/>
      <c r="AD67" s="146"/>
      <c r="AE67" s="146"/>
      <c r="AF67" s="146" t="s">
        <v>180</v>
      </c>
      <c r="AG67" s="146"/>
      <c r="AH67" s="146"/>
      <c r="AI67" s="146"/>
      <c r="AJ67" s="146"/>
      <c r="AK67" s="146"/>
      <c r="AL67" s="146"/>
      <c r="AM67" s="146"/>
      <c r="AN67" s="146"/>
      <c r="AO67" s="146"/>
      <c r="AP67" s="146"/>
      <c r="AQ67" s="146"/>
      <c r="AR67" s="146"/>
      <c r="AS67" s="146"/>
      <c r="AT67" s="146"/>
      <c r="AU67" s="146"/>
      <c r="AV67" s="146"/>
      <c r="AW67" s="146"/>
      <c r="AX67" s="146"/>
      <c r="AY67" s="146"/>
      <c r="AZ67" s="146"/>
      <c r="BA67" s="146"/>
      <c r="BB67" s="146"/>
      <c r="BC67" s="146"/>
      <c r="BD67" s="146"/>
      <c r="BE67" s="146"/>
      <c r="BF67" s="146"/>
      <c r="BG67" s="146"/>
    </row>
    <row r="68" spans="1:59" outlineLevel="1" x14ac:dyDescent="0.2">
      <c r="A68" s="177">
        <v>44</v>
      </c>
      <c r="B68" s="178" t="s">
        <v>435</v>
      </c>
      <c r="C68" s="188" t="s">
        <v>436</v>
      </c>
      <c r="D68" s="179" t="s">
        <v>182</v>
      </c>
      <c r="E68" s="180">
        <v>5</v>
      </c>
      <c r="F68" s="181">
        <v>1033.6799999999998</v>
      </c>
      <c r="G68" s="182">
        <f t="shared" si="14"/>
        <v>5168.3999999999996</v>
      </c>
      <c r="H68" s="181">
        <v>439.28</v>
      </c>
      <c r="I68" s="182">
        <f t="shared" si="15"/>
        <v>2196.4</v>
      </c>
      <c r="J68" s="181">
        <v>450.72</v>
      </c>
      <c r="K68" s="182">
        <f t="shared" si="16"/>
        <v>2253.6</v>
      </c>
      <c r="L68" s="182">
        <v>21</v>
      </c>
      <c r="M68" s="182">
        <f t="shared" si="17"/>
        <v>6253.7639999999992</v>
      </c>
      <c r="N68" s="180">
        <v>2.0999999999999999E-3</v>
      </c>
      <c r="O68" s="180">
        <f t="shared" si="18"/>
        <v>0.01</v>
      </c>
      <c r="P68" s="180">
        <v>0</v>
      </c>
      <c r="Q68" s="180">
        <f t="shared" si="19"/>
        <v>0</v>
      </c>
      <c r="R68" s="182"/>
      <c r="S68" s="182" t="s">
        <v>176</v>
      </c>
      <c r="T68" s="183" t="s">
        <v>177</v>
      </c>
      <c r="U68" s="156">
        <v>0.8</v>
      </c>
      <c r="V68" s="156">
        <f t="shared" si="20"/>
        <v>4</v>
      </c>
      <c r="W68" s="156"/>
      <c r="X68" s="156" t="s">
        <v>178</v>
      </c>
      <c r="Y68" s="156" t="s">
        <v>179</v>
      </c>
      <c r="Z68" s="146"/>
      <c r="AA68" s="146"/>
      <c r="AB68" s="146"/>
      <c r="AC68" s="146"/>
      <c r="AD68" s="146"/>
      <c r="AE68" s="146"/>
      <c r="AF68" s="146" t="s">
        <v>180</v>
      </c>
      <c r="AG68" s="146"/>
      <c r="AH68" s="146"/>
      <c r="AI68" s="146"/>
      <c r="AJ68" s="146"/>
      <c r="AK68" s="146"/>
      <c r="AL68" s="146"/>
      <c r="AM68" s="146"/>
      <c r="AN68" s="146"/>
      <c r="AO68" s="146"/>
      <c r="AP68" s="146"/>
      <c r="AQ68" s="146"/>
      <c r="AR68" s="146"/>
      <c r="AS68" s="146"/>
      <c r="AT68" s="146"/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6"/>
      <c r="BF68" s="146"/>
      <c r="BG68" s="146"/>
    </row>
    <row r="69" spans="1:59" outlineLevel="1" x14ac:dyDescent="0.2">
      <c r="A69" s="177">
        <v>45</v>
      </c>
      <c r="B69" s="178" t="s">
        <v>437</v>
      </c>
      <c r="C69" s="188" t="s">
        <v>438</v>
      </c>
      <c r="D69" s="179" t="s">
        <v>182</v>
      </c>
      <c r="E69" s="180">
        <v>65</v>
      </c>
      <c r="F69" s="181">
        <v>1172.9199999999998</v>
      </c>
      <c r="G69" s="182">
        <f t="shared" si="14"/>
        <v>76239.8</v>
      </c>
      <c r="H69" s="181">
        <v>604.28</v>
      </c>
      <c r="I69" s="182">
        <f t="shared" si="15"/>
        <v>39278.199999999997</v>
      </c>
      <c r="J69" s="181">
        <v>450.72</v>
      </c>
      <c r="K69" s="182">
        <f t="shared" si="16"/>
        <v>29296.799999999999</v>
      </c>
      <c r="L69" s="182">
        <v>21</v>
      </c>
      <c r="M69" s="182">
        <f t="shared" si="17"/>
        <v>92250.157999999996</v>
      </c>
      <c r="N69" s="180">
        <v>2.5200000000000001E-3</v>
      </c>
      <c r="O69" s="180">
        <f t="shared" si="18"/>
        <v>0.16</v>
      </c>
      <c r="P69" s="180">
        <v>0</v>
      </c>
      <c r="Q69" s="180">
        <f t="shared" si="19"/>
        <v>0</v>
      </c>
      <c r="R69" s="182"/>
      <c r="S69" s="182" t="s">
        <v>176</v>
      </c>
      <c r="T69" s="183" t="s">
        <v>177</v>
      </c>
      <c r="U69" s="156">
        <v>0.8</v>
      </c>
      <c r="V69" s="156">
        <f t="shared" si="20"/>
        <v>52</v>
      </c>
      <c r="W69" s="156"/>
      <c r="X69" s="156" t="s">
        <v>178</v>
      </c>
      <c r="Y69" s="156" t="s">
        <v>179</v>
      </c>
      <c r="Z69" s="146"/>
      <c r="AA69" s="146"/>
      <c r="AB69" s="146"/>
      <c r="AC69" s="146"/>
      <c r="AD69" s="146"/>
      <c r="AE69" s="146"/>
      <c r="AF69" s="146" t="s">
        <v>180</v>
      </c>
      <c r="AG69" s="146"/>
      <c r="AH69" s="146"/>
      <c r="AI69" s="146"/>
      <c r="AJ69" s="146"/>
      <c r="AK69" s="146"/>
      <c r="AL69" s="146"/>
      <c r="AM69" s="146"/>
      <c r="AN69" s="146"/>
      <c r="AO69" s="146"/>
      <c r="AP69" s="146"/>
      <c r="AQ69" s="146"/>
      <c r="AR69" s="146"/>
      <c r="AS69" s="146"/>
      <c r="AT69" s="146"/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</row>
    <row r="70" spans="1:59" outlineLevel="1" x14ac:dyDescent="0.2">
      <c r="A70" s="177">
        <v>46</v>
      </c>
      <c r="B70" s="178" t="s">
        <v>439</v>
      </c>
      <c r="C70" s="188" t="s">
        <v>440</v>
      </c>
      <c r="D70" s="179" t="s">
        <v>182</v>
      </c>
      <c r="E70" s="180">
        <v>55</v>
      </c>
      <c r="F70" s="181">
        <v>1191.8</v>
      </c>
      <c r="G70" s="182">
        <f t="shared" si="14"/>
        <v>65549</v>
      </c>
      <c r="H70" s="181">
        <v>775.13</v>
      </c>
      <c r="I70" s="182">
        <f t="shared" si="15"/>
        <v>42632.15</v>
      </c>
      <c r="J70" s="181">
        <v>309.87</v>
      </c>
      <c r="K70" s="182">
        <f t="shared" si="16"/>
        <v>17042.849999999999</v>
      </c>
      <c r="L70" s="182">
        <v>21</v>
      </c>
      <c r="M70" s="182">
        <f t="shared" si="17"/>
        <v>79314.289999999994</v>
      </c>
      <c r="N70" s="180">
        <v>3.5699999999999998E-3</v>
      </c>
      <c r="O70" s="180">
        <f t="shared" si="18"/>
        <v>0.2</v>
      </c>
      <c r="P70" s="180">
        <v>0</v>
      </c>
      <c r="Q70" s="180">
        <f t="shared" si="19"/>
        <v>0</v>
      </c>
      <c r="R70" s="182"/>
      <c r="S70" s="182" t="s">
        <v>176</v>
      </c>
      <c r="T70" s="183" t="s">
        <v>177</v>
      </c>
      <c r="U70" s="156">
        <v>0.55000000000000004</v>
      </c>
      <c r="V70" s="156">
        <f t="shared" si="20"/>
        <v>30.25</v>
      </c>
      <c r="W70" s="156"/>
      <c r="X70" s="156" t="s">
        <v>178</v>
      </c>
      <c r="Y70" s="156" t="s">
        <v>179</v>
      </c>
      <c r="Z70" s="146"/>
      <c r="AA70" s="146"/>
      <c r="AB70" s="146"/>
      <c r="AC70" s="146"/>
      <c r="AD70" s="146"/>
      <c r="AE70" s="146"/>
      <c r="AF70" s="146" t="s">
        <v>180</v>
      </c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</row>
    <row r="71" spans="1:59" outlineLevel="1" x14ac:dyDescent="0.2">
      <c r="A71" s="177">
        <v>47</v>
      </c>
      <c r="B71" s="178" t="s">
        <v>441</v>
      </c>
      <c r="C71" s="188" t="s">
        <v>442</v>
      </c>
      <c r="D71" s="179" t="s">
        <v>244</v>
      </c>
      <c r="E71" s="180">
        <v>6</v>
      </c>
      <c r="F71" s="181">
        <v>2537</v>
      </c>
      <c r="G71" s="182">
        <f t="shared" si="14"/>
        <v>15222</v>
      </c>
      <c r="H71" s="181">
        <v>1730</v>
      </c>
      <c r="I71" s="182">
        <f t="shared" si="15"/>
        <v>10380</v>
      </c>
      <c r="J71" s="181">
        <v>0</v>
      </c>
      <c r="K71" s="182">
        <f t="shared" si="16"/>
        <v>0</v>
      </c>
      <c r="L71" s="182">
        <v>21</v>
      </c>
      <c r="M71" s="182">
        <f t="shared" si="17"/>
        <v>18418.62</v>
      </c>
      <c r="N71" s="180">
        <v>2E-3</v>
      </c>
      <c r="O71" s="180">
        <f t="shared" si="18"/>
        <v>0.01</v>
      </c>
      <c r="P71" s="180">
        <v>0</v>
      </c>
      <c r="Q71" s="180">
        <f t="shared" si="19"/>
        <v>0</v>
      </c>
      <c r="R71" s="182"/>
      <c r="S71" s="182" t="s">
        <v>176</v>
      </c>
      <c r="T71" s="183" t="s">
        <v>177</v>
      </c>
      <c r="U71" s="156">
        <v>0</v>
      </c>
      <c r="V71" s="156">
        <f t="shared" si="20"/>
        <v>0</v>
      </c>
      <c r="W71" s="156"/>
      <c r="X71" s="156" t="s">
        <v>211</v>
      </c>
      <c r="Y71" s="156" t="s">
        <v>179</v>
      </c>
      <c r="Z71" s="146"/>
      <c r="AA71" s="146"/>
      <c r="AB71" s="146"/>
      <c r="AC71" s="146"/>
      <c r="AD71" s="146"/>
      <c r="AE71" s="146"/>
      <c r="AF71" s="146" t="s">
        <v>212</v>
      </c>
      <c r="AG71" s="146"/>
      <c r="AH71" s="146"/>
      <c r="AI71" s="146"/>
      <c r="AJ71" s="146"/>
      <c r="AK71" s="146"/>
      <c r="AL71" s="146"/>
      <c r="AM71" s="146"/>
      <c r="AN71" s="146"/>
      <c r="AO71" s="146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</row>
    <row r="72" spans="1:59" outlineLevel="1" x14ac:dyDescent="0.2">
      <c r="A72" s="177">
        <v>48</v>
      </c>
      <c r="B72" s="178" t="s">
        <v>441</v>
      </c>
      <c r="C72" s="188" t="s">
        <v>443</v>
      </c>
      <c r="D72" s="179" t="s">
        <v>244</v>
      </c>
      <c r="E72" s="180">
        <v>4</v>
      </c>
      <c r="F72" s="181">
        <v>2725.7999999999997</v>
      </c>
      <c r="G72" s="182">
        <f t="shared" si="14"/>
        <v>10903.2</v>
      </c>
      <c r="H72" s="181">
        <v>1960</v>
      </c>
      <c r="I72" s="182">
        <f t="shared" si="15"/>
        <v>7840</v>
      </c>
      <c r="J72" s="181">
        <v>0</v>
      </c>
      <c r="K72" s="182">
        <f t="shared" si="16"/>
        <v>0</v>
      </c>
      <c r="L72" s="182">
        <v>21</v>
      </c>
      <c r="M72" s="182">
        <f t="shared" si="17"/>
        <v>13192.872000000001</v>
      </c>
      <c r="N72" s="180">
        <v>2E-3</v>
      </c>
      <c r="O72" s="180">
        <f t="shared" si="18"/>
        <v>0.01</v>
      </c>
      <c r="P72" s="180">
        <v>0</v>
      </c>
      <c r="Q72" s="180">
        <f t="shared" si="19"/>
        <v>0</v>
      </c>
      <c r="R72" s="182"/>
      <c r="S72" s="182" t="s">
        <v>176</v>
      </c>
      <c r="T72" s="183" t="s">
        <v>177</v>
      </c>
      <c r="U72" s="156">
        <v>0</v>
      </c>
      <c r="V72" s="156">
        <f t="shared" si="20"/>
        <v>0</v>
      </c>
      <c r="W72" s="156"/>
      <c r="X72" s="156" t="s">
        <v>233</v>
      </c>
      <c r="Y72" s="156" t="s">
        <v>179</v>
      </c>
      <c r="Z72" s="146"/>
      <c r="AA72" s="146"/>
      <c r="AB72" s="146"/>
      <c r="AC72" s="146"/>
      <c r="AD72" s="146"/>
      <c r="AE72" s="146"/>
      <c r="AF72" s="146" t="s">
        <v>340</v>
      </c>
      <c r="AG72" s="146"/>
      <c r="AH72" s="146"/>
      <c r="AI72" s="146"/>
      <c r="AJ72" s="146"/>
      <c r="AK72" s="146"/>
      <c r="AL72" s="146"/>
      <c r="AM72" s="146"/>
      <c r="AN72" s="146"/>
      <c r="AO72" s="146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</row>
    <row r="73" spans="1:59" outlineLevel="1" x14ac:dyDescent="0.2">
      <c r="A73" s="177">
        <v>49</v>
      </c>
      <c r="B73" s="178" t="s">
        <v>444</v>
      </c>
      <c r="C73" s="188" t="s">
        <v>445</v>
      </c>
      <c r="D73" s="179" t="s">
        <v>244</v>
      </c>
      <c r="E73" s="180">
        <v>1</v>
      </c>
      <c r="F73" s="181">
        <v>896.8</v>
      </c>
      <c r="G73" s="182">
        <f t="shared" si="14"/>
        <v>896.8</v>
      </c>
      <c r="H73" s="181">
        <v>800</v>
      </c>
      <c r="I73" s="182">
        <f t="shared" si="15"/>
        <v>800</v>
      </c>
      <c r="J73" s="181">
        <v>0</v>
      </c>
      <c r="K73" s="182">
        <f t="shared" si="16"/>
        <v>0</v>
      </c>
      <c r="L73" s="182">
        <v>21</v>
      </c>
      <c r="M73" s="182">
        <f t="shared" si="17"/>
        <v>1085.1279999999999</v>
      </c>
      <c r="N73" s="180">
        <v>2.7E-4</v>
      </c>
      <c r="O73" s="180">
        <f t="shared" si="18"/>
        <v>0</v>
      </c>
      <c r="P73" s="180">
        <v>0</v>
      </c>
      <c r="Q73" s="180">
        <f t="shared" si="19"/>
        <v>0</v>
      </c>
      <c r="R73" s="182"/>
      <c r="S73" s="182" t="s">
        <v>176</v>
      </c>
      <c r="T73" s="183" t="s">
        <v>177</v>
      </c>
      <c r="U73" s="156">
        <v>0</v>
      </c>
      <c r="V73" s="156">
        <f t="shared" si="20"/>
        <v>0</v>
      </c>
      <c r="W73" s="156"/>
      <c r="X73" s="156" t="s">
        <v>211</v>
      </c>
      <c r="Y73" s="156" t="s">
        <v>179</v>
      </c>
      <c r="Z73" s="146" t="s">
        <v>182</v>
      </c>
      <c r="AA73" s="146"/>
      <c r="AB73" s="146"/>
      <c r="AC73" s="146"/>
      <c r="AD73" s="146"/>
      <c r="AE73" s="146"/>
      <c r="AF73" s="146" t="s">
        <v>212</v>
      </c>
      <c r="AG73" s="146"/>
      <c r="AH73" s="146"/>
      <c r="AI73" s="146"/>
      <c r="AJ73" s="146"/>
      <c r="AK73" s="146"/>
      <c r="AL73" s="146"/>
      <c r="AM73" s="146"/>
      <c r="AN73" s="146"/>
      <c r="AO73" s="146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</row>
    <row r="74" spans="1:59" outlineLevel="1" x14ac:dyDescent="0.2">
      <c r="A74" s="177">
        <v>50</v>
      </c>
      <c r="B74" s="178" t="s">
        <v>446</v>
      </c>
      <c r="C74" s="188" t="s">
        <v>447</v>
      </c>
      <c r="D74" s="179" t="s">
        <v>244</v>
      </c>
      <c r="E74" s="180">
        <v>5</v>
      </c>
      <c r="F74" s="181">
        <v>3502.24</v>
      </c>
      <c r="G74" s="182">
        <f t="shared" si="14"/>
        <v>17511.2</v>
      </c>
      <c r="H74" s="181">
        <v>3320</v>
      </c>
      <c r="I74" s="182">
        <f t="shared" si="15"/>
        <v>16600</v>
      </c>
      <c r="J74" s="181">
        <v>0</v>
      </c>
      <c r="K74" s="182">
        <f t="shared" si="16"/>
        <v>0</v>
      </c>
      <c r="L74" s="182">
        <v>21</v>
      </c>
      <c r="M74" s="182">
        <f t="shared" si="17"/>
        <v>21188.552</v>
      </c>
      <c r="N74" s="180">
        <v>1.6299999999999999E-3</v>
      </c>
      <c r="O74" s="180">
        <f t="shared" si="18"/>
        <v>0.01</v>
      </c>
      <c r="P74" s="180">
        <v>0</v>
      </c>
      <c r="Q74" s="180">
        <f t="shared" si="19"/>
        <v>0</v>
      </c>
      <c r="R74" s="182"/>
      <c r="S74" s="182" t="s">
        <v>176</v>
      </c>
      <c r="T74" s="183" t="s">
        <v>177</v>
      </c>
      <c r="U74" s="156">
        <v>0</v>
      </c>
      <c r="V74" s="156">
        <f t="shared" si="20"/>
        <v>0</v>
      </c>
      <c r="W74" s="156"/>
      <c r="X74" s="156" t="s">
        <v>211</v>
      </c>
      <c r="Y74" s="156" t="s">
        <v>179</v>
      </c>
      <c r="Z74" s="146"/>
      <c r="AA74" s="146"/>
      <c r="AB74" s="146"/>
      <c r="AC74" s="146"/>
      <c r="AD74" s="146"/>
      <c r="AE74" s="146"/>
      <c r="AF74" s="146" t="s">
        <v>212</v>
      </c>
      <c r="AG74" s="146"/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</row>
    <row r="75" spans="1:59" outlineLevel="1" x14ac:dyDescent="0.2">
      <c r="A75" s="177">
        <v>51</v>
      </c>
      <c r="B75" s="178" t="s">
        <v>448</v>
      </c>
      <c r="C75" s="188" t="s">
        <v>449</v>
      </c>
      <c r="D75" s="179" t="s">
        <v>244</v>
      </c>
      <c r="E75" s="180">
        <v>1</v>
      </c>
      <c r="F75" s="181">
        <v>1463.1999999999998</v>
      </c>
      <c r="G75" s="182">
        <f t="shared" si="14"/>
        <v>1463.2</v>
      </c>
      <c r="H75" s="181">
        <v>1130</v>
      </c>
      <c r="I75" s="182">
        <f t="shared" si="15"/>
        <v>1130</v>
      </c>
      <c r="J75" s="181">
        <v>0</v>
      </c>
      <c r="K75" s="182">
        <f t="shared" si="16"/>
        <v>0</v>
      </c>
      <c r="L75" s="182">
        <v>21</v>
      </c>
      <c r="M75" s="182">
        <f t="shared" si="17"/>
        <v>1770.472</v>
      </c>
      <c r="N75" s="180">
        <v>2.3000000000000001E-4</v>
      </c>
      <c r="O75" s="180">
        <f t="shared" si="18"/>
        <v>0</v>
      </c>
      <c r="P75" s="180">
        <v>0</v>
      </c>
      <c r="Q75" s="180">
        <f t="shared" si="19"/>
        <v>0</v>
      </c>
      <c r="R75" s="182"/>
      <c r="S75" s="182" t="s">
        <v>176</v>
      </c>
      <c r="T75" s="183" t="s">
        <v>177</v>
      </c>
      <c r="U75" s="156">
        <v>0</v>
      </c>
      <c r="V75" s="156">
        <f t="shared" si="20"/>
        <v>0</v>
      </c>
      <c r="W75" s="156"/>
      <c r="X75" s="156" t="s">
        <v>211</v>
      </c>
      <c r="Y75" s="156" t="s">
        <v>179</v>
      </c>
      <c r="Z75" s="146"/>
      <c r="AA75" s="146"/>
      <c r="AB75" s="146"/>
      <c r="AC75" s="146"/>
      <c r="AD75" s="146"/>
      <c r="AE75" s="146"/>
      <c r="AF75" s="146" t="s">
        <v>212</v>
      </c>
      <c r="AG75" s="146"/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</row>
    <row r="76" spans="1:59" outlineLevel="1" x14ac:dyDescent="0.2">
      <c r="A76" s="177">
        <v>52</v>
      </c>
      <c r="B76" s="178" t="s">
        <v>450</v>
      </c>
      <c r="C76" s="188" t="s">
        <v>451</v>
      </c>
      <c r="D76" s="179" t="s">
        <v>244</v>
      </c>
      <c r="E76" s="180">
        <v>1</v>
      </c>
      <c r="F76" s="181">
        <v>1998.9199999999998</v>
      </c>
      <c r="G76" s="182">
        <f t="shared" si="14"/>
        <v>1998.92</v>
      </c>
      <c r="H76" s="181">
        <v>1877</v>
      </c>
      <c r="I76" s="182">
        <f t="shared" si="15"/>
        <v>1877</v>
      </c>
      <c r="J76" s="181">
        <v>0</v>
      </c>
      <c r="K76" s="182">
        <f t="shared" si="16"/>
        <v>0</v>
      </c>
      <c r="L76" s="182">
        <v>21</v>
      </c>
      <c r="M76" s="182">
        <f t="shared" si="17"/>
        <v>2418.6932000000002</v>
      </c>
      <c r="N76" s="180">
        <v>7.5000000000000002E-4</v>
      </c>
      <c r="O76" s="180">
        <f t="shared" si="18"/>
        <v>0</v>
      </c>
      <c r="P76" s="180">
        <v>0</v>
      </c>
      <c r="Q76" s="180">
        <f t="shared" si="19"/>
        <v>0</v>
      </c>
      <c r="R76" s="182"/>
      <c r="S76" s="182" t="s">
        <v>176</v>
      </c>
      <c r="T76" s="183" t="s">
        <v>177</v>
      </c>
      <c r="U76" s="156">
        <v>0</v>
      </c>
      <c r="V76" s="156">
        <f t="shared" si="20"/>
        <v>0</v>
      </c>
      <c r="W76" s="156"/>
      <c r="X76" s="156" t="s">
        <v>211</v>
      </c>
      <c r="Y76" s="156" t="s">
        <v>179</v>
      </c>
      <c r="Z76" s="146"/>
      <c r="AA76" s="146"/>
      <c r="AB76" s="146"/>
      <c r="AC76" s="146"/>
      <c r="AD76" s="146"/>
      <c r="AE76" s="146"/>
      <c r="AF76" s="146" t="s">
        <v>212</v>
      </c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</row>
    <row r="77" spans="1:59" outlineLevel="1" x14ac:dyDescent="0.2">
      <c r="A77" s="177">
        <v>53</v>
      </c>
      <c r="B77" s="178" t="s">
        <v>452</v>
      </c>
      <c r="C77" s="188" t="s">
        <v>453</v>
      </c>
      <c r="D77" s="179" t="s">
        <v>244</v>
      </c>
      <c r="E77" s="180">
        <v>1</v>
      </c>
      <c r="F77" s="181">
        <v>573.48</v>
      </c>
      <c r="G77" s="182">
        <f t="shared" si="14"/>
        <v>573.48</v>
      </c>
      <c r="H77" s="181">
        <v>527</v>
      </c>
      <c r="I77" s="182">
        <f t="shared" si="15"/>
        <v>527</v>
      </c>
      <c r="J77" s="181">
        <v>0</v>
      </c>
      <c r="K77" s="182">
        <f t="shared" si="16"/>
        <v>0</v>
      </c>
      <c r="L77" s="182">
        <v>21</v>
      </c>
      <c r="M77" s="182">
        <f t="shared" si="17"/>
        <v>693.91079999999999</v>
      </c>
      <c r="N77" s="180">
        <v>9.0000000000000006E-5</v>
      </c>
      <c r="O77" s="180">
        <f t="shared" si="18"/>
        <v>0</v>
      </c>
      <c r="P77" s="180">
        <v>0</v>
      </c>
      <c r="Q77" s="180">
        <f t="shared" si="19"/>
        <v>0</v>
      </c>
      <c r="R77" s="182"/>
      <c r="S77" s="182" t="s">
        <v>176</v>
      </c>
      <c r="T77" s="183" t="s">
        <v>177</v>
      </c>
      <c r="U77" s="156">
        <v>0</v>
      </c>
      <c r="V77" s="156">
        <f t="shared" si="20"/>
        <v>0</v>
      </c>
      <c r="W77" s="156"/>
      <c r="X77" s="156" t="s">
        <v>211</v>
      </c>
      <c r="Y77" s="156" t="s">
        <v>179</v>
      </c>
      <c r="Z77" s="146"/>
      <c r="AA77" s="146"/>
      <c r="AB77" s="146"/>
      <c r="AC77" s="146"/>
      <c r="AD77" s="146"/>
      <c r="AE77" s="146"/>
      <c r="AF77" s="146" t="s">
        <v>212</v>
      </c>
      <c r="AG77" s="146"/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</row>
    <row r="78" spans="1:59" outlineLevel="1" x14ac:dyDescent="0.2">
      <c r="A78" s="177">
        <v>54</v>
      </c>
      <c r="B78" s="178" t="s">
        <v>454</v>
      </c>
      <c r="C78" s="188" t="s">
        <v>337</v>
      </c>
      <c r="D78" s="179" t="s">
        <v>0</v>
      </c>
      <c r="E78" s="180">
        <v>2108</v>
      </c>
      <c r="F78" s="181">
        <v>1.18</v>
      </c>
      <c r="G78" s="182">
        <f t="shared" si="14"/>
        <v>2487.44</v>
      </c>
      <c r="H78" s="181">
        <v>0</v>
      </c>
      <c r="I78" s="182">
        <f t="shared" si="15"/>
        <v>0</v>
      </c>
      <c r="J78" s="181">
        <v>2</v>
      </c>
      <c r="K78" s="182">
        <f t="shared" si="16"/>
        <v>4216</v>
      </c>
      <c r="L78" s="182">
        <v>21</v>
      </c>
      <c r="M78" s="182">
        <f t="shared" si="17"/>
        <v>3009.8024</v>
      </c>
      <c r="N78" s="180">
        <v>0</v>
      </c>
      <c r="O78" s="180">
        <f t="shared" si="18"/>
        <v>0</v>
      </c>
      <c r="P78" s="180">
        <v>0</v>
      </c>
      <c r="Q78" s="180">
        <f t="shared" si="19"/>
        <v>0</v>
      </c>
      <c r="R78" s="182"/>
      <c r="S78" s="182" t="s">
        <v>176</v>
      </c>
      <c r="T78" s="183" t="s">
        <v>177</v>
      </c>
      <c r="U78" s="156">
        <v>0</v>
      </c>
      <c r="V78" s="156">
        <f t="shared" si="20"/>
        <v>0</v>
      </c>
      <c r="W78" s="156"/>
      <c r="X78" s="156" t="s">
        <v>178</v>
      </c>
      <c r="Y78" s="156" t="s">
        <v>179</v>
      </c>
      <c r="Z78" s="146"/>
      <c r="AA78" s="146"/>
      <c r="AB78" s="146"/>
      <c r="AC78" s="146"/>
      <c r="AD78" s="146"/>
      <c r="AE78" s="146"/>
      <c r="AF78" s="146" t="s">
        <v>180</v>
      </c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</row>
    <row r="79" spans="1:59" x14ac:dyDescent="0.2">
      <c r="A79" s="160" t="s">
        <v>173</v>
      </c>
      <c r="B79" s="161" t="s">
        <v>119</v>
      </c>
      <c r="C79" s="185" t="s">
        <v>120</v>
      </c>
      <c r="D79" s="162"/>
      <c r="E79" s="163"/>
      <c r="F79" s="164"/>
      <c r="G79" s="164">
        <f>SUMIF(AF80:AF124,"&lt;&gt;NOR",G80:G124)</f>
        <v>265295.27</v>
      </c>
      <c r="H79" s="164"/>
      <c r="I79" s="164">
        <f>SUM(I80:I124)</f>
        <v>29583.75</v>
      </c>
      <c r="J79" s="164"/>
      <c r="K79" s="164">
        <f>SUM(K80:K124)</f>
        <v>213073.96</v>
      </c>
      <c r="L79" s="164"/>
      <c r="M79" s="164">
        <f>SUM(M80:M124)</f>
        <v>321007.27669999993</v>
      </c>
      <c r="N79" s="163"/>
      <c r="O79" s="163">
        <f>SUM(O80:O124)</f>
        <v>0.15000000000000002</v>
      </c>
      <c r="P79" s="163"/>
      <c r="Q79" s="163">
        <f>SUM(Q80:Q124)</f>
        <v>0.34</v>
      </c>
      <c r="R79" s="164"/>
      <c r="S79" s="164"/>
      <c r="T79" s="165"/>
      <c r="U79" s="159"/>
      <c r="V79" s="159">
        <f>SUM(V80:V124)</f>
        <v>331.52000000000004</v>
      </c>
      <c r="W79" s="159"/>
      <c r="X79" s="159"/>
      <c r="Y79" s="159"/>
      <c r="AF79" t="s">
        <v>174</v>
      </c>
    </row>
    <row r="80" spans="1:59" outlineLevel="1" x14ac:dyDescent="0.2">
      <c r="A80" s="177">
        <v>55</v>
      </c>
      <c r="B80" s="178" t="s">
        <v>455</v>
      </c>
      <c r="C80" s="188" t="s">
        <v>456</v>
      </c>
      <c r="D80" s="179" t="s">
        <v>182</v>
      </c>
      <c r="E80" s="180">
        <v>50</v>
      </c>
      <c r="F80" s="181">
        <v>80.239999999999995</v>
      </c>
      <c r="G80" s="182">
        <f t="shared" ref="G80:G124" si="21">ROUND(E80*F80,2)</f>
        <v>4012</v>
      </c>
      <c r="H80" s="181">
        <v>0</v>
      </c>
      <c r="I80" s="182">
        <f t="shared" ref="I80:I124" si="22">ROUND(E80*H80,2)</f>
        <v>0</v>
      </c>
      <c r="J80" s="181">
        <v>106.5</v>
      </c>
      <c r="K80" s="182">
        <f t="shared" ref="K80:K124" si="23">ROUND(E80*J80,2)</f>
        <v>5325</v>
      </c>
      <c r="L80" s="182">
        <v>21</v>
      </c>
      <c r="M80" s="182">
        <f t="shared" ref="M80:M124" si="24">G80*(1+L80/100)</f>
        <v>4854.5199999999995</v>
      </c>
      <c r="N80" s="180">
        <v>0</v>
      </c>
      <c r="O80" s="180">
        <f t="shared" ref="O80:O124" si="25">ROUND(E80*N80,2)</f>
        <v>0</v>
      </c>
      <c r="P80" s="180">
        <v>6.7000000000000002E-3</v>
      </c>
      <c r="Q80" s="180">
        <f t="shared" ref="Q80:Q124" si="26">ROUND(E80*P80,2)</f>
        <v>0.34</v>
      </c>
      <c r="R80" s="182"/>
      <c r="S80" s="182" t="s">
        <v>176</v>
      </c>
      <c r="T80" s="183" t="s">
        <v>177</v>
      </c>
      <c r="U80" s="156">
        <v>0.23899999999999999</v>
      </c>
      <c r="V80" s="156">
        <f t="shared" ref="V80:V124" si="27">ROUND(E80*U80,2)</f>
        <v>11.95</v>
      </c>
      <c r="W80" s="156"/>
      <c r="X80" s="156" t="s">
        <v>178</v>
      </c>
      <c r="Y80" s="156" t="s">
        <v>179</v>
      </c>
      <c r="Z80" s="146"/>
      <c r="AA80" s="146"/>
      <c r="AB80" s="146"/>
      <c r="AC80" s="146"/>
      <c r="AD80" s="146"/>
      <c r="AE80" s="146"/>
      <c r="AF80" s="146" t="s">
        <v>180</v>
      </c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</row>
    <row r="81" spans="1:59" outlineLevel="1" x14ac:dyDescent="0.2">
      <c r="A81" s="177">
        <v>56</v>
      </c>
      <c r="B81" s="178" t="s">
        <v>457</v>
      </c>
      <c r="C81" s="188" t="s">
        <v>458</v>
      </c>
      <c r="D81" s="179" t="s">
        <v>202</v>
      </c>
      <c r="E81" s="180">
        <v>0.33500000000000002</v>
      </c>
      <c r="F81" s="181">
        <v>1534</v>
      </c>
      <c r="G81" s="182">
        <f t="shared" si="21"/>
        <v>513.89</v>
      </c>
      <c r="H81" s="181">
        <v>0</v>
      </c>
      <c r="I81" s="182">
        <f t="shared" si="22"/>
        <v>0</v>
      </c>
      <c r="J81" s="181">
        <v>2450</v>
      </c>
      <c r="K81" s="182">
        <f t="shared" si="23"/>
        <v>820.75</v>
      </c>
      <c r="L81" s="182">
        <v>21</v>
      </c>
      <c r="M81" s="182">
        <f t="shared" si="24"/>
        <v>621.80689999999993</v>
      </c>
      <c r="N81" s="180">
        <v>0</v>
      </c>
      <c r="O81" s="180">
        <f t="shared" si="25"/>
        <v>0</v>
      </c>
      <c r="P81" s="180">
        <v>0</v>
      </c>
      <c r="Q81" s="180">
        <f t="shared" si="26"/>
        <v>0</v>
      </c>
      <c r="R81" s="182"/>
      <c r="S81" s="182" t="s">
        <v>176</v>
      </c>
      <c r="T81" s="183" t="s">
        <v>177</v>
      </c>
      <c r="U81" s="156">
        <v>4.1550000000000002</v>
      </c>
      <c r="V81" s="156">
        <f t="shared" si="27"/>
        <v>1.39</v>
      </c>
      <c r="W81" s="156"/>
      <c r="X81" s="156" t="s">
        <v>178</v>
      </c>
      <c r="Y81" s="156" t="s">
        <v>179</v>
      </c>
      <c r="Z81" s="146"/>
      <c r="AA81" s="146"/>
      <c r="AB81" s="146"/>
      <c r="AC81" s="146"/>
      <c r="AD81" s="146"/>
      <c r="AE81" s="146"/>
      <c r="AF81" s="146" t="s">
        <v>180</v>
      </c>
      <c r="AG81" s="146"/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  <c r="AR81" s="146"/>
      <c r="AS81" s="146"/>
      <c r="AT81" s="146"/>
      <c r="AU81" s="146"/>
      <c r="AV81" s="146"/>
      <c r="AW81" s="146"/>
      <c r="AX81" s="146"/>
      <c r="AY81" s="146"/>
      <c r="AZ81" s="146"/>
      <c r="BA81" s="146"/>
      <c r="BB81" s="146"/>
      <c r="BC81" s="146"/>
      <c r="BD81" s="146"/>
      <c r="BE81" s="146"/>
      <c r="BF81" s="146"/>
      <c r="BG81" s="146"/>
    </row>
    <row r="82" spans="1:59" outlineLevel="1" x14ac:dyDescent="0.2">
      <c r="A82" s="177">
        <v>57</v>
      </c>
      <c r="B82" s="178" t="s">
        <v>459</v>
      </c>
      <c r="C82" s="188" t="s">
        <v>460</v>
      </c>
      <c r="D82" s="179" t="s">
        <v>270</v>
      </c>
      <c r="E82" s="180">
        <v>20</v>
      </c>
      <c r="F82" s="181">
        <v>292.64</v>
      </c>
      <c r="G82" s="182">
        <f t="shared" si="21"/>
        <v>5852.8</v>
      </c>
      <c r="H82" s="181">
        <v>0</v>
      </c>
      <c r="I82" s="182">
        <f t="shared" si="22"/>
        <v>0</v>
      </c>
      <c r="J82" s="181">
        <v>255.5</v>
      </c>
      <c r="K82" s="182">
        <f t="shared" si="23"/>
        <v>5110</v>
      </c>
      <c r="L82" s="182">
        <v>21</v>
      </c>
      <c r="M82" s="182">
        <f t="shared" si="24"/>
        <v>7081.8879999999999</v>
      </c>
      <c r="N82" s="180">
        <v>0</v>
      </c>
      <c r="O82" s="180">
        <f t="shared" si="25"/>
        <v>0</v>
      </c>
      <c r="P82" s="180">
        <v>0</v>
      </c>
      <c r="Q82" s="180">
        <f t="shared" si="26"/>
        <v>0</v>
      </c>
      <c r="R82" s="182"/>
      <c r="S82" s="182" t="s">
        <v>176</v>
      </c>
      <c r="T82" s="183" t="s">
        <v>177</v>
      </c>
      <c r="U82" s="156">
        <v>0.42499999999999999</v>
      </c>
      <c r="V82" s="156">
        <f t="shared" si="27"/>
        <v>8.5</v>
      </c>
      <c r="W82" s="156"/>
      <c r="X82" s="156" t="s">
        <v>178</v>
      </c>
      <c r="Y82" s="156" t="s">
        <v>179</v>
      </c>
      <c r="Z82" s="146"/>
      <c r="AA82" s="146"/>
      <c r="AB82" s="146"/>
      <c r="AC82" s="146"/>
      <c r="AD82" s="146"/>
      <c r="AE82" s="146"/>
      <c r="AF82" s="146" t="s">
        <v>180</v>
      </c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6"/>
      <c r="BD82" s="146"/>
      <c r="BE82" s="146"/>
      <c r="BF82" s="146"/>
      <c r="BG82" s="146"/>
    </row>
    <row r="83" spans="1:59" outlineLevel="1" x14ac:dyDescent="0.2">
      <c r="A83" s="177">
        <v>58</v>
      </c>
      <c r="B83" s="178" t="s">
        <v>461</v>
      </c>
      <c r="C83" s="188" t="s">
        <v>462</v>
      </c>
      <c r="D83" s="179" t="s">
        <v>182</v>
      </c>
      <c r="E83" s="180">
        <v>180</v>
      </c>
      <c r="F83" s="181">
        <v>11.799999999999999</v>
      </c>
      <c r="G83" s="182">
        <f t="shared" si="21"/>
        <v>2124</v>
      </c>
      <c r="H83" s="181">
        <v>0.59</v>
      </c>
      <c r="I83" s="182">
        <f t="shared" si="22"/>
        <v>106.2</v>
      </c>
      <c r="J83" s="181">
        <v>30.51</v>
      </c>
      <c r="K83" s="182">
        <f t="shared" si="23"/>
        <v>5491.8</v>
      </c>
      <c r="L83" s="182">
        <v>21</v>
      </c>
      <c r="M83" s="182">
        <f t="shared" si="24"/>
        <v>2570.04</v>
      </c>
      <c r="N83" s="180">
        <v>0</v>
      </c>
      <c r="O83" s="180">
        <f t="shared" si="25"/>
        <v>0</v>
      </c>
      <c r="P83" s="180">
        <v>0</v>
      </c>
      <c r="Q83" s="180">
        <f t="shared" si="26"/>
        <v>0</v>
      </c>
      <c r="R83" s="182"/>
      <c r="S83" s="182" t="s">
        <v>176</v>
      </c>
      <c r="T83" s="183" t="s">
        <v>177</v>
      </c>
      <c r="U83" s="156">
        <v>0.05</v>
      </c>
      <c r="V83" s="156">
        <f t="shared" si="27"/>
        <v>9</v>
      </c>
      <c r="W83" s="156"/>
      <c r="X83" s="156" t="s">
        <v>178</v>
      </c>
      <c r="Y83" s="156" t="s">
        <v>179</v>
      </c>
      <c r="Z83" s="146"/>
      <c r="AA83" s="146"/>
      <c r="AB83" s="146"/>
      <c r="AC83" s="146"/>
      <c r="AD83" s="146"/>
      <c r="AE83" s="146"/>
      <c r="AF83" s="146" t="s">
        <v>180</v>
      </c>
      <c r="AG83" s="146"/>
      <c r="AH83" s="146"/>
      <c r="AI83" s="146"/>
      <c r="AJ83" s="146"/>
      <c r="AK83" s="146"/>
      <c r="AL83" s="146"/>
      <c r="AM83" s="146"/>
      <c r="AN83" s="146"/>
      <c r="AO83" s="146"/>
      <c r="AP83" s="146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</row>
    <row r="84" spans="1:59" outlineLevel="1" x14ac:dyDescent="0.2">
      <c r="A84" s="177">
        <v>59</v>
      </c>
      <c r="B84" s="178" t="s">
        <v>463</v>
      </c>
      <c r="C84" s="188" t="s">
        <v>464</v>
      </c>
      <c r="D84" s="179" t="s">
        <v>182</v>
      </c>
      <c r="E84" s="180">
        <v>180</v>
      </c>
      <c r="F84" s="181">
        <v>21.24</v>
      </c>
      <c r="G84" s="182">
        <f t="shared" si="21"/>
        <v>3823.2</v>
      </c>
      <c r="H84" s="181">
        <v>2.0099999999999998</v>
      </c>
      <c r="I84" s="182">
        <f t="shared" si="22"/>
        <v>361.8</v>
      </c>
      <c r="J84" s="181">
        <v>34.99</v>
      </c>
      <c r="K84" s="182">
        <f t="shared" si="23"/>
        <v>6298.2</v>
      </c>
      <c r="L84" s="182">
        <v>21</v>
      </c>
      <c r="M84" s="182">
        <f t="shared" si="24"/>
        <v>4626.0719999999992</v>
      </c>
      <c r="N84" s="180">
        <v>1.0000000000000001E-5</v>
      </c>
      <c r="O84" s="180">
        <f t="shared" si="25"/>
        <v>0</v>
      </c>
      <c r="P84" s="180">
        <v>0</v>
      </c>
      <c r="Q84" s="180">
        <f t="shared" si="26"/>
        <v>0</v>
      </c>
      <c r="R84" s="182"/>
      <c r="S84" s="182" t="s">
        <v>176</v>
      </c>
      <c r="T84" s="183" t="s">
        <v>177</v>
      </c>
      <c r="U84" s="156">
        <v>6.2E-2</v>
      </c>
      <c r="V84" s="156">
        <f t="shared" si="27"/>
        <v>11.16</v>
      </c>
      <c r="W84" s="156"/>
      <c r="X84" s="156" t="s">
        <v>178</v>
      </c>
      <c r="Y84" s="156" t="s">
        <v>179</v>
      </c>
      <c r="Z84" s="146"/>
      <c r="AA84" s="146"/>
      <c r="AB84" s="146"/>
      <c r="AC84" s="146"/>
      <c r="AD84" s="146"/>
      <c r="AE84" s="146"/>
      <c r="AF84" s="146" t="s">
        <v>180</v>
      </c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</row>
    <row r="85" spans="1:59" outlineLevel="1" x14ac:dyDescent="0.2">
      <c r="A85" s="177">
        <v>60</v>
      </c>
      <c r="B85" s="178" t="s">
        <v>465</v>
      </c>
      <c r="C85" s="188" t="s">
        <v>466</v>
      </c>
      <c r="D85" s="179" t="s">
        <v>182</v>
      </c>
      <c r="E85" s="180">
        <v>65</v>
      </c>
      <c r="F85" s="181">
        <v>80.239999999999995</v>
      </c>
      <c r="G85" s="182">
        <f t="shared" si="21"/>
        <v>5215.6000000000004</v>
      </c>
      <c r="H85" s="181">
        <v>25.97</v>
      </c>
      <c r="I85" s="182">
        <f t="shared" si="22"/>
        <v>1688.05</v>
      </c>
      <c r="J85" s="181">
        <v>56.13</v>
      </c>
      <c r="K85" s="182">
        <f t="shared" si="23"/>
        <v>3648.45</v>
      </c>
      <c r="L85" s="182">
        <v>21</v>
      </c>
      <c r="M85" s="182">
        <f t="shared" si="24"/>
        <v>6310.8760000000002</v>
      </c>
      <c r="N85" s="180">
        <v>2.0000000000000002E-5</v>
      </c>
      <c r="O85" s="180">
        <f t="shared" si="25"/>
        <v>0</v>
      </c>
      <c r="P85" s="180">
        <v>0</v>
      </c>
      <c r="Q85" s="180">
        <f t="shared" si="26"/>
        <v>0</v>
      </c>
      <c r="R85" s="182"/>
      <c r="S85" s="182" t="s">
        <v>176</v>
      </c>
      <c r="T85" s="183" t="s">
        <v>177</v>
      </c>
      <c r="U85" s="156">
        <v>0.129</v>
      </c>
      <c r="V85" s="156">
        <f t="shared" si="27"/>
        <v>8.39</v>
      </c>
      <c r="W85" s="156"/>
      <c r="X85" s="156" t="s">
        <v>178</v>
      </c>
      <c r="Y85" s="156" t="s">
        <v>179</v>
      </c>
      <c r="Z85" s="146"/>
      <c r="AA85" s="146"/>
      <c r="AB85" s="146"/>
      <c r="AC85" s="146"/>
      <c r="AD85" s="146"/>
      <c r="AE85" s="146"/>
      <c r="AF85" s="146" t="s">
        <v>180</v>
      </c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  <c r="BB85" s="146"/>
      <c r="BC85" s="146"/>
      <c r="BD85" s="146"/>
      <c r="BE85" s="146"/>
      <c r="BF85" s="146"/>
      <c r="BG85" s="146"/>
    </row>
    <row r="86" spans="1:59" outlineLevel="1" x14ac:dyDescent="0.2">
      <c r="A86" s="177">
        <v>61</v>
      </c>
      <c r="B86" s="178" t="s">
        <v>467</v>
      </c>
      <c r="C86" s="188" t="s">
        <v>468</v>
      </c>
      <c r="D86" s="179" t="s">
        <v>182</v>
      </c>
      <c r="E86" s="180">
        <v>20</v>
      </c>
      <c r="F86" s="181">
        <v>84.96</v>
      </c>
      <c r="G86" s="182">
        <f t="shared" si="21"/>
        <v>1699.2</v>
      </c>
      <c r="H86" s="181">
        <v>29.37</v>
      </c>
      <c r="I86" s="182">
        <f t="shared" si="22"/>
        <v>587.4</v>
      </c>
      <c r="J86" s="181">
        <v>56.13</v>
      </c>
      <c r="K86" s="182">
        <f t="shared" si="23"/>
        <v>1122.5999999999999</v>
      </c>
      <c r="L86" s="182">
        <v>21</v>
      </c>
      <c r="M86" s="182">
        <f t="shared" si="24"/>
        <v>2056.0320000000002</v>
      </c>
      <c r="N86" s="180">
        <v>3.0000000000000001E-5</v>
      </c>
      <c r="O86" s="180">
        <f t="shared" si="25"/>
        <v>0</v>
      </c>
      <c r="P86" s="180">
        <v>0</v>
      </c>
      <c r="Q86" s="180">
        <f t="shared" si="26"/>
        <v>0</v>
      </c>
      <c r="R86" s="182"/>
      <c r="S86" s="182" t="s">
        <v>176</v>
      </c>
      <c r="T86" s="183" t="s">
        <v>177</v>
      </c>
      <c r="U86" s="156">
        <v>0.129</v>
      </c>
      <c r="V86" s="156">
        <f t="shared" si="27"/>
        <v>2.58</v>
      </c>
      <c r="W86" s="156"/>
      <c r="X86" s="156" t="s">
        <v>178</v>
      </c>
      <c r="Y86" s="156" t="s">
        <v>179</v>
      </c>
      <c r="Z86" s="146"/>
      <c r="AA86" s="146"/>
      <c r="AB86" s="146"/>
      <c r="AC86" s="146"/>
      <c r="AD86" s="146"/>
      <c r="AE86" s="146"/>
      <c r="AF86" s="146" t="s">
        <v>180</v>
      </c>
      <c r="AG86" s="146"/>
      <c r="AH86" s="146"/>
      <c r="AI86" s="146"/>
      <c r="AJ86" s="146"/>
      <c r="AK86" s="146"/>
      <c r="AL86" s="146"/>
      <c r="AM86" s="146"/>
      <c r="AN86" s="146"/>
      <c r="AO86" s="146"/>
      <c r="AP86" s="146"/>
      <c r="AQ86" s="146"/>
      <c r="AR86" s="146"/>
      <c r="AS86" s="146"/>
      <c r="AT86" s="146"/>
      <c r="AU86" s="146"/>
      <c r="AV86" s="146"/>
      <c r="AW86" s="146"/>
      <c r="AX86" s="146"/>
      <c r="AY86" s="146"/>
      <c r="AZ86" s="146"/>
      <c r="BA86" s="146"/>
      <c r="BB86" s="146"/>
      <c r="BC86" s="146"/>
      <c r="BD86" s="146"/>
      <c r="BE86" s="146"/>
      <c r="BF86" s="146"/>
      <c r="BG86" s="146"/>
    </row>
    <row r="87" spans="1:59" outlineLevel="1" x14ac:dyDescent="0.2">
      <c r="A87" s="177">
        <v>62</v>
      </c>
      <c r="B87" s="178" t="s">
        <v>469</v>
      </c>
      <c r="C87" s="188" t="s">
        <v>470</v>
      </c>
      <c r="D87" s="179" t="s">
        <v>182</v>
      </c>
      <c r="E87" s="180">
        <v>15</v>
      </c>
      <c r="F87" s="181">
        <v>100.3</v>
      </c>
      <c r="G87" s="182">
        <f t="shared" si="21"/>
        <v>1504.5</v>
      </c>
      <c r="H87" s="181">
        <v>36.71</v>
      </c>
      <c r="I87" s="182">
        <f t="shared" si="22"/>
        <v>550.65</v>
      </c>
      <c r="J87" s="181">
        <v>61.79</v>
      </c>
      <c r="K87" s="182">
        <f t="shared" si="23"/>
        <v>926.85</v>
      </c>
      <c r="L87" s="182">
        <v>21</v>
      </c>
      <c r="M87" s="182">
        <f t="shared" si="24"/>
        <v>1820.4449999999999</v>
      </c>
      <c r="N87" s="180">
        <v>4.0000000000000003E-5</v>
      </c>
      <c r="O87" s="180">
        <f t="shared" si="25"/>
        <v>0</v>
      </c>
      <c r="P87" s="180">
        <v>0</v>
      </c>
      <c r="Q87" s="180">
        <f t="shared" si="26"/>
        <v>0</v>
      </c>
      <c r="R87" s="182"/>
      <c r="S87" s="182" t="s">
        <v>176</v>
      </c>
      <c r="T87" s="183" t="s">
        <v>177</v>
      </c>
      <c r="U87" s="156">
        <v>0.14199999999999999</v>
      </c>
      <c r="V87" s="156">
        <f t="shared" si="27"/>
        <v>2.13</v>
      </c>
      <c r="W87" s="156"/>
      <c r="X87" s="156" t="s">
        <v>178</v>
      </c>
      <c r="Y87" s="156" t="s">
        <v>179</v>
      </c>
      <c r="Z87" s="146"/>
      <c r="AA87" s="146"/>
      <c r="AB87" s="146"/>
      <c r="AC87" s="146"/>
      <c r="AD87" s="146"/>
      <c r="AE87" s="146"/>
      <c r="AF87" s="146" t="s">
        <v>180</v>
      </c>
      <c r="AG87" s="146"/>
      <c r="AH87" s="146"/>
      <c r="AI87" s="146"/>
      <c r="AJ87" s="146"/>
      <c r="AK87" s="146"/>
      <c r="AL87" s="146"/>
      <c r="AM87" s="146"/>
      <c r="AN87" s="146"/>
      <c r="AO87" s="146"/>
      <c r="AP87" s="146"/>
      <c r="AQ87" s="146"/>
      <c r="AR87" s="146"/>
      <c r="AS87" s="146"/>
      <c r="AT87" s="146"/>
      <c r="AU87" s="146"/>
      <c r="AV87" s="146"/>
      <c r="AW87" s="146"/>
      <c r="AX87" s="146"/>
      <c r="AY87" s="146"/>
      <c r="AZ87" s="146"/>
      <c r="BA87" s="146"/>
      <c r="BB87" s="146"/>
      <c r="BC87" s="146"/>
      <c r="BD87" s="146"/>
      <c r="BE87" s="146"/>
      <c r="BF87" s="146"/>
      <c r="BG87" s="146"/>
    </row>
    <row r="88" spans="1:59" outlineLevel="1" x14ac:dyDescent="0.2">
      <c r="A88" s="177">
        <v>63</v>
      </c>
      <c r="B88" s="178" t="s">
        <v>471</v>
      </c>
      <c r="C88" s="188" t="s">
        <v>472</v>
      </c>
      <c r="D88" s="179" t="s">
        <v>182</v>
      </c>
      <c r="E88" s="180">
        <v>35</v>
      </c>
      <c r="F88" s="181">
        <v>154.57999999999998</v>
      </c>
      <c r="G88" s="182">
        <f t="shared" si="21"/>
        <v>5410.3</v>
      </c>
      <c r="H88" s="181">
        <v>77.819999999999993</v>
      </c>
      <c r="I88" s="182">
        <f t="shared" si="22"/>
        <v>2723.7</v>
      </c>
      <c r="J88" s="181">
        <v>66.680000000000007</v>
      </c>
      <c r="K88" s="182">
        <f t="shared" si="23"/>
        <v>2333.8000000000002</v>
      </c>
      <c r="L88" s="182">
        <v>21</v>
      </c>
      <c r="M88" s="182">
        <f t="shared" si="24"/>
        <v>6546.4629999999997</v>
      </c>
      <c r="N88" s="180">
        <v>3.0000000000000001E-5</v>
      </c>
      <c r="O88" s="180">
        <f t="shared" si="25"/>
        <v>0</v>
      </c>
      <c r="P88" s="180">
        <v>0</v>
      </c>
      <c r="Q88" s="180">
        <f t="shared" si="26"/>
        <v>0</v>
      </c>
      <c r="R88" s="182"/>
      <c r="S88" s="182" t="s">
        <v>176</v>
      </c>
      <c r="T88" s="183" t="s">
        <v>177</v>
      </c>
      <c r="U88" s="156">
        <v>0.129</v>
      </c>
      <c r="V88" s="156">
        <f t="shared" si="27"/>
        <v>4.5199999999999996</v>
      </c>
      <c r="W88" s="156"/>
      <c r="X88" s="156" t="s">
        <v>178</v>
      </c>
      <c r="Y88" s="156" t="s">
        <v>179</v>
      </c>
      <c r="Z88" s="146"/>
      <c r="AA88" s="146"/>
      <c r="AB88" s="146"/>
      <c r="AC88" s="146"/>
      <c r="AD88" s="146"/>
      <c r="AE88" s="146"/>
      <c r="AF88" s="146" t="s">
        <v>180</v>
      </c>
      <c r="AG88" s="146"/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  <c r="AR88" s="146"/>
      <c r="AS88" s="146"/>
      <c r="AT88" s="146"/>
      <c r="AU88" s="146"/>
      <c r="AV88" s="146"/>
      <c r="AW88" s="146"/>
      <c r="AX88" s="146"/>
      <c r="AY88" s="146"/>
      <c r="AZ88" s="146"/>
      <c r="BA88" s="146"/>
      <c r="BB88" s="146"/>
      <c r="BC88" s="146"/>
      <c r="BD88" s="146"/>
      <c r="BE88" s="146"/>
      <c r="BF88" s="146"/>
      <c r="BG88" s="146"/>
    </row>
    <row r="89" spans="1:59" outlineLevel="1" x14ac:dyDescent="0.2">
      <c r="A89" s="177">
        <v>64</v>
      </c>
      <c r="B89" s="178" t="s">
        <v>473</v>
      </c>
      <c r="C89" s="188" t="s">
        <v>474</v>
      </c>
      <c r="D89" s="179" t="s">
        <v>182</v>
      </c>
      <c r="E89" s="180">
        <v>45</v>
      </c>
      <c r="F89" s="181">
        <v>299.71999999999997</v>
      </c>
      <c r="G89" s="182">
        <f t="shared" si="21"/>
        <v>13487.4</v>
      </c>
      <c r="H89" s="181">
        <v>0</v>
      </c>
      <c r="I89" s="182">
        <f t="shared" si="22"/>
        <v>0</v>
      </c>
      <c r="J89" s="181">
        <v>270</v>
      </c>
      <c r="K89" s="182">
        <f t="shared" si="23"/>
        <v>12150</v>
      </c>
      <c r="L89" s="182">
        <v>21</v>
      </c>
      <c r="M89" s="182">
        <f t="shared" si="24"/>
        <v>16319.753999999999</v>
      </c>
      <c r="N89" s="180">
        <v>0</v>
      </c>
      <c r="O89" s="180">
        <f t="shared" si="25"/>
        <v>0</v>
      </c>
      <c r="P89" s="180">
        <v>0</v>
      </c>
      <c r="Q89" s="180">
        <f t="shared" si="26"/>
        <v>0</v>
      </c>
      <c r="R89" s="182"/>
      <c r="S89" s="182" t="s">
        <v>176</v>
      </c>
      <c r="T89" s="183" t="s">
        <v>177</v>
      </c>
      <c r="U89" s="156">
        <v>0</v>
      </c>
      <c r="V89" s="156">
        <f t="shared" si="27"/>
        <v>0</v>
      </c>
      <c r="W89" s="156"/>
      <c r="X89" s="156" t="s">
        <v>178</v>
      </c>
      <c r="Y89" s="156" t="s">
        <v>179</v>
      </c>
      <c r="Z89" s="146"/>
      <c r="AA89" s="146"/>
      <c r="AB89" s="146"/>
      <c r="AC89" s="146"/>
      <c r="AD89" s="146"/>
      <c r="AE89" s="146"/>
      <c r="AF89" s="146" t="s">
        <v>180</v>
      </c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/>
      <c r="BD89" s="146"/>
      <c r="BE89" s="146"/>
      <c r="BF89" s="146"/>
      <c r="BG89" s="146"/>
    </row>
    <row r="90" spans="1:59" outlineLevel="1" x14ac:dyDescent="0.2">
      <c r="A90" s="177">
        <v>65</v>
      </c>
      <c r="B90" s="178" t="s">
        <v>475</v>
      </c>
      <c r="C90" s="188" t="s">
        <v>476</v>
      </c>
      <c r="D90" s="179" t="s">
        <v>182</v>
      </c>
      <c r="E90" s="180">
        <v>135</v>
      </c>
      <c r="F90" s="181">
        <v>48.379999999999995</v>
      </c>
      <c r="G90" s="182">
        <f t="shared" si="21"/>
        <v>6531.3</v>
      </c>
      <c r="H90" s="181">
        <v>0</v>
      </c>
      <c r="I90" s="182">
        <f t="shared" si="22"/>
        <v>0</v>
      </c>
      <c r="J90" s="181">
        <v>42.4</v>
      </c>
      <c r="K90" s="182">
        <f t="shared" si="23"/>
        <v>5724</v>
      </c>
      <c r="L90" s="182">
        <v>21</v>
      </c>
      <c r="M90" s="182">
        <f t="shared" si="24"/>
        <v>7902.8729999999996</v>
      </c>
      <c r="N90" s="180">
        <v>0</v>
      </c>
      <c r="O90" s="180">
        <f t="shared" si="25"/>
        <v>0</v>
      </c>
      <c r="P90" s="180">
        <v>0</v>
      </c>
      <c r="Q90" s="180">
        <f t="shared" si="26"/>
        <v>0</v>
      </c>
      <c r="R90" s="182"/>
      <c r="S90" s="182" t="s">
        <v>176</v>
      </c>
      <c r="T90" s="183" t="s">
        <v>177</v>
      </c>
      <c r="U90" s="156">
        <v>8.2000000000000003E-2</v>
      </c>
      <c r="V90" s="156">
        <f t="shared" si="27"/>
        <v>11.07</v>
      </c>
      <c r="W90" s="156"/>
      <c r="X90" s="156" t="s">
        <v>178</v>
      </c>
      <c r="Y90" s="156" t="s">
        <v>179</v>
      </c>
      <c r="Z90" s="146"/>
      <c r="AA90" s="146"/>
      <c r="AB90" s="146"/>
      <c r="AC90" s="146"/>
      <c r="AD90" s="146"/>
      <c r="AE90" s="146"/>
      <c r="AF90" s="146" t="s">
        <v>180</v>
      </c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  <c r="AQ90" s="146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/>
      <c r="BD90" s="146"/>
      <c r="BE90" s="146"/>
      <c r="BF90" s="146"/>
      <c r="BG90" s="146"/>
    </row>
    <row r="91" spans="1:59" outlineLevel="1" x14ac:dyDescent="0.2">
      <c r="A91" s="177">
        <v>66</v>
      </c>
      <c r="B91" s="178" t="s">
        <v>477</v>
      </c>
      <c r="C91" s="188" t="s">
        <v>478</v>
      </c>
      <c r="D91" s="179" t="s">
        <v>182</v>
      </c>
      <c r="E91" s="180">
        <v>45</v>
      </c>
      <c r="F91" s="181">
        <v>67.259999999999991</v>
      </c>
      <c r="G91" s="182">
        <f t="shared" si="21"/>
        <v>3026.7</v>
      </c>
      <c r="H91" s="181">
        <v>0</v>
      </c>
      <c r="I91" s="182">
        <f t="shared" si="22"/>
        <v>0</v>
      </c>
      <c r="J91" s="181">
        <v>59</v>
      </c>
      <c r="K91" s="182">
        <f t="shared" si="23"/>
        <v>2655</v>
      </c>
      <c r="L91" s="182">
        <v>21</v>
      </c>
      <c r="M91" s="182">
        <f t="shared" si="24"/>
        <v>3662.3069999999998</v>
      </c>
      <c r="N91" s="180">
        <v>0</v>
      </c>
      <c r="O91" s="180">
        <f t="shared" si="25"/>
        <v>0</v>
      </c>
      <c r="P91" s="180">
        <v>0</v>
      </c>
      <c r="Q91" s="180">
        <f t="shared" si="26"/>
        <v>0</v>
      </c>
      <c r="R91" s="182"/>
      <c r="S91" s="182" t="s">
        <v>176</v>
      </c>
      <c r="T91" s="183" t="s">
        <v>177</v>
      </c>
      <c r="U91" s="156">
        <v>0.114</v>
      </c>
      <c r="V91" s="156">
        <f t="shared" si="27"/>
        <v>5.13</v>
      </c>
      <c r="W91" s="156"/>
      <c r="X91" s="156" t="s">
        <v>178</v>
      </c>
      <c r="Y91" s="156" t="s">
        <v>179</v>
      </c>
      <c r="Z91" s="146"/>
      <c r="AA91" s="146"/>
      <c r="AB91" s="146"/>
      <c r="AC91" s="146"/>
      <c r="AD91" s="146"/>
      <c r="AE91" s="146"/>
      <c r="AF91" s="146" t="s">
        <v>180</v>
      </c>
      <c r="AG91" s="146"/>
      <c r="AH91" s="146"/>
      <c r="AI91" s="146"/>
      <c r="AJ91" s="146"/>
      <c r="AK91" s="146"/>
      <c r="AL91" s="146"/>
      <c r="AM91" s="146"/>
      <c r="AN91" s="146"/>
      <c r="AO91" s="146"/>
      <c r="AP91" s="146"/>
      <c r="AQ91" s="146"/>
      <c r="AR91" s="146"/>
      <c r="AS91" s="146"/>
      <c r="AT91" s="146"/>
      <c r="AU91" s="146"/>
      <c r="AV91" s="146"/>
      <c r="AW91" s="146"/>
      <c r="AX91" s="146"/>
      <c r="AY91" s="146"/>
      <c r="AZ91" s="146"/>
      <c r="BA91" s="146"/>
      <c r="BB91" s="146"/>
      <c r="BC91" s="146"/>
      <c r="BD91" s="146"/>
      <c r="BE91" s="146"/>
      <c r="BF91" s="146"/>
      <c r="BG91" s="146"/>
    </row>
    <row r="92" spans="1:59" outlineLevel="1" x14ac:dyDescent="0.2">
      <c r="A92" s="177">
        <v>67</v>
      </c>
      <c r="B92" s="178" t="s">
        <v>473</v>
      </c>
      <c r="C92" s="188" t="s">
        <v>479</v>
      </c>
      <c r="D92" s="179" t="s">
        <v>182</v>
      </c>
      <c r="E92" s="180">
        <v>135</v>
      </c>
      <c r="F92" s="181">
        <v>257.24</v>
      </c>
      <c r="G92" s="182">
        <f t="shared" si="21"/>
        <v>34727.4</v>
      </c>
      <c r="H92" s="181">
        <v>0</v>
      </c>
      <c r="I92" s="182">
        <f t="shared" si="22"/>
        <v>0</v>
      </c>
      <c r="J92" s="181">
        <v>224.5</v>
      </c>
      <c r="K92" s="182">
        <f t="shared" si="23"/>
        <v>30307.5</v>
      </c>
      <c r="L92" s="182">
        <v>21</v>
      </c>
      <c r="M92" s="182">
        <f t="shared" si="24"/>
        <v>42020.154000000002</v>
      </c>
      <c r="N92" s="180">
        <v>0</v>
      </c>
      <c r="O92" s="180">
        <f t="shared" si="25"/>
        <v>0</v>
      </c>
      <c r="P92" s="180">
        <v>0</v>
      </c>
      <c r="Q92" s="180">
        <f t="shared" si="26"/>
        <v>0</v>
      </c>
      <c r="R92" s="182"/>
      <c r="S92" s="182" t="s">
        <v>176</v>
      </c>
      <c r="T92" s="183" t="s">
        <v>177</v>
      </c>
      <c r="U92" s="156">
        <v>0</v>
      </c>
      <c r="V92" s="156">
        <f t="shared" si="27"/>
        <v>0</v>
      </c>
      <c r="W92" s="156"/>
      <c r="X92" s="156" t="s">
        <v>233</v>
      </c>
      <c r="Y92" s="156" t="s">
        <v>179</v>
      </c>
      <c r="Z92" s="146"/>
      <c r="AA92" s="146"/>
      <c r="AB92" s="146"/>
      <c r="AC92" s="146"/>
      <c r="AD92" s="146"/>
      <c r="AE92" s="146"/>
      <c r="AF92" s="146" t="s">
        <v>234</v>
      </c>
      <c r="AG92" s="146"/>
      <c r="AH92" s="146"/>
      <c r="AI92" s="146"/>
      <c r="AJ92" s="146"/>
      <c r="AK92" s="146"/>
      <c r="AL92" s="146"/>
      <c r="AM92" s="146"/>
      <c r="AN92" s="146"/>
      <c r="AO92" s="146"/>
      <c r="AP92" s="146"/>
      <c r="AQ92" s="146"/>
      <c r="AR92" s="146"/>
      <c r="AS92" s="146"/>
      <c r="AT92" s="146"/>
      <c r="AU92" s="146"/>
      <c r="AV92" s="146"/>
      <c r="AW92" s="146"/>
      <c r="AX92" s="146"/>
      <c r="AY92" s="146"/>
      <c r="AZ92" s="146"/>
      <c r="BA92" s="146"/>
      <c r="BB92" s="146"/>
      <c r="BC92" s="146"/>
      <c r="BD92" s="146"/>
      <c r="BE92" s="146"/>
      <c r="BF92" s="146"/>
      <c r="BG92" s="146"/>
    </row>
    <row r="93" spans="1:59" outlineLevel="1" x14ac:dyDescent="0.2">
      <c r="A93" s="177">
        <v>68</v>
      </c>
      <c r="B93" s="178" t="s">
        <v>473</v>
      </c>
      <c r="C93" s="188" t="s">
        <v>480</v>
      </c>
      <c r="D93" s="179" t="s">
        <v>182</v>
      </c>
      <c r="E93" s="180">
        <v>25</v>
      </c>
      <c r="F93" s="181">
        <v>311.52</v>
      </c>
      <c r="G93" s="182">
        <f t="shared" si="21"/>
        <v>7788</v>
      </c>
      <c r="H93" s="181">
        <v>0</v>
      </c>
      <c r="I93" s="182">
        <f t="shared" si="22"/>
        <v>0</v>
      </c>
      <c r="J93" s="181">
        <v>272.5</v>
      </c>
      <c r="K93" s="182">
        <f t="shared" si="23"/>
        <v>6812.5</v>
      </c>
      <c r="L93" s="182">
        <v>21</v>
      </c>
      <c r="M93" s="182">
        <f t="shared" si="24"/>
        <v>9423.48</v>
      </c>
      <c r="N93" s="180">
        <v>0</v>
      </c>
      <c r="O93" s="180">
        <f t="shared" si="25"/>
        <v>0</v>
      </c>
      <c r="P93" s="180">
        <v>0</v>
      </c>
      <c r="Q93" s="180">
        <f t="shared" si="26"/>
        <v>0</v>
      </c>
      <c r="R93" s="182"/>
      <c r="S93" s="182" t="s">
        <v>176</v>
      </c>
      <c r="T93" s="183" t="s">
        <v>177</v>
      </c>
      <c r="U93" s="156">
        <v>0</v>
      </c>
      <c r="V93" s="156">
        <f t="shared" si="27"/>
        <v>0</v>
      </c>
      <c r="W93" s="156"/>
      <c r="X93" s="156" t="s">
        <v>233</v>
      </c>
      <c r="Y93" s="156" t="s">
        <v>179</v>
      </c>
      <c r="Z93" s="146"/>
      <c r="AA93" s="146"/>
      <c r="AB93" s="146"/>
      <c r="AC93" s="146"/>
      <c r="AD93" s="146"/>
      <c r="AE93" s="146"/>
      <c r="AF93" s="146" t="s">
        <v>234</v>
      </c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  <c r="AR93" s="146"/>
      <c r="AS93" s="146"/>
      <c r="AT93" s="146"/>
      <c r="AU93" s="146"/>
      <c r="AV93" s="146"/>
      <c r="AW93" s="146"/>
      <c r="AX93" s="146"/>
      <c r="AY93" s="146"/>
      <c r="AZ93" s="146"/>
      <c r="BA93" s="146"/>
      <c r="BB93" s="146"/>
      <c r="BC93" s="146"/>
      <c r="BD93" s="146"/>
      <c r="BE93" s="146"/>
      <c r="BF93" s="146"/>
      <c r="BG93" s="146"/>
    </row>
    <row r="94" spans="1:59" outlineLevel="1" x14ac:dyDescent="0.2">
      <c r="A94" s="177">
        <v>69</v>
      </c>
      <c r="B94" s="178" t="s">
        <v>473</v>
      </c>
      <c r="C94" s="188" t="s">
        <v>481</v>
      </c>
      <c r="D94" s="179" t="s">
        <v>182</v>
      </c>
      <c r="E94" s="180">
        <v>20</v>
      </c>
      <c r="F94" s="181">
        <v>490.88</v>
      </c>
      <c r="G94" s="182">
        <f t="shared" si="21"/>
        <v>9817.6</v>
      </c>
      <c r="H94" s="181">
        <v>0</v>
      </c>
      <c r="I94" s="182">
        <f t="shared" si="22"/>
        <v>0</v>
      </c>
      <c r="J94" s="181">
        <v>428</v>
      </c>
      <c r="K94" s="182">
        <f t="shared" si="23"/>
        <v>8560</v>
      </c>
      <c r="L94" s="182">
        <v>21</v>
      </c>
      <c r="M94" s="182">
        <f t="shared" si="24"/>
        <v>11879.296</v>
      </c>
      <c r="N94" s="180">
        <v>0</v>
      </c>
      <c r="O94" s="180">
        <f t="shared" si="25"/>
        <v>0</v>
      </c>
      <c r="P94" s="180">
        <v>0</v>
      </c>
      <c r="Q94" s="180">
        <f t="shared" si="26"/>
        <v>0</v>
      </c>
      <c r="R94" s="182"/>
      <c r="S94" s="182" t="s">
        <v>176</v>
      </c>
      <c r="T94" s="183" t="s">
        <v>177</v>
      </c>
      <c r="U94" s="156">
        <v>0</v>
      </c>
      <c r="V94" s="156">
        <f t="shared" si="27"/>
        <v>0</v>
      </c>
      <c r="W94" s="156"/>
      <c r="X94" s="156" t="s">
        <v>233</v>
      </c>
      <c r="Y94" s="156" t="s">
        <v>179</v>
      </c>
      <c r="Z94" s="146"/>
      <c r="AA94" s="146"/>
      <c r="AB94" s="146"/>
      <c r="AC94" s="146"/>
      <c r="AD94" s="146"/>
      <c r="AE94" s="146"/>
      <c r="AF94" s="146" t="s">
        <v>234</v>
      </c>
      <c r="AG94" s="146"/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  <c r="AR94" s="146"/>
      <c r="AS94" s="146"/>
      <c r="AT94" s="146"/>
      <c r="AU94" s="146"/>
      <c r="AV94" s="146"/>
      <c r="AW94" s="146"/>
      <c r="AX94" s="146"/>
      <c r="AY94" s="146"/>
      <c r="AZ94" s="146"/>
      <c r="BA94" s="146"/>
      <c r="BB94" s="146"/>
      <c r="BC94" s="146"/>
      <c r="BD94" s="146"/>
      <c r="BE94" s="146"/>
      <c r="BF94" s="146"/>
      <c r="BG94" s="146"/>
    </row>
    <row r="95" spans="1:59" outlineLevel="1" x14ac:dyDescent="0.2">
      <c r="A95" s="177">
        <v>70</v>
      </c>
      <c r="B95" s="178" t="s">
        <v>482</v>
      </c>
      <c r="C95" s="188" t="s">
        <v>483</v>
      </c>
      <c r="D95" s="179" t="s">
        <v>182</v>
      </c>
      <c r="E95" s="180">
        <v>135</v>
      </c>
      <c r="F95" s="181">
        <v>246.61999999999998</v>
      </c>
      <c r="G95" s="182">
        <f t="shared" si="21"/>
        <v>33293.699999999997</v>
      </c>
      <c r="H95" s="181">
        <v>8.08</v>
      </c>
      <c r="I95" s="182">
        <f t="shared" si="22"/>
        <v>1090.8</v>
      </c>
      <c r="J95" s="181">
        <v>204.42</v>
      </c>
      <c r="K95" s="182">
        <f t="shared" si="23"/>
        <v>27596.7</v>
      </c>
      <c r="L95" s="182">
        <v>21</v>
      </c>
      <c r="M95" s="182">
        <f t="shared" si="24"/>
        <v>40285.376999999993</v>
      </c>
      <c r="N95" s="180">
        <v>2.7999999999999998E-4</v>
      </c>
      <c r="O95" s="180">
        <f t="shared" si="25"/>
        <v>0.04</v>
      </c>
      <c r="P95" s="180">
        <v>0</v>
      </c>
      <c r="Q95" s="180">
        <f t="shared" si="26"/>
        <v>0</v>
      </c>
      <c r="R95" s="182"/>
      <c r="S95" s="182" t="s">
        <v>176</v>
      </c>
      <c r="T95" s="183" t="s">
        <v>177</v>
      </c>
      <c r="U95" s="156">
        <v>0.36516999999999999</v>
      </c>
      <c r="V95" s="156">
        <f t="shared" si="27"/>
        <v>49.3</v>
      </c>
      <c r="W95" s="156"/>
      <c r="X95" s="156" t="s">
        <v>178</v>
      </c>
      <c r="Y95" s="156" t="s">
        <v>179</v>
      </c>
      <c r="Z95" s="146"/>
      <c r="AA95" s="146"/>
      <c r="AB95" s="146"/>
      <c r="AC95" s="146"/>
      <c r="AD95" s="146"/>
      <c r="AE95" s="146"/>
      <c r="AF95" s="146" t="s">
        <v>180</v>
      </c>
      <c r="AG95" s="146"/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  <c r="AR95" s="146"/>
      <c r="AS95" s="146"/>
      <c r="AT95" s="146"/>
      <c r="AU95" s="146"/>
      <c r="AV95" s="146"/>
      <c r="AW95" s="146"/>
      <c r="AX95" s="146"/>
      <c r="AY95" s="146"/>
      <c r="AZ95" s="146"/>
      <c r="BA95" s="146"/>
      <c r="BB95" s="146"/>
      <c r="BC95" s="146"/>
      <c r="BD95" s="146"/>
      <c r="BE95" s="146"/>
      <c r="BF95" s="146"/>
      <c r="BG95" s="146"/>
    </row>
    <row r="96" spans="1:59" outlineLevel="1" x14ac:dyDescent="0.2">
      <c r="A96" s="177">
        <v>71</v>
      </c>
      <c r="B96" s="178" t="s">
        <v>484</v>
      </c>
      <c r="C96" s="188" t="s">
        <v>485</v>
      </c>
      <c r="D96" s="179" t="s">
        <v>182</v>
      </c>
      <c r="E96" s="180">
        <v>25</v>
      </c>
      <c r="F96" s="181">
        <v>267.86</v>
      </c>
      <c r="G96" s="182">
        <f t="shared" si="21"/>
        <v>6696.5</v>
      </c>
      <c r="H96" s="181">
        <v>8.08</v>
      </c>
      <c r="I96" s="182">
        <f t="shared" si="22"/>
        <v>202</v>
      </c>
      <c r="J96" s="181">
        <v>223.42</v>
      </c>
      <c r="K96" s="182">
        <f t="shared" si="23"/>
        <v>5585.5</v>
      </c>
      <c r="L96" s="182">
        <v>21</v>
      </c>
      <c r="M96" s="182">
        <f t="shared" si="24"/>
        <v>8102.7649999999994</v>
      </c>
      <c r="N96" s="180">
        <v>2.7999999999999998E-4</v>
      </c>
      <c r="O96" s="180">
        <f t="shared" si="25"/>
        <v>0.01</v>
      </c>
      <c r="P96" s="180">
        <v>0</v>
      </c>
      <c r="Q96" s="180">
        <f t="shared" si="26"/>
        <v>0</v>
      </c>
      <c r="R96" s="182"/>
      <c r="S96" s="182" t="s">
        <v>176</v>
      </c>
      <c r="T96" s="183" t="s">
        <v>177</v>
      </c>
      <c r="U96" s="156">
        <v>0.40018999999999999</v>
      </c>
      <c r="V96" s="156">
        <f t="shared" si="27"/>
        <v>10</v>
      </c>
      <c r="W96" s="156"/>
      <c r="X96" s="156" t="s">
        <v>178</v>
      </c>
      <c r="Y96" s="156" t="s">
        <v>179</v>
      </c>
      <c r="Z96" s="146"/>
      <c r="AA96" s="146"/>
      <c r="AB96" s="146"/>
      <c r="AC96" s="146"/>
      <c r="AD96" s="146"/>
      <c r="AE96" s="146"/>
      <c r="AF96" s="146" t="s">
        <v>180</v>
      </c>
      <c r="AG96" s="146"/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  <c r="AR96" s="146"/>
      <c r="AS96" s="146"/>
      <c r="AT96" s="146"/>
      <c r="AU96" s="146"/>
      <c r="AV96" s="146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</row>
    <row r="97" spans="1:59" outlineLevel="1" x14ac:dyDescent="0.2">
      <c r="A97" s="177">
        <v>72</v>
      </c>
      <c r="B97" s="178" t="s">
        <v>486</v>
      </c>
      <c r="C97" s="188" t="s">
        <v>487</v>
      </c>
      <c r="D97" s="179" t="s">
        <v>182</v>
      </c>
      <c r="E97" s="180">
        <v>20</v>
      </c>
      <c r="F97" s="181">
        <v>319.77999999999997</v>
      </c>
      <c r="G97" s="182">
        <f t="shared" si="21"/>
        <v>6395.6</v>
      </c>
      <c r="H97" s="181">
        <v>8.08</v>
      </c>
      <c r="I97" s="182">
        <f t="shared" si="22"/>
        <v>161.6</v>
      </c>
      <c r="J97" s="181">
        <v>265.92</v>
      </c>
      <c r="K97" s="182">
        <f t="shared" si="23"/>
        <v>5318.4</v>
      </c>
      <c r="L97" s="182">
        <v>21</v>
      </c>
      <c r="M97" s="182">
        <f t="shared" si="24"/>
        <v>7738.6760000000004</v>
      </c>
      <c r="N97" s="180">
        <v>2.7999999999999998E-4</v>
      </c>
      <c r="O97" s="180">
        <f t="shared" si="25"/>
        <v>0.01</v>
      </c>
      <c r="P97" s="180">
        <v>0</v>
      </c>
      <c r="Q97" s="180">
        <f t="shared" si="26"/>
        <v>0</v>
      </c>
      <c r="R97" s="182"/>
      <c r="S97" s="182" t="s">
        <v>176</v>
      </c>
      <c r="T97" s="183" t="s">
        <v>177</v>
      </c>
      <c r="U97" s="156">
        <v>0.47626000000000002</v>
      </c>
      <c r="V97" s="156">
        <f t="shared" si="27"/>
        <v>9.5299999999999994</v>
      </c>
      <c r="W97" s="156"/>
      <c r="X97" s="156" t="s">
        <v>178</v>
      </c>
      <c r="Y97" s="156" t="s">
        <v>179</v>
      </c>
      <c r="Z97" s="146"/>
      <c r="AA97" s="146"/>
      <c r="AB97" s="146"/>
      <c r="AC97" s="146"/>
      <c r="AD97" s="146"/>
      <c r="AE97" s="146"/>
      <c r="AF97" s="146" t="s">
        <v>180</v>
      </c>
      <c r="AG97" s="146"/>
      <c r="AH97" s="146"/>
      <c r="AI97" s="146"/>
      <c r="AJ97" s="146"/>
      <c r="AK97" s="146"/>
      <c r="AL97" s="146"/>
      <c r="AM97" s="146"/>
      <c r="AN97" s="146"/>
      <c r="AO97" s="146"/>
      <c r="AP97" s="146"/>
      <c r="AQ97" s="146"/>
      <c r="AR97" s="146"/>
      <c r="AS97" s="146"/>
      <c r="AT97" s="146"/>
      <c r="AU97" s="146"/>
      <c r="AV97" s="146"/>
      <c r="AW97" s="146"/>
      <c r="AX97" s="146"/>
      <c r="AY97" s="146"/>
      <c r="AZ97" s="146"/>
      <c r="BA97" s="146"/>
      <c r="BB97" s="146"/>
      <c r="BC97" s="146"/>
      <c r="BD97" s="146"/>
      <c r="BE97" s="146"/>
      <c r="BF97" s="146"/>
      <c r="BG97" s="146"/>
    </row>
    <row r="98" spans="1:59" outlineLevel="1" x14ac:dyDescent="0.2">
      <c r="A98" s="177">
        <v>73</v>
      </c>
      <c r="B98" s="178" t="s">
        <v>473</v>
      </c>
      <c r="C98" s="188" t="s">
        <v>488</v>
      </c>
      <c r="D98" s="179" t="s">
        <v>182</v>
      </c>
      <c r="E98" s="180">
        <v>120</v>
      </c>
      <c r="F98" s="181">
        <v>324.5</v>
      </c>
      <c r="G98" s="182">
        <f t="shared" si="21"/>
        <v>38940</v>
      </c>
      <c r="H98" s="181">
        <v>0</v>
      </c>
      <c r="I98" s="182">
        <f t="shared" si="22"/>
        <v>0</v>
      </c>
      <c r="J98" s="181">
        <v>285</v>
      </c>
      <c r="K98" s="182">
        <f t="shared" si="23"/>
        <v>34200</v>
      </c>
      <c r="L98" s="182">
        <v>21</v>
      </c>
      <c r="M98" s="182">
        <f t="shared" si="24"/>
        <v>47117.4</v>
      </c>
      <c r="N98" s="180">
        <v>2.9999999999999997E-4</v>
      </c>
      <c r="O98" s="180">
        <f t="shared" si="25"/>
        <v>0.04</v>
      </c>
      <c r="P98" s="180">
        <v>0</v>
      </c>
      <c r="Q98" s="180">
        <f t="shared" si="26"/>
        <v>0</v>
      </c>
      <c r="R98" s="182"/>
      <c r="S98" s="182" t="s">
        <v>176</v>
      </c>
      <c r="T98" s="183" t="s">
        <v>177</v>
      </c>
      <c r="U98" s="156">
        <v>0.74919999999999998</v>
      </c>
      <c r="V98" s="156">
        <f t="shared" si="27"/>
        <v>89.9</v>
      </c>
      <c r="W98" s="156"/>
      <c r="X98" s="156" t="s">
        <v>233</v>
      </c>
      <c r="Y98" s="156" t="s">
        <v>179</v>
      </c>
      <c r="Z98" s="146"/>
      <c r="AA98" s="146"/>
      <c r="AB98" s="146"/>
      <c r="AC98" s="146"/>
      <c r="AD98" s="146"/>
      <c r="AE98" s="146"/>
      <c r="AF98" s="146" t="s">
        <v>234</v>
      </c>
      <c r="AG98" s="146"/>
      <c r="AH98" s="146"/>
      <c r="AI98" s="146"/>
      <c r="AJ98" s="146"/>
      <c r="AK98" s="146"/>
      <c r="AL98" s="146"/>
      <c r="AM98" s="146"/>
      <c r="AN98" s="146"/>
      <c r="AO98" s="146"/>
      <c r="AP98" s="146"/>
      <c r="AQ98" s="146"/>
      <c r="AR98" s="146"/>
      <c r="AS98" s="146"/>
      <c r="AT98" s="146"/>
      <c r="AU98" s="146"/>
      <c r="AV98" s="146"/>
      <c r="AW98" s="146"/>
      <c r="AX98" s="146"/>
      <c r="AY98" s="146"/>
      <c r="AZ98" s="146"/>
      <c r="BA98" s="146"/>
      <c r="BB98" s="146"/>
      <c r="BC98" s="146"/>
      <c r="BD98" s="146"/>
      <c r="BE98" s="146"/>
      <c r="BF98" s="146"/>
      <c r="BG98" s="146"/>
    </row>
    <row r="99" spans="1:59" outlineLevel="1" x14ac:dyDescent="0.2">
      <c r="A99" s="177">
        <v>74</v>
      </c>
      <c r="B99" s="178" t="s">
        <v>473</v>
      </c>
      <c r="C99" s="188" t="s">
        <v>489</v>
      </c>
      <c r="D99" s="179" t="s">
        <v>182</v>
      </c>
      <c r="E99" s="180">
        <v>120</v>
      </c>
      <c r="F99" s="181">
        <v>199.42</v>
      </c>
      <c r="G99" s="182">
        <f t="shared" si="21"/>
        <v>23930.400000000001</v>
      </c>
      <c r="H99" s="181">
        <v>0</v>
      </c>
      <c r="I99" s="182">
        <f t="shared" si="22"/>
        <v>0</v>
      </c>
      <c r="J99" s="181">
        <v>172</v>
      </c>
      <c r="K99" s="182">
        <f t="shared" si="23"/>
        <v>20640</v>
      </c>
      <c r="L99" s="182">
        <v>21</v>
      </c>
      <c r="M99" s="182">
        <f t="shared" si="24"/>
        <v>28955.784</v>
      </c>
      <c r="N99" s="180">
        <v>2.9999999999999997E-4</v>
      </c>
      <c r="O99" s="180">
        <f t="shared" si="25"/>
        <v>0.04</v>
      </c>
      <c r="P99" s="180">
        <v>0</v>
      </c>
      <c r="Q99" s="180">
        <f t="shared" si="26"/>
        <v>0</v>
      </c>
      <c r="R99" s="182"/>
      <c r="S99" s="182" t="s">
        <v>176</v>
      </c>
      <c r="T99" s="183" t="s">
        <v>177</v>
      </c>
      <c r="U99" s="156">
        <v>0.74919999999999998</v>
      </c>
      <c r="V99" s="156">
        <f t="shared" si="27"/>
        <v>89.9</v>
      </c>
      <c r="W99" s="156"/>
      <c r="X99" s="156" t="s">
        <v>233</v>
      </c>
      <c r="Y99" s="156" t="s">
        <v>179</v>
      </c>
      <c r="Z99" s="146"/>
      <c r="AA99" s="146"/>
      <c r="AB99" s="146"/>
      <c r="AC99" s="146"/>
      <c r="AD99" s="146"/>
      <c r="AE99" s="146"/>
      <c r="AF99" s="146" t="s">
        <v>234</v>
      </c>
      <c r="AG99" s="146"/>
      <c r="AH99" s="146"/>
      <c r="AI99" s="146"/>
      <c r="AJ99" s="146"/>
      <c r="AK99" s="146"/>
      <c r="AL99" s="146"/>
      <c r="AM99" s="146"/>
      <c r="AN99" s="146"/>
      <c r="AO99" s="146"/>
      <c r="AP99" s="146"/>
      <c r="AQ99" s="146"/>
      <c r="AR99" s="146"/>
      <c r="AS99" s="146"/>
      <c r="AT99" s="146"/>
      <c r="AU99" s="146"/>
      <c r="AV99" s="146"/>
      <c r="AW99" s="146"/>
      <c r="AX99" s="146"/>
      <c r="AY99" s="146"/>
      <c r="AZ99" s="146"/>
      <c r="BA99" s="146"/>
      <c r="BB99" s="146"/>
      <c r="BC99" s="146"/>
      <c r="BD99" s="146"/>
      <c r="BE99" s="146"/>
      <c r="BF99" s="146"/>
      <c r="BG99" s="146"/>
    </row>
    <row r="100" spans="1:59" outlineLevel="1" x14ac:dyDescent="0.2">
      <c r="A100" s="177">
        <v>75</v>
      </c>
      <c r="B100" s="178" t="s">
        <v>490</v>
      </c>
      <c r="C100" s="188" t="s">
        <v>491</v>
      </c>
      <c r="D100" s="179" t="s">
        <v>244</v>
      </c>
      <c r="E100" s="180">
        <v>2</v>
      </c>
      <c r="F100" s="181">
        <v>276.12</v>
      </c>
      <c r="G100" s="182">
        <f t="shared" si="21"/>
        <v>552.24</v>
      </c>
      <c r="H100" s="181">
        <v>217</v>
      </c>
      <c r="I100" s="182">
        <f t="shared" si="22"/>
        <v>434</v>
      </c>
      <c r="J100" s="181">
        <v>0</v>
      </c>
      <c r="K100" s="182">
        <f t="shared" si="23"/>
        <v>0</v>
      </c>
      <c r="L100" s="182">
        <v>21</v>
      </c>
      <c r="M100" s="182">
        <f t="shared" si="24"/>
        <v>668.21039999999994</v>
      </c>
      <c r="N100" s="180">
        <v>1.3999999999999999E-4</v>
      </c>
      <c r="O100" s="180">
        <f t="shared" si="25"/>
        <v>0</v>
      </c>
      <c r="P100" s="180">
        <v>0</v>
      </c>
      <c r="Q100" s="180">
        <f t="shared" si="26"/>
        <v>0</v>
      </c>
      <c r="R100" s="182"/>
      <c r="S100" s="182" t="s">
        <v>176</v>
      </c>
      <c r="T100" s="183" t="s">
        <v>177</v>
      </c>
      <c r="U100" s="156">
        <v>0</v>
      </c>
      <c r="V100" s="156">
        <f t="shared" si="27"/>
        <v>0</v>
      </c>
      <c r="W100" s="156"/>
      <c r="X100" s="156" t="s">
        <v>211</v>
      </c>
      <c r="Y100" s="156" t="s">
        <v>179</v>
      </c>
      <c r="Z100" s="146"/>
      <c r="AA100" s="146"/>
      <c r="AB100" s="146"/>
      <c r="AC100" s="146"/>
      <c r="AD100" s="146"/>
      <c r="AE100" s="146"/>
      <c r="AF100" s="146" t="s">
        <v>212</v>
      </c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  <c r="AR100" s="146"/>
      <c r="AS100" s="146"/>
      <c r="AT100" s="146"/>
      <c r="AU100" s="146"/>
      <c r="AV100" s="146"/>
      <c r="AW100" s="146"/>
      <c r="AX100" s="146"/>
      <c r="AY100" s="146"/>
      <c r="AZ100" s="146"/>
      <c r="BA100" s="146"/>
      <c r="BB100" s="146"/>
      <c r="BC100" s="146"/>
      <c r="BD100" s="146"/>
      <c r="BE100" s="146"/>
      <c r="BF100" s="146"/>
      <c r="BG100" s="146"/>
    </row>
    <row r="101" spans="1:59" outlineLevel="1" x14ac:dyDescent="0.2">
      <c r="A101" s="177">
        <v>76</v>
      </c>
      <c r="B101" s="178" t="s">
        <v>490</v>
      </c>
      <c r="C101" s="188" t="s">
        <v>492</v>
      </c>
      <c r="D101" s="179" t="s">
        <v>244</v>
      </c>
      <c r="E101" s="180">
        <v>1</v>
      </c>
      <c r="F101" s="181">
        <v>410.64</v>
      </c>
      <c r="G101" s="182">
        <f t="shared" si="21"/>
        <v>410.64</v>
      </c>
      <c r="H101" s="181">
        <v>311</v>
      </c>
      <c r="I101" s="182">
        <f t="shared" si="22"/>
        <v>311</v>
      </c>
      <c r="J101" s="181">
        <v>0</v>
      </c>
      <c r="K101" s="182">
        <f t="shared" si="23"/>
        <v>0</v>
      </c>
      <c r="L101" s="182">
        <v>21</v>
      </c>
      <c r="M101" s="182">
        <f t="shared" si="24"/>
        <v>496.87439999999998</v>
      </c>
      <c r="N101" s="180">
        <v>1.3999999999999999E-4</v>
      </c>
      <c r="O101" s="180">
        <f t="shared" si="25"/>
        <v>0</v>
      </c>
      <c r="P101" s="180">
        <v>0</v>
      </c>
      <c r="Q101" s="180">
        <f t="shared" si="26"/>
        <v>0</v>
      </c>
      <c r="R101" s="182"/>
      <c r="S101" s="182" t="s">
        <v>176</v>
      </c>
      <c r="T101" s="183" t="s">
        <v>177</v>
      </c>
      <c r="U101" s="156">
        <v>0</v>
      </c>
      <c r="V101" s="156">
        <f t="shared" si="27"/>
        <v>0</v>
      </c>
      <c r="W101" s="156"/>
      <c r="X101" s="156" t="s">
        <v>233</v>
      </c>
      <c r="Y101" s="156" t="s">
        <v>179</v>
      </c>
      <c r="Z101" s="146"/>
      <c r="AA101" s="146"/>
      <c r="AB101" s="146"/>
      <c r="AC101" s="146"/>
      <c r="AD101" s="146"/>
      <c r="AE101" s="146"/>
      <c r="AF101" s="146" t="s">
        <v>340</v>
      </c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  <c r="AR101" s="146"/>
      <c r="AS101" s="146"/>
      <c r="AT101" s="146"/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</row>
    <row r="102" spans="1:59" outlineLevel="1" x14ac:dyDescent="0.2">
      <c r="A102" s="177">
        <v>77</v>
      </c>
      <c r="B102" s="178" t="s">
        <v>490</v>
      </c>
      <c r="C102" s="188" t="s">
        <v>493</v>
      </c>
      <c r="D102" s="179" t="s">
        <v>244</v>
      </c>
      <c r="E102" s="180">
        <v>1</v>
      </c>
      <c r="F102" s="181">
        <v>534.54</v>
      </c>
      <c r="G102" s="182">
        <f t="shared" si="21"/>
        <v>534.54</v>
      </c>
      <c r="H102" s="181">
        <v>429</v>
      </c>
      <c r="I102" s="182">
        <f t="shared" si="22"/>
        <v>429</v>
      </c>
      <c r="J102" s="181">
        <v>0</v>
      </c>
      <c r="K102" s="182">
        <f t="shared" si="23"/>
        <v>0</v>
      </c>
      <c r="L102" s="182">
        <v>21</v>
      </c>
      <c r="M102" s="182">
        <f t="shared" si="24"/>
        <v>646.79339999999991</v>
      </c>
      <c r="N102" s="180">
        <v>3.1E-4</v>
      </c>
      <c r="O102" s="180">
        <f t="shared" si="25"/>
        <v>0</v>
      </c>
      <c r="P102" s="180">
        <v>0</v>
      </c>
      <c r="Q102" s="180">
        <f t="shared" si="26"/>
        <v>0</v>
      </c>
      <c r="R102" s="182"/>
      <c r="S102" s="182" t="s">
        <v>176</v>
      </c>
      <c r="T102" s="183" t="s">
        <v>177</v>
      </c>
      <c r="U102" s="156">
        <v>0</v>
      </c>
      <c r="V102" s="156">
        <f t="shared" si="27"/>
        <v>0</v>
      </c>
      <c r="W102" s="156"/>
      <c r="X102" s="156" t="s">
        <v>233</v>
      </c>
      <c r="Y102" s="156" t="s">
        <v>179</v>
      </c>
      <c r="Z102" s="146"/>
      <c r="AA102" s="146"/>
      <c r="AB102" s="146"/>
      <c r="AC102" s="146"/>
      <c r="AD102" s="146"/>
      <c r="AE102" s="146"/>
      <c r="AF102" s="146" t="s">
        <v>340</v>
      </c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  <c r="AR102" s="146"/>
      <c r="AS102" s="146"/>
      <c r="AT102" s="146"/>
      <c r="AU102" s="146"/>
      <c r="AV102" s="146"/>
      <c r="AW102" s="146"/>
      <c r="AX102" s="146"/>
      <c r="AY102" s="146"/>
      <c r="AZ102" s="146"/>
      <c r="BA102" s="146"/>
      <c r="BB102" s="146"/>
      <c r="BC102" s="146"/>
      <c r="BD102" s="146"/>
      <c r="BE102" s="146"/>
      <c r="BF102" s="146"/>
      <c r="BG102" s="146"/>
    </row>
    <row r="103" spans="1:59" outlineLevel="1" x14ac:dyDescent="0.2">
      <c r="A103" s="177">
        <v>78</v>
      </c>
      <c r="B103" s="178" t="s">
        <v>494</v>
      </c>
      <c r="C103" s="188" t="s">
        <v>495</v>
      </c>
      <c r="D103" s="179" t="s">
        <v>244</v>
      </c>
      <c r="E103" s="180">
        <v>2</v>
      </c>
      <c r="F103" s="181">
        <v>647.81999999999994</v>
      </c>
      <c r="G103" s="182">
        <f t="shared" si="21"/>
        <v>1295.6400000000001</v>
      </c>
      <c r="H103" s="181">
        <v>568</v>
      </c>
      <c r="I103" s="182">
        <f t="shared" si="22"/>
        <v>1136</v>
      </c>
      <c r="J103" s="181">
        <v>0</v>
      </c>
      <c r="K103" s="182">
        <f t="shared" si="23"/>
        <v>0</v>
      </c>
      <c r="L103" s="182">
        <v>21</v>
      </c>
      <c r="M103" s="182">
        <f t="shared" si="24"/>
        <v>1567.7244000000001</v>
      </c>
      <c r="N103" s="180">
        <v>1.6000000000000001E-4</v>
      </c>
      <c r="O103" s="180">
        <f t="shared" si="25"/>
        <v>0</v>
      </c>
      <c r="P103" s="180">
        <v>0</v>
      </c>
      <c r="Q103" s="180">
        <f t="shared" si="26"/>
        <v>0</v>
      </c>
      <c r="R103" s="182"/>
      <c r="S103" s="182" t="s">
        <v>176</v>
      </c>
      <c r="T103" s="183" t="s">
        <v>177</v>
      </c>
      <c r="U103" s="156">
        <v>0</v>
      </c>
      <c r="V103" s="156">
        <f t="shared" si="27"/>
        <v>0</v>
      </c>
      <c r="W103" s="156"/>
      <c r="X103" s="156" t="s">
        <v>211</v>
      </c>
      <c r="Y103" s="156" t="s">
        <v>179</v>
      </c>
      <c r="Z103" s="146"/>
      <c r="AA103" s="146"/>
      <c r="AB103" s="146"/>
      <c r="AC103" s="146"/>
      <c r="AD103" s="146"/>
      <c r="AE103" s="146"/>
      <c r="AF103" s="146" t="s">
        <v>212</v>
      </c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</row>
    <row r="104" spans="1:59" outlineLevel="1" x14ac:dyDescent="0.2">
      <c r="A104" s="177">
        <v>79</v>
      </c>
      <c r="B104" s="178" t="s">
        <v>496</v>
      </c>
      <c r="C104" s="188" t="s">
        <v>497</v>
      </c>
      <c r="D104" s="179" t="s">
        <v>244</v>
      </c>
      <c r="E104" s="180">
        <v>1</v>
      </c>
      <c r="F104" s="181">
        <v>325.68</v>
      </c>
      <c r="G104" s="182">
        <f t="shared" si="21"/>
        <v>325.68</v>
      </c>
      <c r="H104" s="181">
        <v>280.5</v>
      </c>
      <c r="I104" s="182">
        <f t="shared" si="22"/>
        <v>280.5</v>
      </c>
      <c r="J104" s="181">
        <v>0</v>
      </c>
      <c r="K104" s="182">
        <f t="shared" si="23"/>
        <v>0</v>
      </c>
      <c r="L104" s="182">
        <v>21</v>
      </c>
      <c r="M104" s="182">
        <f t="shared" si="24"/>
        <v>394.07279999999997</v>
      </c>
      <c r="N104" s="180">
        <v>1.4999999999999999E-4</v>
      </c>
      <c r="O104" s="180">
        <f t="shared" si="25"/>
        <v>0</v>
      </c>
      <c r="P104" s="180">
        <v>0</v>
      </c>
      <c r="Q104" s="180">
        <f t="shared" si="26"/>
        <v>0</v>
      </c>
      <c r="R104" s="182"/>
      <c r="S104" s="182" t="s">
        <v>176</v>
      </c>
      <c r="T104" s="183" t="s">
        <v>177</v>
      </c>
      <c r="U104" s="156">
        <v>0</v>
      </c>
      <c r="V104" s="156">
        <f t="shared" si="27"/>
        <v>0</v>
      </c>
      <c r="W104" s="156"/>
      <c r="X104" s="156" t="s">
        <v>211</v>
      </c>
      <c r="Y104" s="156" t="s">
        <v>179</v>
      </c>
      <c r="Z104" s="146"/>
      <c r="AA104" s="146"/>
      <c r="AB104" s="146"/>
      <c r="AC104" s="146"/>
      <c r="AD104" s="146"/>
      <c r="AE104" s="146"/>
      <c r="AF104" s="146" t="s">
        <v>212</v>
      </c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46"/>
      <c r="AX104" s="146"/>
      <c r="AY104" s="146"/>
      <c r="AZ104" s="146"/>
      <c r="BA104" s="146"/>
      <c r="BB104" s="146"/>
      <c r="BC104" s="146"/>
      <c r="BD104" s="146"/>
      <c r="BE104" s="146"/>
      <c r="BF104" s="146"/>
      <c r="BG104" s="146"/>
    </row>
    <row r="105" spans="1:59" outlineLevel="1" x14ac:dyDescent="0.2">
      <c r="A105" s="177">
        <v>80</v>
      </c>
      <c r="B105" s="178" t="s">
        <v>498</v>
      </c>
      <c r="C105" s="188" t="s">
        <v>499</v>
      </c>
      <c r="D105" s="179" t="s">
        <v>244</v>
      </c>
      <c r="E105" s="180">
        <v>1</v>
      </c>
      <c r="F105" s="181">
        <v>1328.6799999999998</v>
      </c>
      <c r="G105" s="182">
        <f t="shared" si="21"/>
        <v>1328.68</v>
      </c>
      <c r="H105" s="181">
        <v>1165</v>
      </c>
      <c r="I105" s="182">
        <f t="shared" si="22"/>
        <v>1165</v>
      </c>
      <c r="J105" s="181">
        <v>0</v>
      </c>
      <c r="K105" s="182">
        <f t="shared" si="23"/>
        <v>0</v>
      </c>
      <c r="L105" s="182">
        <v>21</v>
      </c>
      <c r="M105" s="182">
        <f t="shared" si="24"/>
        <v>1607.7028</v>
      </c>
      <c r="N105" s="180">
        <v>3.6999999999999999E-4</v>
      </c>
      <c r="O105" s="180">
        <f t="shared" si="25"/>
        <v>0</v>
      </c>
      <c r="P105" s="180">
        <v>0</v>
      </c>
      <c r="Q105" s="180">
        <f t="shared" si="26"/>
        <v>0</v>
      </c>
      <c r="R105" s="182"/>
      <c r="S105" s="182" t="s">
        <v>176</v>
      </c>
      <c r="T105" s="183" t="s">
        <v>177</v>
      </c>
      <c r="U105" s="156">
        <v>0</v>
      </c>
      <c r="V105" s="156">
        <f t="shared" si="27"/>
        <v>0</v>
      </c>
      <c r="W105" s="156"/>
      <c r="X105" s="156" t="s">
        <v>211</v>
      </c>
      <c r="Y105" s="156" t="s">
        <v>179</v>
      </c>
      <c r="Z105" s="146"/>
      <c r="AA105" s="146"/>
      <c r="AB105" s="146"/>
      <c r="AC105" s="146"/>
      <c r="AD105" s="146"/>
      <c r="AE105" s="146"/>
      <c r="AF105" s="146" t="s">
        <v>212</v>
      </c>
      <c r="AG105" s="146"/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  <c r="AR105" s="146"/>
      <c r="AS105" s="146"/>
      <c r="AT105" s="146"/>
      <c r="AU105" s="146"/>
      <c r="AV105" s="146"/>
      <c r="AW105" s="146"/>
      <c r="AX105" s="146"/>
      <c r="AY105" s="146"/>
      <c r="AZ105" s="146"/>
      <c r="BA105" s="146"/>
      <c r="BB105" s="146"/>
      <c r="BC105" s="146"/>
      <c r="BD105" s="146"/>
      <c r="BE105" s="146"/>
      <c r="BF105" s="146"/>
      <c r="BG105" s="146"/>
    </row>
    <row r="106" spans="1:59" outlineLevel="1" x14ac:dyDescent="0.2">
      <c r="A106" s="177">
        <v>81</v>
      </c>
      <c r="B106" s="178" t="s">
        <v>490</v>
      </c>
      <c r="C106" s="188" t="s">
        <v>500</v>
      </c>
      <c r="D106" s="179" t="s">
        <v>244</v>
      </c>
      <c r="E106" s="180">
        <v>5</v>
      </c>
      <c r="F106" s="181">
        <v>257.24</v>
      </c>
      <c r="G106" s="182">
        <f t="shared" si="21"/>
        <v>1286.2</v>
      </c>
      <c r="H106" s="181">
        <v>224.58</v>
      </c>
      <c r="I106" s="182">
        <f t="shared" si="22"/>
        <v>1122.9000000000001</v>
      </c>
      <c r="J106" s="181">
        <v>0</v>
      </c>
      <c r="K106" s="182">
        <f t="shared" si="23"/>
        <v>0</v>
      </c>
      <c r="L106" s="182">
        <v>21</v>
      </c>
      <c r="M106" s="182">
        <f t="shared" si="24"/>
        <v>1556.3019999999999</v>
      </c>
      <c r="N106" s="180">
        <v>3.1E-4</v>
      </c>
      <c r="O106" s="180">
        <f t="shared" si="25"/>
        <v>0</v>
      </c>
      <c r="P106" s="180">
        <v>0</v>
      </c>
      <c r="Q106" s="180">
        <f t="shared" si="26"/>
        <v>0</v>
      </c>
      <c r="R106" s="182"/>
      <c r="S106" s="182" t="s">
        <v>176</v>
      </c>
      <c r="T106" s="183" t="s">
        <v>177</v>
      </c>
      <c r="U106" s="156">
        <v>0</v>
      </c>
      <c r="V106" s="156">
        <f t="shared" si="27"/>
        <v>0</v>
      </c>
      <c r="W106" s="156"/>
      <c r="X106" s="156" t="s">
        <v>233</v>
      </c>
      <c r="Y106" s="156" t="s">
        <v>179</v>
      </c>
      <c r="Z106" s="146"/>
      <c r="AA106" s="146"/>
      <c r="AB106" s="146"/>
      <c r="AC106" s="146"/>
      <c r="AD106" s="146"/>
      <c r="AE106" s="146"/>
      <c r="AF106" s="146" t="s">
        <v>340</v>
      </c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6"/>
      <c r="BD106" s="146"/>
      <c r="BE106" s="146"/>
      <c r="BF106" s="146"/>
      <c r="BG106" s="146"/>
    </row>
    <row r="107" spans="1:59" outlineLevel="1" x14ac:dyDescent="0.2">
      <c r="A107" s="177">
        <v>82</v>
      </c>
      <c r="B107" s="178" t="s">
        <v>490</v>
      </c>
      <c r="C107" s="188" t="s">
        <v>501</v>
      </c>
      <c r="D107" s="179" t="s">
        <v>244</v>
      </c>
      <c r="E107" s="180">
        <v>2</v>
      </c>
      <c r="F107" s="181">
        <v>388.21999999999997</v>
      </c>
      <c r="G107" s="182">
        <f t="shared" si="21"/>
        <v>776.44</v>
      </c>
      <c r="H107" s="181">
        <v>335.68</v>
      </c>
      <c r="I107" s="182">
        <f t="shared" si="22"/>
        <v>671.36</v>
      </c>
      <c r="J107" s="181">
        <v>0</v>
      </c>
      <c r="K107" s="182">
        <f t="shared" si="23"/>
        <v>0</v>
      </c>
      <c r="L107" s="182">
        <v>21</v>
      </c>
      <c r="M107" s="182">
        <f t="shared" si="24"/>
        <v>939.49240000000009</v>
      </c>
      <c r="N107" s="180">
        <v>3.1E-4</v>
      </c>
      <c r="O107" s="180">
        <f t="shared" si="25"/>
        <v>0</v>
      </c>
      <c r="P107" s="180">
        <v>0</v>
      </c>
      <c r="Q107" s="180">
        <f t="shared" si="26"/>
        <v>0</v>
      </c>
      <c r="R107" s="182"/>
      <c r="S107" s="182" t="s">
        <v>176</v>
      </c>
      <c r="T107" s="183" t="s">
        <v>177</v>
      </c>
      <c r="U107" s="156">
        <v>0</v>
      </c>
      <c r="V107" s="156">
        <f t="shared" si="27"/>
        <v>0</v>
      </c>
      <c r="W107" s="156"/>
      <c r="X107" s="156" t="s">
        <v>233</v>
      </c>
      <c r="Y107" s="156" t="s">
        <v>179</v>
      </c>
      <c r="Z107" s="146"/>
      <c r="AA107" s="146"/>
      <c r="AB107" s="146"/>
      <c r="AC107" s="146"/>
      <c r="AD107" s="146"/>
      <c r="AE107" s="146"/>
      <c r="AF107" s="146" t="s">
        <v>340</v>
      </c>
      <c r="AG107" s="146"/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  <c r="AR107" s="146"/>
      <c r="AS107" s="146"/>
      <c r="AT107" s="146"/>
      <c r="AU107" s="146"/>
      <c r="AV107" s="146"/>
      <c r="AW107" s="146"/>
      <c r="AX107" s="146"/>
      <c r="AY107" s="146"/>
      <c r="AZ107" s="146"/>
      <c r="BA107" s="146"/>
      <c r="BB107" s="146"/>
      <c r="BC107" s="146"/>
      <c r="BD107" s="146"/>
      <c r="BE107" s="146"/>
      <c r="BF107" s="146"/>
      <c r="BG107" s="146"/>
    </row>
    <row r="108" spans="1:59" outlineLevel="1" x14ac:dyDescent="0.2">
      <c r="A108" s="177">
        <v>83</v>
      </c>
      <c r="B108" s="178" t="s">
        <v>502</v>
      </c>
      <c r="C108" s="188" t="s">
        <v>503</v>
      </c>
      <c r="D108" s="179" t="s">
        <v>244</v>
      </c>
      <c r="E108" s="180">
        <v>1</v>
      </c>
      <c r="F108" s="181">
        <v>486.15999999999997</v>
      </c>
      <c r="G108" s="182">
        <f t="shared" si="21"/>
        <v>486.16</v>
      </c>
      <c r="H108" s="181">
        <v>327.88</v>
      </c>
      <c r="I108" s="182">
        <f t="shared" si="22"/>
        <v>327.88</v>
      </c>
      <c r="J108" s="181">
        <v>116.62</v>
      </c>
      <c r="K108" s="182">
        <f t="shared" si="23"/>
        <v>116.62</v>
      </c>
      <c r="L108" s="182">
        <v>21</v>
      </c>
      <c r="M108" s="182">
        <f t="shared" si="24"/>
        <v>588.25360000000001</v>
      </c>
      <c r="N108" s="180">
        <v>4.0000000000000002E-4</v>
      </c>
      <c r="O108" s="180">
        <f t="shared" si="25"/>
        <v>0</v>
      </c>
      <c r="P108" s="180">
        <v>0</v>
      </c>
      <c r="Q108" s="180">
        <f t="shared" si="26"/>
        <v>0</v>
      </c>
      <c r="R108" s="182"/>
      <c r="S108" s="182" t="s">
        <v>176</v>
      </c>
      <c r="T108" s="183" t="s">
        <v>177</v>
      </c>
      <c r="U108" s="156">
        <v>0.20699999999999999</v>
      </c>
      <c r="V108" s="156">
        <f t="shared" si="27"/>
        <v>0.21</v>
      </c>
      <c r="W108" s="156"/>
      <c r="X108" s="156" t="s">
        <v>178</v>
      </c>
      <c r="Y108" s="156" t="s">
        <v>179</v>
      </c>
      <c r="Z108" s="146"/>
      <c r="AA108" s="146"/>
      <c r="AB108" s="146"/>
      <c r="AC108" s="146"/>
      <c r="AD108" s="146"/>
      <c r="AE108" s="146"/>
      <c r="AF108" s="146" t="s">
        <v>180</v>
      </c>
      <c r="AG108" s="146"/>
      <c r="AH108" s="146"/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6"/>
      <c r="AY108" s="146"/>
      <c r="AZ108" s="146"/>
      <c r="BA108" s="146"/>
      <c r="BB108" s="146"/>
      <c r="BC108" s="146"/>
      <c r="BD108" s="146"/>
      <c r="BE108" s="146"/>
      <c r="BF108" s="146"/>
      <c r="BG108" s="146"/>
    </row>
    <row r="109" spans="1:59" outlineLevel="1" x14ac:dyDescent="0.2">
      <c r="A109" s="177">
        <v>84</v>
      </c>
      <c r="B109" s="178" t="s">
        <v>504</v>
      </c>
      <c r="C109" s="188" t="s">
        <v>505</v>
      </c>
      <c r="D109" s="179" t="s">
        <v>244</v>
      </c>
      <c r="E109" s="180">
        <v>1</v>
      </c>
      <c r="F109" s="181">
        <v>597.07999999999993</v>
      </c>
      <c r="G109" s="182">
        <f t="shared" si="21"/>
        <v>597.08000000000004</v>
      </c>
      <c r="H109" s="181">
        <v>516</v>
      </c>
      <c r="I109" s="182">
        <f t="shared" si="22"/>
        <v>516</v>
      </c>
      <c r="J109" s="181">
        <v>0</v>
      </c>
      <c r="K109" s="182">
        <f t="shared" si="23"/>
        <v>0</v>
      </c>
      <c r="L109" s="182">
        <v>21</v>
      </c>
      <c r="M109" s="182">
        <f t="shared" si="24"/>
        <v>722.46680000000003</v>
      </c>
      <c r="N109" s="180">
        <v>5.9000000000000003E-4</v>
      </c>
      <c r="O109" s="180">
        <f t="shared" si="25"/>
        <v>0</v>
      </c>
      <c r="P109" s="180">
        <v>0</v>
      </c>
      <c r="Q109" s="180">
        <f t="shared" si="26"/>
        <v>0</v>
      </c>
      <c r="R109" s="182"/>
      <c r="S109" s="182" t="s">
        <v>176</v>
      </c>
      <c r="T109" s="183" t="s">
        <v>177</v>
      </c>
      <c r="U109" s="156">
        <v>0</v>
      </c>
      <c r="V109" s="156">
        <f t="shared" si="27"/>
        <v>0</v>
      </c>
      <c r="W109" s="156"/>
      <c r="X109" s="156" t="s">
        <v>211</v>
      </c>
      <c r="Y109" s="156" t="s">
        <v>179</v>
      </c>
      <c r="Z109" s="146"/>
      <c r="AA109" s="146"/>
      <c r="AB109" s="146"/>
      <c r="AC109" s="146"/>
      <c r="AD109" s="146"/>
      <c r="AE109" s="146"/>
      <c r="AF109" s="146" t="s">
        <v>212</v>
      </c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  <c r="AR109" s="146"/>
      <c r="AS109" s="146"/>
      <c r="AT109" s="146"/>
      <c r="AU109" s="146"/>
      <c r="AV109" s="146"/>
      <c r="AW109" s="146"/>
      <c r="AX109" s="146"/>
      <c r="AY109" s="146"/>
      <c r="AZ109" s="146"/>
      <c r="BA109" s="146"/>
      <c r="BB109" s="146"/>
      <c r="BC109" s="146"/>
      <c r="BD109" s="146"/>
      <c r="BE109" s="146"/>
      <c r="BF109" s="146"/>
      <c r="BG109" s="146"/>
    </row>
    <row r="110" spans="1:59" outlineLevel="1" x14ac:dyDescent="0.2">
      <c r="A110" s="177">
        <v>85</v>
      </c>
      <c r="B110" s="178" t="s">
        <v>473</v>
      </c>
      <c r="C110" s="188" t="s">
        <v>506</v>
      </c>
      <c r="D110" s="179" t="s">
        <v>244</v>
      </c>
      <c r="E110" s="180">
        <v>1</v>
      </c>
      <c r="F110" s="181">
        <v>2853.24</v>
      </c>
      <c r="G110" s="182">
        <f t="shared" si="21"/>
        <v>2853.24</v>
      </c>
      <c r="H110" s="181">
        <v>0</v>
      </c>
      <c r="I110" s="182">
        <f t="shared" si="22"/>
        <v>0</v>
      </c>
      <c r="J110" s="181">
        <v>2535</v>
      </c>
      <c r="K110" s="182">
        <f t="shared" si="23"/>
        <v>2535</v>
      </c>
      <c r="L110" s="182">
        <v>21</v>
      </c>
      <c r="M110" s="182">
        <f t="shared" si="24"/>
        <v>3452.4203999999995</v>
      </c>
      <c r="N110" s="180">
        <v>1.5E-3</v>
      </c>
      <c r="O110" s="180">
        <f t="shared" si="25"/>
        <v>0</v>
      </c>
      <c r="P110" s="180">
        <v>0</v>
      </c>
      <c r="Q110" s="180">
        <f t="shared" si="26"/>
        <v>0</v>
      </c>
      <c r="R110" s="182"/>
      <c r="S110" s="182" t="s">
        <v>176</v>
      </c>
      <c r="T110" s="183" t="s">
        <v>177</v>
      </c>
      <c r="U110" s="156">
        <v>0.16500000000000001</v>
      </c>
      <c r="V110" s="156">
        <f t="shared" si="27"/>
        <v>0.17</v>
      </c>
      <c r="W110" s="156"/>
      <c r="X110" s="156" t="s">
        <v>233</v>
      </c>
      <c r="Y110" s="156" t="s">
        <v>179</v>
      </c>
      <c r="Z110" s="146"/>
      <c r="AA110" s="146"/>
      <c r="AB110" s="146"/>
      <c r="AC110" s="146"/>
      <c r="AD110" s="146"/>
      <c r="AE110" s="146"/>
      <c r="AF110" s="146" t="s">
        <v>234</v>
      </c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  <c r="AR110" s="146"/>
      <c r="AS110" s="146"/>
      <c r="AT110" s="146"/>
      <c r="AU110" s="146"/>
      <c r="AV110" s="146"/>
      <c r="AW110" s="146"/>
      <c r="AX110" s="146"/>
      <c r="AY110" s="146"/>
      <c r="AZ110" s="146"/>
      <c r="BA110" s="146"/>
      <c r="BB110" s="146"/>
      <c r="BC110" s="146"/>
      <c r="BD110" s="146"/>
      <c r="BE110" s="146"/>
      <c r="BF110" s="146"/>
      <c r="BG110" s="146"/>
    </row>
    <row r="111" spans="1:59" outlineLevel="1" x14ac:dyDescent="0.2">
      <c r="A111" s="177">
        <v>86</v>
      </c>
      <c r="B111" s="178" t="s">
        <v>473</v>
      </c>
      <c r="C111" s="188" t="s">
        <v>507</v>
      </c>
      <c r="D111" s="179" t="s">
        <v>244</v>
      </c>
      <c r="E111" s="180">
        <v>1</v>
      </c>
      <c r="F111" s="181">
        <v>613.6</v>
      </c>
      <c r="G111" s="182">
        <f t="shared" si="21"/>
        <v>613.6</v>
      </c>
      <c r="H111" s="181">
        <v>0</v>
      </c>
      <c r="I111" s="182">
        <f t="shared" si="22"/>
        <v>0</v>
      </c>
      <c r="J111" s="181">
        <v>539</v>
      </c>
      <c r="K111" s="182">
        <f t="shared" si="23"/>
        <v>539</v>
      </c>
      <c r="L111" s="182">
        <v>21</v>
      </c>
      <c r="M111" s="182">
        <f t="shared" si="24"/>
        <v>742.45600000000002</v>
      </c>
      <c r="N111" s="180">
        <v>2.15E-3</v>
      </c>
      <c r="O111" s="180">
        <f t="shared" si="25"/>
        <v>0</v>
      </c>
      <c r="P111" s="180">
        <v>0</v>
      </c>
      <c r="Q111" s="180">
        <f t="shared" si="26"/>
        <v>0</v>
      </c>
      <c r="R111" s="182"/>
      <c r="S111" s="182" t="s">
        <v>176</v>
      </c>
      <c r="T111" s="183" t="s">
        <v>177</v>
      </c>
      <c r="U111" s="156">
        <v>0.372</v>
      </c>
      <c r="V111" s="156">
        <f t="shared" si="27"/>
        <v>0.37</v>
      </c>
      <c r="W111" s="156"/>
      <c r="X111" s="156" t="s">
        <v>233</v>
      </c>
      <c r="Y111" s="156" t="s">
        <v>179</v>
      </c>
      <c r="Z111" s="146"/>
      <c r="AA111" s="146"/>
      <c r="AB111" s="146"/>
      <c r="AC111" s="146"/>
      <c r="AD111" s="146"/>
      <c r="AE111" s="146"/>
      <c r="AF111" s="146" t="s">
        <v>234</v>
      </c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  <c r="AR111" s="146"/>
      <c r="AS111" s="146"/>
      <c r="AT111" s="146"/>
      <c r="AU111" s="146"/>
      <c r="AV111" s="146"/>
      <c r="AW111" s="146"/>
      <c r="AX111" s="146"/>
      <c r="AY111" s="146"/>
      <c r="AZ111" s="146"/>
      <c r="BA111" s="146"/>
      <c r="BB111" s="146"/>
      <c r="BC111" s="146"/>
      <c r="BD111" s="146"/>
      <c r="BE111" s="146"/>
      <c r="BF111" s="146"/>
      <c r="BG111" s="146"/>
    </row>
    <row r="112" spans="1:59" outlineLevel="1" x14ac:dyDescent="0.2">
      <c r="A112" s="177">
        <v>87</v>
      </c>
      <c r="B112" s="178" t="s">
        <v>473</v>
      </c>
      <c r="C112" s="188" t="s">
        <v>508</v>
      </c>
      <c r="D112" s="179" t="s">
        <v>244</v>
      </c>
      <c r="E112" s="180">
        <v>1</v>
      </c>
      <c r="F112" s="181">
        <v>1675.6</v>
      </c>
      <c r="G112" s="182">
        <f t="shared" si="21"/>
        <v>1675.6</v>
      </c>
      <c r="H112" s="181">
        <v>0</v>
      </c>
      <c r="I112" s="182">
        <f t="shared" si="22"/>
        <v>0</v>
      </c>
      <c r="J112" s="181">
        <v>1179</v>
      </c>
      <c r="K112" s="182">
        <f t="shared" si="23"/>
        <v>1179</v>
      </c>
      <c r="L112" s="182">
        <v>21</v>
      </c>
      <c r="M112" s="182">
        <f t="shared" si="24"/>
        <v>2027.4759999999999</v>
      </c>
      <c r="N112" s="180">
        <v>2.15E-3</v>
      </c>
      <c r="O112" s="180">
        <f t="shared" si="25"/>
        <v>0</v>
      </c>
      <c r="P112" s="180">
        <v>0</v>
      </c>
      <c r="Q112" s="180">
        <f t="shared" si="26"/>
        <v>0</v>
      </c>
      <c r="R112" s="182"/>
      <c r="S112" s="182" t="s">
        <v>176</v>
      </c>
      <c r="T112" s="183" t="s">
        <v>177</v>
      </c>
      <c r="U112" s="156">
        <v>0.372</v>
      </c>
      <c r="V112" s="156">
        <f t="shared" si="27"/>
        <v>0.37</v>
      </c>
      <c r="W112" s="156"/>
      <c r="X112" s="156" t="s">
        <v>233</v>
      </c>
      <c r="Y112" s="156" t="s">
        <v>179</v>
      </c>
      <c r="Z112" s="146"/>
      <c r="AA112" s="146"/>
      <c r="AB112" s="146"/>
      <c r="AC112" s="146"/>
      <c r="AD112" s="146"/>
      <c r="AE112" s="146"/>
      <c r="AF112" s="146" t="s">
        <v>234</v>
      </c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6"/>
      <c r="BD112" s="146"/>
      <c r="BE112" s="146"/>
      <c r="BF112" s="146"/>
      <c r="BG112" s="146"/>
    </row>
    <row r="113" spans="1:59" outlineLevel="1" x14ac:dyDescent="0.2">
      <c r="A113" s="177">
        <v>88</v>
      </c>
      <c r="B113" s="178" t="s">
        <v>473</v>
      </c>
      <c r="C113" s="188" t="s">
        <v>509</v>
      </c>
      <c r="D113" s="179" t="s">
        <v>244</v>
      </c>
      <c r="E113" s="180">
        <v>1</v>
      </c>
      <c r="F113" s="181">
        <v>94.399999999999991</v>
      </c>
      <c r="G113" s="182">
        <f t="shared" si="21"/>
        <v>94.4</v>
      </c>
      <c r="H113" s="181">
        <v>0</v>
      </c>
      <c r="I113" s="182">
        <f t="shared" si="22"/>
        <v>0</v>
      </c>
      <c r="J113" s="181">
        <v>100</v>
      </c>
      <c r="K113" s="182">
        <f t="shared" si="23"/>
        <v>100</v>
      </c>
      <c r="L113" s="182">
        <v>21</v>
      </c>
      <c r="M113" s="182">
        <f t="shared" si="24"/>
        <v>114.224</v>
      </c>
      <c r="N113" s="180">
        <v>2.15E-3</v>
      </c>
      <c r="O113" s="180">
        <f t="shared" si="25"/>
        <v>0</v>
      </c>
      <c r="P113" s="180">
        <v>0</v>
      </c>
      <c r="Q113" s="180">
        <f t="shared" si="26"/>
        <v>0</v>
      </c>
      <c r="R113" s="182"/>
      <c r="S113" s="182" t="s">
        <v>176</v>
      </c>
      <c r="T113" s="183" t="s">
        <v>177</v>
      </c>
      <c r="U113" s="156">
        <v>0.372</v>
      </c>
      <c r="V113" s="156">
        <f t="shared" si="27"/>
        <v>0.37</v>
      </c>
      <c r="W113" s="156"/>
      <c r="X113" s="156" t="s">
        <v>233</v>
      </c>
      <c r="Y113" s="156" t="s">
        <v>179</v>
      </c>
      <c r="Z113" s="146"/>
      <c r="AA113" s="146"/>
      <c r="AB113" s="146"/>
      <c r="AC113" s="146"/>
      <c r="AD113" s="146"/>
      <c r="AE113" s="146"/>
      <c r="AF113" s="146" t="s">
        <v>234</v>
      </c>
      <c r="AG113" s="146"/>
      <c r="AH113" s="146"/>
      <c r="AI113" s="146"/>
      <c r="AJ113" s="146"/>
      <c r="AK113" s="146"/>
      <c r="AL113" s="146"/>
      <c r="AM113" s="146"/>
      <c r="AN113" s="146"/>
      <c r="AO113" s="146"/>
      <c r="AP113" s="146"/>
      <c r="AQ113" s="146"/>
      <c r="AR113" s="146"/>
      <c r="AS113" s="146"/>
      <c r="AT113" s="146"/>
      <c r="AU113" s="146"/>
      <c r="AV113" s="146"/>
      <c r="AW113" s="146"/>
      <c r="AX113" s="146"/>
      <c r="AY113" s="146"/>
      <c r="AZ113" s="146"/>
      <c r="BA113" s="146"/>
      <c r="BB113" s="146"/>
      <c r="BC113" s="146"/>
      <c r="BD113" s="146"/>
      <c r="BE113" s="146"/>
      <c r="BF113" s="146"/>
      <c r="BG113" s="146"/>
    </row>
    <row r="114" spans="1:59" outlineLevel="1" x14ac:dyDescent="0.2">
      <c r="A114" s="177">
        <v>89</v>
      </c>
      <c r="B114" s="178" t="s">
        <v>473</v>
      </c>
      <c r="C114" s="188" t="s">
        <v>510</v>
      </c>
      <c r="D114" s="179" t="s">
        <v>244</v>
      </c>
      <c r="E114" s="180">
        <v>1</v>
      </c>
      <c r="F114" s="181">
        <v>9794</v>
      </c>
      <c r="G114" s="182">
        <f t="shared" si="21"/>
        <v>9794</v>
      </c>
      <c r="H114" s="181">
        <v>0</v>
      </c>
      <c r="I114" s="182">
        <f t="shared" si="22"/>
        <v>0</v>
      </c>
      <c r="J114" s="181">
        <v>8209</v>
      </c>
      <c r="K114" s="182">
        <f t="shared" si="23"/>
        <v>8209</v>
      </c>
      <c r="L114" s="182">
        <v>21</v>
      </c>
      <c r="M114" s="182">
        <f t="shared" si="24"/>
        <v>11850.74</v>
      </c>
      <c r="N114" s="180">
        <v>2.15E-3</v>
      </c>
      <c r="O114" s="180">
        <f t="shared" si="25"/>
        <v>0</v>
      </c>
      <c r="P114" s="180">
        <v>0</v>
      </c>
      <c r="Q114" s="180">
        <f t="shared" si="26"/>
        <v>0</v>
      </c>
      <c r="R114" s="182"/>
      <c r="S114" s="182" t="s">
        <v>176</v>
      </c>
      <c r="T114" s="183" t="s">
        <v>177</v>
      </c>
      <c r="U114" s="156">
        <v>0.372</v>
      </c>
      <c r="V114" s="156">
        <f t="shared" si="27"/>
        <v>0.37</v>
      </c>
      <c r="W114" s="156"/>
      <c r="X114" s="156" t="s">
        <v>233</v>
      </c>
      <c r="Y114" s="156" t="s">
        <v>179</v>
      </c>
      <c r="Z114" s="146"/>
      <c r="AA114" s="146"/>
      <c r="AB114" s="146"/>
      <c r="AC114" s="146"/>
      <c r="AD114" s="146"/>
      <c r="AE114" s="146"/>
      <c r="AF114" s="146" t="s">
        <v>234</v>
      </c>
      <c r="AG114" s="146"/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  <c r="AR114" s="146"/>
      <c r="AS114" s="146"/>
      <c r="AT114" s="146"/>
      <c r="AU114" s="146"/>
      <c r="AV114" s="146"/>
      <c r="AW114" s="146"/>
      <c r="AX114" s="146"/>
      <c r="AY114" s="146"/>
      <c r="AZ114" s="146"/>
      <c r="BA114" s="146"/>
      <c r="BB114" s="146"/>
      <c r="BC114" s="146"/>
      <c r="BD114" s="146"/>
      <c r="BE114" s="146"/>
      <c r="BF114" s="146"/>
      <c r="BG114" s="146"/>
    </row>
    <row r="115" spans="1:59" outlineLevel="1" x14ac:dyDescent="0.2">
      <c r="A115" s="177">
        <v>90</v>
      </c>
      <c r="B115" s="178" t="s">
        <v>511</v>
      </c>
      <c r="C115" s="188" t="s">
        <v>512</v>
      </c>
      <c r="D115" s="179" t="s">
        <v>244</v>
      </c>
      <c r="E115" s="180">
        <v>1</v>
      </c>
      <c r="F115" s="181">
        <v>483.79999999999995</v>
      </c>
      <c r="G115" s="182">
        <f t="shared" si="21"/>
        <v>483.8</v>
      </c>
      <c r="H115" s="181">
        <v>251.08</v>
      </c>
      <c r="I115" s="182">
        <f t="shared" si="22"/>
        <v>251.08</v>
      </c>
      <c r="J115" s="181">
        <v>221.42</v>
      </c>
      <c r="K115" s="182">
        <f t="shared" si="23"/>
        <v>221.42</v>
      </c>
      <c r="L115" s="182">
        <v>21</v>
      </c>
      <c r="M115" s="182">
        <f t="shared" si="24"/>
        <v>585.39800000000002</v>
      </c>
      <c r="N115" s="180">
        <v>1.9400000000000001E-3</v>
      </c>
      <c r="O115" s="180">
        <f t="shared" si="25"/>
        <v>0</v>
      </c>
      <c r="P115" s="180">
        <v>0</v>
      </c>
      <c r="Q115" s="180">
        <f t="shared" si="26"/>
        <v>0</v>
      </c>
      <c r="R115" s="182"/>
      <c r="S115" s="182" t="s">
        <v>176</v>
      </c>
      <c r="T115" s="183" t="s">
        <v>177</v>
      </c>
      <c r="U115" s="156">
        <v>0.39300000000000002</v>
      </c>
      <c r="V115" s="156">
        <f t="shared" si="27"/>
        <v>0.39</v>
      </c>
      <c r="W115" s="156"/>
      <c r="X115" s="156" t="s">
        <v>178</v>
      </c>
      <c r="Y115" s="156" t="s">
        <v>179</v>
      </c>
      <c r="Z115" s="146"/>
      <c r="AA115" s="146"/>
      <c r="AB115" s="146"/>
      <c r="AC115" s="146"/>
      <c r="AD115" s="146"/>
      <c r="AE115" s="146"/>
      <c r="AF115" s="146" t="s">
        <v>180</v>
      </c>
      <c r="AG115" s="146"/>
      <c r="AH115" s="146"/>
      <c r="AI115" s="146"/>
      <c r="AJ115" s="146"/>
      <c r="AK115" s="146"/>
      <c r="AL115" s="146"/>
      <c r="AM115" s="146"/>
      <c r="AN115" s="146"/>
      <c r="AO115" s="146"/>
      <c r="AP115" s="146"/>
      <c r="AQ115" s="146"/>
      <c r="AR115" s="146"/>
      <c r="AS115" s="146"/>
      <c r="AT115" s="146"/>
      <c r="AU115" s="146"/>
      <c r="AV115" s="146"/>
      <c r="AW115" s="146"/>
      <c r="AX115" s="146"/>
      <c r="AY115" s="146"/>
      <c r="AZ115" s="146"/>
      <c r="BA115" s="146"/>
      <c r="BB115" s="146"/>
      <c r="BC115" s="146"/>
      <c r="BD115" s="146"/>
      <c r="BE115" s="146"/>
      <c r="BF115" s="146"/>
      <c r="BG115" s="146"/>
    </row>
    <row r="116" spans="1:59" outlineLevel="1" x14ac:dyDescent="0.2">
      <c r="A116" s="177">
        <v>91</v>
      </c>
      <c r="B116" s="178" t="s">
        <v>513</v>
      </c>
      <c r="C116" s="188" t="s">
        <v>514</v>
      </c>
      <c r="D116" s="179" t="s">
        <v>244</v>
      </c>
      <c r="E116" s="180">
        <v>9</v>
      </c>
      <c r="F116" s="181">
        <v>110.91999999999999</v>
      </c>
      <c r="G116" s="182">
        <f t="shared" si="21"/>
        <v>998.28</v>
      </c>
      <c r="H116" s="181">
        <v>3.92</v>
      </c>
      <c r="I116" s="182">
        <f t="shared" si="22"/>
        <v>35.28</v>
      </c>
      <c r="J116" s="181">
        <v>92.98</v>
      </c>
      <c r="K116" s="182">
        <f t="shared" si="23"/>
        <v>836.82</v>
      </c>
      <c r="L116" s="182">
        <v>21</v>
      </c>
      <c r="M116" s="182">
        <f t="shared" si="24"/>
        <v>1207.9187999999999</v>
      </c>
      <c r="N116" s="180">
        <v>0</v>
      </c>
      <c r="O116" s="180">
        <f t="shared" si="25"/>
        <v>0</v>
      </c>
      <c r="P116" s="180">
        <v>0</v>
      </c>
      <c r="Q116" s="180">
        <f t="shared" si="26"/>
        <v>0</v>
      </c>
      <c r="R116" s="182"/>
      <c r="S116" s="182" t="s">
        <v>176</v>
      </c>
      <c r="T116" s="183" t="s">
        <v>177</v>
      </c>
      <c r="U116" s="156">
        <v>0.16500000000000001</v>
      </c>
      <c r="V116" s="156">
        <f t="shared" si="27"/>
        <v>1.49</v>
      </c>
      <c r="W116" s="156"/>
      <c r="X116" s="156" t="s">
        <v>178</v>
      </c>
      <c r="Y116" s="156" t="s">
        <v>179</v>
      </c>
      <c r="Z116" s="146"/>
      <c r="AA116" s="146"/>
      <c r="AB116" s="146"/>
      <c r="AC116" s="146"/>
      <c r="AD116" s="146"/>
      <c r="AE116" s="146"/>
      <c r="AF116" s="146" t="s">
        <v>180</v>
      </c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6"/>
      <c r="AY116" s="146"/>
      <c r="AZ116" s="146"/>
      <c r="BA116" s="146"/>
      <c r="BB116" s="146"/>
      <c r="BC116" s="146"/>
      <c r="BD116" s="146"/>
      <c r="BE116" s="146"/>
      <c r="BF116" s="146"/>
      <c r="BG116" s="146"/>
    </row>
    <row r="117" spans="1:59" outlineLevel="1" x14ac:dyDescent="0.2">
      <c r="A117" s="177">
        <v>92</v>
      </c>
      <c r="B117" s="178" t="s">
        <v>515</v>
      </c>
      <c r="C117" s="188" t="s">
        <v>516</v>
      </c>
      <c r="D117" s="179" t="s">
        <v>244</v>
      </c>
      <c r="E117" s="180">
        <v>4</v>
      </c>
      <c r="F117" s="181">
        <v>141.6</v>
      </c>
      <c r="G117" s="182">
        <f t="shared" si="21"/>
        <v>566.4</v>
      </c>
      <c r="H117" s="181">
        <v>5.22</v>
      </c>
      <c r="I117" s="182">
        <f t="shared" si="22"/>
        <v>20.88</v>
      </c>
      <c r="J117" s="181">
        <v>116.78</v>
      </c>
      <c r="K117" s="182">
        <f t="shared" si="23"/>
        <v>467.12</v>
      </c>
      <c r="L117" s="182">
        <v>21</v>
      </c>
      <c r="M117" s="182">
        <f t="shared" si="24"/>
        <v>685.34399999999994</v>
      </c>
      <c r="N117" s="180">
        <v>0</v>
      </c>
      <c r="O117" s="180">
        <f t="shared" si="25"/>
        <v>0</v>
      </c>
      <c r="P117" s="180">
        <v>0</v>
      </c>
      <c r="Q117" s="180">
        <f t="shared" si="26"/>
        <v>0</v>
      </c>
      <c r="R117" s="182"/>
      <c r="S117" s="182" t="s">
        <v>176</v>
      </c>
      <c r="T117" s="183" t="s">
        <v>177</v>
      </c>
      <c r="U117" s="156">
        <v>0.20699999999999999</v>
      </c>
      <c r="V117" s="156">
        <f t="shared" si="27"/>
        <v>0.83</v>
      </c>
      <c r="W117" s="156"/>
      <c r="X117" s="156" t="s">
        <v>178</v>
      </c>
      <c r="Y117" s="156" t="s">
        <v>179</v>
      </c>
      <c r="Z117" s="146"/>
      <c r="AA117" s="146"/>
      <c r="AB117" s="146"/>
      <c r="AC117" s="146"/>
      <c r="AD117" s="146"/>
      <c r="AE117" s="146"/>
      <c r="AF117" s="146" t="s">
        <v>180</v>
      </c>
      <c r="AG117" s="146"/>
      <c r="AH117" s="146"/>
      <c r="AI117" s="146"/>
      <c r="AJ117" s="146"/>
      <c r="AK117" s="146"/>
      <c r="AL117" s="146"/>
      <c r="AM117" s="146"/>
      <c r="AN117" s="146"/>
      <c r="AO117" s="146"/>
      <c r="AP117" s="146"/>
      <c r="AQ117" s="146"/>
      <c r="AR117" s="146"/>
      <c r="AS117" s="146"/>
      <c r="AT117" s="146"/>
      <c r="AU117" s="146"/>
      <c r="AV117" s="146"/>
      <c r="AW117" s="146"/>
      <c r="AX117" s="146"/>
      <c r="AY117" s="146"/>
      <c r="AZ117" s="146"/>
      <c r="BA117" s="146"/>
      <c r="BB117" s="146"/>
      <c r="BC117" s="146"/>
      <c r="BD117" s="146"/>
      <c r="BE117" s="146"/>
      <c r="BF117" s="146"/>
      <c r="BG117" s="146"/>
    </row>
    <row r="118" spans="1:59" outlineLevel="1" x14ac:dyDescent="0.2">
      <c r="A118" s="177">
        <v>93</v>
      </c>
      <c r="B118" s="178" t="s">
        <v>517</v>
      </c>
      <c r="C118" s="188" t="s">
        <v>518</v>
      </c>
      <c r="D118" s="179" t="s">
        <v>244</v>
      </c>
      <c r="E118" s="180">
        <v>2</v>
      </c>
      <c r="F118" s="181">
        <v>154.57999999999998</v>
      </c>
      <c r="G118" s="182">
        <f t="shared" si="21"/>
        <v>309.16000000000003</v>
      </c>
      <c r="H118" s="181">
        <v>7.82</v>
      </c>
      <c r="I118" s="182">
        <f t="shared" si="22"/>
        <v>15.64</v>
      </c>
      <c r="J118" s="181">
        <v>128.18</v>
      </c>
      <c r="K118" s="182">
        <f t="shared" si="23"/>
        <v>256.36</v>
      </c>
      <c r="L118" s="182">
        <v>21</v>
      </c>
      <c r="M118" s="182">
        <f t="shared" si="24"/>
        <v>374.08360000000005</v>
      </c>
      <c r="N118" s="180">
        <v>0</v>
      </c>
      <c r="O118" s="180">
        <f t="shared" si="25"/>
        <v>0</v>
      </c>
      <c r="P118" s="180">
        <v>0</v>
      </c>
      <c r="Q118" s="180">
        <f t="shared" si="26"/>
        <v>0</v>
      </c>
      <c r="R118" s="182"/>
      <c r="S118" s="182" t="s">
        <v>176</v>
      </c>
      <c r="T118" s="183" t="s">
        <v>177</v>
      </c>
      <c r="U118" s="156">
        <v>0.22700000000000001</v>
      </c>
      <c r="V118" s="156">
        <f t="shared" si="27"/>
        <v>0.45</v>
      </c>
      <c r="W118" s="156"/>
      <c r="X118" s="156" t="s">
        <v>178</v>
      </c>
      <c r="Y118" s="156" t="s">
        <v>179</v>
      </c>
      <c r="Z118" s="146"/>
      <c r="AA118" s="146"/>
      <c r="AB118" s="146"/>
      <c r="AC118" s="146"/>
      <c r="AD118" s="146"/>
      <c r="AE118" s="146"/>
      <c r="AF118" s="146" t="s">
        <v>180</v>
      </c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6"/>
      <c r="BD118" s="146"/>
      <c r="BE118" s="146"/>
      <c r="BF118" s="146"/>
      <c r="BG118" s="146"/>
    </row>
    <row r="119" spans="1:59" outlineLevel="1" x14ac:dyDescent="0.2">
      <c r="A119" s="177">
        <v>94</v>
      </c>
      <c r="B119" s="178" t="s">
        <v>490</v>
      </c>
      <c r="C119" s="188" t="s">
        <v>519</v>
      </c>
      <c r="D119" s="179" t="s">
        <v>244</v>
      </c>
      <c r="E119" s="180">
        <v>1</v>
      </c>
      <c r="F119" s="181">
        <v>7929.5999999999995</v>
      </c>
      <c r="G119" s="182">
        <f t="shared" si="21"/>
        <v>7929.6</v>
      </c>
      <c r="H119" s="181">
        <v>6430</v>
      </c>
      <c r="I119" s="182">
        <f t="shared" si="22"/>
        <v>6430</v>
      </c>
      <c r="J119" s="181">
        <v>0</v>
      </c>
      <c r="K119" s="182">
        <f t="shared" si="23"/>
        <v>0</v>
      </c>
      <c r="L119" s="182">
        <v>21</v>
      </c>
      <c r="M119" s="182">
        <f t="shared" si="24"/>
        <v>9594.8160000000007</v>
      </c>
      <c r="N119" s="180">
        <v>2.2000000000000001E-3</v>
      </c>
      <c r="O119" s="180">
        <f t="shared" si="25"/>
        <v>0</v>
      </c>
      <c r="P119" s="180">
        <v>0</v>
      </c>
      <c r="Q119" s="180">
        <f t="shared" si="26"/>
        <v>0</v>
      </c>
      <c r="R119" s="182"/>
      <c r="S119" s="182" t="s">
        <v>176</v>
      </c>
      <c r="T119" s="183" t="s">
        <v>177</v>
      </c>
      <c r="U119" s="156">
        <v>0</v>
      </c>
      <c r="V119" s="156">
        <f t="shared" si="27"/>
        <v>0</v>
      </c>
      <c r="W119" s="156"/>
      <c r="X119" s="156" t="s">
        <v>233</v>
      </c>
      <c r="Y119" s="156" t="s">
        <v>179</v>
      </c>
      <c r="Z119" s="146"/>
      <c r="AA119" s="146"/>
      <c r="AB119" s="146"/>
      <c r="AC119" s="146"/>
      <c r="AD119" s="146"/>
      <c r="AE119" s="146"/>
      <c r="AF119" s="146" t="s">
        <v>340</v>
      </c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  <c r="AR119" s="146"/>
      <c r="AS119" s="146"/>
      <c r="AT119" s="146"/>
      <c r="AU119" s="146"/>
      <c r="AV119" s="146"/>
      <c r="AW119" s="146"/>
      <c r="AX119" s="146"/>
      <c r="AY119" s="146"/>
      <c r="AZ119" s="146"/>
      <c r="BA119" s="146"/>
      <c r="BB119" s="146"/>
      <c r="BC119" s="146"/>
      <c r="BD119" s="146"/>
      <c r="BE119" s="146"/>
      <c r="BF119" s="146"/>
      <c r="BG119" s="146"/>
    </row>
    <row r="120" spans="1:59" outlineLevel="1" x14ac:dyDescent="0.2">
      <c r="A120" s="177">
        <v>95</v>
      </c>
      <c r="B120" s="178" t="s">
        <v>520</v>
      </c>
      <c r="C120" s="188" t="s">
        <v>521</v>
      </c>
      <c r="D120" s="179" t="s">
        <v>244</v>
      </c>
      <c r="E120" s="180">
        <v>2</v>
      </c>
      <c r="F120" s="181">
        <v>959.33999999999992</v>
      </c>
      <c r="G120" s="182">
        <f t="shared" si="21"/>
        <v>1918.68</v>
      </c>
      <c r="H120" s="181">
        <v>746.88</v>
      </c>
      <c r="I120" s="182">
        <f t="shared" si="22"/>
        <v>1493.76</v>
      </c>
      <c r="J120" s="181">
        <v>81.12</v>
      </c>
      <c r="K120" s="182">
        <f t="shared" si="23"/>
        <v>162.24</v>
      </c>
      <c r="L120" s="182">
        <v>21</v>
      </c>
      <c r="M120" s="182">
        <f t="shared" si="24"/>
        <v>2321.6028000000001</v>
      </c>
      <c r="N120" s="180">
        <v>5.9999999999999995E-4</v>
      </c>
      <c r="O120" s="180">
        <f t="shared" si="25"/>
        <v>0</v>
      </c>
      <c r="P120" s="180">
        <v>0</v>
      </c>
      <c r="Q120" s="180">
        <f t="shared" si="26"/>
        <v>0</v>
      </c>
      <c r="R120" s="182"/>
      <c r="S120" s="182" t="s">
        <v>176</v>
      </c>
      <c r="T120" s="183" t="s">
        <v>177</v>
      </c>
      <c r="U120" s="156">
        <v>0.14399999999999999</v>
      </c>
      <c r="V120" s="156">
        <f t="shared" si="27"/>
        <v>0.28999999999999998</v>
      </c>
      <c r="W120" s="156"/>
      <c r="X120" s="156" t="s">
        <v>178</v>
      </c>
      <c r="Y120" s="156" t="s">
        <v>179</v>
      </c>
      <c r="Z120" s="146"/>
      <c r="AA120" s="146"/>
      <c r="AB120" s="146"/>
      <c r="AC120" s="146"/>
      <c r="AD120" s="146"/>
      <c r="AE120" s="146"/>
      <c r="AF120" s="146" t="s">
        <v>180</v>
      </c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  <c r="AR120" s="146"/>
      <c r="AS120" s="146"/>
      <c r="AT120" s="146"/>
      <c r="AU120" s="146"/>
      <c r="AV120" s="146"/>
      <c r="AW120" s="146"/>
      <c r="AX120" s="146"/>
      <c r="AY120" s="146"/>
      <c r="AZ120" s="146"/>
      <c r="BA120" s="146"/>
      <c r="BB120" s="146"/>
      <c r="BC120" s="146"/>
      <c r="BD120" s="146"/>
      <c r="BE120" s="146"/>
      <c r="BF120" s="146"/>
      <c r="BG120" s="146"/>
    </row>
    <row r="121" spans="1:59" outlineLevel="1" x14ac:dyDescent="0.2">
      <c r="A121" s="177">
        <v>96</v>
      </c>
      <c r="B121" s="178" t="s">
        <v>522</v>
      </c>
      <c r="C121" s="188" t="s">
        <v>523</v>
      </c>
      <c r="D121" s="179" t="s">
        <v>244</v>
      </c>
      <c r="E121" s="180">
        <v>3</v>
      </c>
      <c r="F121" s="181">
        <v>2891</v>
      </c>
      <c r="G121" s="182">
        <f t="shared" si="21"/>
        <v>8673</v>
      </c>
      <c r="H121" s="181">
        <v>2436.04</v>
      </c>
      <c r="I121" s="182">
        <f t="shared" si="22"/>
        <v>7308.12</v>
      </c>
      <c r="J121" s="181">
        <v>243.96</v>
      </c>
      <c r="K121" s="182">
        <f t="shared" si="23"/>
        <v>731.88</v>
      </c>
      <c r="L121" s="182">
        <v>21</v>
      </c>
      <c r="M121" s="182">
        <f t="shared" si="24"/>
        <v>10494.33</v>
      </c>
      <c r="N121" s="180">
        <v>2.5200000000000001E-3</v>
      </c>
      <c r="O121" s="180">
        <f t="shared" si="25"/>
        <v>0.01</v>
      </c>
      <c r="P121" s="180">
        <v>0</v>
      </c>
      <c r="Q121" s="180">
        <f t="shared" si="26"/>
        <v>0</v>
      </c>
      <c r="R121" s="182"/>
      <c r="S121" s="182" t="s">
        <v>176</v>
      </c>
      <c r="T121" s="183" t="s">
        <v>177</v>
      </c>
      <c r="U121" s="156">
        <v>0.433</v>
      </c>
      <c r="V121" s="156">
        <f t="shared" si="27"/>
        <v>1.3</v>
      </c>
      <c r="W121" s="156"/>
      <c r="X121" s="156" t="s">
        <v>178</v>
      </c>
      <c r="Y121" s="156" t="s">
        <v>179</v>
      </c>
      <c r="Z121" s="146"/>
      <c r="AA121" s="146"/>
      <c r="AB121" s="146"/>
      <c r="AC121" s="146"/>
      <c r="AD121" s="146"/>
      <c r="AE121" s="146"/>
      <c r="AF121" s="146" t="s">
        <v>180</v>
      </c>
      <c r="AG121" s="146"/>
      <c r="AH121" s="146"/>
      <c r="AI121" s="146"/>
      <c r="AJ121" s="146"/>
      <c r="AK121" s="146"/>
      <c r="AL121" s="146"/>
      <c r="AM121" s="146"/>
      <c r="AN121" s="146"/>
      <c r="AO121" s="146"/>
      <c r="AP121" s="146"/>
      <c r="AQ121" s="146"/>
      <c r="AR121" s="146"/>
      <c r="AS121" s="146"/>
      <c r="AT121" s="146"/>
      <c r="AU121" s="146"/>
      <c r="AV121" s="146"/>
      <c r="AW121" s="146"/>
      <c r="AX121" s="146"/>
      <c r="AY121" s="146"/>
      <c r="AZ121" s="146"/>
      <c r="BA121" s="146"/>
      <c r="BB121" s="146"/>
      <c r="BC121" s="146"/>
      <c r="BD121" s="146"/>
      <c r="BE121" s="146"/>
      <c r="BF121" s="146"/>
      <c r="BG121" s="146"/>
    </row>
    <row r="122" spans="1:59" outlineLevel="1" x14ac:dyDescent="0.2">
      <c r="A122" s="177">
        <v>97</v>
      </c>
      <c r="B122" s="178" t="s">
        <v>473</v>
      </c>
      <c r="C122" s="188" t="s">
        <v>524</v>
      </c>
      <c r="D122" s="179" t="s">
        <v>244</v>
      </c>
      <c r="E122" s="180">
        <v>1</v>
      </c>
      <c r="F122" s="181">
        <v>3752.3999999999996</v>
      </c>
      <c r="G122" s="182">
        <f t="shared" si="21"/>
        <v>3752.4</v>
      </c>
      <c r="H122" s="181">
        <v>0</v>
      </c>
      <c r="I122" s="182">
        <f t="shared" si="22"/>
        <v>0</v>
      </c>
      <c r="J122" s="181">
        <v>3600</v>
      </c>
      <c r="K122" s="182">
        <f t="shared" si="23"/>
        <v>3600</v>
      </c>
      <c r="L122" s="182">
        <v>21</v>
      </c>
      <c r="M122" s="182">
        <f t="shared" si="24"/>
        <v>4540.4039999999995</v>
      </c>
      <c r="N122" s="180">
        <v>3.4000000000000002E-4</v>
      </c>
      <c r="O122" s="180">
        <f t="shared" si="25"/>
        <v>0</v>
      </c>
      <c r="P122" s="180">
        <v>0</v>
      </c>
      <c r="Q122" s="180">
        <f t="shared" si="26"/>
        <v>0</v>
      </c>
      <c r="R122" s="182"/>
      <c r="S122" s="182" t="s">
        <v>176</v>
      </c>
      <c r="T122" s="183" t="s">
        <v>177</v>
      </c>
      <c r="U122" s="156">
        <v>0.20599999999999999</v>
      </c>
      <c r="V122" s="156">
        <f t="shared" si="27"/>
        <v>0.21</v>
      </c>
      <c r="W122" s="156"/>
      <c r="X122" s="156" t="s">
        <v>233</v>
      </c>
      <c r="Y122" s="156" t="s">
        <v>179</v>
      </c>
      <c r="Z122" s="146"/>
      <c r="AA122" s="146"/>
      <c r="AB122" s="146"/>
      <c r="AC122" s="146"/>
      <c r="AD122" s="146"/>
      <c r="AE122" s="146"/>
      <c r="AF122" s="146" t="s">
        <v>234</v>
      </c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  <c r="AR122" s="146"/>
      <c r="AS122" s="146"/>
      <c r="AT122" s="146"/>
      <c r="AU122" s="146"/>
      <c r="AV122" s="146"/>
      <c r="AW122" s="146"/>
      <c r="AX122" s="146"/>
      <c r="AY122" s="146"/>
      <c r="AZ122" s="146"/>
      <c r="BA122" s="146"/>
      <c r="BB122" s="146"/>
      <c r="BC122" s="146"/>
      <c r="BD122" s="146"/>
      <c r="BE122" s="146"/>
      <c r="BF122" s="146"/>
      <c r="BG122" s="146"/>
    </row>
    <row r="123" spans="1:59" outlineLevel="1" x14ac:dyDescent="0.2">
      <c r="A123" s="177">
        <v>98</v>
      </c>
      <c r="B123" s="178" t="s">
        <v>525</v>
      </c>
      <c r="C123" s="188" t="s">
        <v>526</v>
      </c>
      <c r="D123" s="179" t="s">
        <v>391</v>
      </c>
      <c r="E123" s="180">
        <v>1</v>
      </c>
      <c r="F123" s="181">
        <v>424.79999999999995</v>
      </c>
      <c r="G123" s="182">
        <f t="shared" si="21"/>
        <v>424.8</v>
      </c>
      <c r="H123" s="181">
        <v>163.15</v>
      </c>
      <c r="I123" s="182">
        <f t="shared" si="22"/>
        <v>163.15</v>
      </c>
      <c r="J123" s="181">
        <v>140.85</v>
      </c>
      <c r="K123" s="182">
        <f t="shared" si="23"/>
        <v>140.85</v>
      </c>
      <c r="L123" s="182">
        <v>21</v>
      </c>
      <c r="M123" s="182">
        <f t="shared" si="24"/>
        <v>514.00800000000004</v>
      </c>
      <c r="N123" s="180">
        <v>5.2999999999999998E-4</v>
      </c>
      <c r="O123" s="180">
        <f t="shared" si="25"/>
        <v>0</v>
      </c>
      <c r="P123" s="180">
        <v>0</v>
      </c>
      <c r="Q123" s="180">
        <f t="shared" si="26"/>
        <v>0</v>
      </c>
      <c r="R123" s="182"/>
      <c r="S123" s="182" t="s">
        <v>176</v>
      </c>
      <c r="T123" s="183" t="s">
        <v>177</v>
      </c>
      <c r="U123" s="156">
        <v>0.25</v>
      </c>
      <c r="V123" s="156">
        <f t="shared" si="27"/>
        <v>0.25</v>
      </c>
      <c r="W123" s="156"/>
      <c r="X123" s="156" t="s">
        <v>178</v>
      </c>
      <c r="Y123" s="156" t="s">
        <v>179</v>
      </c>
      <c r="Z123" s="146"/>
      <c r="AA123" s="146"/>
      <c r="AB123" s="146"/>
      <c r="AC123" s="146"/>
      <c r="AD123" s="146"/>
      <c r="AE123" s="146"/>
      <c r="AF123" s="146" t="s">
        <v>180</v>
      </c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  <c r="AR123" s="146"/>
      <c r="AS123" s="146"/>
      <c r="AT123" s="146"/>
      <c r="AU123" s="146"/>
      <c r="AV123" s="146"/>
      <c r="AW123" s="146"/>
      <c r="AX123" s="146"/>
      <c r="AY123" s="146"/>
      <c r="AZ123" s="146"/>
      <c r="BA123" s="146"/>
      <c r="BB123" s="146"/>
      <c r="BC123" s="146"/>
      <c r="BD123" s="146"/>
      <c r="BE123" s="146"/>
      <c r="BF123" s="146"/>
      <c r="BG123" s="146"/>
    </row>
    <row r="124" spans="1:59" outlineLevel="1" x14ac:dyDescent="0.2">
      <c r="A124" s="177">
        <v>99</v>
      </c>
      <c r="B124" s="178" t="s">
        <v>527</v>
      </c>
      <c r="C124" s="188" t="s">
        <v>528</v>
      </c>
      <c r="D124" s="179" t="s">
        <v>0</v>
      </c>
      <c r="E124" s="180">
        <v>2394</v>
      </c>
      <c r="F124" s="181">
        <v>1.18</v>
      </c>
      <c r="G124" s="182">
        <f t="shared" si="21"/>
        <v>2824.92</v>
      </c>
      <c r="H124" s="181">
        <v>0</v>
      </c>
      <c r="I124" s="182">
        <f t="shared" si="22"/>
        <v>0</v>
      </c>
      <c r="J124" s="181">
        <v>1.4</v>
      </c>
      <c r="K124" s="182">
        <f t="shared" si="23"/>
        <v>3351.6</v>
      </c>
      <c r="L124" s="182">
        <v>21</v>
      </c>
      <c r="M124" s="182">
        <f t="shared" si="24"/>
        <v>3418.1532000000002</v>
      </c>
      <c r="N124" s="180">
        <v>0</v>
      </c>
      <c r="O124" s="180">
        <f t="shared" si="25"/>
        <v>0</v>
      </c>
      <c r="P124" s="180">
        <v>0</v>
      </c>
      <c r="Q124" s="180">
        <f t="shared" si="26"/>
        <v>0</v>
      </c>
      <c r="R124" s="182"/>
      <c r="S124" s="182" t="s">
        <v>176</v>
      </c>
      <c r="T124" s="183" t="s">
        <v>177</v>
      </c>
      <c r="U124" s="156">
        <v>0</v>
      </c>
      <c r="V124" s="156">
        <f t="shared" si="27"/>
        <v>0</v>
      </c>
      <c r="W124" s="156"/>
      <c r="X124" s="156" t="s">
        <v>178</v>
      </c>
      <c r="Y124" s="156" t="s">
        <v>179</v>
      </c>
      <c r="Z124" s="146"/>
      <c r="AA124" s="146"/>
      <c r="AB124" s="146"/>
      <c r="AC124" s="146"/>
      <c r="AD124" s="146"/>
      <c r="AE124" s="146"/>
      <c r="AF124" s="146" t="s">
        <v>180</v>
      </c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6"/>
      <c r="BD124" s="146"/>
      <c r="BE124" s="146"/>
      <c r="BF124" s="146"/>
      <c r="BG124" s="146"/>
    </row>
    <row r="125" spans="1:59" x14ac:dyDescent="0.2">
      <c r="A125" s="3"/>
      <c r="B125" s="4"/>
      <c r="C125" s="189"/>
      <c r="D125" s="6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AD125">
        <v>12</v>
      </c>
      <c r="AE125">
        <v>21</v>
      </c>
      <c r="AF125" t="s">
        <v>159</v>
      </c>
    </row>
    <row r="126" spans="1:59" x14ac:dyDescent="0.2">
      <c r="A126" s="149"/>
      <c r="B126" s="150" t="s">
        <v>29</v>
      </c>
      <c r="C126" s="190"/>
      <c r="D126" s="151"/>
      <c r="E126" s="152"/>
      <c r="F126" s="152"/>
      <c r="G126" s="169">
        <f>G79+G54+G52+G45+G42+G31+G8</f>
        <v>1320918.02</v>
      </c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AD126">
        <f>SUMIF(L7:L124,AD125,G7:G124)</f>
        <v>0</v>
      </c>
      <c r="AE126">
        <f>SUMIF(L7:L124,AE125,G7:G124)</f>
        <v>1320918.0199999993</v>
      </c>
      <c r="AF126" t="s">
        <v>346</v>
      </c>
    </row>
    <row r="127" spans="1:59" x14ac:dyDescent="0.2">
      <c r="C127" s="191"/>
      <c r="D127" s="10"/>
      <c r="AF127" t="s">
        <v>347</v>
      </c>
    </row>
    <row r="128" spans="1:59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</sheetData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BH5000"/>
  <sheetViews>
    <sheetView workbookViewId="0">
      <pane ySplit="7" topLeftCell="A23" activePane="bottomLeft" state="frozen"/>
      <selection pane="bottomLeft" activeCell="B4" sqref="B4"/>
    </sheetView>
  </sheetViews>
  <sheetFormatPr defaultRowHeight="12.75" outlineLevelRow="2" x14ac:dyDescent="0.2"/>
  <cols>
    <col min="1" max="1" width="3.28515625" customWidth="1"/>
    <col min="2" max="2" width="12.42578125" style="120" customWidth="1"/>
    <col min="3" max="3" width="63.28515625" style="120" customWidth="1"/>
    <col min="4" max="4" width="4.7109375" customWidth="1"/>
    <col min="5" max="5" width="10.42578125" customWidth="1"/>
    <col min="6" max="6" width="9.7109375" customWidth="1"/>
    <col min="7" max="7" width="12.7109375" customWidth="1"/>
    <col min="8" max="11" width="0" hidden="1" customWidth="1"/>
    <col min="18" max="18" width="6.7109375" customWidth="1"/>
    <col min="20" max="20" width="8.28515625" customWidth="1"/>
    <col min="21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">
      <c r="A1" s="270" t="s">
        <v>146</v>
      </c>
      <c r="B1" s="270"/>
      <c r="C1" s="270"/>
      <c r="D1" s="270"/>
      <c r="E1" s="270"/>
      <c r="F1" s="270"/>
      <c r="G1" s="270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G1" t="s">
        <v>147</v>
      </c>
    </row>
    <row r="2" spans="1:60" ht="25.15" customHeight="1" x14ac:dyDescent="0.2">
      <c r="A2" s="272" t="s">
        <v>7</v>
      </c>
      <c r="B2" s="273" t="s">
        <v>43</v>
      </c>
      <c r="C2" s="274" t="s">
        <v>941</v>
      </c>
      <c r="D2" s="275"/>
      <c r="E2" s="275"/>
      <c r="F2" s="275"/>
      <c r="G2" s="276"/>
      <c r="H2" s="271"/>
      <c r="I2" s="271"/>
      <c r="J2" s="271"/>
      <c r="K2" s="271"/>
      <c r="L2" s="271"/>
      <c r="M2" s="277">
        <v>0</v>
      </c>
      <c r="N2" s="278" t="s">
        <v>937</v>
      </c>
      <c r="O2" s="279" t="s">
        <v>940</v>
      </c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G2" t="s">
        <v>148</v>
      </c>
    </row>
    <row r="3" spans="1:60" ht="25.15" customHeight="1" x14ac:dyDescent="0.2">
      <c r="A3" s="272" t="s">
        <v>8</v>
      </c>
      <c r="B3" s="273" t="s">
        <v>51</v>
      </c>
      <c r="C3" s="274" t="s">
        <v>52</v>
      </c>
      <c r="D3" s="275"/>
      <c r="E3" s="275"/>
      <c r="F3" s="275"/>
      <c r="G3" s="276"/>
      <c r="H3" s="271"/>
      <c r="I3" s="271"/>
      <c r="J3" s="271"/>
      <c r="K3" s="271"/>
      <c r="L3" s="271"/>
      <c r="M3" s="280">
        <v>0</v>
      </c>
      <c r="N3" s="278" t="s">
        <v>938</v>
      </c>
      <c r="O3" s="279" t="s">
        <v>940</v>
      </c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  <c r="AC3" s="120" t="s">
        <v>148</v>
      </c>
      <c r="AG3" t="s">
        <v>149</v>
      </c>
    </row>
    <row r="4" spans="1:60" ht="25.15" customHeight="1" x14ac:dyDescent="0.2">
      <c r="A4" s="281" t="s">
        <v>9</v>
      </c>
      <c r="B4" s="282" t="s">
        <v>57</v>
      </c>
      <c r="C4" s="283" t="s">
        <v>58</v>
      </c>
      <c r="D4" s="284"/>
      <c r="E4" s="284"/>
      <c r="F4" s="284"/>
      <c r="G4" s="285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G4" t="s">
        <v>150</v>
      </c>
    </row>
    <row r="5" spans="1:60" x14ac:dyDescent="0.2">
      <c r="A5" s="271"/>
      <c r="B5" s="286"/>
      <c r="C5" s="286"/>
      <c r="D5" s="287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</row>
    <row r="6" spans="1:60" ht="36" x14ac:dyDescent="0.2">
      <c r="A6" s="288" t="s">
        <v>151</v>
      </c>
      <c r="B6" s="289" t="s">
        <v>152</v>
      </c>
      <c r="C6" s="289" t="s">
        <v>153</v>
      </c>
      <c r="D6" s="290" t="s">
        <v>154</v>
      </c>
      <c r="E6" s="288" t="s">
        <v>155</v>
      </c>
      <c r="F6" s="291" t="s">
        <v>156</v>
      </c>
      <c r="G6" s="288" t="s">
        <v>29</v>
      </c>
      <c r="H6" s="292" t="s">
        <v>30</v>
      </c>
      <c r="I6" s="292" t="s">
        <v>157</v>
      </c>
      <c r="J6" s="292" t="s">
        <v>31</v>
      </c>
      <c r="K6" s="292" t="s">
        <v>158</v>
      </c>
      <c r="L6" s="292" t="s">
        <v>159</v>
      </c>
      <c r="M6" s="292" t="s">
        <v>160</v>
      </c>
      <c r="N6" s="292" t="s">
        <v>161</v>
      </c>
      <c r="O6" s="292" t="s">
        <v>162</v>
      </c>
      <c r="P6" s="292" t="s">
        <v>163</v>
      </c>
      <c r="Q6" s="292" t="s">
        <v>164</v>
      </c>
      <c r="R6" s="292" t="s">
        <v>165</v>
      </c>
      <c r="S6" s="292" t="s">
        <v>166</v>
      </c>
      <c r="T6" s="292" t="s">
        <v>167</v>
      </c>
      <c r="U6" s="292" t="s">
        <v>168</v>
      </c>
      <c r="V6" s="292" t="s">
        <v>169</v>
      </c>
      <c r="W6" s="292" t="s">
        <v>170</v>
      </c>
      <c r="X6" s="292" t="s">
        <v>171</v>
      </c>
      <c r="Y6" s="292" t="s">
        <v>172</v>
      </c>
      <c r="Z6" s="271"/>
    </row>
    <row r="7" spans="1:60" hidden="1" x14ac:dyDescent="0.2">
      <c r="A7" s="293"/>
      <c r="B7" s="294"/>
      <c r="C7" s="294"/>
      <c r="D7" s="295"/>
      <c r="E7" s="296"/>
      <c r="F7" s="297"/>
      <c r="G7" s="297"/>
      <c r="H7" s="297"/>
      <c r="I7" s="297"/>
      <c r="J7" s="297"/>
      <c r="K7" s="297"/>
      <c r="L7" s="297"/>
      <c r="M7" s="297"/>
      <c r="N7" s="296"/>
      <c r="O7" s="296"/>
      <c r="P7" s="296"/>
      <c r="Q7" s="296"/>
      <c r="R7" s="297"/>
      <c r="S7" s="297"/>
      <c r="T7" s="297"/>
      <c r="U7" s="297"/>
      <c r="V7" s="297"/>
      <c r="W7" s="297"/>
      <c r="X7" s="297"/>
      <c r="Y7" s="297"/>
      <c r="Z7" s="271"/>
    </row>
    <row r="8" spans="1:60" x14ac:dyDescent="0.2">
      <c r="A8" s="298" t="s">
        <v>173</v>
      </c>
      <c r="B8" s="299" t="s">
        <v>97</v>
      </c>
      <c r="C8" s="300" t="s">
        <v>98</v>
      </c>
      <c r="D8" s="301"/>
      <c r="E8" s="302"/>
      <c r="F8" s="303"/>
      <c r="G8" s="303">
        <f>SUMIF(AG9:AG17,"&lt;&gt;NOR",G9:G17)</f>
        <v>0</v>
      </c>
      <c r="H8" s="303"/>
      <c r="I8" s="303">
        <f>SUM(I9:I17)</f>
        <v>2649.89</v>
      </c>
      <c r="J8" s="303"/>
      <c r="K8" s="303">
        <f>SUM(K9:K17)</f>
        <v>15084.27</v>
      </c>
      <c r="L8" s="303"/>
      <c r="M8" s="303">
        <f>SUM(M9:M17)</f>
        <v>0</v>
      </c>
      <c r="N8" s="302"/>
      <c r="O8" s="302">
        <f>SUM(O9:O17)</f>
        <v>5.95</v>
      </c>
      <c r="P8" s="302"/>
      <c r="Q8" s="302">
        <f>SUM(Q9:Q17)</f>
        <v>0</v>
      </c>
      <c r="R8" s="303"/>
      <c r="S8" s="303"/>
      <c r="T8" s="304"/>
      <c r="U8" s="305"/>
      <c r="V8" s="305">
        <f>SUM(V9:V17)</f>
        <v>27.750000000000004</v>
      </c>
      <c r="W8" s="305"/>
      <c r="X8" s="305"/>
      <c r="Y8" s="305"/>
      <c r="Z8" s="271"/>
      <c r="AG8" t="s">
        <v>174</v>
      </c>
    </row>
    <row r="9" spans="1:60" outlineLevel="1" x14ac:dyDescent="0.2">
      <c r="A9" s="306">
        <v>1</v>
      </c>
      <c r="B9" s="307" t="s">
        <v>183</v>
      </c>
      <c r="C9" s="308" t="s">
        <v>184</v>
      </c>
      <c r="D9" s="309" t="s">
        <v>185</v>
      </c>
      <c r="E9" s="310">
        <v>5.6</v>
      </c>
      <c r="F9" s="311">
        <v>0</v>
      </c>
      <c r="G9" s="312">
        <f>ROUND(E9*F9,2)</f>
        <v>0</v>
      </c>
      <c r="H9" s="313">
        <v>0</v>
      </c>
      <c r="I9" s="312">
        <f>ROUND(E9*H9,2)</f>
        <v>0</v>
      </c>
      <c r="J9" s="313">
        <v>1527</v>
      </c>
      <c r="K9" s="312">
        <f>ROUND(E9*J9,2)</f>
        <v>8551.2000000000007</v>
      </c>
      <c r="L9" s="312">
        <v>21</v>
      </c>
      <c r="M9" s="312">
        <f>G9*(1+L9/100)</f>
        <v>0</v>
      </c>
      <c r="N9" s="310">
        <v>0</v>
      </c>
      <c r="O9" s="310">
        <f>ROUND(E9*N9,2)</f>
        <v>0</v>
      </c>
      <c r="P9" s="310">
        <v>0</v>
      </c>
      <c r="Q9" s="310">
        <f>ROUND(E9*P9,2)</f>
        <v>0</v>
      </c>
      <c r="R9" s="312"/>
      <c r="S9" s="312" t="s">
        <v>176</v>
      </c>
      <c r="T9" s="314" t="s">
        <v>177</v>
      </c>
      <c r="U9" s="315">
        <v>3.5329999999999999</v>
      </c>
      <c r="V9" s="315">
        <f>ROUND(E9*U9,2)</f>
        <v>19.78</v>
      </c>
      <c r="W9" s="315"/>
      <c r="X9" s="315" t="s">
        <v>178</v>
      </c>
      <c r="Y9" s="315" t="s">
        <v>179</v>
      </c>
      <c r="Z9" s="271"/>
      <c r="AA9" s="194"/>
      <c r="AB9" s="146"/>
      <c r="AC9" s="146"/>
      <c r="AD9" s="146"/>
      <c r="AE9" s="146"/>
      <c r="AF9" s="146"/>
      <c r="AG9" s="146" t="s">
        <v>180</v>
      </c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</row>
    <row r="10" spans="1:60" outlineLevel="2" x14ac:dyDescent="0.2">
      <c r="A10" s="293"/>
      <c r="B10" s="294"/>
      <c r="C10" s="316" t="s">
        <v>529</v>
      </c>
      <c r="D10" s="317"/>
      <c r="E10" s="318">
        <v>5.6</v>
      </c>
      <c r="F10" s="315"/>
      <c r="G10" s="315"/>
      <c r="H10" s="315"/>
      <c r="I10" s="315"/>
      <c r="J10" s="315"/>
      <c r="K10" s="315"/>
      <c r="L10" s="315"/>
      <c r="M10" s="315"/>
      <c r="N10" s="319"/>
      <c r="O10" s="319"/>
      <c r="P10" s="319"/>
      <c r="Q10" s="319"/>
      <c r="R10" s="315"/>
      <c r="S10" s="315"/>
      <c r="T10" s="315"/>
      <c r="U10" s="315"/>
      <c r="V10" s="315"/>
      <c r="W10" s="315"/>
      <c r="X10" s="315"/>
      <c r="Y10" s="315"/>
      <c r="Z10" s="271"/>
      <c r="AA10" s="146"/>
      <c r="AB10" s="146"/>
      <c r="AC10" s="146"/>
      <c r="AD10" s="146"/>
      <c r="AE10" s="146"/>
      <c r="AF10" s="146"/>
      <c r="AG10" s="146" t="s">
        <v>186</v>
      </c>
      <c r="AH10" s="146">
        <v>0</v>
      </c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</row>
    <row r="11" spans="1:60" outlineLevel="1" x14ac:dyDescent="0.2">
      <c r="A11" s="320">
        <v>2</v>
      </c>
      <c r="B11" s="321" t="s">
        <v>359</v>
      </c>
      <c r="C11" s="322" t="s">
        <v>360</v>
      </c>
      <c r="D11" s="323" t="s">
        <v>185</v>
      </c>
      <c r="E11" s="324">
        <v>5.6</v>
      </c>
      <c r="F11" s="311">
        <v>0</v>
      </c>
      <c r="G11" s="325">
        <f>ROUND(E11*F11,2)</f>
        <v>0</v>
      </c>
      <c r="H11" s="326">
        <v>0</v>
      </c>
      <c r="I11" s="325">
        <f>ROUND(E11*H11,2)</f>
        <v>0</v>
      </c>
      <c r="J11" s="326">
        <v>153.5</v>
      </c>
      <c r="K11" s="325">
        <f>ROUND(E11*J11,2)</f>
        <v>859.6</v>
      </c>
      <c r="L11" s="325">
        <v>21</v>
      </c>
      <c r="M11" s="325">
        <f>G11*(1+L11/100)</f>
        <v>0</v>
      </c>
      <c r="N11" s="324">
        <v>0</v>
      </c>
      <c r="O11" s="324">
        <f>ROUND(E11*N11,2)</f>
        <v>0</v>
      </c>
      <c r="P11" s="324">
        <v>0</v>
      </c>
      <c r="Q11" s="324">
        <f>ROUND(E11*P11,2)</f>
        <v>0</v>
      </c>
      <c r="R11" s="325"/>
      <c r="S11" s="325" t="s">
        <v>176</v>
      </c>
      <c r="T11" s="327" t="s">
        <v>177</v>
      </c>
      <c r="U11" s="315">
        <v>0.34499999999999997</v>
      </c>
      <c r="V11" s="315">
        <f>ROUND(E11*U11,2)</f>
        <v>1.93</v>
      </c>
      <c r="W11" s="315"/>
      <c r="X11" s="315" t="s">
        <v>178</v>
      </c>
      <c r="Y11" s="315" t="s">
        <v>179</v>
      </c>
      <c r="Z11" s="271"/>
      <c r="AA11" s="146"/>
      <c r="AB11" s="146"/>
      <c r="AC11" s="146"/>
      <c r="AD11" s="146"/>
      <c r="AE11" s="146"/>
      <c r="AF11" s="146"/>
      <c r="AG11" s="146" t="s">
        <v>180</v>
      </c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</row>
    <row r="12" spans="1:60" outlineLevel="1" x14ac:dyDescent="0.2">
      <c r="A12" s="306">
        <v>3</v>
      </c>
      <c r="B12" s="307" t="s">
        <v>364</v>
      </c>
      <c r="C12" s="308" t="s">
        <v>365</v>
      </c>
      <c r="D12" s="309" t="s">
        <v>185</v>
      </c>
      <c r="E12" s="310">
        <v>3.5</v>
      </c>
      <c r="F12" s="311">
        <v>0</v>
      </c>
      <c r="G12" s="312">
        <f>ROUND(E12*F12,2)</f>
        <v>0</v>
      </c>
      <c r="H12" s="313">
        <v>0</v>
      </c>
      <c r="I12" s="312">
        <f>ROUND(E12*H12,2)</f>
        <v>0</v>
      </c>
      <c r="J12" s="313">
        <v>296</v>
      </c>
      <c r="K12" s="312">
        <f>ROUND(E12*J12,2)</f>
        <v>1036</v>
      </c>
      <c r="L12" s="312">
        <v>21</v>
      </c>
      <c r="M12" s="312">
        <f>G12*(1+L12/100)</f>
        <v>0</v>
      </c>
      <c r="N12" s="310">
        <v>0</v>
      </c>
      <c r="O12" s="310">
        <f>ROUND(E12*N12,2)</f>
        <v>0</v>
      </c>
      <c r="P12" s="310">
        <v>0</v>
      </c>
      <c r="Q12" s="310">
        <f>ROUND(E12*P12,2)</f>
        <v>0</v>
      </c>
      <c r="R12" s="312"/>
      <c r="S12" s="312" t="s">
        <v>176</v>
      </c>
      <c r="T12" s="314" t="s">
        <v>177</v>
      </c>
      <c r="U12" s="315">
        <v>1.0999999999999999E-2</v>
      </c>
      <c r="V12" s="315">
        <f>ROUND(E12*U12,2)</f>
        <v>0.04</v>
      </c>
      <c r="W12" s="315"/>
      <c r="X12" s="315" t="s">
        <v>178</v>
      </c>
      <c r="Y12" s="315" t="s">
        <v>179</v>
      </c>
      <c r="Z12" s="271"/>
      <c r="AA12" s="146"/>
      <c r="AB12" s="146"/>
      <c r="AC12" s="146"/>
      <c r="AD12" s="146"/>
      <c r="AE12" s="146"/>
      <c r="AF12" s="146"/>
      <c r="AG12" s="146" t="s">
        <v>180</v>
      </c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</row>
    <row r="13" spans="1:60" outlineLevel="2" x14ac:dyDescent="0.2">
      <c r="A13" s="293"/>
      <c r="B13" s="294"/>
      <c r="C13" s="316" t="s">
        <v>530</v>
      </c>
      <c r="D13" s="317"/>
      <c r="E13" s="318">
        <v>3.5</v>
      </c>
      <c r="F13" s="315"/>
      <c r="G13" s="315"/>
      <c r="H13" s="315"/>
      <c r="I13" s="315"/>
      <c r="J13" s="315"/>
      <c r="K13" s="315"/>
      <c r="L13" s="315"/>
      <c r="M13" s="315"/>
      <c r="N13" s="319"/>
      <c r="O13" s="319"/>
      <c r="P13" s="319"/>
      <c r="Q13" s="319"/>
      <c r="R13" s="315"/>
      <c r="S13" s="315"/>
      <c r="T13" s="315"/>
      <c r="U13" s="315"/>
      <c r="V13" s="315"/>
      <c r="W13" s="315"/>
      <c r="X13" s="315"/>
      <c r="Y13" s="315"/>
      <c r="Z13" s="271"/>
      <c r="AA13" s="146"/>
      <c r="AB13" s="146"/>
      <c r="AC13" s="146"/>
      <c r="AD13" s="146"/>
      <c r="AE13" s="146"/>
      <c r="AF13" s="146"/>
      <c r="AG13" s="146" t="s">
        <v>186</v>
      </c>
      <c r="AH13" s="146">
        <v>0</v>
      </c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</row>
    <row r="14" spans="1:60" outlineLevel="1" x14ac:dyDescent="0.2">
      <c r="A14" s="320">
        <v>4</v>
      </c>
      <c r="B14" s="321" t="s">
        <v>370</v>
      </c>
      <c r="C14" s="322" t="s">
        <v>371</v>
      </c>
      <c r="D14" s="323" t="s">
        <v>185</v>
      </c>
      <c r="E14" s="324">
        <v>3.5</v>
      </c>
      <c r="F14" s="311">
        <v>0</v>
      </c>
      <c r="G14" s="325">
        <f>ROUND(E14*F14,2)</f>
        <v>0</v>
      </c>
      <c r="H14" s="326">
        <v>0</v>
      </c>
      <c r="I14" s="325">
        <f>ROUND(E14*H14,2)</f>
        <v>0</v>
      </c>
      <c r="J14" s="326">
        <v>18.8</v>
      </c>
      <c r="K14" s="325">
        <f>ROUND(E14*J14,2)</f>
        <v>65.8</v>
      </c>
      <c r="L14" s="325">
        <v>21</v>
      </c>
      <c r="M14" s="325">
        <f>G14*(1+L14/100)</f>
        <v>0</v>
      </c>
      <c r="N14" s="324">
        <v>0</v>
      </c>
      <c r="O14" s="324">
        <f>ROUND(E14*N14,2)</f>
        <v>0</v>
      </c>
      <c r="P14" s="324">
        <v>0</v>
      </c>
      <c r="Q14" s="324">
        <f>ROUND(E14*P14,2)</f>
        <v>0</v>
      </c>
      <c r="R14" s="325"/>
      <c r="S14" s="325" t="s">
        <v>176</v>
      </c>
      <c r="T14" s="327" t="s">
        <v>177</v>
      </c>
      <c r="U14" s="315">
        <v>8.9999999999999993E-3</v>
      </c>
      <c r="V14" s="315">
        <f>ROUND(E14*U14,2)</f>
        <v>0.03</v>
      </c>
      <c r="W14" s="315"/>
      <c r="X14" s="315" t="s">
        <v>178</v>
      </c>
      <c r="Y14" s="315" t="s">
        <v>179</v>
      </c>
      <c r="Z14" s="271"/>
      <c r="AA14" s="146"/>
      <c r="AB14" s="146"/>
      <c r="AC14" s="146"/>
      <c r="AD14" s="146"/>
      <c r="AE14" s="146"/>
      <c r="AF14" s="146"/>
      <c r="AG14" s="146" t="s">
        <v>180</v>
      </c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</row>
    <row r="15" spans="1:60" outlineLevel="1" x14ac:dyDescent="0.2">
      <c r="A15" s="320">
        <v>5</v>
      </c>
      <c r="B15" s="321" t="s">
        <v>372</v>
      </c>
      <c r="C15" s="322" t="s">
        <v>373</v>
      </c>
      <c r="D15" s="323" t="s">
        <v>185</v>
      </c>
      <c r="E15" s="324">
        <v>3.5</v>
      </c>
      <c r="F15" s="311">
        <v>0</v>
      </c>
      <c r="G15" s="325">
        <f>ROUND(E15*F15,2)</f>
        <v>0</v>
      </c>
      <c r="H15" s="326">
        <v>0</v>
      </c>
      <c r="I15" s="325">
        <f>ROUND(E15*H15,2)</f>
        <v>0</v>
      </c>
      <c r="J15" s="326">
        <v>513</v>
      </c>
      <c r="K15" s="325">
        <f>ROUND(E15*J15,2)</f>
        <v>1795.5</v>
      </c>
      <c r="L15" s="325">
        <v>21</v>
      </c>
      <c r="M15" s="325">
        <f>G15*(1+L15/100)</f>
        <v>0</v>
      </c>
      <c r="N15" s="324">
        <v>0</v>
      </c>
      <c r="O15" s="324">
        <f>ROUND(E15*N15,2)</f>
        <v>0</v>
      </c>
      <c r="P15" s="324">
        <v>0</v>
      </c>
      <c r="Q15" s="324">
        <f>ROUND(E15*P15,2)</f>
        <v>0</v>
      </c>
      <c r="R15" s="325"/>
      <c r="S15" s="325" t="s">
        <v>176</v>
      </c>
      <c r="T15" s="327" t="s">
        <v>177</v>
      </c>
      <c r="U15" s="315">
        <v>0</v>
      </c>
      <c r="V15" s="315">
        <f>ROUND(E15*U15,2)</f>
        <v>0</v>
      </c>
      <c r="W15" s="315"/>
      <c r="X15" s="315" t="s">
        <v>178</v>
      </c>
      <c r="Y15" s="315" t="s">
        <v>179</v>
      </c>
      <c r="Z15" s="271"/>
      <c r="AA15" s="146"/>
      <c r="AB15" s="146"/>
      <c r="AC15" s="146"/>
      <c r="AD15" s="146"/>
      <c r="AE15" s="146"/>
      <c r="AF15" s="146"/>
      <c r="AG15" s="146" t="s">
        <v>180</v>
      </c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</row>
    <row r="16" spans="1:60" outlineLevel="1" x14ac:dyDescent="0.2">
      <c r="A16" s="320">
        <v>6</v>
      </c>
      <c r="B16" s="321" t="s">
        <v>531</v>
      </c>
      <c r="C16" s="322" t="s">
        <v>532</v>
      </c>
      <c r="D16" s="323" t="s">
        <v>185</v>
      </c>
      <c r="E16" s="324">
        <v>2.1</v>
      </c>
      <c r="F16" s="311">
        <v>0</v>
      </c>
      <c r="G16" s="325">
        <f>ROUND(E16*F16,2)</f>
        <v>0</v>
      </c>
      <c r="H16" s="326">
        <v>0</v>
      </c>
      <c r="I16" s="325">
        <f>ROUND(E16*H16,2)</f>
        <v>0</v>
      </c>
      <c r="J16" s="326">
        <v>145.5</v>
      </c>
      <c r="K16" s="325">
        <f>ROUND(E16*J16,2)</f>
        <v>305.55</v>
      </c>
      <c r="L16" s="325">
        <v>21</v>
      </c>
      <c r="M16" s="325">
        <f>G16*(1+L16/100)</f>
        <v>0</v>
      </c>
      <c r="N16" s="324">
        <v>0</v>
      </c>
      <c r="O16" s="324">
        <f>ROUND(E16*N16,2)</f>
        <v>0</v>
      </c>
      <c r="P16" s="324">
        <v>0</v>
      </c>
      <c r="Q16" s="324">
        <f>ROUND(E16*P16,2)</f>
        <v>0</v>
      </c>
      <c r="R16" s="325"/>
      <c r="S16" s="325" t="s">
        <v>176</v>
      </c>
      <c r="T16" s="327" t="s">
        <v>177</v>
      </c>
      <c r="U16" s="315">
        <v>0.20200000000000001</v>
      </c>
      <c r="V16" s="315">
        <f>ROUND(E16*U16,2)</f>
        <v>0.42</v>
      </c>
      <c r="W16" s="315"/>
      <c r="X16" s="315" t="s">
        <v>178</v>
      </c>
      <c r="Y16" s="315" t="s">
        <v>179</v>
      </c>
      <c r="Z16" s="271"/>
      <c r="AA16" s="146"/>
      <c r="AB16" s="146"/>
      <c r="AC16" s="146"/>
      <c r="AD16" s="146"/>
      <c r="AE16" s="146"/>
      <c r="AF16" s="146"/>
      <c r="AG16" s="146" t="s">
        <v>180</v>
      </c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</row>
    <row r="17" spans="1:60" ht="24" outlineLevel="1" x14ac:dyDescent="0.2">
      <c r="A17" s="320">
        <v>7</v>
      </c>
      <c r="B17" s="321" t="s">
        <v>319</v>
      </c>
      <c r="C17" s="322" t="s">
        <v>374</v>
      </c>
      <c r="D17" s="323" t="s">
        <v>185</v>
      </c>
      <c r="E17" s="324">
        <v>3.5</v>
      </c>
      <c r="F17" s="311">
        <v>0</v>
      </c>
      <c r="G17" s="325">
        <f>ROUND(E17*F17,2)</f>
        <v>0</v>
      </c>
      <c r="H17" s="326">
        <v>757.11</v>
      </c>
      <c r="I17" s="325">
        <f>ROUND(E17*H17,2)</f>
        <v>2649.89</v>
      </c>
      <c r="J17" s="326">
        <v>705.89</v>
      </c>
      <c r="K17" s="325">
        <f>ROUND(E17*J17,2)</f>
        <v>2470.62</v>
      </c>
      <c r="L17" s="325">
        <v>21</v>
      </c>
      <c r="M17" s="325">
        <f>G17*(1+L17/100)</f>
        <v>0</v>
      </c>
      <c r="N17" s="324">
        <v>1.7</v>
      </c>
      <c r="O17" s="324">
        <f>ROUND(E17*N17,2)</f>
        <v>5.95</v>
      </c>
      <c r="P17" s="324">
        <v>0</v>
      </c>
      <c r="Q17" s="324">
        <f>ROUND(E17*P17,2)</f>
        <v>0</v>
      </c>
      <c r="R17" s="325"/>
      <c r="S17" s="325" t="s">
        <v>176</v>
      </c>
      <c r="T17" s="327" t="s">
        <v>177</v>
      </c>
      <c r="U17" s="315">
        <v>1.587</v>
      </c>
      <c r="V17" s="315">
        <f>ROUND(E17*U17,2)</f>
        <v>5.55</v>
      </c>
      <c r="W17" s="315"/>
      <c r="X17" s="315" t="s">
        <v>178</v>
      </c>
      <c r="Y17" s="315" t="s">
        <v>179</v>
      </c>
      <c r="Z17" s="271"/>
      <c r="AA17" s="146"/>
      <c r="AB17" s="146"/>
      <c r="AC17" s="146"/>
      <c r="AD17" s="146"/>
      <c r="AE17" s="146"/>
      <c r="AF17" s="146"/>
      <c r="AG17" s="146" t="s">
        <v>180</v>
      </c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</row>
    <row r="18" spans="1:60" x14ac:dyDescent="0.2">
      <c r="A18" s="298" t="s">
        <v>173</v>
      </c>
      <c r="B18" s="299" t="s">
        <v>111</v>
      </c>
      <c r="C18" s="328" t="s">
        <v>112</v>
      </c>
      <c r="D18" s="301"/>
      <c r="E18" s="302"/>
      <c r="F18" s="303"/>
      <c r="G18" s="303">
        <f>SUMIF(AG19:AG20,"&lt;&gt;NOR",G19:G20)</f>
        <v>0</v>
      </c>
      <c r="H18" s="303"/>
      <c r="I18" s="303">
        <f>SUM(I19:I20)</f>
        <v>898.03</v>
      </c>
      <c r="J18" s="303"/>
      <c r="K18" s="303">
        <f>SUM(K19:K20)</f>
        <v>4566.97</v>
      </c>
      <c r="L18" s="303"/>
      <c r="M18" s="303">
        <f>SUM(M19:M20)</f>
        <v>0</v>
      </c>
      <c r="N18" s="302"/>
      <c r="O18" s="302">
        <f>SUM(O19:O20)</f>
        <v>0</v>
      </c>
      <c r="P18" s="302"/>
      <c r="Q18" s="302">
        <f>SUM(Q19:Q20)</f>
        <v>0.5</v>
      </c>
      <c r="R18" s="303"/>
      <c r="S18" s="303"/>
      <c r="T18" s="304"/>
      <c r="U18" s="305"/>
      <c r="V18" s="305">
        <f>SUM(V19:V20)</f>
        <v>9.61</v>
      </c>
      <c r="W18" s="305"/>
      <c r="X18" s="305"/>
      <c r="Y18" s="305"/>
      <c r="Z18" s="271"/>
      <c r="AG18" t="s">
        <v>174</v>
      </c>
    </row>
    <row r="19" spans="1:60" outlineLevel="1" x14ac:dyDescent="0.2">
      <c r="A19" s="320">
        <v>8</v>
      </c>
      <c r="B19" s="321" t="s">
        <v>533</v>
      </c>
      <c r="C19" s="322" t="s">
        <v>534</v>
      </c>
      <c r="D19" s="323" t="s">
        <v>244</v>
      </c>
      <c r="E19" s="324">
        <v>5</v>
      </c>
      <c r="F19" s="311">
        <v>0</v>
      </c>
      <c r="G19" s="325">
        <f>ROUND(E19*F19,2)</f>
        <v>0</v>
      </c>
      <c r="H19" s="326">
        <v>26.47</v>
      </c>
      <c r="I19" s="325">
        <f>ROUND(E19*H19,2)</f>
        <v>132.35</v>
      </c>
      <c r="J19" s="326">
        <v>631.53</v>
      </c>
      <c r="K19" s="325">
        <f>ROUND(E19*J19,2)</f>
        <v>3157.65</v>
      </c>
      <c r="L19" s="325">
        <v>21</v>
      </c>
      <c r="M19" s="325">
        <f>G19*(1+L19/100)</f>
        <v>0</v>
      </c>
      <c r="N19" s="324">
        <v>9.1E-4</v>
      </c>
      <c r="O19" s="324">
        <f>ROUND(E19*N19,2)</f>
        <v>0</v>
      </c>
      <c r="P19" s="324">
        <v>9.7000000000000003E-2</v>
      </c>
      <c r="Q19" s="324">
        <f>ROUND(E19*P19,2)</f>
        <v>0.49</v>
      </c>
      <c r="R19" s="325"/>
      <c r="S19" s="325" t="s">
        <v>176</v>
      </c>
      <c r="T19" s="327" t="s">
        <v>177</v>
      </c>
      <c r="U19" s="315">
        <v>1.45214</v>
      </c>
      <c r="V19" s="315">
        <f>ROUND(E19*U19,2)</f>
        <v>7.26</v>
      </c>
      <c r="W19" s="315"/>
      <c r="X19" s="315" t="s">
        <v>404</v>
      </c>
      <c r="Y19" s="315" t="s">
        <v>179</v>
      </c>
      <c r="Z19" s="271"/>
      <c r="AA19" s="146"/>
      <c r="AB19" s="146"/>
      <c r="AC19" s="146"/>
      <c r="AD19" s="146"/>
      <c r="AE19" s="146"/>
      <c r="AF19" s="146"/>
      <c r="AG19" s="146" t="s">
        <v>405</v>
      </c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</row>
    <row r="20" spans="1:60" outlineLevel="1" x14ac:dyDescent="0.2">
      <c r="A20" s="320">
        <v>9</v>
      </c>
      <c r="B20" s="321" t="s">
        <v>535</v>
      </c>
      <c r="C20" s="322" t="s">
        <v>536</v>
      </c>
      <c r="D20" s="323" t="s">
        <v>182</v>
      </c>
      <c r="E20" s="324">
        <v>1</v>
      </c>
      <c r="F20" s="311">
        <v>0</v>
      </c>
      <c r="G20" s="325">
        <f>ROUND(E20*F20,2)</f>
        <v>0</v>
      </c>
      <c r="H20" s="326">
        <v>765.68</v>
      </c>
      <c r="I20" s="325">
        <f>ROUND(E20*H20,2)</f>
        <v>765.68</v>
      </c>
      <c r="J20" s="326">
        <v>1409.32</v>
      </c>
      <c r="K20" s="325">
        <f>ROUND(E20*J20,2)</f>
        <v>1409.32</v>
      </c>
      <c r="L20" s="325">
        <v>21</v>
      </c>
      <c r="M20" s="325">
        <f>G20*(1+L20/100)</f>
        <v>0</v>
      </c>
      <c r="N20" s="324">
        <v>0</v>
      </c>
      <c r="O20" s="324">
        <f>ROUND(E20*N20,2)</f>
        <v>0</v>
      </c>
      <c r="P20" s="324">
        <v>5.0899999999999999E-3</v>
      </c>
      <c r="Q20" s="324">
        <f>ROUND(E20*P20,2)</f>
        <v>0.01</v>
      </c>
      <c r="R20" s="325"/>
      <c r="S20" s="325" t="s">
        <v>176</v>
      </c>
      <c r="T20" s="327" t="s">
        <v>177</v>
      </c>
      <c r="U20" s="315">
        <v>2.35</v>
      </c>
      <c r="V20" s="315">
        <f>ROUND(E20*U20,2)</f>
        <v>2.35</v>
      </c>
      <c r="W20" s="315"/>
      <c r="X20" s="315" t="s">
        <v>178</v>
      </c>
      <c r="Y20" s="315" t="s">
        <v>179</v>
      </c>
      <c r="Z20" s="271"/>
      <c r="AA20" s="146"/>
      <c r="AB20" s="146"/>
      <c r="AC20" s="146"/>
      <c r="AD20" s="146"/>
      <c r="AE20" s="146"/>
      <c r="AF20" s="146"/>
      <c r="AG20" s="146" t="s">
        <v>180</v>
      </c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</row>
    <row r="21" spans="1:60" x14ac:dyDescent="0.2">
      <c r="A21" s="298" t="s">
        <v>173</v>
      </c>
      <c r="B21" s="299" t="s">
        <v>121</v>
      </c>
      <c r="C21" s="328" t="s">
        <v>122</v>
      </c>
      <c r="D21" s="301"/>
      <c r="E21" s="302"/>
      <c r="F21" s="303"/>
      <c r="G21" s="303">
        <f>SUMIF(AG22:AG34,"&lt;&gt;NOR",G22:G34)</f>
        <v>0</v>
      </c>
      <c r="H21" s="303"/>
      <c r="I21" s="303">
        <f>SUM(I22:I34)</f>
        <v>6710.6399999999994</v>
      </c>
      <c r="J21" s="303"/>
      <c r="K21" s="303">
        <f>SUM(K22:K34)</f>
        <v>8889.9600000000009</v>
      </c>
      <c r="L21" s="303"/>
      <c r="M21" s="303">
        <f>SUM(M22:M34)</f>
        <v>0</v>
      </c>
      <c r="N21" s="302"/>
      <c r="O21" s="302">
        <f>SUM(O22:O34)</f>
        <v>0.23</v>
      </c>
      <c r="P21" s="302"/>
      <c r="Q21" s="302">
        <f>SUM(Q22:Q34)</f>
        <v>0.02</v>
      </c>
      <c r="R21" s="303"/>
      <c r="S21" s="303"/>
      <c r="T21" s="304"/>
      <c r="U21" s="305"/>
      <c r="V21" s="305">
        <f>SUM(V22:V34)</f>
        <v>11.74</v>
      </c>
      <c r="W21" s="305"/>
      <c r="X21" s="305"/>
      <c r="Y21" s="305"/>
      <c r="Z21" s="271"/>
      <c r="AG21" t="s">
        <v>174</v>
      </c>
    </row>
    <row r="22" spans="1:60" outlineLevel="1" x14ac:dyDescent="0.2">
      <c r="A22" s="320">
        <v>10</v>
      </c>
      <c r="B22" s="321" t="s">
        <v>537</v>
      </c>
      <c r="C22" s="322" t="s">
        <v>538</v>
      </c>
      <c r="D22" s="323" t="s">
        <v>182</v>
      </c>
      <c r="E22" s="324">
        <v>10</v>
      </c>
      <c r="F22" s="329">
        <v>0</v>
      </c>
      <c r="G22" s="325">
        <f t="shared" ref="G22:G34" si="0">ROUND(E22*F22,2)</f>
        <v>0</v>
      </c>
      <c r="H22" s="326">
        <v>49.56</v>
      </c>
      <c r="I22" s="325">
        <f t="shared" ref="I22:I34" si="1">ROUND(E22*H22,2)</f>
        <v>495.6</v>
      </c>
      <c r="J22" s="326">
        <v>13.34</v>
      </c>
      <c r="K22" s="325">
        <f t="shared" ref="K22:K34" si="2">ROUND(E22*J22,2)</f>
        <v>133.4</v>
      </c>
      <c r="L22" s="325">
        <v>21</v>
      </c>
      <c r="M22" s="325">
        <f t="shared" ref="M22:M34" si="3">G22*(1+L22/100)</f>
        <v>0</v>
      </c>
      <c r="N22" s="324">
        <v>1.1E-4</v>
      </c>
      <c r="O22" s="324">
        <f t="shared" ref="O22:O34" si="4">ROUND(E22*N22,2)</f>
        <v>0</v>
      </c>
      <c r="P22" s="324">
        <v>2.15E-3</v>
      </c>
      <c r="Q22" s="324">
        <f t="shared" ref="Q22:Q34" si="5">ROUND(E22*P22,2)</f>
        <v>0.02</v>
      </c>
      <c r="R22" s="325"/>
      <c r="S22" s="325" t="s">
        <v>176</v>
      </c>
      <c r="T22" s="327" t="s">
        <v>177</v>
      </c>
      <c r="U22" s="315">
        <v>0.03</v>
      </c>
      <c r="V22" s="315">
        <f t="shared" ref="V22:V34" si="6">ROUND(E22*U22,2)</f>
        <v>0.3</v>
      </c>
      <c r="W22" s="315"/>
      <c r="X22" s="315" t="s">
        <v>178</v>
      </c>
      <c r="Y22" s="315" t="s">
        <v>179</v>
      </c>
      <c r="Z22" s="330"/>
      <c r="AA22" s="146"/>
      <c r="AB22" s="146"/>
      <c r="AC22" s="146"/>
      <c r="AD22" s="146"/>
      <c r="AE22" s="146"/>
      <c r="AF22" s="146"/>
      <c r="AG22" s="146" t="s">
        <v>180</v>
      </c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</row>
    <row r="23" spans="1:60" outlineLevel="1" x14ac:dyDescent="0.2">
      <c r="A23" s="320">
        <v>11</v>
      </c>
      <c r="B23" s="321" t="s">
        <v>539</v>
      </c>
      <c r="C23" s="322" t="s">
        <v>540</v>
      </c>
      <c r="D23" s="323" t="s">
        <v>182</v>
      </c>
      <c r="E23" s="324">
        <v>5</v>
      </c>
      <c r="F23" s="311">
        <v>0</v>
      </c>
      <c r="G23" s="325">
        <f t="shared" si="0"/>
        <v>0</v>
      </c>
      <c r="H23" s="326">
        <v>277.72000000000003</v>
      </c>
      <c r="I23" s="325">
        <f t="shared" si="1"/>
        <v>1388.6</v>
      </c>
      <c r="J23" s="326">
        <v>379.28</v>
      </c>
      <c r="K23" s="325">
        <f t="shared" si="2"/>
        <v>1896.4</v>
      </c>
      <c r="L23" s="325">
        <v>21</v>
      </c>
      <c r="M23" s="325">
        <f t="shared" si="3"/>
        <v>0</v>
      </c>
      <c r="N23" s="324">
        <v>1.2489999999999999E-2</v>
      </c>
      <c r="O23" s="324">
        <f t="shared" si="4"/>
        <v>0.06</v>
      </c>
      <c r="P23" s="324">
        <v>0</v>
      </c>
      <c r="Q23" s="324">
        <f t="shared" si="5"/>
        <v>0</v>
      </c>
      <c r="R23" s="325"/>
      <c r="S23" s="325" t="s">
        <v>176</v>
      </c>
      <c r="T23" s="327" t="s">
        <v>177</v>
      </c>
      <c r="U23" s="315">
        <v>0.70399999999999996</v>
      </c>
      <c r="V23" s="315">
        <f t="shared" si="6"/>
        <v>3.52</v>
      </c>
      <c r="W23" s="315"/>
      <c r="X23" s="315" t="s">
        <v>178</v>
      </c>
      <c r="Y23" s="315" t="s">
        <v>179</v>
      </c>
      <c r="Z23" s="271"/>
      <c r="AA23" s="146"/>
      <c r="AB23" s="146"/>
      <c r="AC23" s="146"/>
      <c r="AD23" s="146"/>
      <c r="AE23" s="146"/>
      <c r="AF23" s="146"/>
      <c r="AG23" s="146" t="s">
        <v>180</v>
      </c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</row>
    <row r="24" spans="1:60" outlineLevel="1" x14ac:dyDescent="0.2">
      <c r="A24" s="320">
        <v>12</v>
      </c>
      <c r="B24" s="321" t="s">
        <v>541</v>
      </c>
      <c r="C24" s="322" t="s">
        <v>542</v>
      </c>
      <c r="D24" s="323" t="s">
        <v>244</v>
      </c>
      <c r="E24" s="324">
        <v>1</v>
      </c>
      <c r="F24" s="311">
        <v>0</v>
      </c>
      <c r="G24" s="325">
        <f t="shared" si="0"/>
        <v>0</v>
      </c>
      <c r="H24" s="326">
        <v>153.86000000000001</v>
      </c>
      <c r="I24" s="325">
        <f t="shared" si="1"/>
        <v>153.86000000000001</v>
      </c>
      <c r="J24" s="326">
        <v>261.14</v>
      </c>
      <c r="K24" s="325">
        <f t="shared" si="2"/>
        <v>261.14</v>
      </c>
      <c r="L24" s="325">
        <v>21</v>
      </c>
      <c r="M24" s="325">
        <f t="shared" si="3"/>
        <v>0</v>
      </c>
      <c r="N24" s="324">
        <v>1.0399999999999999E-3</v>
      </c>
      <c r="O24" s="324">
        <f t="shared" si="4"/>
        <v>0</v>
      </c>
      <c r="P24" s="324">
        <v>0</v>
      </c>
      <c r="Q24" s="324">
        <f t="shared" si="5"/>
        <v>0</v>
      </c>
      <c r="R24" s="325"/>
      <c r="S24" s="325" t="s">
        <v>176</v>
      </c>
      <c r="T24" s="327" t="s">
        <v>177</v>
      </c>
      <c r="U24" s="315">
        <v>0.42399999999999999</v>
      </c>
      <c r="V24" s="315">
        <f t="shared" si="6"/>
        <v>0.42</v>
      </c>
      <c r="W24" s="315"/>
      <c r="X24" s="315" t="s">
        <v>178</v>
      </c>
      <c r="Y24" s="315" t="s">
        <v>179</v>
      </c>
      <c r="Z24" s="271"/>
      <c r="AA24" s="146"/>
      <c r="AB24" s="146"/>
      <c r="AC24" s="146"/>
      <c r="AD24" s="146"/>
      <c r="AE24" s="146"/>
      <c r="AF24" s="146"/>
      <c r="AG24" s="146" t="s">
        <v>180</v>
      </c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</row>
    <row r="25" spans="1:60" outlineLevel="1" x14ac:dyDescent="0.2">
      <c r="A25" s="320">
        <v>13</v>
      </c>
      <c r="B25" s="321" t="s">
        <v>543</v>
      </c>
      <c r="C25" s="322" t="s">
        <v>544</v>
      </c>
      <c r="D25" s="323" t="s">
        <v>182</v>
      </c>
      <c r="E25" s="324">
        <v>10</v>
      </c>
      <c r="F25" s="311">
        <v>0</v>
      </c>
      <c r="G25" s="325">
        <f t="shared" si="0"/>
        <v>0</v>
      </c>
      <c r="H25" s="326">
        <v>83.6</v>
      </c>
      <c r="I25" s="325">
        <f t="shared" si="1"/>
        <v>836</v>
      </c>
      <c r="J25" s="326">
        <v>0</v>
      </c>
      <c r="K25" s="325">
        <f t="shared" si="2"/>
        <v>0</v>
      </c>
      <c r="L25" s="325">
        <v>21</v>
      </c>
      <c r="M25" s="325">
        <f t="shared" si="3"/>
        <v>0</v>
      </c>
      <c r="N25" s="324">
        <v>4.8000000000000001E-4</v>
      </c>
      <c r="O25" s="324">
        <f t="shared" si="4"/>
        <v>0</v>
      </c>
      <c r="P25" s="324">
        <v>0</v>
      </c>
      <c r="Q25" s="324">
        <f t="shared" si="5"/>
        <v>0</v>
      </c>
      <c r="R25" s="325"/>
      <c r="S25" s="325" t="s">
        <v>176</v>
      </c>
      <c r="T25" s="327" t="s">
        <v>177</v>
      </c>
      <c r="U25" s="315">
        <v>0</v>
      </c>
      <c r="V25" s="315">
        <f t="shared" si="6"/>
        <v>0</v>
      </c>
      <c r="W25" s="315"/>
      <c r="X25" s="315" t="s">
        <v>211</v>
      </c>
      <c r="Y25" s="315" t="s">
        <v>179</v>
      </c>
      <c r="Z25" s="271"/>
      <c r="AA25" s="146"/>
      <c r="AB25" s="146"/>
      <c r="AC25" s="146"/>
      <c r="AD25" s="146"/>
      <c r="AE25" s="146"/>
      <c r="AF25" s="146"/>
      <c r="AG25" s="146" t="s">
        <v>212</v>
      </c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</row>
    <row r="26" spans="1:60" outlineLevel="1" x14ac:dyDescent="0.2">
      <c r="A26" s="320">
        <v>14</v>
      </c>
      <c r="B26" s="321" t="s">
        <v>545</v>
      </c>
      <c r="C26" s="322" t="s">
        <v>546</v>
      </c>
      <c r="D26" s="323" t="s">
        <v>182</v>
      </c>
      <c r="E26" s="324">
        <v>10</v>
      </c>
      <c r="F26" s="311">
        <v>0</v>
      </c>
      <c r="G26" s="325">
        <f t="shared" si="0"/>
        <v>0</v>
      </c>
      <c r="H26" s="326">
        <v>6.3</v>
      </c>
      <c r="I26" s="325">
        <f t="shared" si="1"/>
        <v>63</v>
      </c>
      <c r="J26" s="326">
        <v>0</v>
      </c>
      <c r="K26" s="325">
        <f t="shared" si="2"/>
        <v>0</v>
      </c>
      <c r="L26" s="325">
        <v>21</v>
      </c>
      <c r="M26" s="325">
        <f t="shared" si="3"/>
        <v>0</v>
      </c>
      <c r="N26" s="324">
        <v>0</v>
      </c>
      <c r="O26" s="324">
        <f t="shared" si="4"/>
        <v>0</v>
      </c>
      <c r="P26" s="324">
        <v>0</v>
      </c>
      <c r="Q26" s="324">
        <f t="shared" si="5"/>
        <v>0</v>
      </c>
      <c r="R26" s="325"/>
      <c r="S26" s="325" t="s">
        <v>176</v>
      </c>
      <c r="T26" s="327" t="s">
        <v>177</v>
      </c>
      <c r="U26" s="315">
        <v>0</v>
      </c>
      <c r="V26" s="315">
        <f t="shared" si="6"/>
        <v>0</v>
      </c>
      <c r="W26" s="315"/>
      <c r="X26" s="315" t="s">
        <v>211</v>
      </c>
      <c r="Y26" s="315" t="s">
        <v>179</v>
      </c>
      <c r="Z26" s="271"/>
      <c r="AA26" s="146"/>
      <c r="AB26" s="146"/>
      <c r="AC26" s="146"/>
      <c r="AD26" s="146"/>
      <c r="AE26" s="146"/>
      <c r="AF26" s="146"/>
      <c r="AG26" s="146" t="s">
        <v>212</v>
      </c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</row>
    <row r="27" spans="1:60" outlineLevel="1" x14ac:dyDescent="0.2">
      <c r="A27" s="320">
        <v>15</v>
      </c>
      <c r="B27" s="321" t="s">
        <v>547</v>
      </c>
      <c r="C27" s="322" t="s">
        <v>548</v>
      </c>
      <c r="D27" s="323" t="s">
        <v>182</v>
      </c>
      <c r="E27" s="324">
        <v>10</v>
      </c>
      <c r="F27" s="311">
        <v>0</v>
      </c>
      <c r="G27" s="325">
        <f t="shared" si="0"/>
        <v>0</v>
      </c>
      <c r="H27" s="326">
        <v>8.6999999999999993</v>
      </c>
      <c r="I27" s="325">
        <f t="shared" si="1"/>
        <v>87</v>
      </c>
      <c r="J27" s="326">
        <v>0</v>
      </c>
      <c r="K27" s="325">
        <f t="shared" si="2"/>
        <v>0</v>
      </c>
      <c r="L27" s="325">
        <v>21</v>
      </c>
      <c r="M27" s="325">
        <f t="shared" si="3"/>
        <v>0</v>
      </c>
      <c r="N27" s="324">
        <v>4.0000000000000003E-5</v>
      </c>
      <c r="O27" s="324">
        <f t="shared" si="4"/>
        <v>0</v>
      </c>
      <c r="P27" s="324">
        <v>0</v>
      </c>
      <c r="Q27" s="324">
        <f t="shared" si="5"/>
        <v>0</v>
      </c>
      <c r="R27" s="325"/>
      <c r="S27" s="325" t="s">
        <v>176</v>
      </c>
      <c r="T27" s="327" t="s">
        <v>177</v>
      </c>
      <c r="U27" s="315">
        <v>0</v>
      </c>
      <c r="V27" s="315">
        <f t="shared" si="6"/>
        <v>0</v>
      </c>
      <c r="W27" s="315"/>
      <c r="X27" s="315" t="s">
        <v>211</v>
      </c>
      <c r="Y27" s="315" t="s">
        <v>179</v>
      </c>
      <c r="Z27" s="271"/>
      <c r="AA27" s="146"/>
      <c r="AB27" s="146"/>
      <c r="AC27" s="146"/>
      <c r="AD27" s="146"/>
      <c r="AE27" s="146"/>
      <c r="AF27" s="146"/>
      <c r="AG27" s="146" t="s">
        <v>212</v>
      </c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</row>
    <row r="28" spans="1:60" outlineLevel="1" x14ac:dyDescent="0.2">
      <c r="A28" s="320">
        <v>16</v>
      </c>
      <c r="B28" s="321" t="s">
        <v>549</v>
      </c>
      <c r="C28" s="322" t="s">
        <v>550</v>
      </c>
      <c r="D28" s="323" t="s">
        <v>244</v>
      </c>
      <c r="E28" s="324">
        <v>1</v>
      </c>
      <c r="F28" s="311">
        <v>0</v>
      </c>
      <c r="G28" s="325">
        <f t="shared" si="0"/>
        <v>0</v>
      </c>
      <c r="H28" s="326">
        <v>568</v>
      </c>
      <c r="I28" s="325">
        <f t="shared" si="1"/>
        <v>568</v>
      </c>
      <c r="J28" s="326">
        <v>0</v>
      </c>
      <c r="K28" s="325">
        <f t="shared" si="2"/>
        <v>0</v>
      </c>
      <c r="L28" s="325">
        <v>21</v>
      </c>
      <c r="M28" s="325">
        <f t="shared" si="3"/>
        <v>0</v>
      </c>
      <c r="N28" s="324">
        <v>3.6999999999999999E-4</v>
      </c>
      <c r="O28" s="324">
        <f t="shared" si="4"/>
        <v>0</v>
      </c>
      <c r="P28" s="324">
        <v>0</v>
      </c>
      <c r="Q28" s="324">
        <f t="shared" si="5"/>
        <v>0</v>
      </c>
      <c r="R28" s="325"/>
      <c r="S28" s="325" t="s">
        <v>176</v>
      </c>
      <c r="T28" s="327" t="s">
        <v>177</v>
      </c>
      <c r="U28" s="315">
        <v>0</v>
      </c>
      <c r="V28" s="315">
        <f t="shared" si="6"/>
        <v>0</v>
      </c>
      <c r="W28" s="315"/>
      <c r="X28" s="315" t="s">
        <v>211</v>
      </c>
      <c r="Y28" s="315" t="s">
        <v>179</v>
      </c>
      <c r="Z28" s="271"/>
      <c r="AA28" s="146"/>
      <c r="AB28" s="146"/>
      <c r="AC28" s="146"/>
      <c r="AD28" s="146"/>
      <c r="AE28" s="146"/>
      <c r="AF28" s="146"/>
      <c r="AG28" s="146" t="s">
        <v>212</v>
      </c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</row>
    <row r="29" spans="1:60" outlineLevel="1" x14ac:dyDescent="0.2">
      <c r="A29" s="320">
        <v>17</v>
      </c>
      <c r="B29" s="321" t="s">
        <v>551</v>
      </c>
      <c r="C29" s="322" t="s">
        <v>552</v>
      </c>
      <c r="D29" s="323" t="s">
        <v>244</v>
      </c>
      <c r="E29" s="324">
        <v>1</v>
      </c>
      <c r="F29" s="311">
        <v>0</v>
      </c>
      <c r="G29" s="325">
        <f t="shared" si="0"/>
        <v>0</v>
      </c>
      <c r="H29" s="326">
        <v>5.73</v>
      </c>
      <c r="I29" s="325">
        <f t="shared" si="1"/>
        <v>5.73</v>
      </c>
      <c r="J29" s="326">
        <v>127.27</v>
      </c>
      <c r="K29" s="325">
        <f t="shared" si="2"/>
        <v>127.27</v>
      </c>
      <c r="L29" s="325">
        <v>21</v>
      </c>
      <c r="M29" s="325">
        <f t="shared" si="3"/>
        <v>0</v>
      </c>
      <c r="N29" s="324">
        <v>3.0000000000000001E-5</v>
      </c>
      <c r="O29" s="324">
        <f t="shared" si="4"/>
        <v>0</v>
      </c>
      <c r="P29" s="324">
        <v>0</v>
      </c>
      <c r="Q29" s="324">
        <f t="shared" si="5"/>
        <v>0</v>
      </c>
      <c r="R29" s="325"/>
      <c r="S29" s="325" t="s">
        <v>176</v>
      </c>
      <c r="T29" s="327" t="s">
        <v>177</v>
      </c>
      <c r="U29" s="315">
        <v>0.20599999999999999</v>
      </c>
      <c r="V29" s="315">
        <f t="shared" si="6"/>
        <v>0.21</v>
      </c>
      <c r="W29" s="315"/>
      <c r="X29" s="315" t="s">
        <v>178</v>
      </c>
      <c r="Y29" s="315" t="s">
        <v>179</v>
      </c>
      <c r="Z29" s="271"/>
      <c r="AA29" s="146"/>
      <c r="AB29" s="146"/>
      <c r="AC29" s="146"/>
      <c r="AD29" s="146"/>
      <c r="AE29" s="146"/>
      <c r="AF29" s="146"/>
      <c r="AG29" s="146" t="s">
        <v>180</v>
      </c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</row>
    <row r="30" spans="1:60" outlineLevel="1" x14ac:dyDescent="0.2">
      <c r="A30" s="320">
        <v>18</v>
      </c>
      <c r="B30" s="321" t="s">
        <v>553</v>
      </c>
      <c r="C30" s="322" t="s">
        <v>554</v>
      </c>
      <c r="D30" s="323" t="s">
        <v>244</v>
      </c>
      <c r="E30" s="324">
        <v>2</v>
      </c>
      <c r="F30" s="311">
        <v>0</v>
      </c>
      <c r="G30" s="325">
        <f t="shared" si="0"/>
        <v>0</v>
      </c>
      <c r="H30" s="326">
        <v>0</v>
      </c>
      <c r="I30" s="325">
        <f t="shared" si="1"/>
        <v>0</v>
      </c>
      <c r="J30" s="326">
        <v>297</v>
      </c>
      <c r="K30" s="325">
        <f t="shared" si="2"/>
        <v>594</v>
      </c>
      <c r="L30" s="325">
        <v>21</v>
      </c>
      <c r="M30" s="325">
        <f t="shared" si="3"/>
        <v>0</v>
      </c>
      <c r="N30" s="324">
        <v>0</v>
      </c>
      <c r="O30" s="324">
        <f t="shared" si="4"/>
        <v>0</v>
      </c>
      <c r="P30" s="324">
        <v>0</v>
      </c>
      <c r="Q30" s="324">
        <f t="shared" si="5"/>
        <v>0</v>
      </c>
      <c r="R30" s="325"/>
      <c r="S30" s="325" t="s">
        <v>176</v>
      </c>
      <c r="T30" s="327" t="s">
        <v>177</v>
      </c>
      <c r="U30" s="315">
        <v>0.48199999999999998</v>
      </c>
      <c r="V30" s="315">
        <f t="shared" si="6"/>
        <v>0.96</v>
      </c>
      <c r="W30" s="315"/>
      <c r="X30" s="315" t="s">
        <v>178</v>
      </c>
      <c r="Y30" s="315" t="s">
        <v>179</v>
      </c>
      <c r="Z30" s="271"/>
      <c r="AA30" s="146"/>
      <c r="AB30" s="146"/>
      <c r="AC30" s="146"/>
      <c r="AD30" s="146"/>
      <c r="AE30" s="146"/>
      <c r="AF30" s="146"/>
      <c r="AG30" s="146" t="s">
        <v>180</v>
      </c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</row>
    <row r="31" spans="1:60" outlineLevel="1" x14ac:dyDescent="0.2">
      <c r="A31" s="320">
        <v>19</v>
      </c>
      <c r="B31" s="321" t="s">
        <v>555</v>
      </c>
      <c r="C31" s="322" t="s">
        <v>556</v>
      </c>
      <c r="D31" s="323" t="s">
        <v>182</v>
      </c>
      <c r="E31" s="324">
        <v>15</v>
      </c>
      <c r="F31" s="311">
        <v>0</v>
      </c>
      <c r="G31" s="325">
        <f t="shared" si="0"/>
        <v>0</v>
      </c>
      <c r="H31" s="326">
        <v>0</v>
      </c>
      <c r="I31" s="325">
        <f t="shared" si="1"/>
        <v>0</v>
      </c>
      <c r="J31" s="326">
        <v>35</v>
      </c>
      <c r="K31" s="325">
        <f t="shared" si="2"/>
        <v>525</v>
      </c>
      <c r="L31" s="325">
        <v>21</v>
      </c>
      <c r="M31" s="325">
        <f t="shared" si="3"/>
        <v>0</v>
      </c>
      <c r="N31" s="324">
        <v>0</v>
      </c>
      <c r="O31" s="324">
        <f t="shared" si="4"/>
        <v>0</v>
      </c>
      <c r="P31" s="324">
        <v>0</v>
      </c>
      <c r="Q31" s="324">
        <f t="shared" si="5"/>
        <v>0</v>
      </c>
      <c r="R31" s="325"/>
      <c r="S31" s="325" t="s">
        <v>176</v>
      </c>
      <c r="T31" s="327" t="s">
        <v>177</v>
      </c>
      <c r="U31" s="315">
        <v>6.2E-2</v>
      </c>
      <c r="V31" s="315">
        <f t="shared" si="6"/>
        <v>0.93</v>
      </c>
      <c r="W31" s="315"/>
      <c r="X31" s="315" t="s">
        <v>178</v>
      </c>
      <c r="Y31" s="315" t="s">
        <v>179</v>
      </c>
      <c r="Z31" s="271"/>
      <c r="AA31" s="146"/>
      <c r="AB31" s="146"/>
      <c r="AC31" s="146"/>
      <c r="AD31" s="146"/>
      <c r="AE31" s="146"/>
      <c r="AF31" s="146"/>
      <c r="AG31" s="146" t="s">
        <v>180</v>
      </c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</row>
    <row r="32" spans="1:60" outlineLevel="1" x14ac:dyDescent="0.2">
      <c r="A32" s="320">
        <v>20</v>
      </c>
      <c r="B32" s="321" t="s">
        <v>557</v>
      </c>
      <c r="C32" s="322" t="s">
        <v>558</v>
      </c>
      <c r="D32" s="323" t="s">
        <v>182</v>
      </c>
      <c r="E32" s="324">
        <v>5</v>
      </c>
      <c r="F32" s="311">
        <v>0</v>
      </c>
      <c r="G32" s="325">
        <f t="shared" si="0"/>
        <v>0</v>
      </c>
      <c r="H32" s="326">
        <v>622.57000000000005</v>
      </c>
      <c r="I32" s="325">
        <f t="shared" si="1"/>
        <v>3112.85</v>
      </c>
      <c r="J32" s="326">
        <v>27.43</v>
      </c>
      <c r="K32" s="325">
        <f t="shared" si="2"/>
        <v>137.15</v>
      </c>
      <c r="L32" s="325">
        <v>21</v>
      </c>
      <c r="M32" s="325">
        <f t="shared" si="3"/>
        <v>0</v>
      </c>
      <c r="N32" s="324">
        <v>2.8250000000000001E-2</v>
      </c>
      <c r="O32" s="324">
        <f t="shared" si="4"/>
        <v>0.14000000000000001</v>
      </c>
      <c r="P32" s="324">
        <v>0</v>
      </c>
      <c r="Q32" s="324">
        <f t="shared" si="5"/>
        <v>0</v>
      </c>
      <c r="R32" s="325"/>
      <c r="S32" s="325" t="s">
        <v>176</v>
      </c>
      <c r="T32" s="327" t="s">
        <v>177</v>
      </c>
      <c r="U32" s="315">
        <v>0.9</v>
      </c>
      <c r="V32" s="315">
        <f t="shared" si="6"/>
        <v>4.5</v>
      </c>
      <c r="W32" s="315"/>
      <c r="X32" s="315" t="s">
        <v>178</v>
      </c>
      <c r="Y32" s="315" t="s">
        <v>179</v>
      </c>
      <c r="Z32" s="271"/>
      <c r="AA32" s="146"/>
      <c r="AB32" s="146"/>
      <c r="AC32" s="146"/>
      <c r="AD32" s="146"/>
      <c r="AE32" s="146"/>
      <c r="AF32" s="146"/>
      <c r="AG32" s="146" t="s">
        <v>180</v>
      </c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</row>
    <row r="33" spans="1:60" outlineLevel="1" x14ac:dyDescent="0.2">
      <c r="A33" s="320">
        <v>21</v>
      </c>
      <c r="B33" s="321" t="s">
        <v>557</v>
      </c>
      <c r="C33" s="322" t="s">
        <v>559</v>
      </c>
      <c r="D33" s="323" t="s">
        <v>391</v>
      </c>
      <c r="E33" s="324">
        <v>1</v>
      </c>
      <c r="F33" s="311">
        <v>0</v>
      </c>
      <c r="G33" s="325">
        <f t="shared" si="0"/>
        <v>0</v>
      </c>
      <c r="H33" s="326">
        <v>0</v>
      </c>
      <c r="I33" s="325">
        <f t="shared" si="1"/>
        <v>0</v>
      </c>
      <c r="J33" s="326">
        <v>5000</v>
      </c>
      <c r="K33" s="325">
        <f t="shared" si="2"/>
        <v>5000</v>
      </c>
      <c r="L33" s="325">
        <v>21</v>
      </c>
      <c r="M33" s="325">
        <f t="shared" si="3"/>
        <v>0</v>
      </c>
      <c r="N33" s="324">
        <v>2.8250000000000001E-2</v>
      </c>
      <c r="O33" s="324">
        <f t="shared" si="4"/>
        <v>0.03</v>
      </c>
      <c r="P33" s="324">
        <v>0</v>
      </c>
      <c r="Q33" s="324">
        <f t="shared" si="5"/>
        <v>0</v>
      </c>
      <c r="R33" s="325"/>
      <c r="S33" s="325" t="s">
        <v>176</v>
      </c>
      <c r="T33" s="327" t="s">
        <v>177</v>
      </c>
      <c r="U33" s="315">
        <v>0.9</v>
      </c>
      <c r="V33" s="315">
        <f t="shared" si="6"/>
        <v>0.9</v>
      </c>
      <c r="W33" s="315"/>
      <c r="X33" s="315" t="s">
        <v>233</v>
      </c>
      <c r="Y33" s="315" t="s">
        <v>179</v>
      </c>
      <c r="Z33" s="271"/>
      <c r="AA33" s="146"/>
      <c r="AB33" s="146"/>
      <c r="AC33" s="146"/>
      <c r="AD33" s="146"/>
      <c r="AE33" s="146"/>
      <c r="AF33" s="146"/>
      <c r="AG33" s="146" t="s">
        <v>234</v>
      </c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</row>
    <row r="34" spans="1:60" outlineLevel="1" x14ac:dyDescent="0.2">
      <c r="A34" s="320">
        <v>22</v>
      </c>
      <c r="B34" s="321" t="s">
        <v>560</v>
      </c>
      <c r="C34" s="322" t="s">
        <v>561</v>
      </c>
      <c r="D34" s="323" t="s">
        <v>0</v>
      </c>
      <c r="E34" s="324">
        <v>154</v>
      </c>
      <c r="F34" s="311">
        <v>0</v>
      </c>
      <c r="G34" s="325">
        <f t="shared" si="0"/>
        <v>0</v>
      </c>
      <c r="H34" s="326">
        <v>0</v>
      </c>
      <c r="I34" s="325">
        <f t="shared" si="1"/>
        <v>0</v>
      </c>
      <c r="J34" s="326">
        <v>1.4</v>
      </c>
      <c r="K34" s="325">
        <f t="shared" si="2"/>
        <v>215.6</v>
      </c>
      <c r="L34" s="325">
        <v>21</v>
      </c>
      <c r="M34" s="325">
        <f t="shared" si="3"/>
        <v>0</v>
      </c>
      <c r="N34" s="324">
        <v>0</v>
      </c>
      <c r="O34" s="324">
        <f t="shared" si="4"/>
        <v>0</v>
      </c>
      <c r="P34" s="324">
        <v>0</v>
      </c>
      <c r="Q34" s="324">
        <f t="shared" si="5"/>
        <v>0</v>
      </c>
      <c r="R34" s="325"/>
      <c r="S34" s="325" t="s">
        <v>176</v>
      </c>
      <c r="T34" s="327" t="s">
        <v>177</v>
      </c>
      <c r="U34" s="315">
        <v>0</v>
      </c>
      <c r="V34" s="315">
        <f t="shared" si="6"/>
        <v>0</v>
      </c>
      <c r="W34" s="315"/>
      <c r="X34" s="315" t="s">
        <v>178</v>
      </c>
      <c r="Y34" s="315" t="s">
        <v>179</v>
      </c>
      <c r="Z34" s="271"/>
      <c r="AA34" s="146"/>
      <c r="AB34" s="146"/>
      <c r="AC34" s="146"/>
      <c r="AD34" s="146"/>
      <c r="AE34" s="146"/>
      <c r="AF34" s="146"/>
      <c r="AG34" s="146" t="s">
        <v>180</v>
      </c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</row>
    <row r="35" spans="1:60" x14ac:dyDescent="0.2">
      <c r="A35" s="298" t="s">
        <v>173</v>
      </c>
      <c r="B35" s="299" t="s">
        <v>137</v>
      </c>
      <c r="C35" s="300" t="s">
        <v>139</v>
      </c>
      <c r="D35" s="301"/>
      <c r="E35" s="302"/>
      <c r="F35" s="303"/>
      <c r="G35" s="303">
        <f>SUMIF(AG36:AG36,"&lt;&gt;NOR",G36:G36)</f>
        <v>0</v>
      </c>
      <c r="H35" s="303"/>
      <c r="I35" s="303">
        <f>SUM(I36:I36)</f>
        <v>69.900000000000006</v>
      </c>
      <c r="J35" s="303"/>
      <c r="K35" s="303">
        <f>SUM(K36:K36)</f>
        <v>251.1</v>
      </c>
      <c r="L35" s="303"/>
      <c r="M35" s="303">
        <f>SUM(M36:M36)</f>
        <v>0</v>
      </c>
      <c r="N35" s="302"/>
      <c r="O35" s="302">
        <f>SUM(O36:O36)</f>
        <v>0</v>
      </c>
      <c r="P35" s="302"/>
      <c r="Q35" s="302">
        <f>SUM(Q36:Q36)</f>
        <v>0</v>
      </c>
      <c r="R35" s="303"/>
      <c r="S35" s="303"/>
      <c r="T35" s="304"/>
      <c r="U35" s="305"/>
      <c r="V35" s="305">
        <f>SUM(V36:V36)</f>
        <v>0.45</v>
      </c>
      <c r="W35" s="305"/>
      <c r="X35" s="305"/>
      <c r="Y35" s="305"/>
      <c r="Z35" s="271"/>
      <c r="AG35" t="s">
        <v>174</v>
      </c>
    </row>
    <row r="36" spans="1:60" outlineLevel="1" x14ac:dyDescent="0.2">
      <c r="A36" s="320">
        <v>23</v>
      </c>
      <c r="B36" s="321" t="s">
        <v>562</v>
      </c>
      <c r="C36" s="322" t="s">
        <v>563</v>
      </c>
      <c r="D36" s="323" t="s">
        <v>182</v>
      </c>
      <c r="E36" s="324">
        <v>5</v>
      </c>
      <c r="F36" s="311">
        <v>0</v>
      </c>
      <c r="G36" s="325">
        <f>ROUND(E36*F36,2)</f>
        <v>0</v>
      </c>
      <c r="H36" s="326">
        <v>13.98</v>
      </c>
      <c r="I36" s="325">
        <f>ROUND(E36*H36,2)</f>
        <v>69.900000000000006</v>
      </c>
      <c r="J36" s="326">
        <v>50.22</v>
      </c>
      <c r="K36" s="325">
        <f>ROUND(E36*J36,2)</f>
        <v>251.1</v>
      </c>
      <c r="L36" s="325">
        <v>21</v>
      </c>
      <c r="M36" s="325">
        <f>G36*(1+L36/100)</f>
        <v>0</v>
      </c>
      <c r="N36" s="324">
        <v>6.9999999999999994E-5</v>
      </c>
      <c r="O36" s="324">
        <f>ROUND(E36*N36,2)</f>
        <v>0</v>
      </c>
      <c r="P36" s="324">
        <v>0</v>
      </c>
      <c r="Q36" s="324">
        <f>ROUND(E36*P36,2)</f>
        <v>0</v>
      </c>
      <c r="R36" s="325"/>
      <c r="S36" s="325" t="s">
        <v>176</v>
      </c>
      <c r="T36" s="327" t="s">
        <v>177</v>
      </c>
      <c r="U36" s="315">
        <v>8.8999999999999996E-2</v>
      </c>
      <c r="V36" s="315">
        <f>ROUND(E36*U36,2)</f>
        <v>0.45</v>
      </c>
      <c r="W36" s="315"/>
      <c r="X36" s="315" t="s">
        <v>178</v>
      </c>
      <c r="Y36" s="315" t="s">
        <v>179</v>
      </c>
      <c r="Z36" s="271"/>
      <c r="AA36" s="146"/>
      <c r="AB36" s="146"/>
      <c r="AC36" s="146"/>
      <c r="AD36" s="146"/>
      <c r="AE36" s="146"/>
      <c r="AF36" s="146"/>
      <c r="AG36" s="146" t="s">
        <v>180</v>
      </c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</row>
    <row r="37" spans="1:60" x14ac:dyDescent="0.2">
      <c r="A37" s="298" t="s">
        <v>173</v>
      </c>
      <c r="B37" s="299" t="s">
        <v>144</v>
      </c>
      <c r="C37" s="300" t="s">
        <v>27</v>
      </c>
      <c r="D37" s="301"/>
      <c r="E37" s="302"/>
      <c r="F37" s="303"/>
      <c r="G37" s="303">
        <f>SUMIF(AG38:AG39,"&lt;&gt;NOR",G38:G39)</f>
        <v>0</v>
      </c>
      <c r="H37" s="303"/>
      <c r="I37" s="303">
        <f>SUM(I38:I39)</f>
        <v>0</v>
      </c>
      <c r="J37" s="303"/>
      <c r="K37" s="303">
        <f>SUM(K38:K39)</f>
        <v>10000</v>
      </c>
      <c r="L37" s="303"/>
      <c r="M37" s="303">
        <f>SUM(M38:M39)</f>
        <v>0</v>
      </c>
      <c r="N37" s="302"/>
      <c r="O37" s="302">
        <f>SUM(O38:O39)</f>
        <v>0</v>
      </c>
      <c r="P37" s="302"/>
      <c r="Q37" s="302">
        <f>SUM(Q38:Q39)</f>
        <v>0</v>
      </c>
      <c r="R37" s="303"/>
      <c r="S37" s="303"/>
      <c r="T37" s="304"/>
      <c r="U37" s="305"/>
      <c r="V37" s="305">
        <f>SUM(V38:V39)</f>
        <v>0</v>
      </c>
      <c r="W37" s="305"/>
      <c r="X37" s="305"/>
      <c r="Y37" s="305"/>
      <c r="Z37" s="271"/>
      <c r="AG37" t="s">
        <v>174</v>
      </c>
    </row>
    <row r="38" spans="1:60" outlineLevel="1" x14ac:dyDescent="0.2">
      <c r="A38" s="320">
        <v>24</v>
      </c>
      <c r="B38" s="321" t="s">
        <v>564</v>
      </c>
      <c r="C38" s="322" t="s">
        <v>565</v>
      </c>
      <c r="D38" s="323" t="s">
        <v>341</v>
      </c>
      <c r="E38" s="324">
        <v>1</v>
      </c>
      <c r="F38" s="311">
        <v>0</v>
      </c>
      <c r="G38" s="325">
        <f>ROUND(E38*F38,2)</f>
        <v>0</v>
      </c>
      <c r="H38" s="326">
        <v>0</v>
      </c>
      <c r="I38" s="325">
        <f>ROUND(E38*H38,2)</f>
        <v>0</v>
      </c>
      <c r="J38" s="326">
        <v>5000</v>
      </c>
      <c r="K38" s="325">
        <f>ROUND(E38*J38,2)</f>
        <v>5000</v>
      </c>
      <c r="L38" s="325">
        <v>21</v>
      </c>
      <c r="M38" s="325">
        <f>G38*(1+L38/100)</f>
        <v>0</v>
      </c>
      <c r="N38" s="324">
        <v>0</v>
      </c>
      <c r="O38" s="324">
        <f>ROUND(E38*N38,2)</f>
        <v>0</v>
      </c>
      <c r="P38" s="324">
        <v>0</v>
      </c>
      <c r="Q38" s="324">
        <f>ROUND(E38*P38,2)</f>
        <v>0</v>
      </c>
      <c r="R38" s="325"/>
      <c r="S38" s="325" t="s">
        <v>176</v>
      </c>
      <c r="T38" s="327" t="s">
        <v>177</v>
      </c>
      <c r="U38" s="315">
        <v>0</v>
      </c>
      <c r="V38" s="315">
        <f>ROUND(E38*U38,2)</f>
        <v>0</v>
      </c>
      <c r="W38" s="315"/>
      <c r="X38" s="315" t="s">
        <v>178</v>
      </c>
      <c r="Y38" s="315" t="s">
        <v>179</v>
      </c>
      <c r="Z38" s="271"/>
      <c r="AA38" s="146"/>
      <c r="AB38" s="146"/>
      <c r="AC38" s="146"/>
      <c r="AD38" s="146"/>
      <c r="AE38" s="146"/>
      <c r="AF38" s="146"/>
      <c r="AG38" s="146" t="s">
        <v>180</v>
      </c>
      <c r="AH38" s="146"/>
      <c r="AI38" s="146"/>
      <c r="AJ38" s="146"/>
      <c r="AK38" s="146"/>
      <c r="AL38" s="146"/>
      <c r="AM38" s="146"/>
      <c r="AN38" s="146"/>
      <c r="AO38" s="146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  <c r="BH38" s="146"/>
    </row>
    <row r="39" spans="1:60" outlineLevel="1" x14ac:dyDescent="0.2">
      <c r="A39" s="306">
        <v>25</v>
      </c>
      <c r="B39" s="307" t="s">
        <v>344</v>
      </c>
      <c r="C39" s="308" t="s">
        <v>345</v>
      </c>
      <c r="D39" s="309" t="s">
        <v>341</v>
      </c>
      <c r="E39" s="310">
        <v>1</v>
      </c>
      <c r="F39" s="311">
        <v>0</v>
      </c>
      <c r="G39" s="312">
        <f>ROUND(E39*F39,2)</f>
        <v>0</v>
      </c>
      <c r="H39" s="313">
        <v>0</v>
      </c>
      <c r="I39" s="312">
        <f>ROUND(E39*H39,2)</f>
        <v>0</v>
      </c>
      <c r="J39" s="313">
        <v>5000</v>
      </c>
      <c r="K39" s="312">
        <f>ROUND(E39*J39,2)</f>
        <v>5000</v>
      </c>
      <c r="L39" s="312">
        <v>21</v>
      </c>
      <c r="M39" s="312">
        <f>G39*(1+L39/100)</f>
        <v>0</v>
      </c>
      <c r="N39" s="310">
        <v>0</v>
      </c>
      <c r="O39" s="310">
        <f>ROUND(E39*N39,2)</f>
        <v>0</v>
      </c>
      <c r="P39" s="310">
        <v>0</v>
      </c>
      <c r="Q39" s="310">
        <f>ROUND(E39*P39,2)</f>
        <v>0</v>
      </c>
      <c r="R39" s="312"/>
      <c r="S39" s="312" t="s">
        <v>176</v>
      </c>
      <c r="T39" s="314" t="s">
        <v>177</v>
      </c>
      <c r="U39" s="315">
        <v>0</v>
      </c>
      <c r="V39" s="315">
        <f>ROUND(E39*U39,2)</f>
        <v>0</v>
      </c>
      <c r="W39" s="315"/>
      <c r="X39" s="315" t="s">
        <v>178</v>
      </c>
      <c r="Y39" s="315" t="s">
        <v>179</v>
      </c>
      <c r="Z39" s="271"/>
      <c r="AA39" s="146"/>
      <c r="AB39" s="146"/>
      <c r="AC39" s="146"/>
      <c r="AD39" s="146"/>
      <c r="AE39" s="146"/>
      <c r="AF39" s="146"/>
      <c r="AG39" s="146" t="s">
        <v>180</v>
      </c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</row>
    <row r="40" spans="1:60" x14ac:dyDescent="0.2">
      <c r="A40" s="293"/>
      <c r="B40" s="294"/>
      <c r="C40" s="331"/>
      <c r="D40" s="295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293"/>
      <c r="Z40" s="271"/>
      <c r="AE40">
        <v>12</v>
      </c>
      <c r="AF40">
        <v>21</v>
      </c>
      <c r="AG40" t="s">
        <v>159</v>
      </c>
    </row>
    <row r="41" spans="1:60" x14ac:dyDescent="0.2">
      <c r="A41" s="332"/>
      <c r="B41" s="333" t="s">
        <v>29</v>
      </c>
      <c r="C41" s="334"/>
      <c r="D41" s="335"/>
      <c r="E41" s="336"/>
      <c r="F41" s="336"/>
      <c r="G41" s="337">
        <f>G8+G18+G21+G35+G37</f>
        <v>0</v>
      </c>
      <c r="H41" s="293"/>
      <c r="I41" s="293"/>
      <c r="J41" s="293"/>
      <c r="K41" s="293"/>
      <c r="L41" s="293"/>
      <c r="M41" s="293"/>
      <c r="N41" s="293"/>
      <c r="O41" s="293"/>
      <c r="P41" s="293"/>
      <c r="Q41" s="293"/>
      <c r="R41" s="293"/>
      <c r="S41" s="293"/>
      <c r="T41" s="293"/>
      <c r="U41" s="293"/>
      <c r="V41" s="293"/>
      <c r="W41" s="293"/>
      <c r="X41" s="293"/>
      <c r="Y41" s="293"/>
      <c r="Z41" s="271"/>
      <c r="AE41">
        <f>SUMIF(L7:L39,AE40,G7:G39)</f>
        <v>0</v>
      </c>
      <c r="AF41">
        <f>SUMIF(L7:L39,AF40,G7:G39)</f>
        <v>0</v>
      </c>
      <c r="AG41" t="s">
        <v>346</v>
      </c>
    </row>
    <row r="42" spans="1:60" x14ac:dyDescent="0.2">
      <c r="A42" s="271"/>
      <c r="B42" s="286"/>
      <c r="C42" s="338"/>
      <c r="D42" s="287"/>
      <c r="E42" s="271"/>
      <c r="F42" s="271"/>
      <c r="G42" s="271"/>
      <c r="H42" s="271"/>
      <c r="I42" s="271"/>
      <c r="J42" s="271"/>
      <c r="K42" s="271"/>
      <c r="L42" s="271"/>
      <c r="M42" s="271"/>
      <c r="N42" s="271"/>
      <c r="O42" s="271"/>
      <c r="P42" s="271"/>
      <c r="Q42" s="271"/>
      <c r="R42" s="271"/>
      <c r="S42" s="271"/>
      <c r="T42" s="271"/>
      <c r="U42" s="271"/>
      <c r="V42" s="271"/>
      <c r="W42" s="271"/>
      <c r="X42" s="271"/>
      <c r="Y42" s="271"/>
      <c r="Z42" s="271"/>
      <c r="AG42" t="s">
        <v>347</v>
      </c>
    </row>
    <row r="43" spans="1:60" x14ac:dyDescent="0.2">
      <c r="A43" s="271"/>
      <c r="B43" s="286"/>
      <c r="C43" s="286"/>
      <c r="D43" s="287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</row>
    <row r="44" spans="1:60" x14ac:dyDescent="0.2">
      <c r="A44" s="271"/>
      <c r="B44" s="286"/>
      <c r="C44" s="286"/>
      <c r="D44" s="287"/>
      <c r="E44" s="271"/>
      <c r="F44" s="271"/>
      <c r="G44" s="271"/>
      <c r="H44" s="271"/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</row>
    <row r="45" spans="1:60" x14ac:dyDescent="0.2">
      <c r="A45" s="271"/>
      <c r="B45" s="286"/>
      <c r="C45" s="286"/>
      <c r="D45" s="287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</row>
    <row r="46" spans="1:60" x14ac:dyDescent="0.2">
      <c r="A46" s="271"/>
      <c r="B46" s="286"/>
      <c r="C46" s="286"/>
      <c r="D46" s="287"/>
      <c r="E46" s="271"/>
      <c r="F46" s="271"/>
      <c r="G46" s="271"/>
      <c r="H46" s="271"/>
      <c r="I46" s="271"/>
      <c r="J46" s="271"/>
      <c r="K46" s="271"/>
      <c r="L46" s="271"/>
      <c r="M46" s="271"/>
      <c r="N46" s="271"/>
      <c r="O46" s="271"/>
      <c r="P46" s="271"/>
      <c r="Q46" s="271"/>
      <c r="R46" s="271"/>
      <c r="S46" s="271"/>
      <c r="T46" s="271"/>
      <c r="U46" s="271"/>
      <c r="V46" s="271"/>
      <c r="W46" s="271"/>
      <c r="X46" s="271"/>
      <c r="Y46" s="271"/>
      <c r="Z46" s="271"/>
    </row>
    <row r="47" spans="1:60" x14ac:dyDescent="0.2">
      <c r="A47" s="271"/>
      <c r="B47" s="286"/>
      <c r="C47" s="286"/>
      <c r="D47" s="287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</row>
    <row r="48" spans="1:60" x14ac:dyDescent="0.2">
      <c r="A48" s="271"/>
      <c r="B48" s="286"/>
      <c r="C48" s="286"/>
      <c r="D48" s="287"/>
      <c r="E48" s="271"/>
      <c r="F48" s="271"/>
      <c r="G48" s="271"/>
      <c r="H48" s="271"/>
      <c r="I48" s="271"/>
      <c r="J48" s="271"/>
      <c r="K48" s="271"/>
      <c r="L48" s="271"/>
      <c r="M48" s="271"/>
      <c r="N48" s="271"/>
      <c r="O48" s="271"/>
      <c r="P48" s="271"/>
      <c r="Q48" s="271"/>
      <c r="R48" s="271"/>
      <c r="S48" s="271"/>
      <c r="T48" s="271"/>
      <c r="U48" s="271"/>
      <c r="V48" s="271"/>
      <c r="W48" s="271"/>
      <c r="X48" s="271"/>
      <c r="Y48" s="271"/>
      <c r="Z48" s="271"/>
    </row>
    <row r="49" spans="1:26" x14ac:dyDescent="0.2">
      <c r="A49" s="271"/>
      <c r="B49" s="286"/>
      <c r="C49" s="286"/>
      <c r="D49" s="287"/>
      <c r="E49" s="271"/>
      <c r="F49" s="271"/>
      <c r="G49" s="271"/>
      <c r="H49" s="271"/>
      <c r="I49" s="271"/>
      <c r="J49" s="271"/>
      <c r="K49" s="271"/>
      <c r="L49" s="271"/>
      <c r="M49" s="271"/>
      <c r="N49" s="271"/>
      <c r="O49" s="271"/>
      <c r="P49" s="271"/>
      <c r="Q49" s="271"/>
      <c r="R49" s="271"/>
      <c r="S49" s="271"/>
      <c r="T49" s="271"/>
      <c r="U49" s="271"/>
      <c r="V49" s="271"/>
      <c r="W49" s="271"/>
      <c r="X49" s="271"/>
      <c r="Y49" s="271"/>
      <c r="Z49" s="271"/>
    </row>
    <row r="50" spans="1:26" x14ac:dyDescent="0.2">
      <c r="A50" s="271"/>
      <c r="B50" s="286"/>
      <c r="C50" s="286"/>
      <c r="D50" s="287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  <c r="X50" s="271"/>
      <c r="Y50" s="271"/>
      <c r="Z50" s="271"/>
    </row>
    <row r="51" spans="1:26" x14ac:dyDescent="0.2">
      <c r="A51" s="271"/>
      <c r="B51" s="286"/>
      <c r="C51" s="286"/>
      <c r="D51" s="287"/>
      <c r="E51" s="271"/>
      <c r="F51" s="271"/>
      <c r="G51" s="271"/>
      <c r="H51" s="271"/>
      <c r="I51" s="271"/>
      <c r="J51" s="271"/>
      <c r="K51" s="271"/>
      <c r="L51" s="271"/>
      <c r="M51" s="271"/>
      <c r="N51" s="271"/>
      <c r="O51" s="271"/>
      <c r="P51" s="271"/>
      <c r="Q51" s="271"/>
      <c r="R51" s="271"/>
      <c r="S51" s="271"/>
      <c r="T51" s="271"/>
      <c r="U51" s="271"/>
      <c r="V51" s="271"/>
      <c r="W51" s="271"/>
      <c r="X51" s="271"/>
      <c r="Y51" s="271"/>
      <c r="Z51" s="271"/>
    </row>
    <row r="52" spans="1:26" x14ac:dyDescent="0.2">
      <c r="A52" s="271"/>
      <c r="B52" s="286"/>
      <c r="C52" s="286"/>
      <c r="D52" s="287"/>
      <c r="E52" s="271"/>
      <c r="F52" s="271"/>
      <c r="G52" s="271"/>
      <c r="H52" s="271"/>
      <c r="I52" s="271"/>
      <c r="J52" s="271"/>
      <c r="K52" s="271"/>
      <c r="L52" s="271"/>
      <c r="M52" s="271"/>
      <c r="N52" s="271"/>
      <c r="O52" s="271"/>
      <c r="P52" s="271"/>
      <c r="Q52" s="271"/>
      <c r="R52" s="271"/>
      <c r="S52" s="271"/>
      <c r="T52" s="271"/>
      <c r="U52" s="271"/>
      <c r="V52" s="271"/>
      <c r="W52" s="271"/>
      <c r="X52" s="271"/>
      <c r="Y52" s="271"/>
      <c r="Z52" s="271"/>
    </row>
    <row r="53" spans="1:26" x14ac:dyDescent="0.2">
      <c r="A53" s="271"/>
      <c r="B53" s="286"/>
      <c r="C53" s="286"/>
      <c r="D53" s="287"/>
      <c r="E53" s="271"/>
      <c r="F53" s="271"/>
      <c r="G53" s="271"/>
      <c r="H53" s="271"/>
      <c r="I53" s="271"/>
      <c r="J53" s="271"/>
      <c r="K53" s="271"/>
      <c r="L53" s="271"/>
      <c r="M53" s="271"/>
      <c r="N53" s="271"/>
      <c r="O53" s="271"/>
      <c r="P53" s="271"/>
      <c r="Q53" s="271"/>
      <c r="R53" s="271"/>
      <c r="S53" s="271"/>
      <c r="T53" s="271"/>
      <c r="U53" s="271"/>
      <c r="V53" s="271"/>
      <c r="W53" s="271"/>
      <c r="X53" s="271"/>
      <c r="Y53" s="271"/>
      <c r="Z53" s="271"/>
    </row>
    <row r="54" spans="1:26" x14ac:dyDescent="0.2">
      <c r="A54" s="271"/>
      <c r="B54" s="286"/>
      <c r="C54" s="286"/>
      <c r="D54" s="287"/>
      <c r="E54" s="271"/>
      <c r="F54" s="271"/>
      <c r="G54" s="271"/>
      <c r="H54" s="271"/>
      <c r="I54" s="271"/>
      <c r="J54" s="271"/>
      <c r="K54" s="271"/>
      <c r="L54" s="271"/>
      <c r="M54" s="271"/>
      <c r="N54" s="271"/>
      <c r="O54" s="271"/>
      <c r="P54" s="271"/>
      <c r="Q54" s="271"/>
      <c r="R54" s="271"/>
      <c r="S54" s="271"/>
      <c r="T54" s="271"/>
      <c r="U54" s="271"/>
      <c r="V54" s="271"/>
      <c r="W54" s="271"/>
      <c r="X54" s="271"/>
      <c r="Y54" s="271"/>
      <c r="Z54" s="271"/>
    </row>
    <row r="55" spans="1:26" x14ac:dyDescent="0.2">
      <c r="A55" s="271"/>
      <c r="B55" s="286"/>
      <c r="C55" s="286"/>
      <c r="D55" s="287"/>
      <c r="E55" s="271"/>
      <c r="F55" s="271"/>
      <c r="G55" s="271"/>
      <c r="H55" s="271"/>
      <c r="I55" s="271"/>
      <c r="J55" s="271"/>
      <c r="K55" s="271"/>
      <c r="L55" s="271"/>
      <c r="M55" s="271"/>
      <c r="N55" s="271"/>
      <c r="O55" s="271"/>
      <c r="P55" s="271"/>
      <c r="Q55" s="271"/>
      <c r="R55" s="271"/>
      <c r="S55" s="271"/>
      <c r="T55" s="271"/>
      <c r="U55" s="271"/>
      <c r="V55" s="271"/>
      <c r="W55" s="271"/>
      <c r="X55" s="271"/>
      <c r="Y55" s="271"/>
      <c r="Z55" s="271"/>
    </row>
    <row r="56" spans="1:26" x14ac:dyDescent="0.2">
      <c r="A56" s="271"/>
      <c r="B56" s="286"/>
      <c r="C56" s="286"/>
      <c r="D56" s="287"/>
      <c r="E56" s="271"/>
      <c r="F56" s="271"/>
      <c r="G56" s="271"/>
      <c r="H56" s="271"/>
      <c r="I56" s="271"/>
      <c r="J56" s="271"/>
      <c r="K56" s="271"/>
      <c r="L56" s="271"/>
      <c r="M56" s="271"/>
      <c r="N56" s="271"/>
      <c r="O56" s="271"/>
      <c r="P56" s="271"/>
      <c r="Q56" s="271"/>
      <c r="R56" s="271"/>
      <c r="S56" s="271"/>
      <c r="T56" s="271"/>
      <c r="U56" s="271"/>
      <c r="V56" s="271"/>
      <c r="W56" s="271"/>
      <c r="X56" s="271"/>
      <c r="Y56" s="271"/>
      <c r="Z56" s="271"/>
    </row>
    <row r="57" spans="1:26" x14ac:dyDescent="0.2">
      <c r="A57" s="271"/>
      <c r="B57" s="286"/>
      <c r="C57" s="286"/>
      <c r="D57" s="287"/>
      <c r="E57" s="271"/>
      <c r="F57" s="271"/>
      <c r="G57" s="271"/>
      <c r="H57" s="271"/>
      <c r="I57" s="271"/>
      <c r="J57" s="271"/>
      <c r="K57" s="271"/>
      <c r="L57" s="271"/>
      <c r="M57" s="271"/>
      <c r="N57" s="271"/>
      <c r="O57" s="271"/>
      <c r="P57" s="271"/>
      <c r="Q57" s="271"/>
      <c r="R57" s="271"/>
      <c r="S57" s="271"/>
      <c r="T57" s="271"/>
      <c r="U57" s="271"/>
      <c r="V57" s="271"/>
      <c r="W57" s="271"/>
      <c r="X57" s="271"/>
      <c r="Y57" s="271"/>
      <c r="Z57" s="271"/>
    </row>
    <row r="58" spans="1:26" x14ac:dyDescent="0.2">
      <c r="A58" s="271"/>
      <c r="B58" s="286"/>
      <c r="C58" s="286"/>
      <c r="D58" s="287"/>
      <c r="E58" s="271"/>
      <c r="F58" s="271"/>
      <c r="G58" s="271"/>
      <c r="H58" s="271"/>
      <c r="I58" s="271"/>
      <c r="J58" s="271"/>
      <c r="K58" s="271"/>
      <c r="L58" s="271"/>
      <c r="M58" s="271"/>
      <c r="N58" s="271"/>
      <c r="O58" s="271"/>
      <c r="P58" s="271"/>
      <c r="Q58" s="271"/>
      <c r="R58" s="271"/>
      <c r="S58" s="271"/>
      <c r="T58" s="271"/>
      <c r="U58" s="271"/>
      <c r="V58" s="271"/>
      <c r="W58" s="271"/>
      <c r="X58" s="271"/>
      <c r="Y58" s="271"/>
      <c r="Z58" s="271"/>
    </row>
    <row r="59" spans="1:26" x14ac:dyDescent="0.2">
      <c r="A59" s="271"/>
      <c r="B59" s="286"/>
      <c r="C59" s="286"/>
      <c r="D59" s="287"/>
      <c r="E59" s="271"/>
      <c r="F59" s="271"/>
      <c r="G59" s="271"/>
      <c r="H59" s="271"/>
      <c r="I59" s="271"/>
      <c r="J59" s="271"/>
      <c r="K59" s="271"/>
      <c r="L59" s="271"/>
      <c r="M59" s="271"/>
      <c r="N59" s="271"/>
      <c r="O59" s="271"/>
      <c r="P59" s="271"/>
      <c r="Q59" s="271"/>
      <c r="R59" s="271"/>
      <c r="S59" s="271"/>
      <c r="T59" s="271"/>
      <c r="U59" s="271"/>
      <c r="V59" s="271"/>
      <c r="W59" s="271"/>
      <c r="X59" s="271"/>
      <c r="Y59" s="271"/>
      <c r="Z59" s="271"/>
    </row>
    <row r="60" spans="1:26" x14ac:dyDescent="0.2">
      <c r="A60" s="271"/>
      <c r="B60" s="286"/>
      <c r="C60" s="286"/>
      <c r="D60" s="287"/>
      <c r="E60" s="271"/>
      <c r="F60" s="271"/>
      <c r="G60" s="271"/>
      <c r="H60" s="271"/>
      <c r="I60" s="271"/>
      <c r="J60" s="271"/>
      <c r="K60" s="271"/>
      <c r="L60" s="271"/>
      <c r="M60" s="271"/>
      <c r="N60" s="271"/>
      <c r="O60" s="271"/>
      <c r="P60" s="271"/>
      <c r="Q60" s="271"/>
      <c r="R60" s="271"/>
      <c r="S60" s="271"/>
      <c r="T60" s="271"/>
      <c r="U60" s="271"/>
      <c r="V60" s="271"/>
      <c r="W60" s="271"/>
      <c r="X60" s="271"/>
      <c r="Y60" s="271"/>
      <c r="Z60" s="271"/>
    </row>
    <row r="61" spans="1:26" x14ac:dyDescent="0.2">
      <c r="A61" s="271"/>
      <c r="B61" s="286"/>
      <c r="C61" s="286"/>
      <c r="D61" s="287"/>
      <c r="E61" s="271"/>
      <c r="F61" s="271"/>
      <c r="G61" s="271"/>
      <c r="H61" s="271"/>
      <c r="I61" s="271"/>
      <c r="J61" s="271"/>
      <c r="K61" s="271"/>
      <c r="L61" s="271"/>
      <c r="M61" s="271"/>
      <c r="N61" s="271"/>
      <c r="O61" s="271"/>
      <c r="P61" s="271"/>
      <c r="Q61" s="271"/>
      <c r="R61" s="271"/>
      <c r="S61" s="271"/>
      <c r="T61" s="271"/>
      <c r="U61" s="271"/>
      <c r="V61" s="271"/>
      <c r="W61" s="271"/>
      <c r="X61" s="271"/>
      <c r="Y61" s="271"/>
      <c r="Z61" s="271"/>
    </row>
    <row r="62" spans="1:26" x14ac:dyDescent="0.2">
      <c r="A62" s="271"/>
      <c r="B62" s="286"/>
      <c r="C62" s="286"/>
      <c r="D62" s="287"/>
      <c r="E62" s="271"/>
      <c r="F62" s="271"/>
      <c r="G62" s="271"/>
      <c r="H62" s="271"/>
      <c r="I62" s="271"/>
      <c r="J62" s="271"/>
      <c r="K62" s="271"/>
      <c r="L62" s="271"/>
      <c r="M62" s="271"/>
      <c r="N62" s="271"/>
      <c r="O62" s="271"/>
      <c r="P62" s="271"/>
      <c r="Q62" s="271"/>
      <c r="R62" s="271"/>
      <c r="S62" s="271"/>
      <c r="T62" s="271"/>
      <c r="U62" s="271"/>
      <c r="V62" s="271"/>
      <c r="W62" s="271"/>
      <c r="X62" s="271"/>
      <c r="Y62" s="271"/>
      <c r="Z62" s="271"/>
    </row>
    <row r="63" spans="1:26" x14ac:dyDescent="0.2">
      <c r="A63" s="271"/>
      <c r="B63" s="286"/>
      <c r="C63" s="286"/>
      <c r="D63" s="287"/>
      <c r="E63" s="271"/>
      <c r="F63" s="271"/>
      <c r="G63" s="271"/>
      <c r="H63" s="271"/>
      <c r="I63" s="271"/>
      <c r="J63" s="271"/>
      <c r="K63" s="271"/>
      <c r="L63" s="271"/>
      <c r="M63" s="271"/>
      <c r="N63" s="271"/>
      <c r="O63" s="271"/>
      <c r="P63" s="271"/>
      <c r="Q63" s="271"/>
      <c r="R63" s="271"/>
      <c r="S63" s="271"/>
      <c r="T63" s="271"/>
      <c r="U63" s="271"/>
      <c r="V63" s="271"/>
      <c r="W63" s="271"/>
      <c r="X63" s="271"/>
      <c r="Y63" s="271"/>
      <c r="Z63" s="271"/>
    </row>
    <row r="64" spans="1:26" x14ac:dyDescent="0.2">
      <c r="A64" s="271"/>
      <c r="B64" s="286"/>
      <c r="C64" s="286"/>
      <c r="D64" s="287"/>
      <c r="E64" s="271"/>
      <c r="F64" s="271"/>
      <c r="G64" s="271"/>
      <c r="H64" s="271"/>
      <c r="I64" s="271"/>
      <c r="J64" s="271"/>
      <c r="K64" s="271"/>
      <c r="L64" s="271"/>
      <c r="M64" s="271"/>
      <c r="N64" s="271"/>
      <c r="O64" s="271"/>
      <c r="P64" s="271"/>
      <c r="Q64" s="271"/>
      <c r="R64" s="271"/>
      <c r="S64" s="271"/>
      <c r="T64" s="271"/>
      <c r="U64" s="271"/>
      <c r="V64" s="271"/>
      <c r="W64" s="271"/>
      <c r="X64" s="271"/>
      <c r="Y64" s="271"/>
      <c r="Z64" s="271"/>
    </row>
    <row r="65" spans="1:26" x14ac:dyDescent="0.2">
      <c r="A65" s="271"/>
      <c r="B65" s="286"/>
      <c r="C65" s="286"/>
      <c r="D65" s="287"/>
      <c r="E65" s="271"/>
      <c r="F65" s="271"/>
      <c r="G65" s="271"/>
      <c r="H65" s="271"/>
      <c r="I65" s="271"/>
      <c r="J65" s="271"/>
      <c r="K65" s="271"/>
      <c r="L65" s="271"/>
      <c r="M65" s="271"/>
      <c r="N65" s="271"/>
      <c r="O65" s="271"/>
      <c r="P65" s="271"/>
      <c r="Q65" s="271"/>
      <c r="R65" s="271"/>
      <c r="S65" s="271"/>
      <c r="T65" s="271"/>
      <c r="U65" s="271"/>
      <c r="V65" s="271"/>
      <c r="W65" s="271"/>
      <c r="X65" s="271"/>
      <c r="Y65" s="271"/>
      <c r="Z65" s="271"/>
    </row>
    <row r="66" spans="1:26" x14ac:dyDescent="0.2">
      <c r="A66" s="271"/>
      <c r="B66" s="286"/>
      <c r="C66" s="286"/>
      <c r="D66" s="287"/>
      <c r="E66" s="271"/>
      <c r="F66" s="271"/>
      <c r="G66" s="271"/>
      <c r="H66" s="271"/>
      <c r="I66" s="271"/>
      <c r="J66" s="271"/>
      <c r="K66" s="271"/>
      <c r="L66" s="271"/>
      <c r="M66" s="271"/>
      <c r="N66" s="271"/>
      <c r="O66" s="271"/>
      <c r="P66" s="271"/>
      <c r="Q66" s="271"/>
      <c r="R66" s="271"/>
      <c r="S66" s="271"/>
      <c r="T66" s="271"/>
      <c r="U66" s="271"/>
      <c r="V66" s="271"/>
      <c r="W66" s="271"/>
      <c r="X66" s="271"/>
      <c r="Y66" s="271"/>
      <c r="Z66" s="271"/>
    </row>
    <row r="67" spans="1:26" x14ac:dyDescent="0.2">
      <c r="A67" s="271"/>
      <c r="B67" s="286"/>
      <c r="C67" s="286"/>
      <c r="D67" s="287"/>
      <c r="E67" s="271"/>
      <c r="F67" s="271"/>
      <c r="G67" s="271"/>
      <c r="H67" s="271"/>
      <c r="I67" s="271"/>
      <c r="J67" s="271"/>
      <c r="K67" s="271"/>
      <c r="L67" s="271"/>
      <c r="M67" s="271"/>
      <c r="N67" s="271"/>
      <c r="O67" s="271"/>
      <c r="P67" s="271"/>
      <c r="Q67" s="271"/>
      <c r="R67" s="271"/>
      <c r="S67" s="271"/>
      <c r="T67" s="271"/>
      <c r="U67" s="271"/>
      <c r="V67" s="271"/>
      <c r="W67" s="271"/>
      <c r="X67" s="271"/>
      <c r="Y67" s="271"/>
      <c r="Z67" s="271"/>
    </row>
    <row r="68" spans="1:26" x14ac:dyDescent="0.2">
      <c r="A68" s="271"/>
      <c r="B68" s="286"/>
      <c r="C68" s="286"/>
      <c r="D68" s="287"/>
      <c r="E68" s="271"/>
      <c r="F68" s="271"/>
      <c r="G68" s="271"/>
      <c r="H68" s="271"/>
      <c r="I68" s="271"/>
      <c r="J68" s="271"/>
      <c r="K68" s="271"/>
      <c r="L68" s="271"/>
      <c r="M68" s="271"/>
      <c r="N68" s="271"/>
      <c r="O68" s="271"/>
      <c r="P68" s="271"/>
      <c r="Q68" s="271"/>
      <c r="R68" s="271"/>
      <c r="S68" s="271"/>
      <c r="T68" s="271"/>
      <c r="U68" s="271"/>
      <c r="V68" s="271"/>
      <c r="W68" s="271"/>
      <c r="X68" s="271"/>
      <c r="Y68" s="271"/>
      <c r="Z68" s="271"/>
    </row>
    <row r="69" spans="1:26" x14ac:dyDescent="0.2">
      <c r="A69" s="271"/>
      <c r="B69" s="286"/>
      <c r="C69" s="286"/>
      <c r="D69" s="287"/>
      <c r="E69" s="271"/>
      <c r="F69" s="271"/>
      <c r="G69" s="271"/>
      <c r="H69" s="271"/>
      <c r="I69" s="271"/>
      <c r="J69" s="271"/>
      <c r="K69" s="271"/>
      <c r="L69" s="271"/>
      <c r="M69" s="271"/>
      <c r="N69" s="271"/>
      <c r="O69" s="271"/>
      <c r="P69" s="271"/>
      <c r="Q69" s="271"/>
      <c r="R69" s="271"/>
      <c r="S69" s="271"/>
      <c r="T69" s="271"/>
      <c r="U69" s="271"/>
      <c r="V69" s="271"/>
      <c r="W69" s="271"/>
      <c r="X69" s="271"/>
      <c r="Y69" s="271"/>
      <c r="Z69" s="271"/>
    </row>
    <row r="70" spans="1:26" x14ac:dyDescent="0.2">
      <c r="A70" s="271"/>
      <c r="B70" s="286"/>
      <c r="C70" s="286"/>
      <c r="D70" s="287"/>
      <c r="E70" s="271"/>
      <c r="F70" s="271"/>
      <c r="G70" s="271"/>
      <c r="H70" s="271"/>
      <c r="I70" s="271"/>
      <c r="J70" s="271"/>
      <c r="K70" s="271"/>
      <c r="L70" s="271"/>
      <c r="M70" s="271"/>
      <c r="N70" s="271"/>
      <c r="O70" s="271"/>
      <c r="P70" s="271"/>
      <c r="Q70" s="271"/>
      <c r="R70" s="271"/>
      <c r="S70" s="271"/>
      <c r="T70" s="271"/>
      <c r="U70" s="271"/>
      <c r="V70" s="271"/>
      <c r="W70" s="271"/>
      <c r="X70" s="271"/>
      <c r="Y70" s="271"/>
      <c r="Z70" s="271"/>
    </row>
    <row r="71" spans="1:26" x14ac:dyDescent="0.2">
      <c r="A71" s="271"/>
      <c r="B71" s="286"/>
      <c r="C71" s="286"/>
      <c r="D71" s="287"/>
      <c r="E71" s="271"/>
      <c r="F71" s="271"/>
      <c r="G71" s="271"/>
      <c r="H71" s="271"/>
      <c r="I71" s="271"/>
      <c r="J71" s="271"/>
      <c r="K71" s="271"/>
      <c r="L71" s="271"/>
      <c r="M71" s="271"/>
      <c r="N71" s="271"/>
      <c r="O71" s="271"/>
      <c r="P71" s="271"/>
      <c r="Q71" s="271"/>
      <c r="R71" s="271"/>
      <c r="S71" s="271"/>
      <c r="T71" s="271"/>
      <c r="U71" s="271"/>
      <c r="V71" s="271"/>
      <c r="W71" s="271"/>
      <c r="X71" s="271"/>
      <c r="Y71" s="271"/>
      <c r="Z71" s="271"/>
    </row>
    <row r="72" spans="1:26" x14ac:dyDescent="0.2">
      <c r="A72" s="271"/>
      <c r="B72" s="286"/>
      <c r="C72" s="286"/>
      <c r="D72" s="287"/>
      <c r="E72" s="271"/>
      <c r="F72" s="271"/>
      <c r="G72" s="271"/>
      <c r="H72" s="271"/>
      <c r="I72" s="271"/>
      <c r="J72" s="271"/>
      <c r="K72" s="271"/>
      <c r="L72" s="271"/>
      <c r="M72" s="271"/>
      <c r="N72" s="271"/>
      <c r="O72" s="271"/>
      <c r="P72" s="271"/>
      <c r="Q72" s="271"/>
      <c r="R72" s="271"/>
      <c r="S72" s="271"/>
      <c r="T72" s="271"/>
      <c r="U72" s="271"/>
      <c r="V72" s="271"/>
      <c r="W72" s="271"/>
      <c r="X72" s="271"/>
      <c r="Y72" s="271"/>
      <c r="Z72" s="271"/>
    </row>
    <row r="73" spans="1:26" x14ac:dyDescent="0.2">
      <c r="A73" s="271"/>
      <c r="B73" s="286"/>
      <c r="C73" s="286"/>
      <c r="D73" s="287"/>
      <c r="E73" s="271"/>
      <c r="F73" s="271"/>
      <c r="G73" s="271"/>
      <c r="H73" s="271"/>
      <c r="I73" s="271"/>
      <c r="J73" s="271"/>
      <c r="K73" s="271"/>
      <c r="L73" s="271"/>
      <c r="M73" s="271"/>
      <c r="N73" s="271"/>
      <c r="O73" s="271"/>
      <c r="P73" s="271"/>
      <c r="Q73" s="271"/>
      <c r="R73" s="271"/>
      <c r="S73" s="271"/>
      <c r="T73" s="271"/>
      <c r="U73" s="271"/>
      <c r="V73" s="271"/>
      <c r="W73" s="271"/>
      <c r="X73" s="271"/>
      <c r="Y73" s="271"/>
      <c r="Z73" s="271"/>
    </row>
    <row r="74" spans="1:26" x14ac:dyDescent="0.2">
      <c r="A74" s="271"/>
      <c r="B74" s="286"/>
      <c r="C74" s="286"/>
      <c r="D74" s="287"/>
      <c r="E74" s="271"/>
      <c r="F74" s="271"/>
      <c r="G74" s="271"/>
      <c r="H74" s="271"/>
      <c r="I74" s="271"/>
      <c r="J74" s="271"/>
      <c r="K74" s="271"/>
      <c r="L74" s="271"/>
      <c r="M74" s="271"/>
      <c r="N74" s="271"/>
      <c r="O74" s="271"/>
      <c r="P74" s="271"/>
      <c r="Q74" s="271"/>
      <c r="R74" s="271"/>
      <c r="S74" s="271"/>
      <c r="T74" s="271"/>
      <c r="U74" s="271"/>
      <c r="V74" s="271"/>
      <c r="W74" s="271"/>
      <c r="X74" s="271"/>
      <c r="Y74" s="271"/>
      <c r="Z74" s="271"/>
    </row>
    <row r="75" spans="1:26" x14ac:dyDescent="0.2">
      <c r="A75" s="271"/>
      <c r="B75" s="286"/>
      <c r="C75" s="286"/>
      <c r="D75" s="287"/>
      <c r="E75" s="271"/>
      <c r="F75" s="271"/>
      <c r="G75" s="271"/>
      <c r="H75" s="271"/>
      <c r="I75" s="271"/>
      <c r="J75" s="271"/>
      <c r="K75" s="271"/>
      <c r="L75" s="271"/>
      <c r="M75" s="271"/>
      <c r="N75" s="271"/>
      <c r="O75" s="271"/>
      <c r="P75" s="271"/>
      <c r="Q75" s="271"/>
      <c r="R75" s="271"/>
      <c r="S75" s="271"/>
      <c r="T75" s="271"/>
      <c r="U75" s="271"/>
      <c r="V75" s="271"/>
      <c r="W75" s="271"/>
      <c r="X75" s="271"/>
      <c r="Y75" s="271"/>
      <c r="Z75" s="271"/>
    </row>
    <row r="76" spans="1:26" x14ac:dyDescent="0.2">
      <c r="A76" s="271"/>
      <c r="B76" s="286"/>
      <c r="C76" s="286"/>
      <c r="D76" s="287"/>
      <c r="E76" s="271"/>
      <c r="F76" s="271"/>
      <c r="G76" s="271"/>
      <c r="H76" s="271"/>
      <c r="I76" s="271"/>
      <c r="J76" s="271"/>
      <c r="K76" s="271"/>
      <c r="L76" s="271"/>
      <c r="M76" s="271"/>
      <c r="N76" s="271"/>
      <c r="O76" s="271"/>
      <c r="P76" s="271"/>
      <c r="Q76" s="271"/>
      <c r="R76" s="271"/>
      <c r="S76" s="271"/>
      <c r="T76" s="271"/>
      <c r="U76" s="271"/>
      <c r="V76" s="271"/>
      <c r="W76" s="271"/>
      <c r="X76" s="271"/>
      <c r="Y76" s="271"/>
      <c r="Z76" s="271"/>
    </row>
    <row r="77" spans="1:26" x14ac:dyDescent="0.2">
      <c r="A77" s="271"/>
      <c r="B77" s="286"/>
      <c r="C77" s="286"/>
      <c r="D77" s="287"/>
      <c r="E77" s="271"/>
      <c r="F77" s="271"/>
      <c r="G77" s="271"/>
      <c r="H77" s="271"/>
      <c r="I77" s="271"/>
      <c r="J77" s="271"/>
      <c r="K77" s="271"/>
      <c r="L77" s="271"/>
      <c r="M77" s="271"/>
      <c r="N77" s="271"/>
      <c r="O77" s="271"/>
      <c r="P77" s="271"/>
      <c r="Q77" s="271"/>
      <c r="R77" s="271"/>
      <c r="S77" s="271"/>
      <c r="T77" s="271"/>
      <c r="U77" s="271"/>
      <c r="V77" s="271"/>
      <c r="W77" s="271"/>
      <c r="X77" s="271"/>
      <c r="Y77" s="271"/>
      <c r="Z77" s="271"/>
    </row>
    <row r="78" spans="1:26" x14ac:dyDescent="0.2">
      <c r="A78" s="271"/>
      <c r="B78" s="286"/>
      <c r="C78" s="286"/>
      <c r="D78" s="287"/>
      <c r="E78" s="271"/>
      <c r="F78" s="271"/>
      <c r="G78" s="271"/>
      <c r="H78" s="271"/>
      <c r="I78" s="271"/>
      <c r="J78" s="271"/>
      <c r="K78" s="271"/>
      <c r="L78" s="271"/>
      <c r="M78" s="271"/>
      <c r="N78" s="271"/>
      <c r="O78" s="271"/>
      <c r="P78" s="271"/>
      <c r="Q78" s="271"/>
      <c r="R78" s="271"/>
      <c r="S78" s="271"/>
      <c r="T78" s="271"/>
      <c r="U78" s="271"/>
      <c r="V78" s="271"/>
      <c r="W78" s="271"/>
      <c r="X78" s="271"/>
      <c r="Y78" s="271"/>
      <c r="Z78" s="271"/>
    </row>
    <row r="79" spans="1:26" x14ac:dyDescent="0.2">
      <c r="A79" s="271"/>
      <c r="B79" s="286"/>
      <c r="C79" s="286"/>
      <c r="D79" s="287"/>
      <c r="E79" s="271"/>
      <c r="F79" s="271"/>
      <c r="G79" s="271"/>
      <c r="H79" s="271"/>
      <c r="I79" s="271"/>
      <c r="J79" s="271"/>
      <c r="K79" s="271"/>
      <c r="L79" s="271"/>
      <c r="M79" s="271"/>
      <c r="N79" s="271"/>
      <c r="O79" s="271"/>
      <c r="P79" s="271"/>
      <c r="Q79" s="271"/>
      <c r="R79" s="271"/>
      <c r="S79" s="271"/>
      <c r="T79" s="271"/>
      <c r="U79" s="271"/>
      <c r="V79" s="271"/>
      <c r="W79" s="271"/>
      <c r="X79" s="271"/>
      <c r="Y79" s="271"/>
      <c r="Z79" s="271"/>
    </row>
    <row r="80" spans="1:26" x14ac:dyDescent="0.2">
      <c r="A80" s="271"/>
      <c r="B80" s="286"/>
      <c r="C80" s="286"/>
      <c r="D80" s="287"/>
      <c r="E80" s="271"/>
      <c r="F80" s="271"/>
      <c r="G80" s="271"/>
      <c r="H80" s="271"/>
      <c r="I80" s="271"/>
      <c r="J80" s="271"/>
      <c r="K80" s="271"/>
      <c r="L80" s="271"/>
      <c r="M80" s="271"/>
      <c r="N80" s="271"/>
      <c r="O80" s="271"/>
      <c r="P80" s="271"/>
      <c r="Q80" s="271"/>
      <c r="R80" s="271"/>
      <c r="S80" s="271"/>
      <c r="T80" s="271"/>
      <c r="U80" s="271"/>
      <c r="V80" s="271"/>
      <c r="W80" s="271"/>
      <c r="X80" s="271"/>
      <c r="Y80" s="271"/>
      <c r="Z80" s="271"/>
    </row>
    <row r="81" spans="1:26" x14ac:dyDescent="0.2">
      <c r="A81" s="271"/>
      <c r="B81" s="286"/>
      <c r="C81" s="286"/>
      <c r="D81" s="287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271"/>
      <c r="Z81" s="271"/>
    </row>
    <row r="82" spans="1:26" x14ac:dyDescent="0.2">
      <c r="A82" s="271"/>
      <c r="B82" s="286"/>
      <c r="C82" s="286"/>
      <c r="D82" s="287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271"/>
      <c r="Z82" s="271"/>
    </row>
    <row r="83" spans="1:26" x14ac:dyDescent="0.2">
      <c r="A83" s="271"/>
      <c r="B83" s="286"/>
      <c r="C83" s="286"/>
      <c r="D83" s="287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271"/>
      <c r="Z83" s="271"/>
    </row>
    <row r="84" spans="1:26" x14ac:dyDescent="0.2">
      <c r="A84" s="271"/>
      <c r="B84" s="286"/>
      <c r="C84" s="286"/>
      <c r="D84" s="287"/>
      <c r="E84" s="271"/>
      <c r="F84" s="271"/>
      <c r="G84" s="271"/>
      <c r="H84" s="271"/>
      <c r="I84" s="271"/>
      <c r="J84" s="271"/>
      <c r="K84" s="271"/>
      <c r="L84" s="271"/>
      <c r="M84" s="271"/>
      <c r="N84" s="271"/>
      <c r="O84" s="271"/>
      <c r="P84" s="271"/>
      <c r="Q84" s="271"/>
      <c r="R84" s="271"/>
      <c r="S84" s="271"/>
      <c r="T84" s="271"/>
      <c r="U84" s="271"/>
      <c r="V84" s="271"/>
      <c r="W84" s="271"/>
      <c r="X84" s="271"/>
      <c r="Y84" s="271"/>
      <c r="Z84" s="271"/>
    </row>
    <row r="85" spans="1:26" x14ac:dyDescent="0.2">
      <c r="A85" s="271"/>
      <c r="B85" s="286"/>
      <c r="C85" s="286"/>
      <c r="D85" s="287"/>
      <c r="E85" s="271"/>
      <c r="F85" s="271"/>
      <c r="G85" s="271"/>
      <c r="H85" s="271"/>
      <c r="I85" s="271"/>
      <c r="J85" s="271"/>
      <c r="K85" s="271"/>
      <c r="L85" s="271"/>
      <c r="M85" s="271"/>
      <c r="N85" s="271"/>
      <c r="O85" s="271"/>
      <c r="P85" s="271"/>
      <c r="Q85" s="271"/>
      <c r="R85" s="271"/>
      <c r="S85" s="271"/>
      <c r="T85" s="271"/>
      <c r="U85" s="271"/>
      <c r="V85" s="271"/>
      <c r="W85" s="271"/>
      <c r="X85" s="271"/>
      <c r="Y85" s="271"/>
      <c r="Z85" s="271"/>
    </row>
    <row r="86" spans="1:26" x14ac:dyDescent="0.2">
      <c r="A86" s="271"/>
      <c r="B86" s="286"/>
      <c r="C86" s="286"/>
      <c r="D86" s="287"/>
      <c r="E86" s="271"/>
      <c r="F86" s="271"/>
      <c r="G86" s="271"/>
      <c r="H86" s="271"/>
      <c r="I86" s="271"/>
      <c r="J86" s="271"/>
      <c r="K86" s="271"/>
      <c r="L86" s="271"/>
      <c r="M86" s="271"/>
      <c r="N86" s="271"/>
      <c r="O86" s="271"/>
      <c r="P86" s="271"/>
      <c r="Q86" s="271"/>
      <c r="R86" s="271"/>
      <c r="S86" s="271"/>
      <c r="T86" s="271"/>
      <c r="U86" s="271"/>
      <c r="V86" s="271"/>
      <c r="W86" s="271"/>
      <c r="X86" s="271"/>
      <c r="Y86" s="271"/>
      <c r="Z86" s="271"/>
    </row>
    <row r="87" spans="1:26" x14ac:dyDescent="0.2">
      <c r="A87" s="271"/>
      <c r="B87" s="286"/>
      <c r="C87" s="286"/>
      <c r="D87" s="287"/>
      <c r="E87" s="271"/>
      <c r="F87" s="271"/>
      <c r="G87" s="271"/>
      <c r="H87" s="271"/>
      <c r="I87" s="271"/>
      <c r="J87" s="271"/>
      <c r="K87" s="271"/>
      <c r="L87" s="271"/>
      <c r="M87" s="271"/>
      <c r="N87" s="271"/>
      <c r="O87" s="271"/>
      <c r="P87" s="271"/>
      <c r="Q87" s="271"/>
      <c r="R87" s="271"/>
      <c r="S87" s="271"/>
      <c r="T87" s="271"/>
      <c r="U87" s="271"/>
      <c r="V87" s="271"/>
      <c r="W87" s="271"/>
      <c r="X87" s="271"/>
      <c r="Y87" s="271"/>
      <c r="Z87" s="271"/>
    </row>
    <row r="88" spans="1:26" x14ac:dyDescent="0.2">
      <c r="A88" s="271"/>
      <c r="B88" s="286"/>
      <c r="C88" s="286"/>
      <c r="D88" s="287"/>
      <c r="E88" s="271"/>
      <c r="F88" s="271"/>
      <c r="G88" s="271"/>
      <c r="H88" s="271"/>
      <c r="I88" s="271"/>
      <c r="J88" s="271"/>
      <c r="K88" s="271"/>
      <c r="L88" s="271"/>
      <c r="M88" s="271"/>
      <c r="N88" s="271"/>
      <c r="O88" s="271"/>
      <c r="P88" s="271"/>
      <c r="Q88" s="271"/>
      <c r="R88" s="271"/>
      <c r="S88" s="271"/>
      <c r="T88" s="271"/>
      <c r="U88" s="271"/>
      <c r="V88" s="271"/>
      <c r="W88" s="271"/>
      <c r="X88" s="271"/>
      <c r="Y88" s="271"/>
      <c r="Z88" s="271"/>
    </row>
    <row r="89" spans="1:26" x14ac:dyDescent="0.2">
      <c r="A89" s="271"/>
      <c r="B89" s="286"/>
      <c r="C89" s="286"/>
      <c r="D89" s="287"/>
      <c r="E89" s="271"/>
      <c r="F89" s="271"/>
      <c r="G89" s="271"/>
      <c r="H89" s="271"/>
      <c r="I89" s="271"/>
      <c r="J89" s="271"/>
      <c r="K89" s="271"/>
      <c r="L89" s="271"/>
      <c r="M89" s="271"/>
      <c r="N89" s="271"/>
      <c r="O89" s="271"/>
      <c r="P89" s="271"/>
      <c r="Q89" s="271"/>
      <c r="R89" s="271"/>
      <c r="S89" s="271"/>
      <c r="T89" s="271"/>
      <c r="U89" s="271"/>
      <c r="V89" s="271"/>
      <c r="W89" s="271"/>
      <c r="X89" s="271"/>
      <c r="Y89" s="271"/>
      <c r="Z89" s="271"/>
    </row>
    <row r="90" spans="1:26" x14ac:dyDescent="0.2">
      <c r="A90" s="271"/>
      <c r="B90" s="286"/>
      <c r="C90" s="286"/>
      <c r="D90" s="287"/>
      <c r="E90" s="271"/>
      <c r="F90" s="271"/>
      <c r="G90" s="271"/>
      <c r="H90" s="271"/>
      <c r="I90" s="271"/>
      <c r="J90" s="271"/>
      <c r="K90" s="271"/>
      <c r="L90" s="271"/>
      <c r="M90" s="271"/>
      <c r="N90" s="271"/>
      <c r="O90" s="271"/>
      <c r="P90" s="271"/>
      <c r="Q90" s="271"/>
      <c r="R90" s="271"/>
      <c r="S90" s="271"/>
      <c r="T90" s="271"/>
      <c r="U90" s="271"/>
      <c r="V90" s="271"/>
      <c r="W90" s="271"/>
      <c r="X90" s="271"/>
      <c r="Y90" s="271"/>
      <c r="Z90" s="271"/>
    </row>
    <row r="91" spans="1:26" x14ac:dyDescent="0.2">
      <c r="A91" s="271"/>
      <c r="B91" s="286"/>
      <c r="C91" s="286"/>
      <c r="D91" s="287"/>
      <c r="E91" s="271"/>
      <c r="F91" s="271"/>
      <c r="G91" s="271"/>
      <c r="H91" s="271"/>
      <c r="I91" s="271"/>
      <c r="J91" s="271"/>
      <c r="K91" s="271"/>
      <c r="L91" s="271"/>
      <c r="M91" s="271"/>
      <c r="N91" s="271"/>
      <c r="O91" s="271"/>
      <c r="P91" s="271"/>
      <c r="Q91" s="271"/>
      <c r="R91" s="271"/>
      <c r="S91" s="271"/>
      <c r="T91" s="271"/>
      <c r="U91" s="271"/>
      <c r="V91" s="271"/>
      <c r="W91" s="271"/>
      <c r="X91" s="271"/>
      <c r="Y91" s="271"/>
      <c r="Z91" s="271"/>
    </row>
    <row r="92" spans="1:26" x14ac:dyDescent="0.2">
      <c r="A92" s="271"/>
      <c r="B92" s="286"/>
      <c r="C92" s="286"/>
      <c r="D92" s="287"/>
      <c r="E92" s="271"/>
      <c r="F92" s="271"/>
      <c r="G92" s="271"/>
      <c r="H92" s="271"/>
      <c r="I92" s="271"/>
      <c r="J92" s="271"/>
      <c r="K92" s="271"/>
      <c r="L92" s="271"/>
      <c r="M92" s="271"/>
      <c r="N92" s="271"/>
      <c r="O92" s="271"/>
      <c r="P92" s="271"/>
      <c r="Q92" s="271"/>
      <c r="R92" s="271"/>
      <c r="S92" s="271"/>
      <c r="T92" s="271"/>
      <c r="U92" s="271"/>
      <c r="V92" s="271"/>
      <c r="W92" s="271"/>
      <c r="X92" s="271"/>
      <c r="Y92" s="271"/>
      <c r="Z92" s="271"/>
    </row>
    <row r="93" spans="1:26" x14ac:dyDescent="0.2">
      <c r="A93" s="271"/>
      <c r="B93" s="286"/>
      <c r="C93" s="286"/>
      <c r="D93" s="287"/>
      <c r="E93" s="271"/>
      <c r="F93" s="271"/>
      <c r="G93" s="271"/>
      <c r="H93" s="271"/>
      <c r="I93" s="271"/>
      <c r="J93" s="271"/>
      <c r="K93" s="271"/>
      <c r="L93" s="271"/>
      <c r="M93" s="271"/>
      <c r="N93" s="271"/>
      <c r="O93" s="271"/>
      <c r="P93" s="271"/>
      <c r="Q93" s="271"/>
      <c r="R93" s="271"/>
      <c r="S93" s="271"/>
      <c r="T93" s="271"/>
      <c r="U93" s="271"/>
      <c r="V93" s="271"/>
      <c r="W93" s="271"/>
      <c r="X93" s="271"/>
      <c r="Y93" s="271"/>
      <c r="Z93" s="271"/>
    </row>
    <row r="94" spans="1:26" x14ac:dyDescent="0.2">
      <c r="A94" s="271"/>
      <c r="B94" s="286"/>
      <c r="C94" s="286"/>
      <c r="D94" s="287"/>
      <c r="E94" s="271"/>
      <c r="F94" s="271"/>
      <c r="G94" s="271"/>
      <c r="H94" s="271"/>
      <c r="I94" s="271"/>
      <c r="J94" s="271"/>
      <c r="K94" s="271"/>
      <c r="L94" s="271"/>
      <c r="M94" s="271"/>
      <c r="N94" s="271"/>
      <c r="O94" s="271"/>
      <c r="P94" s="271"/>
      <c r="Q94" s="271"/>
      <c r="R94" s="271"/>
      <c r="S94" s="271"/>
      <c r="T94" s="271"/>
      <c r="U94" s="271"/>
      <c r="V94" s="271"/>
      <c r="W94" s="271"/>
      <c r="X94" s="271"/>
      <c r="Y94" s="271"/>
      <c r="Z94" s="271"/>
    </row>
    <row r="95" spans="1:26" x14ac:dyDescent="0.2">
      <c r="A95" s="271"/>
      <c r="B95" s="286"/>
      <c r="C95" s="286"/>
      <c r="D95" s="287"/>
      <c r="E95" s="271"/>
      <c r="F95" s="271"/>
      <c r="G95" s="271"/>
      <c r="H95" s="271"/>
      <c r="I95" s="271"/>
      <c r="J95" s="271"/>
      <c r="K95" s="271"/>
      <c r="L95" s="271"/>
      <c r="M95" s="271"/>
      <c r="N95" s="271"/>
      <c r="O95" s="271"/>
      <c r="P95" s="271"/>
      <c r="Q95" s="271"/>
      <c r="R95" s="271"/>
      <c r="S95" s="271"/>
      <c r="T95" s="271"/>
      <c r="U95" s="271"/>
      <c r="V95" s="271"/>
      <c r="W95" s="271"/>
      <c r="X95" s="271"/>
      <c r="Y95" s="271"/>
      <c r="Z95" s="271"/>
    </row>
    <row r="96" spans="1:26" x14ac:dyDescent="0.2">
      <c r="A96" s="271"/>
      <c r="B96" s="286"/>
      <c r="C96" s="286"/>
      <c r="D96" s="287"/>
      <c r="E96" s="271"/>
      <c r="F96" s="271"/>
      <c r="G96" s="271"/>
      <c r="H96" s="271"/>
      <c r="I96" s="271"/>
      <c r="J96" s="271"/>
      <c r="K96" s="271"/>
      <c r="L96" s="271"/>
      <c r="M96" s="271"/>
      <c r="N96" s="271"/>
      <c r="O96" s="271"/>
      <c r="P96" s="271"/>
      <c r="Q96" s="271"/>
      <c r="R96" s="271"/>
      <c r="S96" s="271"/>
      <c r="T96" s="271"/>
      <c r="U96" s="271"/>
      <c r="V96" s="271"/>
      <c r="W96" s="271"/>
      <c r="X96" s="271"/>
      <c r="Y96" s="271"/>
      <c r="Z96" s="271"/>
    </row>
    <row r="97" spans="1:26" x14ac:dyDescent="0.2">
      <c r="A97" s="271"/>
      <c r="B97" s="286"/>
      <c r="C97" s="286"/>
      <c r="D97" s="287"/>
      <c r="E97" s="271"/>
      <c r="F97" s="271"/>
      <c r="G97" s="271"/>
      <c r="H97" s="271"/>
      <c r="I97" s="271"/>
      <c r="J97" s="271"/>
      <c r="K97" s="271"/>
      <c r="L97" s="271"/>
      <c r="M97" s="271"/>
      <c r="N97" s="271"/>
      <c r="O97" s="271"/>
      <c r="P97" s="271"/>
      <c r="Q97" s="271"/>
      <c r="R97" s="271"/>
      <c r="S97" s="271"/>
      <c r="T97" s="271"/>
      <c r="U97" s="271"/>
      <c r="V97" s="271"/>
      <c r="W97" s="271"/>
      <c r="X97" s="271"/>
      <c r="Y97" s="271"/>
      <c r="Z97" s="271"/>
    </row>
    <row r="98" spans="1:26" x14ac:dyDescent="0.2">
      <c r="A98" s="271"/>
      <c r="B98" s="286"/>
      <c r="C98" s="286"/>
      <c r="D98" s="287"/>
      <c r="E98" s="271"/>
      <c r="F98" s="271"/>
      <c r="G98" s="271"/>
      <c r="H98" s="271"/>
      <c r="I98" s="271"/>
      <c r="J98" s="271"/>
      <c r="K98" s="271"/>
      <c r="L98" s="271"/>
      <c r="M98" s="271"/>
      <c r="N98" s="271"/>
      <c r="O98" s="271"/>
      <c r="P98" s="271"/>
      <c r="Q98" s="271"/>
      <c r="R98" s="271"/>
      <c r="S98" s="271"/>
      <c r="T98" s="271"/>
      <c r="U98" s="271"/>
      <c r="V98" s="271"/>
      <c r="W98" s="271"/>
      <c r="X98" s="271"/>
      <c r="Y98" s="271"/>
      <c r="Z98" s="271"/>
    </row>
    <row r="99" spans="1:26" x14ac:dyDescent="0.2">
      <c r="A99" s="271"/>
      <c r="B99" s="286"/>
      <c r="C99" s="286"/>
      <c r="D99" s="287"/>
      <c r="E99" s="271"/>
      <c r="F99" s="271"/>
      <c r="G99" s="271"/>
      <c r="H99" s="271"/>
      <c r="I99" s="271"/>
      <c r="J99" s="271"/>
      <c r="K99" s="271"/>
      <c r="L99" s="271"/>
      <c r="M99" s="271"/>
      <c r="N99" s="271"/>
      <c r="O99" s="271"/>
      <c r="P99" s="271"/>
      <c r="Q99" s="271"/>
      <c r="R99" s="271"/>
      <c r="S99" s="271"/>
      <c r="T99" s="271"/>
      <c r="U99" s="271"/>
      <c r="V99" s="271"/>
      <c r="W99" s="271"/>
      <c r="X99" s="271"/>
      <c r="Y99" s="271"/>
      <c r="Z99" s="271"/>
    </row>
    <row r="100" spans="1:26" x14ac:dyDescent="0.2">
      <c r="A100" s="271"/>
      <c r="B100" s="286"/>
      <c r="C100" s="286"/>
      <c r="D100" s="287"/>
      <c r="E100" s="271"/>
      <c r="F100" s="271"/>
      <c r="G100" s="271"/>
      <c r="H100" s="271"/>
      <c r="I100" s="271"/>
      <c r="J100" s="271"/>
      <c r="K100" s="271"/>
      <c r="L100" s="271"/>
      <c r="M100" s="271"/>
      <c r="N100" s="271"/>
      <c r="O100" s="271"/>
      <c r="P100" s="271"/>
      <c r="Q100" s="271"/>
      <c r="R100" s="271"/>
      <c r="S100" s="271"/>
      <c r="T100" s="271"/>
      <c r="U100" s="271"/>
      <c r="V100" s="271"/>
      <c r="W100" s="271"/>
      <c r="X100" s="271"/>
      <c r="Y100" s="271"/>
      <c r="Z100" s="271"/>
    </row>
    <row r="101" spans="1:26" x14ac:dyDescent="0.2">
      <c r="A101" s="271"/>
      <c r="B101" s="286"/>
      <c r="C101" s="286"/>
      <c r="D101" s="287"/>
      <c r="E101" s="271"/>
      <c r="F101" s="271"/>
      <c r="G101" s="271"/>
      <c r="H101" s="271"/>
      <c r="I101" s="271"/>
      <c r="J101" s="271"/>
      <c r="K101" s="271"/>
      <c r="L101" s="271"/>
      <c r="M101" s="271"/>
      <c r="N101" s="271"/>
      <c r="O101" s="271"/>
      <c r="P101" s="271"/>
      <c r="Q101" s="271"/>
      <c r="R101" s="271"/>
      <c r="S101" s="271"/>
      <c r="T101" s="271"/>
      <c r="U101" s="271"/>
      <c r="V101" s="271"/>
      <c r="W101" s="271"/>
      <c r="X101" s="271"/>
      <c r="Y101" s="271"/>
      <c r="Z101" s="271"/>
    </row>
    <row r="102" spans="1:26" x14ac:dyDescent="0.2">
      <c r="A102" s="271"/>
      <c r="B102" s="286"/>
      <c r="C102" s="286"/>
      <c r="D102" s="287"/>
      <c r="E102" s="271"/>
      <c r="F102" s="271"/>
      <c r="G102" s="271"/>
      <c r="H102" s="271"/>
      <c r="I102" s="271"/>
      <c r="J102" s="271"/>
      <c r="K102" s="271"/>
      <c r="L102" s="271"/>
      <c r="M102" s="271"/>
      <c r="N102" s="271"/>
      <c r="O102" s="271"/>
      <c r="P102" s="271"/>
      <c r="Q102" s="271"/>
      <c r="R102" s="271"/>
      <c r="S102" s="271"/>
      <c r="T102" s="271"/>
      <c r="U102" s="271"/>
      <c r="V102" s="271"/>
      <c r="W102" s="271"/>
      <c r="X102" s="271"/>
      <c r="Y102" s="271"/>
      <c r="Z102" s="271"/>
    </row>
    <row r="103" spans="1:26" x14ac:dyDescent="0.2">
      <c r="A103" s="271"/>
      <c r="B103" s="286"/>
      <c r="C103" s="286"/>
      <c r="D103" s="287"/>
      <c r="E103" s="271"/>
      <c r="F103" s="271"/>
      <c r="G103" s="271"/>
      <c r="H103" s="271"/>
      <c r="I103" s="271"/>
      <c r="J103" s="271"/>
      <c r="K103" s="271"/>
      <c r="L103" s="271"/>
      <c r="M103" s="271"/>
      <c r="N103" s="271"/>
      <c r="O103" s="271"/>
      <c r="P103" s="271"/>
      <c r="Q103" s="271"/>
      <c r="R103" s="271"/>
      <c r="S103" s="271"/>
      <c r="T103" s="271"/>
      <c r="U103" s="271"/>
      <c r="V103" s="271"/>
      <c r="W103" s="271"/>
      <c r="X103" s="271"/>
      <c r="Y103" s="271"/>
      <c r="Z103" s="271"/>
    </row>
    <row r="104" spans="1:26" x14ac:dyDescent="0.2">
      <c r="A104" s="271"/>
      <c r="B104" s="286"/>
      <c r="C104" s="286"/>
      <c r="D104" s="287"/>
      <c r="E104" s="271"/>
      <c r="F104" s="271"/>
      <c r="G104" s="271"/>
      <c r="H104" s="271"/>
      <c r="I104" s="271"/>
      <c r="J104" s="271"/>
      <c r="K104" s="271"/>
      <c r="L104" s="271"/>
      <c r="M104" s="271"/>
      <c r="N104" s="271"/>
      <c r="O104" s="271"/>
      <c r="P104" s="271"/>
      <c r="Q104" s="271"/>
      <c r="R104" s="271"/>
      <c r="S104" s="271"/>
      <c r="T104" s="271"/>
      <c r="U104" s="271"/>
      <c r="V104" s="271"/>
      <c r="W104" s="271"/>
      <c r="X104" s="271"/>
      <c r="Y104" s="271"/>
      <c r="Z104" s="271"/>
    </row>
    <row r="105" spans="1:26" x14ac:dyDescent="0.2">
      <c r="A105" s="271"/>
      <c r="B105" s="286"/>
      <c r="C105" s="286"/>
      <c r="D105" s="287"/>
      <c r="E105" s="271"/>
      <c r="F105" s="271"/>
      <c r="G105" s="271"/>
      <c r="H105" s="271"/>
      <c r="I105" s="271"/>
      <c r="J105" s="271"/>
      <c r="K105" s="271"/>
      <c r="L105" s="271"/>
      <c r="M105" s="271"/>
      <c r="N105" s="271"/>
      <c r="O105" s="271"/>
      <c r="P105" s="271"/>
      <c r="Q105" s="271"/>
      <c r="R105" s="271"/>
      <c r="S105" s="271"/>
      <c r="T105" s="271"/>
      <c r="U105" s="271"/>
      <c r="V105" s="271"/>
      <c r="W105" s="271"/>
      <c r="X105" s="271"/>
      <c r="Y105" s="271"/>
      <c r="Z105" s="271"/>
    </row>
    <row r="106" spans="1:26" x14ac:dyDescent="0.2">
      <c r="A106" s="271"/>
      <c r="B106" s="286"/>
      <c r="C106" s="286"/>
      <c r="D106" s="287"/>
      <c r="E106" s="271"/>
      <c r="F106" s="271"/>
      <c r="G106" s="271"/>
      <c r="H106" s="271"/>
      <c r="I106" s="271"/>
      <c r="J106" s="271"/>
      <c r="K106" s="271"/>
      <c r="L106" s="271"/>
      <c r="M106" s="271"/>
      <c r="N106" s="271"/>
      <c r="O106" s="271"/>
      <c r="P106" s="271"/>
      <c r="Q106" s="271"/>
      <c r="R106" s="271"/>
      <c r="S106" s="271"/>
      <c r="T106" s="271"/>
      <c r="U106" s="271"/>
      <c r="V106" s="271"/>
      <c r="W106" s="271"/>
      <c r="X106" s="271"/>
      <c r="Y106" s="271"/>
      <c r="Z106" s="271"/>
    </row>
    <row r="107" spans="1:26" x14ac:dyDescent="0.2">
      <c r="A107" s="271"/>
      <c r="B107" s="286"/>
      <c r="C107" s="286"/>
      <c r="D107" s="287"/>
      <c r="E107" s="271"/>
      <c r="F107" s="271"/>
      <c r="G107" s="271"/>
      <c r="H107" s="271"/>
      <c r="I107" s="271"/>
      <c r="J107" s="271"/>
      <c r="K107" s="271"/>
      <c r="L107" s="271"/>
      <c r="M107" s="271"/>
      <c r="N107" s="271"/>
      <c r="O107" s="271"/>
      <c r="P107" s="271"/>
      <c r="Q107" s="271"/>
      <c r="R107" s="271"/>
      <c r="S107" s="271"/>
      <c r="T107" s="271"/>
      <c r="U107" s="271"/>
      <c r="V107" s="271"/>
      <c r="W107" s="271"/>
      <c r="X107" s="271"/>
      <c r="Y107" s="271"/>
      <c r="Z107" s="271"/>
    </row>
    <row r="108" spans="1:26" x14ac:dyDescent="0.2">
      <c r="A108" s="271"/>
      <c r="B108" s="286"/>
      <c r="C108" s="286"/>
      <c r="D108" s="287"/>
      <c r="E108" s="271"/>
      <c r="F108" s="271"/>
      <c r="G108" s="271"/>
      <c r="H108" s="271"/>
      <c r="I108" s="271"/>
      <c r="J108" s="271"/>
      <c r="K108" s="271"/>
      <c r="L108" s="271"/>
      <c r="M108" s="271"/>
      <c r="N108" s="271"/>
      <c r="O108" s="271"/>
      <c r="P108" s="271"/>
      <c r="Q108" s="271"/>
      <c r="R108" s="271"/>
      <c r="S108" s="271"/>
      <c r="T108" s="271"/>
      <c r="U108" s="271"/>
      <c r="V108" s="271"/>
      <c r="W108" s="271"/>
      <c r="X108" s="271"/>
      <c r="Y108" s="271"/>
      <c r="Z108" s="271"/>
    </row>
    <row r="109" spans="1:26" x14ac:dyDescent="0.2">
      <c r="A109" s="271"/>
      <c r="B109" s="286"/>
      <c r="C109" s="286"/>
      <c r="D109" s="287"/>
      <c r="E109" s="271"/>
      <c r="F109" s="271"/>
      <c r="G109" s="271"/>
      <c r="H109" s="271"/>
      <c r="I109" s="271"/>
      <c r="J109" s="271"/>
      <c r="K109" s="271"/>
      <c r="L109" s="271"/>
      <c r="M109" s="271"/>
      <c r="N109" s="271"/>
      <c r="O109" s="271"/>
      <c r="P109" s="271"/>
      <c r="Q109" s="271"/>
      <c r="R109" s="271"/>
      <c r="S109" s="271"/>
      <c r="T109" s="271"/>
      <c r="U109" s="271"/>
      <c r="V109" s="271"/>
      <c r="W109" s="271"/>
      <c r="X109" s="271"/>
      <c r="Y109" s="271"/>
      <c r="Z109" s="271"/>
    </row>
    <row r="110" spans="1:26" x14ac:dyDescent="0.2">
      <c r="A110" s="271"/>
      <c r="B110" s="286"/>
      <c r="C110" s="286"/>
      <c r="D110" s="287"/>
      <c r="E110" s="271"/>
      <c r="F110" s="271"/>
      <c r="G110" s="271"/>
      <c r="H110" s="271"/>
      <c r="I110" s="271"/>
      <c r="J110" s="271"/>
      <c r="K110" s="271"/>
      <c r="L110" s="271"/>
      <c r="M110" s="271"/>
      <c r="N110" s="271"/>
      <c r="O110" s="271"/>
      <c r="P110" s="271"/>
      <c r="Q110" s="271"/>
      <c r="R110" s="271"/>
      <c r="S110" s="271"/>
      <c r="T110" s="271"/>
      <c r="U110" s="271"/>
      <c r="V110" s="271"/>
      <c r="W110" s="271"/>
      <c r="X110" s="271"/>
      <c r="Y110" s="271"/>
      <c r="Z110" s="271"/>
    </row>
    <row r="111" spans="1:26" x14ac:dyDescent="0.2">
      <c r="A111" s="271"/>
      <c r="B111" s="286"/>
      <c r="C111" s="286"/>
      <c r="D111" s="287"/>
      <c r="E111" s="271"/>
      <c r="F111" s="271"/>
      <c r="G111" s="271"/>
      <c r="H111" s="271"/>
      <c r="I111" s="271"/>
      <c r="J111" s="271"/>
      <c r="K111" s="271"/>
      <c r="L111" s="271"/>
      <c r="M111" s="271"/>
      <c r="N111" s="271"/>
      <c r="O111" s="271"/>
      <c r="P111" s="271"/>
      <c r="Q111" s="271"/>
      <c r="R111" s="271"/>
      <c r="S111" s="271"/>
      <c r="T111" s="271"/>
      <c r="U111" s="271"/>
      <c r="V111" s="271"/>
      <c r="W111" s="271"/>
      <c r="X111" s="271"/>
      <c r="Y111" s="271"/>
      <c r="Z111" s="271"/>
    </row>
    <row r="112" spans="1:26" x14ac:dyDescent="0.2">
      <c r="A112" s="271"/>
      <c r="B112" s="286"/>
      <c r="C112" s="286"/>
      <c r="D112" s="287"/>
      <c r="E112" s="271"/>
      <c r="F112" s="271"/>
      <c r="G112" s="271"/>
      <c r="H112" s="271"/>
      <c r="I112" s="271"/>
      <c r="J112" s="271"/>
      <c r="K112" s="271"/>
      <c r="L112" s="271"/>
      <c r="M112" s="271"/>
      <c r="N112" s="271"/>
      <c r="O112" s="271"/>
      <c r="P112" s="271"/>
      <c r="Q112" s="271"/>
      <c r="R112" s="271"/>
      <c r="S112" s="271"/>
      <c r="T112" s="271"/>
      <c r="U112" s="271"/>
      <c r="V112" s="271"/>
      <c r="W112" s="271"/>
      <c r="X112" s="271"/>
      <c r="Y112" s="271"/>
      <c r="Z112" s="271"/>
    </row>
    <row r="113" spans="1:26" x14ac:dyDescent="0.2">
      <c r="A113" s="271"/>
      <c r="B113" s="286"/>
      <c r="C113" s="286"/>
      <c r="D113" s="287"/>
      <c r="E113" s="271"/>
      <c r="F113" s="271"/>
      <c r="G113" s="271"/>
      <c r="H113" s="271"/>
      <c r="I113" s="271"/>
      <c r="J113" s="271"/>
      <c r="K113" s="271"/>
      <c r="L113" s="271"/>
      <c r="M113" s="271"/>
      <c r="N113" s="271"/>
      <c r="O113" s="271"/>
      <c r="P113" s="271"/>
      <c r="Q113" s="271"/>
      <c r="R113" s="271"/>
      <c r="S113" s="271"/>
      <c r="T113" s="271"/>
      <c r="U113" s="271"/>
      <c r="V113" s="271"/>
      <c r="W113" s="271"/>
      <c r="X113" s="271"/>
      <c r="Y113" s="271"/>
      <c r="Z113" s="271"/>
    </row>
    <row r="114" spans="1:26" x14ac:dyDescent="0.2">
      <c r="A114" s="271"/>
      <c r="B114" s="286"/>
      <c r="C114" s="286"/>
      <c r="D114" s="287"/>
      <c r="E114" s="271"/>
      <c r="F114" s="271"/>
      <c r="G114" s="271"/>
      <c r="H114" s="271"/>
      <c r="I114" s="271"/>
      <c r="J114" s="271"/>
      <c r="K114" s="271"/>
      <c r="L114" s="271"/>
      <c r="M114" s="271"/>
      <c r="N114" s="271"/>
      <c r="O114" s="271"/>
      <c r="P114" s="271"/>
      <c r="Q114" s="271"/>
      <c r="R114" s="271"/>
      <c r="S114" s="271"/>
      <c r="T114" s="271"/>
      <c r="U114" s="271"/>
      <c r="V114" s="271"/>
      <c r="W114" s="271"/>
      <c r="X114" s="271"/>
      <c r="Y114" s="271"/>
      <c r="Z114" s="271"/>
    </row>
    <row r="115" spans="1:26" x14ac:dyDescent="0.2">
      <c r="A115" s="271"/>
      <c r="B115" s="286"/>
      <c r="C115" s="286"/>
      <c r="D115" s="287"/>
      <c r="E115" s="271"/>
      <c r="F115" s="271"/>
      <c r="G115" s="271"/>
      <c r="H115" s="271"/>
      <c r="I115" s="271"/>
      <c r="J115" s="271"/>
      <c r="K115" s="271"/>
      <c r="L115" s="271"/>
      <c r="M115" s="271"/>
      <c r="N115" s="271"/>
      <c r="O115" s="271"/>
      <c r="P115" s="271"/>
      <c r="Q115" s="271"/>
      <c r="R115" s="271"/>
      <c r="S115" s="271"/>
      <c r="T115" s="271"/>
      <c r="U115" s="271"/>
      <c r="V115" s="271"/>
      <c r="W115" s="271"/>
      <c r="X115" s="271"/>
      <c r="Y115" s="271"/>
      <c r="Z115" s="271"/>
    </row>
    <row r="116" spans="1:26" x14ac:dyDescent="0.2">
      <c r="A116" s="271"/>
      <c r="B116" s="286"/>
      <c r="C116" s="286"/>
      <c r="D116" s="287"/>
      <c r="E116" s="271"/>
      <c r="F116" s="271"/>
      <c r="G116" s="271"/>
      <c r="H116" s="271"/>
      <c r="I116" s="271"/>
      <c r="J116" s="271"/>
      <c r="K116" s="271"/>
      <c r="L116" s="271"/>
      <c r="M116" s="271"/>
      <c r="N116" s="271"/>
      <c r="O116" s="271"/>
      <c r="P116" s="271"/>
      <c r="Q116" s="271"/>
      <c r="R116" s="271"/>
      <c r="S116" s="271"/>
      <c r="T116" s="271"/>
      <c r="U116" s="271"/>
      <c r="V116" s="271"/>
      <c r="W116" s="271"/>
      <c r="X116" s="271"/>
      <c r="Y116" s="271"/>
      <c r="Z116" s="271"/>
    </row>
    <row r="117" spans="1:26" x14ac:dyDescent="0.2">
      <c r="A117" s="271"/>
      <c r="B117" s="286"/>
      <c r="C117" s="286"/>
      <c r="D117" s="287"/>
      <c r="E117" s="271"/>
      <c r="F117" s="271"/>
      <c r="G117" s="271"/>
      <c r="H117" s="271"/>
      <c r="I117" s="271"/>
      <c r="J117" s="271"/>
      <c r="K117" s="271"/>
      <c r="L117" s="271"/>
      <c r="M117" s="271"/>
      <c r="N117" s="271"/>
      <c r="O117" s="271"/>
      <c r="P117" s="271"/>
      <c r="Q117" s="271"/>
      <c r="R117" s="271"/>
      <c r="S117" s="271"/>
      <c r="T117" s="271"/>
      <c r="U117" s="271"/>
      <c r="V117" s="271"/>
      <c r="W117" s="271"/>
      <c r="X117" s="271"/>
      <c r="Y117" s="271"/>
      <c r="Z117" s="271"/>
    </row>
    <row r="118" spans="1:26" x14ac:dyDescent="0.2">
      <c r="A118" s="271"/>
      <c r="B118" s="286"/>
      <c r="C118" s="286"/>
      <c r="D118" s="287"/>
      <c r="E118" s="271"/>
      <c r="F118" s="271"/>
      <c r="G118" s="271"/>
      <c r="H118" s="271"/>
      <c r="I118" s="271"/>
      <c r="J118" s="271"/>
      <c r="K118" s="271"/>
      <c r="L118" s="271"/>
      <c r="M118" s="271"/>
      <c r="N118" s="271"/>
      <c r="O118" s="271"/>
      <c r="P118" s="271"/>
      <c r="Q118" s="271"/>
      <c r="R118" s="271"/>
      <c r="S118" s="271"/>
      <c r="T118" s="271"/>
      <c r="U118" s="271"/>
      <c r="V118" s="271"/>
      <c r="W118" s="271"/>
      <c r="X118" s="271"/>
      <c r="Y118" s="271"/>
      <c r="Z118" s="271"/>
    </row>
    <row r="119" spans="1:26" x14ac:dyDescent="0.2">
      <c r="A119" s="271"/>
      <c r="B119" s="286"/>
      <c r="C119" s="286"/>
      <c r="D119" s="287"/>
      <c r="E119" s="271"/>
      <c r="F119" s="271"/>
      <c r="G119" s="271"/>
      <c r="H119" s="271"/>
      <c r="I119" s="271"/>
      <c r="J119" s="271"/>
      <c r="K119" s="271"/>
      <c r="L119" s="271"/>
      <c r="M119" s="271"/>
      <c r="N119" s="271"/>
      <c r="O119" s="271"/>
      <c r="P119" s="271"/>
      <c r="Q119" s="271"/>
      <c r="R119" s="271"/>
      <c r="S119" s="271"/>
      <c r="T119" s="271"/>
      <c r="U119" s="271"/>
      <c r="V119" s="271"/>
      <c r="W119" s="271"/>
      <c r="X119" s="271"/>
      <c r="Y119" s="271"/>
      <c r="Z119" s="271"/>
    </row>
    <row r="120" spans="1:26" x14ac:dyDescent="0.2">
      <c r="A120" s="271"/>
      <c r="B120" s="286"/>
      <c r="C120" s="286"/>
      <c r="D120" s="287"/>
      <c r="E120" s="271"/>
      <c r="F120" s="271"/>
      <c r="G120" s="271"/>
      <c r="H120" s="271"/>
      <c r="I120" s="271"/>
      <c r="J120" s="271"/>
      <c r="K120" s="271"/>
      <c r="L120" s="271"/>
      <c r="M120" s="271"/>
      <c r="N120" s="271"/>
      <c r="O120" s="271"/>
      <c r="P120" s="271"/>
      <c r="Q120" s="271"/>
      <c r="R120" s="271"/>
      <c r="S120" s="271"/>
      <c r="T120" s="271"/>
      <c r="U120" s="271"/>
      <c r="V120" s="271"/>
      <c r="W120" s="271"/>
      <c r="X120" s="271"/>
      <c r="Y120" s="271"/>
      <c r="Z120" s="271"/>
    </row>
    <row r="121" spans="1:26" x14ac:dyDescent="0.2">
      <c r="A121" s="271"/>
      <c r="B121" s="286"/>
      <c r="C121" s="286"/>
      <c r="D121" s="287"/>
      <c r="E121" s="271"/>
      <c r="F121" s="271"/>
      <c r="G121" s="271"/>
      <c r="H121" s="271"/>
      <c r="I121" s="271"/>
      <c r="J121" s="271"/>
      <c r="K121" s="271"/>
      <c r="L121" s="271"/>
      <c r="M121" s="271"/>
      <c r="N121" s="271"/>
      <c r="O121" s="271"/>
      <c r="P121" s="271"/>
      <c r="Q121" s="271"/>
      <c r="R121" s="271"/>
      <c r="S121" s="271"/>
      <c r="T121" s="271"/>
      <c r="U121" s="271"/>
      <c r="V121" s="271"/>
      <c r="W121" s="271"/>
      <c r="X121" s="271"/>
      <c r="Y121" s="271"/>
      <c r="Z121" s="271"/>
    </row>
    <row r="122" spans="1:26" x14ac:dyDescent="0.2">
      <c r="A122" s="271"/>
      <c r="B122" s="286"/>
      <c r="C122" s="286"/>
      <c r="D122" s="287"/>
      <c r="E122" s="271"/>
      <c r="F122" s="271"/>
      <c r="G122" s="271"/>
      <c r="H122" s="271"/>
      <c r="I122" s="271"/>
      <c r="J122" s="271"/>
      <c r="K122" s="271"/>
      <c r="L122" s="271"/>
      <c r="M122" s="271"/>
      <c r="N122" s="271"/>
      <c r="O122" s="271"/>
      <c r="P122" s="271"/>
      <c r="Q122" s="271"/>
      <c r="R122" s="271"/>
      <c r="S122" s="271"/>
      <c r="T122" s="271"/>
      <c r="U122" s="271"/>
      <c r="V122" s="271"/>
      <c r="W122" s="271"/>
      <c r="X122" s="271"/>
      <c r="Y122" s="271"/>
      <c r="Z122" s="271"/>
    </row>
    <row r="123" spans="1:26" x14ac:dyDescent="0.2">
      <c r="A123" s="271"/>
      <c r="B123" s="286"/>
      <c r="C123" s="286"/>
      <c r="D123" s="287"/>
      <c r="E123" s="271"/>
      <c r="F123" s="271"/>
      <c r="G123" s="271"/>
      <c r="H123" s="271"/>
      <c r="I123" s="271"/>
      <c r="J123" s="271"/>
      <c r="K123" s="271"/>
      <c r="L123" s="271"/>
      <c r="M123" s="271"/>
      <c r="N123" s="271"/>
      <c r="O123" s="271"/>
      <c r="P123" s="271"/>
      <c r="Q123" s="271"/>
      <c r="R123" s="271"/>
      <c r="S123" s="271"/>
      <c r="T123" s="271"/>
      <c r="U123" s="271"/>
      <c r="V123" s="271"/>
      <c r="W123" s="271"/>
      <c r="X123" s="271"/>
      <c r="Y123" s="271"/>
      <c r="Z123" s="271"/>
    </row>
    <row r="124" spans="1:26" x14ac:dyDescent="0.2">
      <c r="A124" s="271"/>
      <c r="B124" s="286"/>
      <c r="C124" s="286"/>
      <c r="D124" s="287"/>
      <c r="E124" s="271"/>
      <c r="F124" s="271"/>
      <c r="G124" s="271"/>
      <c r="H124" s="271"/>
      <c r="I124" s="271"/>
      <c r="J124" s="271"/>
      <c r="K124" s="271"/>
      <c r="L124" s="271"/>
      <c r="M124" s="271"/>
      <c r="N124" s="271"/>
      <c r="O124" s="271"/>
      <c r="P124" s="271"/>
      <c r="Q124" s="271"/>
      <c r="R124" s="271"/>
      <c r="S124" s="271"/>
      <c r="T124" s="271"/>
      <c r="U124" s="271"/>
      <c r="V124" s="271"/>
      <c r="W124" s="271"/>
      <c r="X124" s="271"/>
      <c r="Y124" s="271"/>
      <c r="Z124" s="271"/>
    </row>
    <row r="125" spans="1:26" x14ac:dyDescent="0.2">
      <c r="A125" s="271"/>
      <c r="B125" s="286"/>
      <c r="C125" s="286"/>
      <c r="D125" s="287"/>
      <c r="E125" s="271"/>
      <c r="F125" s="271"/>
      <c r="G125" s="271"/>
      <c r="H125" s="271"/>
      <c r="I125" s="271"/>
      <c r="J125" s="271"/>
      <c r="K125" s="271"/>
      <c r="L125" s="271"/>
      <c r="M125" s="271"/>
      <c r="N125" s="271"/>
      <c r="O125" s="271"/>
      <c r="P125" s="271"/>
      <c r="Q125" s="271"/>
      <c r="R125" s="271"/>
      <c r="S125" s="271"/>
      <c r="T125" s="271"/>
      <c r="U125" s="271"/>
      <c r="V125" s="271"/>
      <c r="W125" s="271"/>
      <c r="X125" s="271"/>
      <c r="Y125" s="271"/>
      <c r="Z125" s="271"/>
    </row>
    <row r="126" spans="1:26" x14ac:dyDescent="0.2">
      <c r="A126" s="271"/>
      <c r="B126" s="286"/>
      <c r="C126" s="286"/>
      <c r="D126" s="287"/>
      <c r="E126" s="271"/>
      <c r="F126" s="271"/>
      <c r="G126" s="271"/>
      <c r="H126" s="271"/>
      <c r="I126" s="271"/>
      <c r="J126" s="271"/>
      <c r="K126" s="271"/>
      <c r="L126" s="271"/>
      <c r="M126" s="271"/>
      <c r="N126" s="271"/>
      <c r="O126" s="271"/>
      <c r="P126" s="271"/>
      <c r="Q126" s="271"/>
      <c r="R126" s="271"/>
      <c r="S126" s="271"/>
      <c r="T126" s="271"/>
      <c r="U126" s="271"/>
      <c r="V126" s="271"/>
      <c r="W126" s="271"/>
      <c r="X126" s="271"/>
      <c r="Y126" s="271"/>
      <c r="Z126" s="271"/>
    </row>
    <row r="127" spans="1:26" x14ac:dyDescent="0.2">
      <c r="A127" s="271"/>
      <c r="B127" s="286"/>
      <c r="C127" s="286"/>
      <c r="D127" s="287"/>
      <c r="E127" s="271"/>
      <c r="F127" s="271"/>
      <c r="G127" s="271"/>
      <c r="H127" s="271"/>
      <c r="I127" s="271"/>
      <c r="J127" s="271"/>
      <c r="K127" s="271"/>
      <c r="L127" s="271"/>
      <c r="M127" s="271"/>
      <c r="N127" s="271"/>
      <c r="O127" s="271"/>
      <c r="P127" s="271"/>
      <c r="Q127" s="271"/>
      <c r="R127" s="271"/>
      <c r="S127" s="271"/>
      <c r="T127" s="271"/>
      <c r="U127" s="271"/>
      <c r="V127" s="271"/>
      <c r="W127" s="271"/>
      <c r="X127" s="271"/>
      <c r="Y127" s="271"/>
      <c r="Z127" s="271"/>
    </row>
    <row r="128" spans="1:26" x14ac:dyDescent="0.2">
      <c r="A128" s="271"/>
      <c r="B128" s="286"/>
      <c r="C128" s="286"/>
      <c r="D128" s="287"/>
      <c r="E128" s="271"/>
      <c r="F128" s="271"/>
      <c r="G128" s="271"/>
      <c r="H128" s="271"/>
      <c r="I128" s="271"/>
      <c r="J128" s="271"/>
      <c r="K128" s="271"/>
      <c r="L128" s="271"/>
      <c r="M128" s="271"/>
      <c r="N128" s="271"/>
      <c r="O128" s="271"/>
      <c r="P128" s="271"/>
      <c r="Q128" s="271"/>
      <c r="R128" s="271"/>
      <c r="S128" s="271"/>
      <c r="T128" s="271"/>
      <c r="U128" s="271"/>
      <c r="V128" s="271"/>
      <c r="W128" s="271"/>
      <c r="X128" s="271"/>
      <c r="Y128" s="271"/>
      <c r="Z128" s="271"/>
    </row>
    <row r="129" spans="1:26" x14ac:dyDescent="0.2">
      <c r="A129" s="271"/>
      <c r="B129" s="286"/>
      <c r="C129" s="286"/>
      <c r="D129" s="287"/>
      <c r="E129" s="271"/>
      <c r="F129" s="271"/>
      <c r="G129" s="271"/>
      <c r="H129" s="271"/>
      <c r="I129" s="271"/>
      <c r="J129" s="271"/>
      <c r="K129" s="271"/>
      <c r="L129" s="271"/>
      <c r="M129" s="271"/>
      <c r="N129" s="271"/>
      <c r="O129" s="271"/>
      <c r="P129" s="271"/>
      <c r="Q129" s="271"/>
      <c r="R129" s="271"/>
      <c r="S129" s="271"/>
      <c r="T129" s="271"/>
      <c r="U129" s="271"/>
      <c r="V129" s="271"/>
      <c r="W129" s="271"/>
      <c r="X129" s="271"/>
      <c r="Y129" s="271"/>
      <c r="Z129" s="271"/>
    </row>
    <row r="130" spans="1:26" x14ac:dyDescent="0.2">
      <c r="A130" s="271"/>
      <c r="B130" s="286"/>
      <c r="C130" s="286"/>
      <c r="D130" s="287"/>
      <c r="E130" s="271"/>
      <c r="F130" s="271"/>
      <c r="G130" s="271"/>
      <c r="H130" s="271"/>
      <c r="I130" s="271"/>
      <c r="J130" s="271"/>
      <c r="K130" s="271"/>
      <c r="L130" s="271"/>
      <c r="M130" s="271"/>
      <c r="N130" s="271"/>
      <c r="O130" s="271"/>
      <c r="P130" s="271"/>
      <c r="Q130" s="271"/>
      <c r="R130" s="271"/>
      <c r="S130" s="271"/>
      <c r="T130" s="271"/>
      <c r="U130" s="271"/>
      <c r="V130" s="271"/>
      <c r="W130" s="271"/>
      <c r="X130" s="271"/>
      <c r="Y130" s="271"/>
      <c r="Z130" s="271"/>
    </row>
    <row r="131" spans="1:26" x14ac:dyDescent="0.2">
      <c r="A131" s="271"/>
      <c r="B131" s="286"/>
      <c r="C131" s="286"/>
      <c r="D131" s="287"/>
      <c r="E131" s="271"/>
      <c r="F131" s="271"/>
      <c r="G131" s="271"/>
      <c r="H131" s="271"/>
      <c r="I131" s="271"/>
      <c r="J131" s="271"/>
      <c r="K131" s="271"/>
      <c r="L131" s="271"/>
      <c r="M131" s="271"/>
      <c r="N131" s="271"/>
      <c r="O131" s="271"/>
      <c r="P131" s="271"/>
      <c r="Q131" s="271"/>
      <c r="R131" s="271"/>
      <c r="S131" s="271"/>
      <c r="T131" s="271"/>
      <c r="U131" s="271"/>
      <c r="V131" s="271"/>
      <c r="W131" s="271"/>
      <c r="X131" s="271"/>
      <c r="Y131" s="271"/>
      <c r="Z131" s="271"/>
    </row>
    <row r="132" spans="1:26" x14ac:dyDescent="0.2">
      <c r="A132" s="271"/>
      <c r="B132" s="286"/>
      <c r="C132" s="286"/>
      <c r="D132" s="287"/>
      <c r="E132" s="271"/>
      <c r="F132" s="271"/>
      <c r="G132" s="271"/>
      <c r="H132" s="271"/>
      <c r="I132" s="271"/>
      <c r="J132" s="271"/>
      <c r="K132" s="271"/>
      <c r="L132" s="271"/>
      <c r="M132" s="271"/>
      <c r="N132" s="271"/>
      <c r="O132" s="271"/>
      <c r="P132" s="271"/>
      <c r="Q132" s="271"/>
      <c r="R132" s="271"/>
      <c r="S132" s="271"/>
      <c r="T132" s="271"/>
      <c r="U132" s="271"/>
      <c r="V132" s="271"/>
      <c r="W132" s="271"/>
      <c r="X132" s="271"/>
      <c r="Y132" s="271"/>
      <c r="Z132" s="271"/>
    </row>
    <row r="133" spans="1:26" x14ac:dyDescent="0.2">
      <c r="A133" s="271"/>
      <c r="B133" s="286"/>
      <c r="C133" s="286"/>
      <c r="D133" s="287"/>
      <c r="E133" s="271"/>
      <c r="F133" s="271"/>
      <c r="G133" s="271"/>
      <c r="H133" s="271"/>
      <c r="I133" s="271"/>
      <c r="J133" s="271"/>
      <c r="K133" s="271"/>
      <c r="L133" s="271"/>
      <c r="M133" s="271"/>
      <c r="N133" s="271"/>
      <c r="O133" s="271"/>
      <c r="P133" s="271"/>
      <c r="Q133" s="271"/>
      <c r="R133" s="271"/>
      <c r="S133" s="271"/>
      <c r="T133" s="271"/>
      <c r="U133" s="271"/>
      <c r="V133" s="271"/>
      <c r="W133" s="271"/>
      <c r="X133" s="271"/>
      <c r="Y133" s="271"/>
      <c r="Z133" s="271"/>
    </row>
    <row r="134" spans="1:26" x14ac:dyDescent="0.2">
      <c r="A134" s="271"/>
      <c r="B134" s="286"/>
      <c r="C134" s="286"/>
      <c r="D134" s="287"/>
      <c r="E134" s="271"/>
      <c r="F134" s="271"/>
      <c r="G134" s="271"/>
      <c r="H134" s="271"/>
      <c r="I134" s="271"/>
      <c r="J134" s="271"/>
      <c r="K134" s="271"/>
      <c r="L134" s="271"/>
      <c r="M134" s="271"/>
      <c r="N134" s="271"/>
      <c r="O134" s="271"/>
      <c r="P134" s="271"/>
      <c r="Q134" s="271"/>
      <c r="R134" s="271"/>
      <c r="S134" s="271"/>
      <c r="T134" s="271"/>
      <c r="U134" s="271"/>
      <c r="V134" s="271"/>
      <c r="W134" s="271"/>
      <c r="X134" s="271"/>
      <c r="Y134" s="271"/>
      <c r="Z134" s="271"/>
    </row>
    <row r="135" spans="1:26" x14ac:dyDescent="0.2">
      <c r="A135" s="271"/>
      <c r="B135" s="286"/>
      <c r="C135" s="286"/>
      <c r="D135" s="287"/>
      <c r="E135" s="271"/>
      <c r="F135" s="271"/>
      <c r="G135" s="271"/>
      <c r="H135" s="271"/>
      <c r="I135" s="271"/>
      <c r="J135" s="271"/>
      <c r="K135" s="271"/>
      <c r="L135" s="271"/>
      <c r="M135" s="271"/>
      <c r="N135" s="271"/>
      <c r="O135" s="271"/>
      <c r="P135" s="271"/>
      <c r="Q135" s="271"/>
      <c r="R135" s="271"/>
      <c r="S135" s="271"/>
      <c r="T135" s="271"/>
      <c r="U135" s="271"/>
      <c r="V135" s="271"/>
      <c r="W135" s="271"/>
      <c r="X135" s="271"/>
      <c r="Y135" s="271"/>
      <c r="Z135" s="271"/>
    </row>
    <row r="136" spans="1:26" x14ac:dyDescent="0.2">
      <c r="A136" s="271"/>
      <c r="B136" s="286"/>
      <c r="C136" s="286"/>
      <c r="D136" s="287"/>
      <c r="E136" s="271"/>
      <c r="F136" s="271"/>
      <c r="G136" s="271"/>
      <c r="H136" s="271"/>
      <c r="I136" s="271"/>
      <c r="J136" s="271"/>
      <c r="K136" s="271"/>
      <c r="L136" s="271"/>
      <c r="M136" s="271"/>
      <c r="N136" s="271"/>
      <c r="O136" s="271"/>
      <c r="P136" s="271"/>
      <c r="Q136" s="271"/>
      <c r="R136" s="271"/>
      <c r="S136" s="271"/>
      <c r="T136" s="271"/>
      <c r="U136" s="271"/>
      <c r="V136" s="271"/>
      <c r="W136" s="271"/>
      <c r="X136" s="271"/>
      <c r="Y136" s="271"/>
      <c r="Z136" s="271"/>
    </row>
    <row r="137" spans="1:26" x14ac:dyDescent="0.2">
      <c r="A137" s="271"/>
      <c r="B137" s="286"/>
      <c r="C137" s="286"/>
      <c r="D137" s="287"/>
      <c r="E137" s="271"/>
      <c r="F137" s="271"/>
      <c r="G137" s="271"/>
      <c r="H137" s="271"/>
      <c r="I137" s="271"/>
      <c r="J137" s="271"/>
      <c r="K137" s="271"/>
      <c r="L137" s="271"/>
      <c r="M137" s="271"/>
      <c r="N137" s="271"/>
      <c r="O137" s="271"/>
      <c r="P137" s="271"/>
      <c r="Q137" s="271"/>
      <c r="R137" s="271"/>
      <c r="S137" s="271"/>
      <c r="T137" s="271"/>
      <c r="U137" s="271"/>
      <c r="V137" s="271"/>
      <c r="W137" s="271"/>
      <c r="X137" s="271"/>
      <c r="Y137" s="271"/>
      <c r="Z137" s="271"/>
    </row>
    <row r="138" spans="1:26" x14ac:dyDescent="0.2">
      <c r="A138" s="271"/>
      <c r="B138" s="286"/>
      <c r="C138" s="286"/>
      <c r="D138" s="287"/>
      <c r="E138" s="271"/>
      <c r="F138" s="271"/>
      <c r="G138" s="271"/>
      <c r="H138" s="271"/>
      <c r="I138" s="271"/>
      <c r="J138" s="271"/>
      <c r="K138" s="271"/>
      <c r="L138" s="271"/>
      <c r="M138" s="271"/>
      <c r="N138" s="271"/>
      <c r="O138" s="271"/>
      <c r="P138" s="271"/>
      <c r="Q138" s="271"/>
      <c r="R138" s="271"/>
      <c r="S138" s="271"/>
      <c r="T138" s="271"/>
      <c r="U138" s="271"/>
      <c r="V138" s="271"/>
      <c r="W138" s="271"/>
      <c r="X138" s="271"/>
      <c r="Y138" s="271"/>
      <c r="Z138" s="271"/>
    </row>
    <row r="139" spans="1:26" x14ac:dyDescent="0.2">
      <c r="A139" s="271"/>
      <c r="B139" s="286"/>
      <c r="C139" s="286"/>
      <c r="D139" s="287"/>
      <c r="E139" s="271"/>
      <c r="F139" s="271"/>
      <c r="G139" s="271"/>
      <c r="H139" s="271"/>
      <c r="I139" s="271"/>
      <c r="J139" s="271"/>
      <c r="K139" s="271"/>
      <c r="L139" s="271"/>
      <c r="M139" s="271"/>
      <c r="N139" s="271"/>
      <c r="O139" s="271"/>
      <c r="P139" s="271"/>
      <c r="Q139" s="271"/>
      <c r="R139" s="271"/>
      <c r="S139" s="271"/>
      <c r="T139" s="271"/>
      <c r="U139" s="271"/>
      <c r="V139" s="271"/>
      <c r="W139" s="271"/>
      <c r="X139" s="271"/>
      <c r="Y139" s="271"/>
      <c r="Z139" s="271"/>
    </row>
    <row r="140" spans="1:26" x14ac:dyDescent="0.2">
      <c r="A140" s="271"/>
      <c r="B140" s="286"/>
      <c r="C140" s="286"/>
      <c r="D140" s="287"/>
      <c r="E140" s="271"/>
      <c r="F140" s="271"/>
      <c r="G140" s="271"/>
      <c r="H140" s="271"/>
      <c r="I140" s="271"/>
      <c r="J140" s="271"/>
      <c r="K140" s="271"/>
      <c r="L140" s="271"/>
      <c r="M140" s="271"/>
      <c r="N140" s="271"/>
      <c r="O140" s="271"/>
      <c r="P140" s="271"/>
      <c r="Q140" s="271"/>
      <c r="R140" s="271"/>
      <c r="S140" s="271"/>
      <c r="T140" s="271"/>
      <c r="U140" s="271"/>
      <c r="V140" s="271"/>
      <c r="W140" s="271"/>
      <c r="X140" s="271"/>
      <c r="Y140" s="271"/>
      <c r="Z140" s="271"/>
    </row>
    <row r="141" spans="1:26" x14ac:dyDescent="0.2">
      <c r="A141" s="271"/>
      <c r="B141" s="286"/>
      <c r="C141" s="286"/>
      <c r="D141" s="287"/>
      <c r="E141" s="271"/>
      <c r="F141" s="271"/>
      <c r="G141" s="271"/>
      <c r="H141" s="271"/>
      <c r="I141" s="271"/>
      <c r="J141" s="271"/>
      <c r="K141" s="271"/>
      <c r="L141" s="271"/>
      <c r="M141" s="271"/>
      <c r="N141" s="271"/>
      <c r="O141" s="271"/>
      <c r="P141" s="271"/>
      <c r="Q141" s="271"/>
      <c r="R141" s="271"/>
      <c r="S141" s="271"/>
      <c r="T141" s="271"/>
      <c r="U141" s="271"/>
      <c r="V141" s="271"/>
      <c r="W141" s="271"/>
      <c r="X141" s="271"/>
      <c r="Y141" s="271"/>
      <c r="Z141" s="271"/>
    </row>
    <row r="142" spans="1:26" x14ac:dyDescent="0.2">
      <c r="A142" s="271"/>
      <c r="B142" s="286"/>
      <c r="C142" s="286"/>
      <c r="D142" s="287"/>
      <c r="E142" s="271"/>
      <c r="F142" s="271"/>
      <c r="G142" s="271"/>
      <c r="H142" s="271"/>
      <c r="I142" s="271"/>
      <c r="J142" s="271"/>
      <c r="K142" s="271"/>
      <c r="L142" s="271"/>
      <c r="M142" s="271"/>
      <c r="N142" s="271"/>
      <c r="O142" s="271"/>
      <c r="P142" s="271"/>
      <c r="Q142" s="271"/>
      <c r="R142" s="271"/>
      <c r="S142" s="271"/>
      <c r="T142" s="271"/>
      <c r="U142" s="271"/>
      <c r="V142" s="271"/>
      <c r="W142" s="271"/>
      <c r="X142" s="271"/>
      <c r="Y142" s="271"/>
      <c r="Z142" s="271"/>
    </row>
    <row r="143" spans="1:26" x14ac:dyDescent="0.2">
      <c r="A143" s="271"/>
      <c r="B143" s="286"/>
      <c r="C143" s="286"/>
      <c r="D143" s="287"/>
      <c r="E143" s="271"/>
      <c r="F143" s="271"/>
      <c r="G143" s="271"/>
      <c r="H143" s="271"/>
      <c r="I143" s="271"/>
      <c r="J143" s="271"/>
      <c r="K143" s="271"/>
      <c r="L143" s="271"/>
      <c r="M143" s="271"/>
      <c r="N143" s="271"/>
      <c r="O143" s="271"/>
      <c r="P143" s="271"/>
      <c r="Q143" s="271"/>
      <c r="R143" s="271"/>
      <c r="S143" s="271"/>
      <c r="T143" s="271"/>
      <c r="U143" s="271"/>
      <c r="V143" s="271"/>
      <c r="W143" s="271"/>
      <c r="X143" s="271"/>
      <c r="Y143" s="271"/>
      <c r="Z143" s="271"/>
    </row>
    <row r="144" spans="1:26" x14ac:dyDescent="0.2">
      <c r="A144" s="271"/>
      <c r="B144" s="286"/>
      <c r="C144" s="286"/>
      <c r="D144" s="287"/>
      <c r="E144" s="271"/>
      <c r="F144" s="271"/>
      <c r="G144" s="271"/>
      <c r="H144" s="271"/>
      <c r="I144" s="271"/>
      <c r="J144" s="271"/>
      <c r="K144" s="271"/>
      <c r="L144" s="271"/>
      <c r="M144" s="271"/>
      <c r="N144" s="271"/>
      <c r="O144" s="271"/>
      <c r="P144" s="271"/>
      <c r="Q144" s="271"/>
      <c r="R144" s="271"/>
      <c r="S144" s="271"/>
      <c r="T144" s="271"/>
      <c r="U144" s="271"/>
      <c r="V144" s="271"/>
      <c r="W144" s="271"/>
      <c r="X144" s="271"/>
      <c r="Y144" s="271"/>
      <c r="Z144" s="271"/>
    </row>
    <row r="145" spans="1:26" x14ac:dyDescent="0.2">
      <c r="A145" s="271"/>
      <c r="B145" s="286"/>
      <c r="C145" s="286"/>
      <c r="D145" s="287"/>
      <c r="E145" s="271"/>
      <c r="F145" s="271"/>
      <c r="G145" s="271"/>
      <c r="H145" s="271"/>
      <c r="I145" s="271"/>
      <c r="J145" s="271"/>
      <c r="K145" s="271"/>
      <c r="L145" s="271"/>
      <c r="M145" s="271"/>
      <c r="N145" s="271"/>
      <c r="O145" s="271"/>
      <c r="P145" s="271"/>
      <c r="Q145" s="271"/>
      <c r="R145" s="271"/>
      <c r="S145" s="271"/>
      <c r="T145" s="271"/>
      <c r="U145" s="271"/>
      <c r="V145" s="271"/>
      <c r="W145" s="271"/>
      <c r="X145" s="271"/>
      <c r="Y145" s="271"/>
      <c r="Z145" s="271"/>
    </row>
    <row r="146" spans="1:26" x14ac:dyDescent="0.2">
      <c r="A146" s="271"/>
      <c r="B146" s="286"/>
      <c r="C146" s="286"/>
      <c r="D146" s="287"/>
      <c r="E146" s="271"/>
      <c r="F146" s="271"/>
      <c r="G146" s="271"/>
      <c r="H146" s="271"/>
      <c r="I146" s="271"/>
      <c r="J146" s="271"/>
      <c r="K146" s="271"/>
      <c r="L146" s="271"/>
      <c r="M146" s="271"/>
      <c r="N146" s="271"/>
      <c r="O146" s="271"/>
      <c r="P146" s="271"/>
      <c r="Q146" s="271"/>
      <c r="R146" s="271"/>
      <c r="S146" s="271"/>
      <c r="T146" s="271"/>
      <c r="U146" s="271"/>
      <c r="V146" s="271"/>
      <c r="W146" s="271"/>
      <c r="X146" s="271"/>
      <c r="Y146" s="271"/>
      <c r="Z146" s="271"/>
    </row>
    <row r="147" spans="1:26" x14ac:dyDescent="0.2">
      <c r="A147" s="271"/>
      <c r="B147" s="286"/>
      <c r="C147" s="286"/>
      <c r="D147" s="287"/>
      <c r="E147" s="271"/>
      <c r="F147" s="271"/>
      <c r="G147" s="271"/>
      <c r="H147" s="271"/>
      <c r="I147" s="271"/>
      <c r="J147" s="271"/>
      <c r="K147" s="271"/>
      <c r="L147" s="271"/>
      <c r="M147" s="271"/>
      <c r="N147" s="271"/>
      <c r="O147" s="271"/>
      <c r="P147" s="271"/>
      <c r="Q147" s="271"/>
      <c r="R147" s="271"/>
      <c r="S147" s="271"/>
      <c r="T147" s="271"/>
      <c r="U147" s="271"/>
      <c r="V147" s="271"/>
      <c r="W147" s="271"/>
      <c r="X147" s="271"/>
      <c r="Y147" s="271"/>
      <c r="Z147" s="271"/>
    </row>
    <row r="148" spans="1:26" x14ac:dyDescent="0.2">
      <c r="A148" s="271"/>
      <c r="B148" s="286"/>
      <c r="C148" s="286"/>
      <c r="D148" s="287"/>
      <c r="E148" s="271"/>
      <c r="F148" s="271"/>
      <c r="G148" s="271"/>
      <c r="H148" s="271"/>
      <c r="I148" s="271"/>
      <c r="J148" s="271"/>
      <c r="K148" s="271"/>
      <c r="L148" s="271"/>
      <c r="M148" s="271"/>
      <c r="N148" s="271"/>
      <c r="O148" s="271"/>
      <c r="P148" s="271"/>
      <c r="Q148" s="271"/>
      <c r="R148" s="271"/>
      <c r="S148" s="271"/>
      <c r="T148" s="271"/>
      <c r="U148" s="271"/>
      <c r="V148" s="271"/>
      <c r="W148" s="271"/>
      <c r="X148" s="271"/>
      <c r="Y148" s="271"/>
      <c r="Z148" s="271"/>
    </row>
    <row r="149" spans="1:26" x14ac:dyDescent="0.2">
      <c r="A149" s="271"/>
      <c r="B149" s="286"/>
      <c r="C149" s="286"/>
      <c r="D149" s="287"/>
      <c r="E149" s="271"/>
      <c r="F149" s="271"/>
      <c r="G149" s="271"/>
      <c r="H149" s="271"/>
      <c r="I149" s="271"/>
      <c r="J149" s="271"/>
      <c r="K149" s="271"/>
      <c r="L149" s="271"/>
      <c r="M149" s="271"/>
      <c r="N149" s="271"/>
      <c r="O149" s="271"/>
      <c r="P149" s="271"/>
      <c r="Q149" s="271"/>
      <c r="R149" s="271"/>
      <c r="S149" s="271"/>
      <c r="T149" s="271"/>
      <c r="U149" s="271"/>
      <c r="V149" s="271"/>
      <c r="W149" s="271"/>
      <c r="X149" s="271"/>
      <c r="Y149" s="271"/>
      <c r="Z149" s="271"/>
    </row>
    <row r="150" spans="1:26" x14ac:dyDescent="0.2">
      <c r="A150" s="271"/>
      <c r="B150" s="286"/>
      <c r="C150" s="286"/>
      <c r="D150" s="287"/>
      <c r="E150" s="271"/>
      <c r="F150" s="271"/>
      <c r="G150" s="271"/>
      <c r="H150" s="271"/>
      <c r="I150" s="271"/>
      <c r="J150" s="271"/>
      <c r="K150" s="271"/>
      <c r="L150" s="271"/>
      <c r="M150" s="271"/>
      <c r="N150" s="271"/>
      <c r="O150" s="271"/>
      <c r="P150" s="271"/>
      <c r="Q150" s="271"/>
      <c r="R150" s="271"/>
      <c r="S150" s="271"/>
      <c r="T150" s="271"/>
      <c r="U150" s="271"/>
      <c r="V150" s="271"/>
      <c r="W150" s="271"/>
      <c r="X150" s="271"/>
      <c r="Y150" s="271"/>
      <c r="Z150" s="271"/>
    </row>
    <row r="151" spans="1:26" x14ac:dyDescent="0.2">
      <c r="A151" s="271"/>
      <c r="B151" s="286"/>
      <c r="C151" s="286"/>
      <c r="D151" s="287"/>
      <c r="E151" s="271"/>
      <c r="F151" s="271"/>
      <c r="G151" s="271"/>
      <c r="H151" s="271"/>
      <c r="I151" s="271"/>
      <c r="J151" s="271"/>
      <c r="K151" s="271"/>
      <c r="L151" s="271"/>
      <c r="M151" s="271"/>
      <c r="N151" s="271"/>
      <c r="O151" s="271"/>
      <c r="P151" s="271"/>
      <c r="Q151" s="271"/>
      <c r="R151" s="271"/>
      <c r="S151" s="271"/>
      <c r="T151" s="271"/>
      <c r="U151" s="271"/>
      <c r="V151" s="271"/>
      <c r="W151" s="271"/>
      <c r="X151" s="271"/>
      <c r="Y151" s="271"/>
      <c r="Z151" s="271"/>
    </row>
    <row r="152" spans="1:26" x14ac:dyDescent="0.2">
      <c r="A152" s="271"/>
      <c r="B152" s="286"/>
      <c r="C152" s="286"/>
      <c r="D152" s="287"/>
      <c r="E152" s="271"/>
      <c r="F152" s="271"/>
      <c r="G152" s="271"/>
      <c r="H152" s="271"/>
      <c r="I152" s="271"/>
      <c r="J152" s="271"/>
      <c r="K152" s="271"/>
      <c r="L152" s="271"/>
      <c r="M152" s="271"/>
      <c r="N152" s="271"/>
      <c r="O152" s="271"/>
      <c r="P152" s="271"/>
      <c r="Q152" s="271"/>
      <c r="R152" s="271"/>
      <c r="S152" s="271"/>
      <c r="T152" s="271"/>
      <c r="U152" s="271"/>
      <c r="V152" s="271"/>
      <c r="W152" s="271"/>
      <c r="X152" s="271"/>
      <c r="Y152" s="271"/>
      <c r="Z152" s="271"/>
    </row>
    <row r="153" spans="1:26" x14ac:dyDescent="0.2">
      <c r="A153" s="271"/>
      <c r="B153" s="286"/>
      <c r="C153" s="286"/>
      <c r="D153" s="287"/>
      <c r="E153" s="271"/>
      <c r="F153" s="271"/>
      <c r="G153" s="271"/>
      <c r="H153" s="271"/>
      <c r="I153" s="271"/>
      <c r="J153" s="271"/>
      <c r="K153" s="271"/>
      <c r="L153" s="271"/>
      <c r="M153" s="271"/>
      <c r="N153" s="271"/>
      <c r="O153" s="271"/>
      <c r="P153" s="271"/>
      <c r="Q153" s="271"/>
      <c r="R153" s="271"/>
      <c r="S153" s="271"/>
      <c r="T153" s="271"/>
      <c r="U153" s="271"/>
      <c r="V153" s="271"/>
      <c r="W153" s="271"/>
      <c r="X153" s="271"/>
      <c r="Y153" s="271"/>
      <c r="Z153" s="271"/>
    </row>
    <row r="154" spans="1:26" x14ac:dyDescent="0.2">
      <c r="A154" s="271"/>
      <c r="B154" s="286"/>
      <c r="C154" s="286"/>
      <c r="D154" s="287"/>
      <c r="E154" s="271"/>
      <c r="F154" s="271"/>
      <c r="G154" s="271"/>
      <c r="H154" s="271"/>
      <c r="I154" s="271"/>
      <c r="J154" s="271"/>
      <c r="K154" s="271"/>
      <c r="L154" s="271"/>
      <c r="M154" s="271"/>
      <c r="N154" s="271"/>
      <c r="O154" s="271"/>
      <c r="P154" s="271"/>
      <c r="Q154" s="271"/>
      <c r="R154" s="271"/>
      <c r="S154" s="271"/>
      <c r="T154" s="271"/>
      <c r="U154" s="271"/>
      <c r="V154" s="271"/>
      <c r="W154" s="271"/>
      <c r="X154" s="271"/>
      <c r="Y154" s="271"/>
      <c r="Z154" s="271"/>
    </row>
    <row r="155" spans="1:26" x14ac:dyDescent="0.2">
      <c r="A155" s="271"/>
      <c r="B155" s="286"/>
      <c r="C155" s="286"/>
      <c r="D155" s="287"/>
      <c r="E155" s="271"/>
      <c r="F155" s="271"/>
      <c r="G155" s="271"/>
      <c r="H155" s="271"/>
      <c r="I155" s="271"/>
      <c r="J155" s="271"/>
      <c r="K155" s="271"/>
      <c r="L155" s="271"/>
      <c r="M155" s="271"/>
      <c r="N155" s="271"/>
      <c r="O155" s="271"/>
      <c r="P155" s="271"/>
      <c r="Q155" s="271"/>
      <c r="R155" s="271"/>
      <c r="S155" s="271"/>
      <c r="T155" s="271"/>
      <c r="U155" s="271"/>
      <c r="V155" s="271"/>
      <c r="W155" s="271"/>
      <c r="X155" s="271"/>
      <c r="Y155" s="271"/>
      <c r="Z155" s="271"/>
    </row>
    <row r="156" spans="1:26" x14ac:dyDescent="0.2">
      <c r="A156" s="271"/>
      <c r="B156" s="286"/>
      <c r="C156" s="286"/>
      <c r="D156" s="287"/>
      <c r="E156" s="271"/>
      <c r="F156" s="271"/>
      <c r="G156" s="271"/>
      <c r="H156" s="271"/>
      <c r="I156" s="271"/>
      <c r="J156" s="271"/>
      <c r="K156" s="271"/>
      <c r="L156" s="271"/>
      <c r="M156" s="271"/>
      <c r="N156" s="271"/>
      <c r="O156" s="271"/>
      <c r="P156" s="271"/>
      <c r="Q156" s="271"/>
      <c r="R156" s="271"/>
      <c r="S156" s="271"/>
      <c r="T156" s="271"/>
      <c r="U156" s="271"/>
      <c r="V156" s="271"/>
      <c r="W156" s="271"/>
      <c r="X156" s="271"/>
      <c r="Y156" s="271"/>
      <c r="Z156" s="271"/>
    </row>
    <row r="157" spans="1:26" x14ac:dyDescent="0.2">
      <c r="A157" s="271"/>
      <c r="B157" s="286"/>
      <c r="C157" s="286"/>
      <c r="D157" s="287"/>
      <c r="E157" s="271"/>
      <c r="F157" s="271"/>
      <c r="G157" s="271"/>
      <c r="H157" s="271"/>
      <c r="I157" s="271"/>
      <c r="J157" s="271"/>
      <c r="K157" s="271"/>
      <c r="L157" s="271"/>
      <c r="M157" s="271"/>
      <c r="N157" s="271"/>
      <c r="O157" s="271"/>
      <c r="P157" s="271"/>
      <c r="Q157" s="271"/>
      <c r="R157" s="271"/>
      <c r="S157" s="271"/>
      <c r="T157" s="271"/>
      <c r="U157" s="271"/>
      <c r="V157" s="271"/>
      <c r="W157" s="271"/>
      <c r="X157" s="271"/>
      <c r="Y157" s="271"/>
      <c r="Z157" s="271"/>
    </row>
    <row r="158" spans="1:26" x14ac:dyDescent="0.2">
      <c r="A158" s="271"/>
      <c r="B158" s="286"/>
      <c r="C158" s="286"/>
      <c r="D158" s="287"/>
      <c r="E158" s="271"/>
      <c r="F158" s="271"/>
      <c r="G158" s="271"/>
      <c r="H158" s="271"/>
      <c r="I158" s="271"/>
      <c r="J158" s="271"/>
      <c r="K158" s="271"/>
      <c r="L158" s="271"/>
      <c r="M158" s="271"/>
      <c r="N158" s="271"/>
      <c r="O158" s="271"/>
      <c r="P158" s="271"/>
      <c r="Q158" s="271"/>
      <c r="R158" s="271"/>
      <c r="S158" s="271"/>
      <c r="T158" s="271"/>
      <c r="U158" s="271"/>
      <c r="V158" s="271"/>
      <c r="W158" s="271"/>
      <c r="X158" s="271"/>
      <c r="Y158" s="271"/>
      <c r="Z158" s="271"/>
    </row>
    <row r="159" spans="1:26" x14ac:dyDescent="0.2">
      <c r="A159" s="271"/>
      <c r="B159" s="286"/>
      <c r="C159" s="286"/>
      <c r="D159" s="287"/>
      <c r="E159" s="271"/>
      <c r="F159" s="271"/>
      <c r="G159" s="271"/>
      <c r="H159" s="271"/>
      <c r="I159" s="271"/>
      <c r="J159" s="271"/>
      <c r="K159" s="271"/>
      <c r="L159" s="271"/>
      <c r="M159" s="271"/>
      <c r="N159" s="271"/>
      <c r="O159" s="271"/>
      <c r="P159" s="271"/>
      <c r="Q159" s="271"/>
      <c r="R159" s="271"/>
      <c r="S159" s="271"/>
      <c r="T159" s="271"/>
      <c r="U159" s="271"/>
      <c r="V159" s="271"/>
      <c r="W159" s="271"/>
      <c r="X159" s="271"/>
      <c r="Y159" s="271"/>
      <c r="Z159" s="271"/>
    </row>
    <row r="160" spans="1:26" x14ac:dyDescent="0.2">
      <c r="A160" s="271"/>
      <c r="B160" s="286"/>
      <c r="C160" s="286"/>
      <c r="D160" s="287"/>
      <c r="E160" s="271"/>
      <c r="F160" s="271"/>
      <c r="G160" s="271"/>
      <c r="H160" s="271"/>
      <c r="I160" s="271"/>
      <c r="J160" s="271"/>
      <c r="K160" s="271"/>
      <c r="L160" s="271"/>
      <c r="M160" s="271"/>
      <c r="N160" s="271"/>
      <c r="O160" s="271"/>
      <c r="P160" s="271"/>
      <c r="Q160" s="271"/>
      <c r="R160" s="271"/>
      <c r="S160" s="271"/>
      <c r="T160" s="271"/>
      <c r="U160" s="271"/>
      <c r="V160" s="271"/>
      <c r="W160" s="271"/>
      <c r="X160" s="271"/>
      <c r="Y160" s="271"/>
      <c r="Z160" s="271"/>
    </row>
    <row r="161" spans="1:26" x14ac:dyDescent="0.2">
      <c r="A161" s="271"/>
      <c r="B161" s="286"/>
      <c r="C161" s="286"/>
      <c r="D161" s="287"/>
      <c r="E161" s="271"/>
      <c r="F161" s="271"/>
      <c r="G161" s="271"/>
      <c r="H161" s="271"/>
      <c r="I161" s="271"/>
      <c r="J161" s="271"/>
      <c r="K161" s="271"/>
      <c r="L161" s="271"/>
      <c r="M161" s="271"/>
      <c r="N161" s="271"/>
      <c r="O161" s="271"/>
      <c r="P161" s="271"/>
      <c r="Q161" s="271"/>
      <c r="R161" s="271"/>
      <c r="S161" s="271"/>
      <c r="T161" s="271"/>
      <c r="U161" s="271"/>
      <c r="V161" s="271"/>
      <c r="W161" s="271"/>
      <c r="X161" s="271"/>
      <c r="Y161" s="271"/>
      <c r="Z161" s="271"/>
    </row>
    <row r="162" spans="1:26" x14ac:dyDescent="0.2">
      <c r="A162" s="271"/>
      <c r="B162" s="286"/>
      <c r="C162" s="286"/>
      <c r="D162" s="287"/>
      <c r="E162" s="271"/>
      <c r="F162" s="271"/>
      <c r="G162" s="271"/>
      <c r="H162" s="271"/>
      <c r="I162" s="271"/>
      <c r="J162" s="271"/>
      <c r="K162" s="271"/>
      <c r="L162" s="271"/>
      <c r="M162" s="271"/>
      <c r="N162" s="271"/>
      <c r="O162" s="271"/>
      <c r="P162" s="271"/>
      <c r="Q162" s="271"/>
      <c r="R162" s="271"/>
      <c r="S162" s="271"/>
      <c r="T162" s="271"/>
      <c r="U162" s="271"/>
      <c r="V162" s="271"/>
      <c r="W162" s="271"/>
      <c r="X162" s="271"/>
      <c r="Y162" s="271"/>
      <c r="Z162" s="271"/>
    </row>
    <row r="163" spans="1:26" x14ac:dyDescent="0.2">
      <c r="A163" s="271"/>
      <c r="B163" s="286"/>
      <c r="C163" s="286"/>
      <c r="D163" s="287"/>
      <c r="E163" s="271"/>
      <c r="F163" s="271"/>
      <c r="G163" s="271"/>
      <c r="H163" s="271"/>
      <c r="I163" s="271"/>
      <c r="J163" s="271"/>
      <c r="K163" s="271"/>
      <c r="L163" s="271"/>
      <c r="M163" s="271"/>
      <c r="N163" s="271"/>
      <c r="O163" s="271"/>
      <c r="P163" s="271"/>
      <c r="Q163" s="271"/>
      <c r="R163" s="271"/>
      <c r="S163" s="271"/>
      <c r="T163" s="271"/>
      <c r="U163" s="271"/>
      <c r="V163" s="271"/>
      <c r="W163" s="271"/>
      <c r="X163" s="271"/>
      <c r="Y163" s="271"/>
      <c r="Z163" s="271"/>
    </row>
    <row r="164" spans="1:26" x14ac:dyDescent="0.2">
      <c r="A164" s="271"/>
      <c r="B164" s="286"/>
      <c r="C164" s="286"/>
      <c r="D164" s="287"/>
      <c r="E164" s="271"/>
      <c r="F164" s="271"/>
      <c r="G164" s="271"/>
      <c r="H164" s="271"/>
      <c r="I164" s="271"/>
      <c r="J164" s="271"/>
      <c r="K164" s="271"/>
      <c r="L164" s="271"/>
      <c r="M164" s="271"/>
      <c r="N164" s="271"/>
      <c r="O164" s="271"/>
      <c r="P164" s="271"/>
      <c r="Q164" s="271"/>
      <c r="R164" s="271"/>
      <c r="S164" s="271"/>
      <c r="T164" s="271"/>
      <c r="U164" s="271"/>
      <c r="V164" s="271"/>
      <c r="W164" s="271"/>
      <c r="X164" s="271"/>
      <c r="Y164" s="271"/>
      <c r="Z164" s="271"/>
    </row>
    <row r="165" spans="1:26" x14ac:dyDescent="0.2">
      <c r="A165" s="271"/>
      <c r="B165" s="286"/>
      <c r="C165" s="286"/>
      <c r="D165" s="287"/>
      <c r="E165" s="271"/>
      <c r="F165" s="271"/>
      <c r="G165" s="271"/>
      <c r="H165" s="271"/>
      <c r="I165" s="271"/>
      <c r="J165" s="271"/>
      <c r="K165" s="271"/>
      <c r="L165" s="271"/>
      <c r="M165" s="271"/>
      <c r="N165" s="271"/>
      <c r="O165" s="271"/>
      <c r="P165" s="271"/>
      <c r="Q165" s="271"/>
      <c r="R165" s="271"/>
      <c r="S165" s="271"/>
      <c r="T165" s="271"/>
      <c r="U165" s="271"/>
      <c r="V165" s="271"/>
      <c r="W165" s="271"/>
      <c r="X165" s="271"/>
      <c r="Y165" s="271"/>
      <c r="Z165" s="271"/>
    </row>
    <row r="166" spans="1:26" x14ac:dyDescent="0.2">
      <c r="A166" s="271"/>
      <c r="B166" s="286"/>
      <c r="C166" s="286"/>
      <c r="D166" s="287"/>
      <c r="E166" s="271"/>
      <c r="F166" s="271"/>
      <c r="G166" s="271"/>
      <c r="H166" s="271"/>
      <c r="I166" s="271"/>
      <c r="J166" s="271"/>
      <c r="K166" s="271"/>
      <c r="L166" s="271"/>
      <c r="M166" s="271"/>
      <c r="N166" s="271"/>
      <c r="O166" s="271"/>
      <c r="P166" s="271"/>
      <c r="Q166" s="271"/>
      <c r="R166" s="271"/>
      <c r="S166" s="271"/>
      <c r="T166" s="271"/>
      <c r="U166" s="271"/>
      <c r="V166" s="271"/>
      <c r="W166" s="271"/>
      <c r="X166" s="271"/>
      <c r="Y166" s="271"/>
      <c r="Z166" s="271"/>
    </row>
    <row r="167" spans="1:26" x14ac:dyDescent="0.2">
      <c r="A167" s="271"/>
      <c r="B167" s="286"/>
      <c r="C167" s="286"/>
      <c r="D167" s="287"/>
      <c r="E167" s="271"/>
      <c r="F167" s="271"/>
      <c r="G167" s="271"/>
      <c r="H167" s="271"/>
      <c r="I167" s="271"/>
      <c r="J167" s="271"/>
      <c r="K167" s="271"/>
      <c r="L167" s="271"/>
      <c r="M167" s="271"/>
      <c r="N167" s="271"/>
      <c r="O167" s="271"/>
      <c r="P167" s="271"/>
      <c r="Q167" s="271"/>
      <c r="R167" s="271"/>
      <c r="S167" s="271"/>
      <c r="T167" s="271"/>
      <c r="U167" s="271"/>
      <c r="V167" s="271"/>
      <c r="W167" s="271"/>
      <c r="X167" s="271"/>
      <c r="Y167" s="271"/>
      <c r="Z167" s="271"/>
    </row>
    <row r="168" spans="1:26" x14ac:dyDescent="0.2">
      <c r="A168" s="271"/>
      <c r="B168" s="286"/>
      <c r="C168" s="286"/>
      <c r="D168" s="287"/>
      <c r="E168" s="271"/>
      <c r="F168" s="271"/>
      <c r="G168" s="271"/>
      <c r="H168" s="271"/>
      <c r="I168" s="271"/>
      <c r="J168" s="271"/>
      <c r="K168" s="271"/>
      <c r="L168" s="271"/>
      <c r="M168" s="271"/>
      <c r="N168" s="271"/>
      <c r="O168" s="271"/>
      <c r="P168" s="271"/>
      <c r="Q168" s="271"/>
      <c r="R168" s="271"/>
      <c r="S168" s="271"/>
      <c r="T168" s="271"/>
      <c r="U168" s="271"/>
      <c r="V168" s="271"/>
      <c r="W168" s="271"/>
      <c r="X168" s="271"/>
      <c r="Y168" s="271"/>
      <c r="Z168" s="271"/>
    </row>
    <row r="169" spans="1:26" x14ac:dyDescent="0.2">
      <c r="A169" s="271"/>
      <c r="B169" s="286"/>
      <c r="C169" s="286"/>
      <c r="D169" s="287"/>
      <c r="E169" s="271"/>
      <c r="F169" s="271"/>
      <c r="G169" s="271"/>
      <c r="H169" s="271"/>
      <c r="I169" s="271"/>
      <c r="J169" s="271"/>
      <c r="K169" s="271"/>
      <c r="L169" s="271"/>
      <c r="M169" s="271"/>
      <c r="N169" s="271"/>
      <c r="O169" s="271"/>
      <c r="P169" s="271"/>
      <c r="Q169" s="271"/>
      <c r="R169" s="271"/>
      <c r="S169" s="271"/>
      <c r="T169" s="271"/>
      <c r="U169" s="271"/>
      <c r="V169" s="271"/>
      <c r="W169" s="271"/>
      <c r="X169" s="271"/>
      <c r="Y169" s="271"/>
      <c r="Z169" s="271"/>
    </row>
    <row r="170" spans="1:26" x14ac:dyDescent="0.2">
      <c r="A170" s="271"/>
      <c r="B170" s="286"/>
      <c r="C170" s="286"/>
      <c r="D170" s="287"/>
      <c r="E170" s="271"/>
      <c r="F170" s="271"/>
      <c r="G170" s="271"/>
      <c r="H170" s="271"/>
      <c r="I170" s="271"/>
      <c r="J170" s="271"/>
      <c r="K170" s="271"/>
      <c r="L170" s="271"/>
      <c r="M170" s="271"/>
      <c r="N170" s="271"/>
      <c r="O170" s="271"/>
      <c r="P170" s="271"/>
      <c r="Q170" s="271"/>
      <c r="R170" s="271"/>
      <c r="S170" s="271"/>
      <c r="T170" s="271"/>
      <c r="U170" s="271"/>
      <c r="V170" s="271"/>
      <c r="W170" s="271"/>
      <c r="X170" s="271"/>
      <c r="Y170" s="271"/>
      <c r="Z170" s="271"/>
    </row>
    <row r="171" spans="1:26" x14ac:dyDescent="0.2">
      <c r="A171" s="271"/>
      <c r="B171" s="286"/>
      <c r="C171" s="286"/>
      <c r="D171" s="287"/>
      <c r="E171" s="271"/>
      <c r="F171" s="271"/>
      <c r="G171" s="271"/>
      <c r="H171" s="271"/>
      <c r="I171" s="271"/>
      <c r="J171" s="271"/>
      <c r="K171" s="271"/>
      <c r="L171" s="271"/>
      <c r="M171" s="271"/>
      <c r="N171" s="271"/>
      <c r="O171" s="271"/>
      <c r="P171" s="271"/>
      <c r="Q171" s="271"/>
      <c r="R171" s="271"/>
      <c r="S171" s="271"/>
      <c r="T171" s="271"/>
      <c r="U171" s="271"/>
      <c r="V171" s="271"/>
      <c r="W171" s="271"/>
      <c r="X171" s="271"/>
      <c r="Y171" s="271"/>
      <c r="Z171" s="271"/>
    </row>
    <row r="172" spans="1:26" x14ac:dyDescent="0.2">
      <c r="A172" s="271"/>
      <c r="B172" s="286"/>
      <c r="C172" s="286"/>
      <c r="D172" s="287"/>
      <c r="E172" s="271"/>
      <c r="F172" s="271"/>
      <c r="G172" s="271"/>
      <c r="H172" s="271"/>
      <c r="I172" s="271"/>
      <c r="J172" s="271"/>
      <c r="K172" s="271"/>
      <c r="L172" s="271"/>
      <c r="M172" s="271"/>
      <c r="N172" s="271"/>
      <c r="O172" s="271"/>
      <c r="P172" s="271"/>
      <c r="Q172" s="271"/>
      <c r="R172" s="271"/>
      <c r="S172" s="271"/>
      <c r="T172" s="271"/>
      <c r="U172" s="271"/>
      <c r="V172" s="271"/>
      <c r="W172" s="271"/>
      <c r="X172" s="271"/>
      <c r="Y172" s="271"/>
      <c r="Z172" s="271"/>
    </row>
    <row r="173" spans="1:26" x14ac:dyDescent="0.2">
      <c r="A173" s="271"/>
      <c r="B173" s="286"/>
      <c r="C173" s="286"/>
      <c r="D173" s="287"/>
      <c r="E173" s="271"/>
      <c r="F173" s="271"/>
      <c r="G173" s="271"/>
      <c r="H173" s="271"/>
      <c r="I173" s="271"/>
      <c r="J173" s="271"/>
      <c r="K173" s="271"/>
      <c r="L173" s="271"/>
      <c r="M173" s="271"/>
      <c r="N173" s="271"/>
      <c r="O173" s="271"/>
      <c r="P173" s="271"/>
      <c r="Q173" s="271"/>
      <c r="R173" s="271"/>
      <c r="S173" s="271"/>
      <c r="T173" s="271"/>
      <c r="U173" s="271"/>
      <c r="V173" s="271"/>
      <c r="W173" s="271"/>
      <c r="X173" s="271"/>
      <c r="Y173" s="271"/>
      <c r="Z173" s="271"/>
    </row>
    <row r="174" spans="1:26" x14ac:dyDescent="0.2">
      <c r="A174" s="271"/>
      <c r="B174" s="286"/>
      <c r="C174" s="286"/>
      <c r="D174" s="287"/>
      <c r="E174" s="271"/>
      <c r="F174" s="271"/>
      <c r="G174" s="271"/>
      <c r="H174" s="271"/>
      <c r="I174" s="271"/>
      <c r="J174" s="271"/>
      <c r="K174" s="271"/>
      <c r="L174" s="271"/>
      <c r="M174" s="271"/>
      <c r="N174" s="271"/>
      <c r="O174" s="271"/>
      <c r="P174" s="271"/>
      <c r="Q174" s="271"/>
      <c r="R174" s="271"/>
      <c r="S174" s="271"/>
      <c r="T174" s="271"/>
      <c r="U174" s="271"/>
      <c r="V174" s="271"/>
      <c r="W174" s="271"/>
      <c r="X174" s="271"/>
      <c r="Y174" s="271"/>
      <c r="Z174" s="271"/>
    </row>
    <row r="175" spans="1:26" x14ac:dyDescent="0.2">
      <c r="A175" s="271"/>
      <c r="B175" s="286"/>
      <c r="C175" s="286"/>
      <c r="D175" s="287"/>
      <c r="E175" s="271"/>
      <c r="F175" s="271"/>
      <c r="G175" s="271"/>
      <c r="H175" s="271"/>
      <c r="I175" s="271"/>
      <c r="J175" s="271"/>
      <c r="K175" s="271"/>
      <c r="L175" s="271"/>
      <c r="M175" s="271"/>
      <c r="N175" s="271"/>
      <c r="O175" s="271"/>
      <c r="P175" s="271"/>
      <c r="Q175" s="271"/>
      <c r="R175" s="271"/>
      <c r="S175" s="271"/>
      <c r="T175" s="271"/>
      <c r="U175" s="271"/>
      <c r="V175" s="271"/>
      <c r="W175" s="271"/>
      <c r="X175" s="271"/>
      <c r="Y175" s="271"/>
      <c r="Z175" s="271"/>
    </row>
    <row r="176" spans="1:26" x14ac:dyDescent="0.2">
      <c r="A176" s="271"/>
      <c r="B176" s="286"/>
      <c r="C176" s="286"/>
      <c r="D176" s="287"/>
      <c r="E176" s="271"/>
      <c r="F176" s="271"/>
      <c r="G176" s="271"/>
      <c r="H176" s="271"/>
      <c r="I176" s="271"/>
      <c r="J176" s="271"/>
      <c r="K176" s="271"/>
      <c r="L176" s="271"/>
      <c r="M176" s="271"/>
      <c r="N176" s="271"/>
      <c r="O176" s="271"/>
      <c r="P176" s="271"/>
      <c r="Q176" s="271"/>
      <c r="R176" s="271"/>
      <c r="S176" s="271"/>
      <c r="T176" s="271"/>
      <c r="U176" s="271"/>
      <c r="V176" s="271"/>
      <c r="W176" s="271"/>
      <c r="X176" s="271"/>
      <c r="Y176" s="271"/>
      <c r="Z176" s="271"/>
    </row>
    <row r="177" spans="1:26" x14ac:dyDescent="0.2">
      <c r="A177" s="271"/>
      <c r="B177" s="286"/>
      <c r="C177" s="286"/>
      <c r="D177" s="287"/>
      <c r="E177" s="271"/>
      <c r="F177" s="271"/>
      <c r="G177" s="271"/>
      <c r="H177" s="271"/>
      <c r="I177" s="271"/>
      <c r="J177" s="271"/>
      <c r="K177" s="271"/>
      <c r="L177" s="271"/>
      <c r="M177" s="271"/>
      <c r="N177" s="271"/>
      <c r="O177" s="271"/>
      <c r="P177" s="271"/>
      <c r="Q177" s="271"/>
      <c r="R177" s="271"/>
      <c r="S177" s="271"/>
      <c r="T177" s="271"/>
      <c r="U177" s="271"/>
      <c r="V177" s="271"/>
      <c r="W177" s="271"/>
      <c r="X177" s="271"/>
      <c r="Y177" s="271"/>
      <c r="Z177" s="271"/>
    </row>
    <row r="178" spans="1:26" x14ac:dyDescent="0.2">
      <c r="A178" s="271"/>
      <c r="B178" s="286"/>
      <c r="C178" s="286"/>
      <c r="D178" s="287"/>
      <c r="E178" s="271"/>
      <c r="F178" s="271"/>
      <c r="G178" s="271"/>
      <c r="H178" s="271"/>
      <c r="I178" s="271"/>
      <c r="J178" s="271"/>
      <c r="K178" s="271"/>
      <c r="L178" s="271"/>
      <c r="M178" s="271"/>
      <c r="N178" s="271"/>
      <c r="O178" s="271"/>
      <c r="P178" s="271"/>
      <c r="Q178" s="271"/>
      <c r="R178" s="271"/>
      <c r="S178" s="271"/>
      <c r="T178" s="271"/>
      <c r="U178" s="271"/>
      <c r="V178" s="271"/>
      <c r="W178" s="271"/>
      <c r="X178" s="271"/>
      <c r="Y178" s="271"/>
      <c r="Z178" s="271"/>
    </row>
    <row r="179" spans="1:26" x14ac:dyDescent="0.2">
      <c r="A179" s="271"/>
      <c r="B179" s="286"/>
      <c r="C179" s="286"/>
      <c r="D179" s="287"/>
      <c r="E179" s="271"/>
      <c r="F179" s="271"/>
      <c r="G179" s="271"/>
      <c r="H179" s="271"/>
      <c r="I179" s="271"/>
      <c r="J179" s="271"/>
      <c r="K179" s="271"/>
      <c r="L179" s="271"/>
      <c r="M179" s="271"/>
      <c r="N179" s="271"/>
      <c r="O179" s="271"/>
      <c r="P179" s="271"/>
      <c r="Q179" s="271"/>
      <c r="R179" s="271"/>
      <c r="S179" s="271"/>
      <c r="T179" s="271"/>
      <c r="U179" s="271"/>
      <c r="V179" s="271"/>
      <c r="W179" s="271"/>
      <c r="X179" s="271"/>
      <c r="Y179" s="271"/>
      <c r="Z179" s="271"/>
    </row>
    <row r="180" spans="1:26" x14ac:dyDescent="0.2">
      <c r="A180" s="271"/>
      <c r="B180" s="286"/>
      <c r="C180" s="286"/>
      <c r="D180" s="287"/>
      <c r="E180" s="271"/>
      <c r="F180" s="271"/>
      <c r="G180" s="271"/>
      <c r="H180" s="271"/>
      <c r="I180" s="271"/>
      <c r="J180" s="271"/>
      <c r="K180" s="271"/>
      <c r="L180" s="271"/>
      <c r="M180" s="271"/>
      <c r="N180" s="271"/>
      <c r="O180" s="271"/>
      <c r="P180" s="271"/>
      <c r="Q180" s="271"/>
      <c r="R180" s="271"/>
      <c r="S180" s="271"/>
      <c r="T180" s="271"/>
      <c r="U180" s="271"/>
      <c r="V180" s="271"/>
      <c r="W180" s="271"/>
      <c r="X180" s="271"/>
      <c r="Y180" s="271"/>
      <c r="Z180" s="271"/>
    </row>
    <row r="181" spans="1:26" x14ac:dyDescent="0.2">
      <c r="A181" s="271"/>
      <c r="B181" s="286"/>
      <c r="C181" s="286"/>
      <c r="D181" s="287"/>
      <c r="E181" s="271"/>
      <c r="F181" s="271"/>
      <c r="G181" s="271"/>
      <c r="H181" s="271"/>
      <c r="I181" s="271"/>
      <c r="J181" s="271"/>
      <c r="K181" s="271"/>
      <c r="L181" s="271"/>
      <c r="M181" s="271"/>
      <c r="N181" s="271"/>
      <c r="O181" s="271"/>
      <c r="P181" s="271"/>
      <c r="Q181" s="271"/>
      <c r="R181" s="271"/>
      <c r="S181" s="271"/>
      <c r="T181" s="271"/>
      <c r="U181" s="271"/>
      <c r="V181" s="271"/>
      <c r="W181" s="271"/>
      <c r="X181" s="271"/>
      <c r="Y181" s="271"/>
      <c r="Z181" s="271"/>
    </row>
    <row r="182" spans="1:26" x14ac:dyDescent="0.2">
      <c r="A182" s="271"/>
      <c r="B182" s="286"/>
      <c r="C182" s="286"/>
      <c r="D182" s="287"/>
      <c r="E182" s="271"/>
      <c r="F182" s="271"/>
      <c r="G182" s="271"/>
      <c r="H182" s="271"/>
      <c r="I182" s="271"/>
      <c r="J182" s="271"/>
      <c r="K182" s="271"/>
      <c r="L182" s="271"/>
      <c r="M182" s="271"/>
      <c r="N182" s="271"/>
      <c r="O182" s="271"/>
      <c r="P182" s="271"/>
      <c r="Q182" s="271"/>
      <c r="R182" s="271"/>
      <c r="S182" s="271"/>
      <c r="T182" s="271"/>
      <c r="U182" s="271"/>
      <c r="V182" s="271"/>
      <c r="W182" s="271"/>
      <c r="X182" s="271"/>
      <c r="Y182" s="271"/>
      <c r="Z182" s="271"/>
    </row>
    <row r="183" spans="1:26" x14ac:dyDescent="0.2">
      <c r="A183" s="271"/>
      <c r="B183" s="286"/>
      <c r="C183" s="286"/>
      <c r="D183" s="287"/>
      <c r="E183" s="271"/>
      <c r="F183" s="271"/>
      <c r="G183" s="271"/>
      <c r="H183" s="271"/>
      <c r="I183" s="271"/>
      <c r="J183" s="271"/>
      <c r="K183" s="271"/>
      <c r="L183" s="271"/>
      <c r="M183" s="271"/>
      <c r="N183" s="271"/>
      <c r="O183" s="271"/>
      <c r="P183" s="271"/>
      <c r="Q183" s="271"/>
      <c r="R183" s="271"/>
      <c r="S183" s="271"/>
      <c r="T183" s="271"/>
      <c r="U183" s="271"/>
      <c r="V183" s="271"/>
      <c r="W183" s="271"/>
      <c r="X183" s="271"/>
      <c r="Y183" s="271"/>
      <c r="Z183" s="271"/>
    </row>
    <row r="184" spans="1:26" x14ac:dyDescent="0.2">
      <c r="A184" s="271"/>
      <c r="B184" s="286"/>
      <c r="C184" s="286"/>
      <c r="D184" s="287"/>
      <c r="E184" s="271"/>
      <c r="F184" s="271"/>
      <c r="G184" s="271"/>
      <c r="H184" s="271"/>
      <c r="I184" s="271"/>
      <c r="J184" s="271"/>
      <c r="K184" s="271"/>
      <c r="L184" s="271"/>
      <c r="M184" s="271"/>
      <c r="N184" s="271"/>
      <c r="O184" s="271"/>
      <c r="P184" s="271"/>
      <c r="Q184" s="271"/>
      <c r="R184" s="271"/>
      <c r="S184" s="271"/>
      <c r="T184" s="271"/>
      <c r="U184" s="271"/>
      <c r="V184" s="271"/>
      <c r="W184" s="271"/>
      <c r="X184" s="271"/>
      <c r="Y184" s="271"/>
      <c r="Z184" s="271"/>
    </row>
    <row r="185" spans="1:26" x14ac:dyDescent="0.2">
      <c r="A185" s="271"/>
      <c r="B185" s="286"/>
      <c r="C185" s="286"/>
      <c r="D185" s="287"/>
      <c r="E185" s="271"/>
      <c r="F185" s="271"/>
      <c r="G185" s="271"/>
      <c r="H185" s="271"/>
      <c r="I185" s="271"/>
      <c r="J185" s="271"/>
      <c r="K185" s="271"/>
      <c r="L185" s="271"/>
      <c r="M185" s="271"/>
      <c r="N185" s="271"/>
      <c r="O185" s="271"/>
      <c r="P185" s="271"/>
      <c r="Q185" s="271"/>
      <c r="R185" s="271"/>
      <c r="S185" s="271"/>
      <c r="T185" s="271"/>
      <c r="U185" s="271"/>
      <c r="V185" s="271"/>
      <c r="W185" s="271"/>
      <c r="X185" s="271"/>
      <c r="Y185" s="271"/>
      <c r="Z185" s="271"/>
    </row>
    <row r="186" spans="1:26" x14ac:dyDescent="0.2">
      <c r="A186" s="271"/>
      <c r="B186" s="286"/>
      <c r="C186" s="286"/>
      <c r="D186" s="287"/>
      <c r="E186" s="271"/>
      <c r="F186" s="271"/>
      <c r="G186" s="271"/>
      <c r="H186" s="271"/>
      <c r="I186" s="271"/>
      <c r="J186" s="271"/>
      <c r="K186" s="271"/>
      <c r="L186" s="271"/>
      <c r="M186" s="271"/>
      <c r="N186" s="271"/>
      <c r="O186" s="271"/>
      <c r="P186" s="271"/>
      <c r="Q186" s="271"/>
      <c r="R186" s="271"/>
      <c r="S186" s="271"/>
      <c r="T186" s="271"/>
      <c r="U186" s="271"/>
      <c r="V186" s="271"/>
      <c r="W186" s="271"/>
      <c r="X186" s="271"/>
      <c r="Y186" s="271"/>
      <c r="Z186" s="271"/>
    </row>
    <row r="187" spans="1:26" x14ac:dyDescent="0.2">
      <c r="A187" s="271"/>
      <c r="B187" s="286"/>
      <c r="C187" s="286"/>
      <c r="D187" s="287"/>
      <c r="E187" s="271"/>
      <c r="F187" s="271"/>
      <c r="G187" s="271"/>
      <c r="H187" s="271"/>
      <c r="I187" s="271"/>
      <c r="J187" s="271"/>
      <c r="K187" s="271"/>
      <c r="L187" s="271"/>
      <c r="M187" s="271"/>
      <c r="N187" s="271"/>
      <c r="O187" s="271"/>
      <c r="P187" s="271"/>
      <c r="Q187" s="271"/>
      <c r="R187" s="271"/>
      <c r="S187" s="271"/>
      <c r="T187" s="271"/>
      <c r="U187" s="271"/>
      <c r="V187" s="271"/>
      <c r="W187" s="271"/>
      <c r="X187" s="271"/>
      <c r="Y187" s="271"/>
      <c r="Z187" s="271"/>
    </row>
    <row r="188" spans="1:26" x14ac:dyDescent="0.2">
      <c r="A188" s="271"/>
      <c r="B188" s="286"/>
      <c r="C188" s="286"/>
      <c r="D188" s="287"/>
      <c r="E188" s="271"/>
      <c r="F188" s="271"/>
      <c r="G188" s="271"/>
      <c r="H188" s="271"/>
      <c r="I188" s="271"/>
      <c r="J188" s="271"/>
      <c r="K188" s="271"/>
      <c r="L188" s="271"/>
      <c r="M188" s="271"/>
      <c r="N188" s="271"/>
      <c r="O188" s="271"/>
      <c r="P188" s="271"/>
      <c r="Q188" s="271"/>
      <c r="R188" s="271"/>
      <c r="S188" s="271"/>
      <c r="T188" s="271"/>
      <c r="U188" s="271"/>
      <c r="V188" s="271"/>
      <c r="W188" s="271"/>
      <c r="X188" s="271"/>
      <c r="Y188" s="271"/>
      <c r="Z188" s="271"/>
    </row>
    <row r="189" spans="1:26" x14ac:dyDescent="0.2">
      <c r="A189" s="271"/>
      <c r="B189" s="286"/>
      <c r="C189" s="286"/>
      <c r="D189" s="287"/>
      <c r="E189" s="271"/>
      <c r="F189" s="271"/>
      <c r="G189" s="271"/>
      <c r="H189" s="271"/>
      <c r="I189" s="271"/>
      <c r="J189" s="271"/>
      <c r="K189" s="271"/>
      <c r="L189" s="271"/>
      <c r="M189" s="271"/>
      <c r="N189" s="271"/>
      <c r="O189" s="271"/>
      <c r="P189" s="271"/>
      <c r="Q189" s="271"/>
      <c r="R189" s="271"/>
      <c r="S189" s="271"/>
      <c r="T189" s="271"/>
      <c r="U189" s="271"/>
      <c r="V189" s="271"/>
      <c r="W189" s="271"/>
      <c r="X189" s="271"/>
      <c r="Y189" s="271"/>
      <c r="Z189" s="271"/>
    </row>
    <row r="190" spans="1:26" x14ac:dyDescent="0.2">
      <c r="A190" s="271"/>
      <c r="B190" s="286"/>
      <c r="C190" s="286"/>
      <c r="D190" s="287"/>
      <c r="E190" s="271"/>
      <c r="F190" s="271"/>
      <c r="G190" s="271"/>
      <c r="H190" s="271"/>
      <c r="I190" s="271"/>
      <c r="J190" s="271"/>
      <c r="K190" s="271"/>
      <c r="L190" s="271"/>
      <c r="M190" s="271"/>
      <c r="N190" s="271"/>
      <c r="O190" s="271"/>
      <c r="P190" s="271"/>
      <c r="Q190" s="271"/>
      <c r="R190" s="271"/>
      <c r="S190" s="271"/>
      <c r="T190" s="271"/>
      <c r="U190" s="271"/>
      <c r="V190" s="271"/>
      <c r="W190" s="271"/>
      <c r="X190" s="271"/>
      <c r="Y190" s="271"/>
      <c r="Z190" s="271"/>
    </row>
    <row r="191" spans="1:26" x14ac:dyDescent="0.2">
      <c r="A191" s="271"/>
      <c r="B191" s="286"/>
      <c r="C191" s="286"/>
      <c r="D191" s="287"/>
      <c r="E191" s="271"/>
      <c r="F191" s="271"/>
      <c r="G191" s="271"/>
      <c r="H191" s="271"/>
      <c r="I191" s="271"/>
      <c r="J191" s="271"/>
      <c r="K191" s="271"/>
      <c r="L191" s="271"/>
      <c r="M191" s="271"/>
      <c r="N191" s="271"/>
      <c r="O191" s="271"/>
      <c r="P191" s="271"/>
      <c r="Q191" s="271"/>
      <c r="R191" s="271"/>
      <c r="S191" s="271"/>
      <c r="T191" s="271"/>
      <c r="U191" s="271"/>
      <c r="V191" s="271"/>
      <c r="W191" s="271"/>
      <c r="X191" s="271"/>
      <c r="Y191" s="271"/>
      <c r="Z191" s="271"/>
    </row>
    <row r="192" spans="1:26" x14ac:dyDescent="0.2">
      <c r="A192" s="271"/>
      <c r="B192" s="286"/>
      <c r="C192" s="286"/>
      <c r="D192" s="287"/>
      <c r="E192" s="271"/>
      <c r="F192" s="271"/>
      <c r="G192" s="271"/>
      <c r="H192" s="271"/>
      <c r="I192" s="271"/>
      <c r="J192" s="271"/>
      <c r="K192" s="271"/>
      <c r="L192" s="271"/>
      <c r="M192" s="271"/>
      <c r="N192" s="271"/>
      <c r="O192" s="271"/>
      <c r="P192" s="271"/>
      <c r="Q192" s="271"/>
      <c r="R192" s="271"/>
      <c r="S192" s="271"/>
      <c r="T192" s="271"/>
      <c r="U192" s="271"/>
      <c r="V192" s="271"/>
      <c r="W192" s="271"/>
      <c r="X192" s="271"/>
      <c r="Y192" s="271"/>
      <c r="Z192" s="271"/>
    </row>
    <row r="193" spans="1:26" x14ac:dyDescent="0.2">
      <c r="A193" s="271"/>
      <c r="B193" s="286"/>
      <c r="C193" s="286"/>
      <c r="D193" s="287"/>
      <c r="E193" s="271"/>
      <c r="F193" s="271"/>
      <c r="G193" s="271"/>
      <c r="H193" s="271"/>
      <c r="I193" s="271"/>
      <c r="J193" s="271"/>
      <c r="K193" s="271"/>
      <c r="L193" s="271"/>
      <c r="M193" s="271"/>
      <c r="N193" s="271"/>
      <c r="O193" s="271"/>
      <c r="P193" s="271"/>
      <c r="Q193" s="271"/>
      <c r="R193" s="271"/>
      <c r="S193" s="271"/>
      <c r="T193" s="271"/>
      <c r="U193" s="271"/>
      <c r="V193" s="271"/>
      <c r="W193" s="271"/>
      <c r="X193" s="271"/>
      <c r="Y193" s="271"/>
      <c r="Z193" s="271"/>
    </row>
    <row r="194" spans="1:26" x14ac:dyDescent="0.2">
      <c r="A194" s="271"/>
      <c r="B194" s="286"/>
      <c r="C194" s="286"/>
      <c r="D194" s="287"/>
      <c r="E194" s="271"/>
      <c r="F194" s="271"/>
      <c r="G194" s="271"/>
      <c r="H194" s="271"/>
      <c r="I194" s="271"/>
      <c r="J194" s="271"/>
      <c r="K194" s="271"/>
      <c r="L194" s="271"/>
      <c r="M194" s="271"/>
      <c r="N194" s="271"/>
      <c r="O194" s="271"/>
      <c r="P194" s="271"/>
      <c r="Q194" s="271"/>
      <c r="R194" s="271"/>
      <c r="S194" s="271"/>
      <c r="T194" s="271"/>
      <c r="U194" s="271"/>
      <c r="V194" s="271"/>
      <c r="W194" s="271"/>
      <c r="X194" s="271"/>
      <c r="Y194" s="271"/>
      <c r="Z194" s="271"/>
    </row>
    <row r="195" spans="1:26" x14ac:dyDescent="0.2">
      <c r="A195" s="271"/>
      <c r="B195" s="286"/>
      <c r="C195" s="286"/>
      <c r="D195" s="287"/>
      <c r="E195" s="271"/>
      <c r="F195" s="271"/>
      <c r="G195" s="271"/>
      <c r="H195" s="271"/>
      <c r="I195" s="271"/>
      <c r="J195" s="271"/>
      <c r="K195" s="271"/>
      <c r="L195" s="271"/>
      <c r="M195" s="271"/>
      <c r="N195" s="271"/>
      <c r="O195" s="271"/>
      <c r="P195" s="271"/>
      <c r="Q195" s="271"/>
      <c r="R195" s="271"/>
      <c r="S195" s="271"/>
      <c r="T195" s="271"/>
      <c r="U195" s="271"/>
      <c r="V195" s="271"/>
      <c r="W195" s="271"/>
      <c r="X195" s="271"/>
      <c r="Y195" s="271"/>
      <c r="Z195" s="271"/>
    </row>
    <row r="196" spans="1:26" x14ac:dyDescent="0.2">
      <c r="A196" s="271"/>
      <c r="B196" s="286"/>
      <c r="C196" s="286"/>
      <c r="D196" s="287"/>
      <c r="E196" s="271"/>
      <c r="F196" s="271"/>
      <c r="G196" s="271"/>
      <c r="H196" s="271"/>
      <c r="I196" s="271"/>
      <c r="J196" s="271"/>
      <c r="K196" s="271"/>
      <c r="L196" s="271"/>
      <c r="M196" s="271"/>
      <c r="N196" s="271"/>
      <c r="O196" s="271"/>
      <c r="P196" s="271"/>
      <c r="Q196" s="271"/>
      <c r="R196" s="271"/>
      <c r="S196" s="271"/>
      <c r="T196" s="271"/>
      <c r="U196" s="271"/>
      <c r="V196" s="271"/>
      <c r="W196" s="271"/>
      <c r="X196" s="271"/>
      <c r="Y196" s="271"/>
      <c r="Z196" s="271"/>
    </row>
    <row r="197" spans="1:26" x14ac:dyDescent="0.2">
      <c r="A197" s="271"/>
      <c r="B197" s="286"/>
      <c r="C197" s="286"/>
      <c r="D197" s="287"/>
      <c r="E197" s="271"/>
      <c r="F197" s="271"/>
      <c r="G197" s="271"/>
      <c r="H197" s="271"/>
      <c r="I197" s="271"/>
      <c r="J197" s="271"/>
      <c r="K197" s="271"/>
      <c r="L197" s="271"/>
      <c r="M197" s="271"/>
      <c r="N197" s="271"/>
      <c r="O197" s="271"/>
      <c r="P197" s="271"/>
      <c r="Q197" s="271"/>
      <c r="R197" s="271"/>
      <c r="S197" s="271"/>
      <c r="T197" s="271"/>
      <c r="U197" s="271"/>
      <c r="V197" s="271"/>
      <c r="W197" s="271"/>
      <c r="X197" s="271"/>
      <c r="Y197" s="271"/>
      <c r="Z197" s="271"/>
    </row>
    <row r="198" spans="1:26" x14ac:dyDescent="0.2">
      <c r="A198" s="271"/>
      <c r="B198" s="286"/>
      <c r="C198" s="286"/>
      <c r="D198" s="287"/>
      <c r="E198" s="271"/>
      <c r="F198" s="271"/>
      <c r="G198" s="271"/>
      <c r="H198" s="271"/>
      <c r="I198" s="271"/>
      <c r="J198" s="271"/>
      <c r="K198" s="271"/>
      <c r="L198" s="271"/>
      <c r="M198" s="271"/>
      <c r="N198" s="271"/>
      <c r="O198" s="271"/>
      <c r="P198" s="271"/>
      <c r="Q198" s="271"/>
      <c r="R198" s="271"/>
      <c r="S198" s="271"/>
      <c r="T198" s="271"/>
      <c r="U198" s="271"/>
      <c r="V198" s="271"/>
      <c r="W198" s="271"/>
      <c r="X198" s="271"/>
      <c r="Y198" s="271"/>
      <c r="Z198" s="271"/>
    </row>
    <row r="199" spans="1:26" x14ac:dyDescent="0.2">
      <c r="A199" s="271"/>
      <c r="B199" s="286"/>
      <c r="C199" s="286"/>
      <c r="D199" s="287"/>
      <c r="E199" s="271"/>
      <c r="F199" s="271"/>
      <c r="G199" s="271"/>
      <c r="H199" s="271"/>
      <c r="I199" s="271"/>
      <c r="J199" s="271"/>
      <c r="K199" s="271"/>
      <c r="L199" s="271"/>
      <c r="M199" s="271"/>
      <c r="N199" s="271"/>
      <c r="O199" s="271"/>
      <c r="P199" s="271"/>
      <c r="Q199" s="271"/>
      <c r="R199" s="271"/>
      <c r="S199" s="271"/>
      <c r="T199" s="271"/>
      <c r="U199" s="271"/>
      <c r="V199" s="271"/>
      <c r="W199" s="271"/>
      <c r="X199" s="271"/>
      <c r="Y199" s="271"/>
      <c r="Z199" s="271"/>
    </row>
    <row r="200" spans="1:26" x14ac:dyDescent="0.2">
      <c r="A200" s="271"/>
      <c r="B200" s="286"/>
      <c r="C200" s="286"/>
      <c r="D200" s="287"/>
      <c r="E200" s="271"/>
      <c r="F200" s="271"/>
      <c r="G200" s="271"/>
      <c r="H200" s="271"/>
      <c r="I200" s="271"/>
      <c r="J200" s="271"/>
      <c r="K200" s="271"/>
      <c r="L200" s="271"/>
      <c r="M200" s="271"/>
      <c r="N200" s="271"/>
      <c r="O200" s="271"/>
      <c r="P200" s="271"/>
      <c r="Q200" s="271"/>
      <c r="R200" s="271"/>
      <c r="S200" s="271"/>
      <c r="T200" s="271"/>
      <c r="U200" s="271"/>
      <c r="V200" s="271"/>
      <c r="W200" s="271"/>
      <c r="X200" s="271"/>
      <c r="Y200" s="271"/>
      <c r="Z200" s="271"/>
    </row>
    <row r="201" spans="1:26" x14ac:dyDescent="0.2">
      <c r="A201" s="271"/>
      <c r="B201" s="286"/>
      <c r="C201" s="286"/>
      <c r="D201" s="287"/>
      <c r="E201" s="271"/>
      <c r="F201" s="271"/>
      <c r="G201" s="271"/>
      <c r="H201" s="271"/>
      <c r="I201" s="271"/>
      <c r="J201" s="271"/>
      <c r="K201" s="271"/>
      <c r="L201" s="271"/>
      <c r="M201" s="271"/>
      <c r="N201" s="271"/>
      <c r="O201" s="271"/>
      <c r="P201" s="271"/>
      <c r="Q201" s="271"/>
      <c r="R201" s="271"/>
      <c r="S201" s="271"/>
      <c r="T201" s="271"/>
      <c r="U201" s="271"/>
      <c r="V201" s="271"/>
      <c r="W201" s="271"/>
      <c r="X201" s="271"/>
      <c r="Y201" s="271"/>
      <c r="Z201" s="271"/>
    </row>
    <row r="202" spans="1:26" x14ac:dyDescent="0.2">
      <c r="A202" s="271"/>
      <c r="B202" s="286"/>
      <c r="C202" s="286"/>
      <c r="D202" s="287"/>
      <c r="E202" s="271"/>
      <c r="F202" s="271"/>
      <c r="G202" s="271"/>
      <c r="H202" s="271"/>
      <c r="I202" s="271"/>
      <c r="J202" s="271"/>
      <c r="K202" s="271"/>
      <c r="L202" s="271"/>
      <c r="M202" s="271"/>
      <c r="N202" s="271"/>
      <c r="O202" s="271"/>
      <c r="P202" s="271"/>
      <c r="Q202" s="271"/>
      <c r="R202" s="271"/>
      <c r="S202" s="271"/>
      <c r="T202" s="271"/>
      <c r="U202" s="271"/>
      <c r="V202" s="271"/>
      <c r="W202" s="271"/>
      <c r="X202" s="271"/>
      <c r="Y202" s="271"/>
      <c r="Z202" s="271"/>
    </row>
    <row r="203" spans="1:26" x14ac:dyDescent="0.2">
      <c r="A203" s="271"/>
      <c r="B203" s="286"/>
      <c r="C203" s="286"/>
      <c r="D203" s="287"/>
      <c r="E203" s="271"/>
      <c r="F203" s="271"/>
      <c r="G203" s="271"/>
      <c r="H203" s="271"/>
      <c r="I203" s="271"/>
      <c r="J203" s="271"/>
      <c r="K203" s="271"/>
      <c r="L203" s="271"/>
      <c r="M203" s="271"/>
      <c r="N203" s="271"/>
      <c r="O203" s="271"/>
      <c r="P203" s="271"/>
      <c r="Q203" s="271"/>
      <c r="R203" s="271"/>
      <c r="S203" s="271"/>
      <c r="T203" s="271"/>
      <c r="U203" s="271"/>
      <c r="V203" s="271"/>
      <c r="W203" s="271"/>
      <c r="X203" s="271"/>
      <c r="Y203" s="271"/>
      <c r="Z203" s="271"/>
    </row>
    <row r="204" spans="1:26" x14ac:dyDescent="0.2">
      <c r="A204" s="271"/>
      <c r="B204" s="286"/>
      <c r="C204" s="286"/>
      <c r="D204" s="287"/>
      <c r="E204" s="271"/>
      <c r="F204" s="271"/>
      <c r="G204" s="271"/>
      <c r="H204" s="271"/>
      <c r="I204" s="271"/>
      <c r="J204" s="271"/>
      <c r="K204" s="271"/>
      <c r="L204" s="271"/>
      <c r="M204" s="271"/>
      <c r="N204" s="271"/>
      <c r="O204" s="271"/>
      <c r="P204" s="271"/>
      <c r="Q204" s="271"/>
      <c r="R204" s="271"/>
      <c r="S204" s="271"/>
      <c r="T204" s="271"/>
      <c r="U204" s="271"/>
      <c r="V204" s="271"/>
      <c r="W204" s="271"/>
      <c r="X204" s="271"/>
      <c r="Y204" s="271"/>
      <c r="Z204" s="271"/>
    </row>
    <row r="205" spans="1:26" x14ac:dyDescent="0.2">
      <c r="A205" s="271"/>
      <c r="B205" s="286"/>
      <c r="C205" s="286"/>
      <c r="D205" s="287"/>
      <c r="E205" s="271"/>
      <c r="F205" s="271"/>
      <c r="G205" s="271"/>
      <c r="H205" s="271"/>
      <c r="I205" s="271"/>
      <c r="J205" s="271"/>
      <c r="K205" s="271"/>
      <c r="L205" s="271"/>
      <c r="M205" s="271"/>
      <c r="N205" s="271"/>
      <c r="O205" s="271"/>
      <c r="P205" s="271"/>
      <c r="Q205" s="271"/>
      <c r="R205" s="271"/>
      <c r="S205" s="271"/>
      <c r="T205" s="271"/>
      <c r="U205" s="271"/>
      <c r="V205" s="271"/>
      <c r="W205" s="271"/>
      <c r="X205" s="271"/>
      <c r="Y205" s="271"/>
      <c r="Z205" s="271"/>
    </row>
    <row r="206" spans="1:26" x14ac:dyDescent="0.2">
      <c r="A206" s="271"/>
      <c r="B206" s="286"/>
      <c r="C206" s="286"/>
      <c r="D206" s="287"/>
      <c r="E206" s="271"/>
      <c r="F206" s="271"/>
      <c r="G206" s="271"/>
      <c r="H206" s="271"/>
      <c r="I206" s="271"/>
      <c r="J206" s="271"/>
      <c r="K206" s="271"/>
      <c r="L206" s="271"/>
      <c r="M206" s="271"/>
      <c r="N206" s="271"/>
      <c r="O206" s="271"/>
      <c r="P206" s="271"/>
      <c r="Q206" s="271"/>
      <c r="R206" s="271"/>
      <c r="S206" s="271"/>
      <c r="T206" s="271"/>
      <c r="U206" s="271"/>
      <c r="V206" s="271"/>
      <c r="W206" s="271"/>
      <c r="X206" s="271"/>
      <c r="Y206" s="271"/>
      <c r="Z206" s="271"/>
    </row>
    <row r="207" spans="1:26" x14ac:dyDescent="0.2">
      <c r="A207" s="271"/>
      <c r="B207" s="286"/>
      <c r="C207" s="286"/>
      <c r="D207" s="287"/>
      <c r="E207" s="271"/>
      <c r="F207" s="271"/>
      <c r="G207" s="271"/>
      <c r="H207" s="271"/>
      <c r="I207" s="271"/>
      <c r="J207" s="271"/>
      <c r="K207" s="271"/>
      <c r="L207" s="271"/>
      <c r="M207" s="271"/>
      <c r="N207" s="271"/>
      <c r="O207" s="271"/>
      <c r="P207" s="271"/>
      <c r="Q207" s="271"/>
      <c r="R207" s="271"/>
      <c r="S207" s="271"/>
      <c r="T207" s="271"/>
      <c r="U207" s="271"/>
      <c r="V207" s="271"/>
      <c r="W207" s="271"/>
      <c r="X207" s="271"/>
      <c r="Y207" s="271"/>
      <c r="Z207" s="271"/>
    </row>
    <row r="208" spans="1:26" x14ac:dyDescent="0.2">
      <c r="A208" s="271"/>
      <c r="B208" s="286"/>
      <c r="C208" s="286"/>
      <c r="D208" s="287"/>
      <c r="E208" s="271"/>
      <c r="F208" s="271"/>
      <c r="G208" s="271"/>
      <c r="H208" s="271"/>
      <c r="I208" s="271"/>
      <c r="J208" s="271"/>
      <c r="K208" s="271"/>
      <c r="L208" s="271"/>
      <c r="M208" s="271"/>
      <c r="N208" s="271"/>
      <c r="O208" s="271"/>
      <c r="P208" s="271"/>
      <c r="Q208" s="271"/>
      <c r="R208" s="271"/>
      <c r="S208" s="271"/>
      <c r="T208" s="271"/>
      <c r="U208" s="271"/>
      <c r="V208" s="271"/>
      <c r="W208" s="271"/>
      <c r="X208" s="271"/>
      <c r="Y208" s="271"/>
      <c r="Z208" s="271"/>
    </row>
    <row r="209" spans="1:26" x14ac:dyDescent="0.2">
      <c r="A209" s="271"/>
      <c r="B209" s="286"/>
      <c r="C209" s="286"/>
      <c r="D209" s="287"/>
      <c r="E209" s="271"/>
      <c r="F209" s="271"/>
      <c r="G209" s="271"/>
      <c r="H209" s="271"/>
      <c r="I209" s="271"/>
      <c r="J209" s="271"/>
      <c r="K209" s="271"/>
      <c r="L209" s="271"/>
      <c r="M209" s="271"/>
      <c r="N209" s="271"/>
      <c r="O209" s="271"/>
      <c r="P209" s="271"/>
      <c r="Q209" s="271"/>
      <c r="R209" s="271"/>
      <c r="S209" s="271"/>
      <c r="T209" s="271"/>
      <c r="U209" s="271"/>
      <c r="V209" s="271"/>
      <c r="W209" s="271"/>
      <c r="X209" s="271"/>
      <c r="Y209" s="271"/>
      <c r="Z209" s="271"/>
    </row>
    <row r="210" spans="1:26" x14ac:dyDescent="0.2">
      <c r="A210" s="271"/>
      <c r="B210" s="286"/>
      <c r="C210" s="286"/>
      <c r="D210" s="287"/>
      <c r="E210" s="271"/>
      <c r="F210" s="271"/>
      <c r="G210" s="271"/>
      <c r="H210" s="271"/>
      <c r="I210" s="271"/>
      <c r="J210" s="271"/>
      <c r="K210" s="271"/>
      <c r="L210" s="271"/>
      <c r="M210" s="271"/>
      <c r="N210" s="271"/>
      <c r="O210" s="271"/>
      <c r="P210" s="271"/>
      <c r="Q210" s="271"/>
      <c r="R210" s="271"/>
      <c r="S210" s="271"/>
      <c r="T210" s="271"/>
      <c r="U210" s="271"/>
      <c r="V210" s="271"/>
      <c r="W210" s="271"/>
      <c r="X210" s="271"/>
      <c r="Y210" s="271"/>
      <c r="Z210" s="271"/>
    </row>
    <row r="211" spans="1:26" x14ac:dyDescent="0.2">
      <c r="A211" s="271"/>
      <c r="B211" s="286"/>
      <c r="C211" s="286"/>
      <c r="D211" s="287"/>
      <c r="E211" s="271"/>
      <c r="F211" s="271"/>
      <c r="G211" s="271"/>
      <c r="H211" s="271"/>
      <c r="I211" s="271"/>
      <c r="J211" s="271"/>
      <c r="K211" s="271"/>
      <c r="L211" s="271"/>
      <c r="M211" s="271"/>
      <c r="N211" s="271"/>
      <c r="O211" s="271"/>
      <c r="P211" s="271"/>
      <c r="Q211" s="271"/>
      <c r="R211" s="271"/>
      <c r="S211" s="271"/>
      <c r="T211" s="271"/>
      <c r="U211" s="271"/>
      <c r="V211" s="271"/>
      <c r="W211" s="271"/>
      <c r="X211" s="271"/>
      <c r="Y211" s="271"/>
      <c r="Z211" s="271"/>
    </row>
    <row r="212" spans="1:26" x14ac:dyDescent="0.2">
      <c r="A212" s="271"/>
      <c r="B212" s="286"/>
      <c r="C212" s="286"/>
      <c r="D212" s="287"/>
      <c r="E212" s="271"/>
      <c r="F212" s="271"/>
      <c r="G212" s="271"/>
      <c r="H212" s="271"/>
      <c r="I212" s="271"/>
      <c r="J212" s="271"/>
      <c r="K212" s="271"/>
      <c r="L212" s="271"/>
      <c r="M212" s="271"/>
      <c r="N212" s="271"/>
      <c r="O212" s="271"/>
      <c r="P212" s="271"/>
      <c r="Q212" s="271"/>
      <c r="R212" s="271"/>
      <c r="S212" s="271"/>
      <c r="T212" s="271"/>
      <c r="U212" s="271"/>
      <c r="V212" s="271"/>
      <c r="W212" s="271"/>
      <c r="X212" s="271"/>
      <c r="Y212" s="271"/>
      <c r="Z212" s="271"/>
    </row>
    <row r="213" spans="1:26" x14ac:dyDescent="0.2">
      <c r="A213" s="271"/>
      <c r="B213" s="286"/>
      <c r="C213" s="286"/>
      <c r="D213" s="287"/>
      <c r="E213" s="271"/>
      <c r="F213" s="271"/>
      <c r="G213" s="271"/>
      <c r="H213" s="271"/>
      <c r="I213" s="271"/>
      <c r="J213" s="271"/>
      <c r="K213" s="271"/>
      <c r="L213" s="271"/>
      <c r="M213" s="271"/>
      <c r="N213" s="271"/>
      <c r="O213" s="271"/>
      <c r="P213" s="271"/>
      <c r="Q213" s="271"/>
      <c r="R213" s="271"/>
      <c r="S213" s="271"/>
      <c r="T213" s="271"/>
      <c r="U213" s="271"/>
      <c r="V213" s="271"/>
      <c r="W213" s="271"/>
      <c r="X213" s="271"/>
      <c r="Y213" s="271"/>
      <c r="Z213" s="271"/>
    </row>
    <row r="214" spans="1:26" x14ac:dyDescent="0.2">
      <c r="A214" s="271"/>
      <c r="B214" s="286"/>
      <c r="C214" s="286"/>
      <c r="D214" s="287"/>
      <c r="E214" s="271"/>
      <c r="F214" s="271"/>
      <c r="G214" s="271"/>
      <c r="H214" s="271"/>
      <c r="I214" s="271"/>
      <c r="J214" s="271"/>
      <c r="K214" s="271"/>
      <c r="L214" s="271"/>
      <c r="M214" s="271"/>
      <c r="N214" s="271"/>
      <c r="O214" s="271"/>
      <c r="P214" s="271"/>
      <c r="Q214" s="271"/>
      <c r="R214" s="271"/>
      <c r="S214" s="271"/>
      <c r="T214" s="271"/>
      <c r="U214" s="271"/>
      <c r="V214" s="271"/>
      <c r="W214" s="271"/>
      <c r="X214" s="271"/>
      <c r="Y214" s="271"/>
      <c r="Z214" s="271"/>
    </row>
    <row r="215" spans="1:26" x14ac:dyDescent="0.2">
      <c r="A215" s="271"/>
      <c r="B215" s="286"/>
      <c r="C215" s="286"/>
      <c r="D215" s="287"/>
      <c r="E215" s="271"/>
      <c r="F215" s="271"/>
      <c r="G215" s="271"/>
      <c r="H215" s="271"/>
      <c r="I215" s="271"/>
      <c r="J215" s="271"/>
      <c r="K215" s="271"/>
      <c r="L215" s="271"/>
      <c r="M215" s="271"/>
      <c r="N215" s="271"/>
      <c r="O215" s="271"/>
      <c r="P215" s="271"/>
      <c r="Q215" s="271"/>
      <c r="R215" s="271"/>
      <c r="S215" s="271"/>
      <c r="T215" s="271"/>
      <c r="U215" s="271"/>
      <c r="V215" s="271"/>
      <c r="W215" s="271"/>
      <c r="X215" s="271"/>
      <c r="Y215" s="271"/>
      <c r="Z215" s="271"/>
    </row>
    <row r="216" spans="1:26" x14ac:dyDescent="0.2">
      <c r="A216" s="271"/>
      <c r="B216" s="286"/>
      <c r="C216" s="286"/>
      <c r="D216" s="287"/>
      <c r="E216" s="271"/>
      <c r="F216" s="271"/>
      <c r="G216" s="271"/>
      <c r="H216" s="271"/>
      <c r="I216" s="271"/>
      <c r="J216" s="271"/>
      <c r="K216" s="271"/>
      <c r="L216" s="271"/>
      <c r="M216" s="271"/>
      <c r="N216" s="271"/>
      <c r="O216" s="271"/>
      <c r="P216" s="271"/>
      <c r="Q216" s="271"/>
      <c r="R216" s="271"/>
      <c r="S216" s="271"/>
      <c r="T216" s="271"/>
      <c r="U216" s="271"/>
      <c r="V216" s="271"/>
      <c r="W216" s="271"/>
      <c r="X216" s="271"/>
      <c r="Y216" s="271"/>
      <c r="Z216" s="271"/>
    </row>
    <row r="217" spans="1:26" x14ac:dyDescent="0.2">
      <c r="A217" s="271"/>
      <c r="B217" s="286"/>
      <c r="C217" s="286"/>
      <c r="D217" s="287"/>
      <c r="E217" s="271"/>
      <c r="F217" s="271"/>
      <c r="G217" s="271"/>
      <c r="H217" s="271"/>
      <c r="I217" s="271"/>
      <c r="J217" s="271"/>
      <c r="K217" s="271"/>
      <c r="L217" s="271"/>
      <c r="M217" s="271"/>
      <c r="N217" s="271"/>
      <c r="O217" s="271"/>
      <c r="P217" s="271"/>
      <c r="Q217" s="271"/>
      <c r="R217" s="271"/>
      <c r="S217" s="271"/>
      <c r="T217" s="271"/>
      <c r="U217" s="271"/>
      <c r="V217" s="271"/>
      <c r="W217" s="271"/>
      <c r="X217" s="271"/>
      <c r="Y217" s="271"/>
      <c r="Z217" s="271"/>
    </row>
    <row r="218" spans="1:26" x14ac:dyDescent="0.2">
      <c r="A218" s="271"/>
      <c r="B218" s="286"/>
      <c r="C218" s="286"/>
      <c r="D218" s="287"/>
      <c r="E218" s="271"/>
      <c r="F218" s="271"/>
      <c r="G218" s="271"/>
      <c r="H218" s="271"/>
      <c r="I218" s="271"/>
      <c r="J218" s="271"/>
      <c r="K218" s="271"/>
      <c r="L218" s="271"/>
      <c r="M218" s="271"/>
      <c r="N218" s="271"/>
      <c r="O218" s="271"/>
      <c r="P218" s="271"/>
      <c r="Q218" s="271"/>
      <c r="R218" s="271"/>
      <c r="S218" s="271"/>
      <c r="T218" s="271"/>
      <c r="U218" s="271"/>
      <c r="V218" s="271"/>
      <c r="W218" s="271"/>
      <c r="X218" s="271"/>
      <c r="Y218" s="271"/>
      <c r="Z218" s="271"/>
    </row>
    <row r="219" spans="1:26" x14ac:dyDescent="0.2">
      <c r="A219" s="271"/>
      <c r="B219" s="286"/>
      <c r="C219" s="286"/>
      <c r="D219" s="287"/>
      <c r="E219" s="271"/>
      <c r="F219" s="271"/>
      <c r="G219" s="271"/>
      <c r="H219" s="271"/>
      <c r="I219" s="271"/>
      <c r="J219" s="271"/>
      <c r="K219" s="271"/>
      <c r="L219" s="271"/>
      <c r="M219" s="271"/>
      <c r="N219" s="271"/>
      <c r="O219" s="271"/>
      <c r="P219" s="271"/>
      <c r="Q219" s="271"/>
      <c r="R219" s="271"/>
      <c r="S219" s="271"/>
      <c r="T219" s="271"/>
      <c r="U219" s="271"/>
      <c r="V219" s="271"/>
      <c r="W219" s="271"/>
      <c r="X219" s="271"/>
      <c r="Y219" s="271"/>
      <c r="Z219" s="271"/>
    </row>
    <row r="220" spans="1:26" x14ac:dyDescent="0.2">
      <c r="A220" s="271"/>
      <c r="B220" s="286"/>
      <c r="C220" s="286"/>
      <c r="D220" s="287"/>
      <c r="E220" s="271"/>
      <c r="F220" s="271"/>
      <c r="G220" s="271"/>
      <c r="H220" s="271"/>
      <c r="I220" s="271"/>
      <c r="J220" s="271"/>
      <c r="K220" s="271"/>
      <c r="L220" s="271"/>
      <c r="M220" s="271"/>
      <c r="N220" s="271"/>
      <c r="O220" s="271"/>
      <c r="P220" s="271"/>
      <c r="Q220" s="271"/>
      <c r="R220" s="271"/>
      <c r="S220" s="271"/>
      <c r="T220" s="271"/>
      <c r="U220" s="271"/>
      <c r="V220" s="271"/>
      <c r="W220" s="271"/>
      <c r="X220" s="271"/>
      <c r="Y220" s="271"/>
      <c r="Z220" s="271"/>
    </row>
    <row r="221" spans="1:26" x14ac:dyDescent="0.2">
      <c r="A221" s="271"/>
      <c r="B221" s="286"/>
      <c r="C221" s="286"/>
      <c r="D221" s="287"/>
      <c r="E221" s="271"/>
      <c r="F221" s="271"/>
      <c r="G221" s="271"/>
      <c r="H221" s="271"/>
      <c r="I221" s="271"/>
      <c r="J221" s="271"/>
      <c r="K221" s="271"/>
      <c r="L221" s="271"/>
      <c r="M221" s="271"/>
      <c r="N221" s="271"/>
      <c r="O221" s="271"/>
      <c r="P221" s="271"/>
      <c r="Q221" s="271"/>
      <c r="R221" s="271"/>
      <c r="S221" s="271"/>
      <c r="T221" s="271"/>
      <c r="U221" s="271"/>
      <c r="V221" s="271"/>
      <c r="W221" s="271"/>
      <c r="X221" s="271"/>
      <c r="Y221" s="271"/>
      <c r="Z221" s="271"/>
    </row>
    <row r="222" spans="1:26" x14ac:dyDescent="0.2">
      <c r="A222" s="271"/>
      <c r="B222" s="286"/>
      <c r="C222" s="286"/>
      <c r="D222" s="287"/>
      <c r="E222" s="271"/>
      <c r="F222" s="271"/>
      <c r="G222" s="271"/>
      <c r="H222" s="271"/>
      <c r="I222" s="271"/>
      <c r="J222" s="271"/>
      <c r="K222" s="271"/>
      <c r="L222" s="271"/>
      <c r="M222" s="271"/>
      <c r="N222" s="271"/>
      <c r="O222" s="271"/>
      <c r="P222" s="271"/>
      <c r="Q222" s="271"/>
      <c r="R222" s="271"/>
      <c r="S222" s="271"/>
      <c r="T222" s="271"/>
      <c r="U222" s="271"/>
      <c r="V222" s="271"/>
      <c r="W222" s="271"/>
      <c r="X222" s="271"/>
      <c r="Y222" s="271"/>
      <c r="Z222" s="271"/>
    </row>
    <row r="223" spans="1:26" x14ac:dyDescent="0.2">
      <c r="A223" s="271"/>
      <c r="B223" s="286"/>
      <c r="C223" s="286"/>
      <c r="D223" s="287"/>
      <c r="E223" s="271"/>
      <c r="F223" s="271"/>
      <c r="G223" s="271"/>
      <c r="H223" s="271"/>
      <c r="I223" s="271"/>
      <c r="J223" s="271"/>
      <c r="K223" s="271"/>
      <c r="L223" s="271"/>
      <c r="M223" s="271"/>
      <c r="N223" s="271"/>
      <c r="O223" s="271"/>
      <c r="P223" s="271"/>
      <c r="Q223" s="271"/>
      <c r="R223" s="271"/>
      <c r="S223" s="271"/>
      <c r="T223" s="271"/>
      <c r="U223" s="271"/>
      <c r="V223" s="271"/>
      <c r="W223" s="271"/>
      <c r="X223" s="271"/>
      <c r="Y223" s="271"/>
      <c r="Z223" s="271"/>
    </row>
    <row r="224" spans="1:26" x14ac:dyDescent="0.2">
      <c r="A224" s="271"/>
      <c r="B224" s="286"/>
      <c r="C224" s="286"/>
      <c r="D224" s="287"/>
      <c r="E224" s="271"/>
      <c r="F224" s="271"/>
      <c r="G224" s="271"/>
      <c r="H224" s="271"/>
      <c r="I224" s="271"/>
      <c r="J224" s="271"/>
      <c r="K224" s="271"/>
      <c r="L224" s="271"/>
      <c r="M224" s="271"/>
      <c r="N224" s="271"/>
      <c r="O224" s="271"/>
      <c r="P224" s="271"/>
      <c r="Q224" s="271"/>
      <c r="R224" s="271"/>
      <c r="S224" s="271"/>
      <c r="T224" s="271"/>
      <c r="U224" s="271"/>
      <c r="V224" s="271"/>
      <c r="W224" s="271"/>
      <c r="X224" s="271"/>
      <c r="Y224" s="271"/>
      <c r="Z224" s="271"/>
    </row>
    <row r="225" spans="1:26" x14ac:dyDescent="0.2">
      <c r="A225" s="271"/>
      <c r="B225" s="286"/>
      <c r="C225" s="286"/>
      <c r="D225" s="287"/>
      <c r="E225" s="271"/>
      <c r="F225" s="271"/>
      <c r="G225" s="271"/>
      <c r="H225" s="271"/>
      <c r="I225" s="271"/>
      <c r="J225" s="271"/>
      <c r="K225" s="271"/>
      <c r="L225" s="271"/>
      <c r="M225" s="271"/>
      <c r="N225" s="271"/>
      <c r="O225" s="271"/>
      <c r="P225" s="271"/>
      <c r="Q225" s="271"/>
      <c r="R225" s="271"/>
      <c r="S225" s="271"/>
      <c r="T225" s="271"/>
      <c r="U225" s="271"/>
      <c r="V225" s="271"/>
      <c r="W225" s="271"/>
      <c r="X225" s="271"/>
      <c r="Y225" s="271"/>
      <c r="Z225" s="271"/>
    </row>
    <row r="226" spans="1:26" x14ac:dyDescent="0.2">
      <c r="A226" s="271"/>
      <c r="B226" s="286"/>
      <c r="C226" s="286"/>
      <c r="D226" s="287"/>
      <c r="E226" s="271"/>
      <c r="F226" s="271"/>
      <c r="G226" s="271"/>
      <c r="H226" s="271"/>
      <c r="I226" s="271"/>
      <c r="J226" s="271"/>
      <c r="K226" s="271"/>
      <c r="L226" s="271"/>
      <c r="M226" s="271"/>
      <c r="N226" s="271"/>
      <c r="O226" s="271"/>
      <c r="P226" s="271"/>
      <c r="Q226" s="271"/>
      <c r="R226" s="271"/>
      <c r="S226" s="271"/>
      <c r="T226" s="271"/>
      <c r="U226" s="271"/>
      <c r="V226" s="271"/>
      <c r="W226" s="271"/>
      <c r="X226" s="271"/>
      <c r="Y226" s="271"/>
      <c r="Z226" s="271"/>
    </row>
    <row r="227" spans="1:26" x14ac:dyDescent="0.2">
      <c r="A227" s="271"/>
      <c r="B227" s="286"/>
      <c r="C227" s="286"/>
      <c r="D227" s="287"/>
      <c r="E227" s="271"/>
      <c r="F227" s="271"/>
      <c r="G227" s="271"/>
      <c r="H227" s="271"/>
      <c r="I227" s="271"/>
      <c r="J227" s="271"/>
      <c r="K227" s="271"/>
      <c r="L227" s="271"/>
      <c r="M227" s="271"/>
      <c r="N227" s="271"/>
      <c r="O227" s="271"/>
      <c r="P227" s="271"/>
      <c r="Q227" s="271"/>
      <c r="R227" s="271"/>
      <c r="S227" s="271"/>
      <c r="T227" s="271"/>
      <c r="U227" s="271"/>
      <c r="V227" s="271"/>
      <c r="W227" s="271"/>
      <c r="X227" s="271"/>
      <c r="Y227" s="271"/>
      <c r="Z227" s="271"/>
    </row>
    <row r="228" spans="1:26" x14ac:dyDescent="0.2">
      <c r="A228" s="271"/>
      <c r="B228" s="286"/>
      <c r="C228" s="286"/>
      <c r="D228" s="287"/>
      <c r="E228" s="271"/>
      <c r="F228" s="271"/>
      <c r="G228" s="271"/>
      <c r="H228" s="271"/>
      <c r="I228" s="271"/>
      <c r="J228" s="271"/>
      <c r="K228" s="271"/>
      <c r="L228" s="271"/>
      <c r="M228" s="271"/>
      <c r="N228" s="271"/>
      <c r="O228" s="271"/>
      <c r="P228" s="271"/>
      <c r="Q228" s="271"/>
      <c r="R228" s="271"/>
      <c r="S228" s="271"/>
      <c r="T228" s="271"/>
      <c r="U228" s="271"/>
      <c r="V228" s="271"/>
      <c r="W228" s="271"/>
      <c r="X228" s="271"/>
      <c r="Y228" s="271"/>
      <c r="Z228" s="271"/>
    </row>
    <row r="229" spans="1:26" x14ac:dyDescent="0.2">
      <c r="D229" s="10"/>
    </row>
    <row r="230" spans="1:26" x14ac:dyDescent="0.2">
      <c r="D230" s="10"/>
    </row>
    <row r="231" spans="1:26" x14ac:dyDescent="0.2">
      <c r="D231" s="10"/>
    </row>
    <row r="232" spans="1:26" x14ac:dyDescent="0.2">
      <c r="D232" s="10"/>
    </row>
    <row r="233" spans="1:26" x14ac:dyDescent="0.2">
      <c r="D233" s="10"/>
    </row>
    <row r="234" spans="1:26" x14ac:dyDescent="0.2">
      <c r="D234" s="10"/>
    </row>
    <row r="235" spans="1:26" x14ac:dyDescent="0.2">
      <c r="D235" s="10"/>
    </row>
    <row r="236" spans="1:26" x14ac:dyDescent="0.2">
      <c r="D236" s="10"/>
    </row>
    <row r="237" spans="1:26" x14ac:dyDescent="0.2">
      <c r="D237" s="10"/>
    </row>
    <row r="238" spans="1:26" x14ac:dyDescent="0.2">
      <c r="D238" s="10"/>
    </row>
    <row r="239" spans="1:26" x14ac:dyDescent="0.2">
      <c r="D239" s="10"/>
    </row>
    <row r="240" spans="1:26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BH5000"/>
  <sheetViews>
    <sheetView workbookViewId="0">
      <pane ySplit="7" topLeftCell="A8" activePane="bottomLeft" state="frozen"/>
      <selection pane="bottomLeft" activeCell="L106" sqref="L106"/>
    </sheetView>
  </sheetViews>
  <sheetFormatPr defaultRowHeight="12.75" outlineLevelRow="1" x14ac:dyDescent="0.2"/>
  <cols>
    <col min="1" max="1" width="3.28515625" customWidth="1"/>
    <col min="2" max="2" width="12.42578125" style="120" customWidth="1"/>
    <col min="3" max="3" width="63.28515625" style="120" customWidth="1"/>
    <col min="4" max="4" width="4.7109375" customWidth="1"/>
    <col min="5" max="5" width="10.42578125" customWidth="1"/>
    <col min="6" max="6" width="9.7109375" customWidth="1"/>
    <col min="7" max="7" width="12.7109375" customWidth="1"/>
    <col min="8" max="11" width="0" hidden="1" customWidth="1"/>
    <col min="18" max="18" width="6.7109375" customWidth="1"/>
    <col min="20" max="20" width="8.28515625" customWidth="1"/>
    <col min="21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63" t="s">
        <v>146</v>
      </c>
      <c r="B1" s="263"/>
      <c r="C1" s="263"/>
      <c r="D1" s="263"/>
      <c r="E1" s="263"/>
      <c r="F1" s="263"/>
      <c r="G1" s="263"/>
      <c r="AG1" t="s">
        <v>147</v>
      </c>
    </row>
    <row r="2" spans="1:60" ht="25.15" customHeight="1" x14ac:dyDescent="0.2">
      <c r="A2" s="50" t="s">
        <v>7</v>
      </c>
      <c r="B2" s="49" t="s">
        <v>43</v>
      </c>
      <c r="C2" s="264" t="s">
        <v>942</v>
      </c>
      <c r="D2" s="265"/>
      <c r="E2" s="265"/>
      <c r="F2" s="265"/>
      <c r="G2" s="266"/>
      <c r="M2" s="195">
        <v>0</v>
      </c>
      <c r="N2" s="196" t="s">
        <v>937</v>
      </c>
      <c r="O2" s="198" t="s">
        <v>940</v>
      </c>
      <c r="AG2" t="s">
        <v>148</v>
      </c>
    </row>
    <row r="3" spans="1:60" ht="25.15" customHeight="1" x14ac:dyDescent="0.2">
      <c r="A3" s="50" t="s">
        <v>8</v>
      </c>
      <c r="B3" s="49" t="s">
        <v>51</v>
      </c>
      <c r="C3" s="264" t="s">
        <v>52</v>
      </c>
      <c r="D3" s="265"/>
      <c r="E3" s="265"/>
      <c r="F3" s="265"/>
      <c r="G3" s="266"/>
      <c r="M3" s="197">
        <v>0</v>
      </c>
      <c r="N3" s="196" t="s">
        <v>938</v>
      </c>
      <c r="O3" s="198" t="s">
        <v>940</v>
      </c>
      <c r="AC3" s="120" t="s">
        <v>148</v>
      </c>
      <c r="AG3" t="s">
        <v>149</v>
      </c>
    </row>
    <row r="4" spans="1:60" ht="25.15" customHeight="1" x14ac:dyDescent="0.2">
      <c r="A4" s="139" t="s">
        <v>9</v>
      </c>
      <c r="B4" s="140" t="s">
        <v>59</v>
      </c>
      <c r="C4" s="267" t="s">
        <v>60</v>
      </c>
      <c r="D4" s="268"/>
      <c r="E4" s="268"/>
      <c r="F4" s="268"/>
      <c r="G4" s="269"/>
      <c r="AG4" t="s">
        <v>150</v>
      </c>
    </row>
    <row r="5" spans="1:60" x14ac:dyDescent="0.2">
      <c r="D5" s="10"/>
    </row>
    <row r="6" spans="1:60" ht="38.25" x14ac:dyDescent="0.2">
      <c r="A6" s="142" t="s">
        <v>151</v>
      </c>
      <c r="B6" s="144" t="s">
        <v>152</v>
      </c>
      <c r="C6" s="144" t="s">
        <v>153</v>
      </c>
      <c r="D6" s="143" t="s">
        <v>154</v>
      </c>
      <c r="E6" s="142" t="s">
        <v>155</v>
      </c>
      <c r="F6" s="141" t="s">
        <v>156</v>
      </c>
      <c r="G6" s="142" t="s">
        <v>29</v>
      </c>
      <c r="H6" s="145" t="s">
        <v>30</v>
      </c>
      <c r="I6" s="145" t="s">
        <v>157</v>
      </c>
      <c r="J6" s="145" t="s">
        <v>31</v>
      </c>
      <c r="K6" s="145" t="s">
        <v>158</v>
      </c>
      <c r="L6" s="145" t="s">
        <v>159</v>
      </c>
      <c r="M6" s="145" t="s">
        <v>160</v>
      </c>
      <c r="N6" s="145" t="s">
        <v>161</v>
      </c>
      <c r="O6" s="145" t="s">
        <v>162</v>
      </c>
      <c r="P6" s="145" t="s">
        <v>163</v>
      </c>
      <c r="Q6" s="145" t="s">
        <v>164</v>
      </c>
      <c r="R6" s="145" t="s">
        <v>165</v>
      </c>
      <c r="S6" s="145" t="s">
        <v>166</v>
      </c>
      <c r="T6" s="145" t="s">
        <v>167</v>
      </c>
      <c r="U6" s="145" t="s">
        <v>168</v>
      </c>
      <c r="V6" s="145" t="s">
        <v>169</v>
      </c>
      <c r="W6" s="145" t="s">
        <v>170</v>
      </c>
      <c r="X6" s="145" t="s">
        <v>171</v>
      </c>
      <c r="Y6" s="145" t="s">
        <v>172</v>
      </c>
    </row>
    <row r="7" spans="1:60" hidden="1" x14ac:dyDescent="0.2">
      <c r="A7" s="3"/>
      <c r="B7" s="4"/>
      <c r="C7" s="4"/>
      <c r="D7" s="6"/>
      <c r="E7" s="147"/>
      <c r="F7" s="148"/>
      <c r="G7" s="148"/>
      <c r="H7" s="148"/>
      <c r="I7" s="148"/>
      <c r="J7" s="148"/>
      <c r="K7" s="148"/>
      <c r="L7" s="148"/>
      <c r="M7" s="148"/>
      <c r="N7" s="147"/>
      <c r="O7" s="147"/>
      <c r="P7" s="147"/>
      <c r="Q7" s="147"/>
      <c r="R7" s="148"/>
      <c r="S7" s="148"/>
      <c r="T7" s="148"/>
      <c r="U7" s="148"/>
      <c r="V7" s="148"/>
      <c r="W7" s="148"/>
      <c r="X7" s="148"/>
      <c r="Y7" s="148"/>
    </row>
    <row r="8" spans="1:60" x14ac:dyDescent="0.2">
      <c r="A8" s="160" t="s">
        <v>173</v>
      </c>
      <c r="B8" s="161" t="s">
        <v>115</v>
      </c>
      <c r="C8" s="185" t="s">
        <v>116</v>
      </c>
      <c r="D8" s="162"/>
      <c r="E8" s="163"/>
      <c r="F8" s="164"/>
      <c r="G8" s="164">
        <f>SUMIF(AG9:AG18,"&lt;&gt;NOR",G9:G18)</f>
        <v>0</v>
      </c>
      <c r="H8" s="164"/>
      <c r="I8" s="164">
        <f>SUM(I9:I18)</f>
        <v>3910.1000000000004</v>
      </c>
      <c r="J8" s="164"/>
      <c r="K8" s="164">
        <f>SUM(K9:K18)</f>
        <v>9383.64</v>
      </c>
      <c r="L8" s="164"/>
      <c r="M8" s="164">
        <f>SUM(M9:M18)</f>
        <v>0</v>
      </c>
      <c r="N8" s="163"/>
      <c r="O8" s="163">
        <f>SUM(O9:O18)</f>
        <v>2.3499999999999996</v>
      </c>
      <c r="P8" s="163"/>
      <c r="Q8" s="163">
        <f>SUM(Q9:Q18)</f>
        <v>0</v>
      </c>
      <c r="R8" s="164"/>
      <c r="S8" s="164"/>
      <c r="T8" s="165"/>
      <c r="U8" s="159"/>
      <c r="V8" s="159">
        <f>SUM(V9:V18)</f>
        <v>0</v>
      </c>
      <c r="W8" s="159"/>
      <c r="X8" s="159"/>
      <c r="Y8" s="159"/>
      <c r="AG8" t="s">
        <v>174</v>
      </c>
    </row>
    <row r="9" spans="1:60" outlineLevel="1" x14ac:dyDescent="0.2">
      <c r="A9" s="177">
        <v>1</v>
      </c>
      <c r="B9" s="178" t="s">
        <v>566</v>
      </c>
      <c r="C9" s="188" t="s">
        <v>567</v>
      </c>
      <c r="D9" s="179" t="s">
        <v>175</v>
      </c>
      <c r="E9" s="180">
        <v>60</v>
      </c>
      <c r="F9" s="192">
        <v>0</v>
      </c>
      <c r="G9" s="182">
        <f t="shared" ref="G9:G18" si="0">ROUND(E9*F9,2)</f>
        <v>0</v>
      </c>
      <c r="H9" s="181">
        <v>0</v>
      </c>
      <c r="I9" s="182">
        <f t="shared" ref="I9:I18" si="1">ROUND(E9*H9,2)</f>
        <v>0</v>
      </c>
      <c r="J9" s="181">
        <v>155</v>
      </c>
      <c r="K9" s="182">
        <f t="shared" ref="K9:K18" si="2">ROUND(E9*J9,2)</f>
        <v>9300</v>
      </c>
      <c r="L9" s="182">
        <v>21</v>
      </c>
      <c r="M9" s="182">
        <f t="shared" ref="M9:M18" si="3">G9*(1+L9/100)</f>
        <v>0</v>
      </c>
      <c r="N9" s="180">
        <v>6.0000000000000001E-3</v>
      </c>
      <c r="O9" s="180">
        <f t="shared" ref="O9:O18" si="4">ROUND(E9*N9,2)</f>
        <v>0.36</v>
      </c>
      <c r="P9" s="180">
        <v>0</v>
      </c>
      <c r="Q9" s="180">
        <f t="shared" ref="Q9:Q18" si="5">ROUND(E9*P9,2)</f>
        <v>0</v>
      </c>
      <c r="R9" s="182"/>
      <c r="S9" s="182" t="s">
        <v>176</v>
      </c>
      <c r="T9" s="183" t="s">
        <v>177</v>
      </c>
      <c r="U9" s="156">
        <v>0</v>
      </c>
      <c r="V9" s="156">
        <f t="shared" ref="V9:V18" si="6">ROUND(E9*U9,2)</f>
        <v>0</v>
      </c>
      <c r="W9" s="156"/>
      <c r="X9" s="156" t="s">
        <v>178</v>
      </c>
      <c r="Y9" s="156" t="s">
        <v>179</v>
      </c>
      <c r="Z9" s="146"/>
      <c r="AA9" s="146"/>
      <c r="AB9" s="146"/>
      <c r="AC9" s="146"/>
      <c r="AD9" s="146"/>
      <c r="AE9" s="146"/>
      <c r="AF9" s="146"/>
      <c r="AG9" s="146" t="s">
        <v>568</v>
      </c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</row>
    <row r="10" spans="1:60" outlineLevel="1" x14ac:dyDescent="0.2">
      <c r="A10" s="177">
        <v>2</v>
      </c>
      <c r="B10" s="178" t="s">
        <v>569</v>
      </c>
      <c r="C10" s="188" t="s">
        <v>570</v>
      </c>
      <c r="D10" s="179" t="s">
        <v>182</v>
      </c>
      <c r="E10" s="180">
        <v>120</v>
      </c>
      <c r="F10" s="192">
        <v>0</v>
      </c>
      <c r="G10" s="182">
        <f t="shared" si="0"/>
        <v>0</v>
      </c>
      <c r="H10" s="181">
        <v>12.5</v>
      </c>
      <c r="I10" s="182">
        <f t="shared" si="1"/>
        <v>1500</v>
      </c>
      <c r="J10" s="181">
        <v>0</v>
      </c>
      <c r="K10" s="182">
        <f t="shared" si="2"/>
        <v>0</v>
      </c>
      <c r="L10" s="182">
        <v>21</v>
      </c>
      <c r="M10" s="182">
        <f t="shared" si="3"/>
        <v>0</v>
      </c>
      <c r="N10" s="180">
        <v>1.2E-2</v>
      </c>
      <c r="O10" s="180">
        <f t="shared" si="4"/>
        <v>1.44</v>
      </c>
      <c r="P10" s="180">
        <v>0</v>
      </c>
      <c r="Q10" s="180">
        <f t="shared" si="5"/>
        <v>0</v>
      </c>
      <c r="R10" s="182"/>
      <c r="S10" s="182" t="s">
        <v>176</v>
      </c>
      <c r="T10" s="183" t="s">
        <v>177</v>
      </c>
      <c r="U10" s="156">
        <v>0</v>
      </c>
      <c r="V10" s="156">
        <f t="shared" si="6"/>
        <v>0</v>
      </c>
      <c r="W10" s="156"/>
      <c r="X10" s="156" t="s">
        <v>211</v>
      </c>
      <c r="Y10" s="156" t="s">
        <v>179</v>
      </c>
      <c r="Z10" s="146"/>
      <c r="AA10" s="146"/>
      <c r="AB10" s="146"/>
      <c r="AC10" s="146"/>
      <c r="AD10" s="146"/>
      <c r="AE10" s="146"/>
      <c r="AF10" s="146"/>
      <c r="AG10" s="146" t="s">
        <v>212</v>
      </c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</row>
    <row r="11" spans="1:60" outlineLevel="1" x14ac:dyDescent="0.2">
      <c r="A11" s="177">
        <v>3</v>
      </c>
      <c r="B11" s="178" t="s">
        <v>569</v>
      </c>
      <c r="C11" s="188" t="s">
        <v>571</v>
      </c>
      <c r="D11" s="179" t="s">
        <v>182</v>
      </c>
      <c r="E11" s="180">
        <v>13</v>
      </c>
      <c r="F11" s="192">
        <v>0</v>
      </c>
      <c r="G11" s="182">
        <f t="shared" si="0"/>
        <v>0</v>
      </c>
      <c r="H11" s="181">
        <v>13.8</v>
      </c>
      <c r="I11" s="182">
        <f t="shared" si="1"/>
        <v>179.4</v>
      </c>
      <c r="J11" s="181">
        <v>0</v>
      </c>
      <c r="K11" s="182">
        <f t="shared" si="2"/>
        <v>0</v>
      </c>
      <c r="L11" s="182">
        <v>21</v>
      </c>
      <c r="M11" s="182">
        <f t="shared" si="3"/>
        <v>0</v>
      </c>
      <c r="N11" s="180">
        <v>1.9499999999999999E-3</v>
      </c>
      <c r="O11" s="180">
        <f t="shared" si="4"/>
        <v>0.03</v>
      </c>
      <c r="P11" s="180">
        <v>0</v>
      </c>
      <c r="Q11" s="180">
        <f t="shared" si="5"/>
        <v>0</v>
      </c>
      <c r="R11" s="182"/>
      <c r="S11" s="182" t="s">
        <v>176</v>
      </c>
      <c r="T11" s="183" t="s">
        <v>177</v>
      </c>
      <c r="U11" s="156">
        <v>0</v>
      </c>
      <c r="V11" s="156">
        <f t="shared" si="6"/>
        <v>0</v>
      </c>
      <c r="W11" s="156"/>
      <c r="X11" s="156" t="s">
        <v>233</v>
      </c>
      <c r="Y11" s="156" t="s">
        <v>179</v>
      </c>
      <c r="Z11" s="146"/>
      <c r="AA11" s="146"/>
      <c r="AB11" s="146"/>
      <c r="AC11" s="146"/>
      <c r="AD11" s="146"/>
      <c r="AE11" s="146"/>
      <c r="AF11" s="146"/>
      <c r="AG11" s="146" t="s">
        <v>340</v>
      </c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</row>
    <row r="12" spans="1:60" outlineLevel="1" x14ac:dyDescent="0.2">
      <c r="A12" s="177">
        <v>4</v>
      </c>
      <c r="B12" s="178" t="s">
        <v>569</v>
      </c>
      <c r="C12" s="188" t="s">
        <v>572</v>
      </c>
      <c r="D12" s="179" t="s">
        <v>182</v>
      </c>
      <c r="E12" s="180">
        <v>39</v>
      </c>
      <c r="F12" s="192">
        <v>0</v>
      </c>
      <c r="G12" s="182">
        <f t="shared" si="0"/>
        <v>0</v>
      </c>
      <c r="H12" s="181">
        <v>16.3</v>
      </c>
      <c r="I12" s="182">
        <f t="shared" si="1"/>
        <v>635.70000000000005</v>
      </c>
      <c r="J12" s="181">
        <v>0</v>
      </c>
      <c r="K12" s="182">
        <f t="shared" si="2"/>
        <v>0</v>
      </c>
      <c r="L12" s="182">
        <v>21</v>
      </c>
      <c r="M12" s="182">
        <f t="shared" si="3"/>
        <v>0</v>
      </c>
      <c r="N12" s="180">
        <v>9.75E-3</v>
      </c>
      <c r="O12" s="180">
        <f t="shared" si="4"/>
        <v>0.38</v>
      </c>
      <c r="P12" s="180">
        <v>0</v>
      </c>
      <c r="Q12" s="180">
        <f t="shared" si="5"/>
        <v>0</v>
      </c>
      <c r="R12" s="182"/>
      <c r="S12" s="182" t="s">
        <v>176</v>
      </c>
      <c r="T12" s="183" t="s">
        <v>177</v>
      </c>
      <c r="U12" s="156">
        <v>0</v>
      </c>
      <c r="V12" s="156">
        <f t="shared" si="6"/>
        <v>0</v>
      </c>
      <c r="W12" s="156"/>
      <c r="X12" s="156" t="s">
        <v>233</v>
      </c>
      <c r="Y12" s="156" t="s">
        <v>179</v>
      </c>
      <c r="Z12" s="146"/>
      <c r="AA12" s="146"/>
      <c r="AB12" s="146"/>
      <c r="AC12" s="146"/>
      <c r="AD12" s="146"/>
      <c r="AE12" s="146"/>
      <c r="AF12" s="146"/>
      <c r="AG12" s="146" t="s">
        <v>340</v>
      </c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</row>
    <row r="13" spans="1:60" outlineLevel="1" x14ac:dyDescent="0.2">
      <c r="A13" s="177">
        <v>5</v>
      </c>
      <c r="B13" s="178" t="s">
        <v>569</v>
      </c>
      <c r="C13" s="188" t="s">
        <v>573</v>
      </c>
      <c r="D13" s="179" t="s">
        <v>182</v>
      </c>
      <c r="E13" s="180">
        <v>17</v>
      </c>
      <c r="F13" s="192">
        <v>0</v>
      </c>
      <c r="G13" s="182">
        <f t="shared" si="0"/>
        <v>0</v>
      </c>
      <c r="H13" s="181">
        <v>29</v>
      </c>
      <c r="I13" s="182">
        <f t="shared" si="1"/>
        <v>493</v>
      </c>
      <c r="J13" s="181">
        <v>0</v>
      </c>
      <c r="K13" s="182">
        <f t="shared" si="2"/>
        <v>0</v>
      </c>
      <c r="L13" s="182">
        <v>21</v>
      </c>
      <c r="M13" s="182">
        <f t="shared" si="3"/>
        <v>0</v>
      </c>
      <c r="N13" s="180">
        <v>7.6499999999999997E-3</v>
      </c>
      <c r="O13" s="180">
        <f t="shared" si="4"/>
        <v>0.13</v>
      </c>
      <c r="P13" s="180">
        <v>0</v>
      </c>
      <c r="Q13" s="180">
        <f t="shared" si="5"/>
        <v>0</v>
      </c>
      <c r="R13" s="182"/>
      <c r="S13" s="182" t="s">
        <v>176</v>
      </c>
      <c r="T13" s="183" t="s">
        <v>177</v>
      </c>
      <c r="U13" s="156">
        <v>0</v>
      </c>
      <c r="V13" s="156">
        <f t="shared" si="6"/>
        <v>0</v>
      </c>
      <c r="W13" s="156"/>
      <c r="X13" s="156" t="s">
        <v>233</v>
      </c>
      <c r="Y13" s="156" t="s">
        <v>179</v>
      </c>
      <c r="Z13" s="146"/>
      <c r="AA13" s="146"/>
      <c r="AB13" s="146"/>
      <c r="AC13" s="146"/>
      <c r="AD13" s="146"/>
      <c r="AE13" s="146"/>
      <c r="AF13" s="146"/>
      <c r="AG13" s="146" t="s">
        <v>340</v>
      </c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</row>
    <row r="14" spans="1:60" outlineLevel="1" x14ac:dyDescent="0.2">
      <c r="A14" s="177">
        <v>6</v>
      </c>
      <c r="B14" s="178" t="s">
        <v>569</v>
      </c>
      <c r="C14" s="188" t="s">
        <v>574</v>
      </c>
      <c r="D14" s="179" t="s">
        <v>575</v>
      </c>
      <c r="E14" s="180">
        <v>2</v>
      </c>
      <c r="F14" s="192">
        <v>0</v>
      </c>
      <c r="G14" s="182">
        <f t="shared" si="0"/>
        <v>0</v>
      </c>
      <c r="H14" s="181">
        <v>73</v>
      </c>
      <c r="I14" s="182">
        <f t="shared" si="1"/>
        <v>146</v>
      </c>
      <c r="J14" s="181">
        <v>0</v>
      </c>
      <c r="K14" s="182">
        <f t="shared" si="2"/>
        <v>0</v>
      </c>
      <c r="L14" s="182">
        <v>21</v>
      </c>
      <c r="M14" s="182">
        <f t="shared" si="3"/>
        <v>0</v>
      </c>
      <c r="N14" s="180">
        <v>8.0000000000000004E-4</v>
      </c>
      <c r="O14" s="180">
        <f t="shared" si="4"/>
        <v>0</v>
      </c>
      <c r="P14" s="180">
        <v>0</v>
      </c>
      <c r="Q14" s="180">
        <f t="shared" si="5"/>
        <v>0</v>
      </c>
      <c r="R14" s="182"/>
      <c r="S14" s="182" t="s">
        <v>176</v>
      </c>
      <c r="T14" s="183" t="s">
        <v>177</v>
      </c>
      <c r="U14" s="156">
        <v>0</v>
      </c>
      <c r="V14" s="156">
        <f t="shared" si="6"/>
        <v>0</v>
      </c>
      <c r="W14" s="156"/>
      <c r="X14" s="156" t="s">
        <v>233</v>
      </c>
      <c r="Y14" s="156" t="s">
        <v>179</v>
      </c>
      <c r="Z14" s="146"/>
      <c r="AA14" s="146"/>
      <c r="AB14" s="146"/>
      <c r="AC14" s="146"/>
      <c r="AD14" s="146"/>
      <c r="AE14" s="146"/>
      <c r="AF14" s="146"/>
      <c r="AG14" s="146" t="s">
        <v>340</v>
      </c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</row>
    <row r="15" spans="1:60" outlineLevel="1" x14ac:dyDescent="0.2">
      <c r="A15" s="177">
        <v>7</v>
      </c>
      <c r="B15" s="178" t="s">
        <v>576</v>
      </c>
      <c r="C15" s="188" t="s">
        <v>577</v>
      </c>
      <c r="D15" s="179" t="s">
        <v>182</v>
      </c>
      <c r="E15" s="180">
        <v>1</v>
      </c>
      <c r="F15" s="192">
        <v>0</v>
      </c>
      <c r="G15" s="182">
        <f t="shared" si="0"/>
        <v>0</v>
      </c>
      <c r="H15" s="181">
        <v>126</v>
      </c>
      <c r="I15" s="182">
        <f t="shared" si="1"/>
        <v>126</v>
      </c>
      <c r="J15" s="181">
        <v>0</v>
      </c>
      <c r="K15" s="182">
        <f t="shared" si="2"/>
        <v>0</v>
      </c>
      <c r="L15" s="182">
        <v>21</v>
      </c>
      <c r="M15" s="182">
        <f t="shared" si="3"/>
        <v>0</v>
      </c>
      <c r="N15" s="180">
        <v>2.7E-4</v>
      </c>
      <c r="O15" s="180">
        <f t="shared" si="4"/>
        <v>0</v>
      </c>
      <c r="P15" s="180">
        <v>0</v>
      </c>
      <c r="Q15" s="180">
        <f t="shared" si="5"/>
        <v>0</v>
      </c>
      <c r="R15" s="182"/>
      <c r="S15" s="182" t="s">
        <v>176</v>
      </c>
      <c r="T15" s="183" t="s">
        <v>177</v>
      </c>
      <c r="U15" s="156">
        <v>0</v>
      </c>
      <c r="V15" s="156">
        <f t="shared" si="6"/>
        <v>0</v>
      </c>
      <c r="W15" s="156"/>
      <c r="X15" s="156" t="s">
        <v>211</v>
      </c>
      <c r="Y15" s="156" t="s">
        <v>179</v>
      </c>
      <c r="Z15" s="146"/>
      <c r="AA15" s="146"/>
      <c r="AB15" s="146"/>
      <c r="AC15" s="146"/>
      <c r="AD15" s="146"/>
      <c r="AE15" s="146"/>
      <c r="AF15" s="146"/>
      <c r="AG15" s="146" t="s">
        <v>212</v>
      </c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</row>
    <row r="16" spans="1:60" outlineLevel="1" x14ac:dyDescent="0.2">
      <c r="A16" s="177">
        <v>8</v>
      </c>
      <c r="B16" s="178" t="s">
        <v>578</v>
      </c>
      <c r="C16" s="188" t="s">
        <v>579</v>
      </c>
      <c r="D16" s="179" t="s">
        <v>182</v>
      </c>
      <c r="E16" s="180">
        <v>5</v>
      </c>
      <c r="F16" s="192">
        <v>0</v>
      </c>
      <c r="G16" s="182">
        <f t="shared" si="0"/>
        <v>0</v>
      </c>
      <c r="H16" s="181">
        <v>166</v>
      </c>
      <c r="I16" s="182">
        <f t="shared" si="1"/>
        <v>830</v>
      </c>
      <c r="J16" s="181">
        <v>0</v>
      </c>
      <c r="K16" s="182">
        <f t="shared" si="2"/>
        <v>0</v>
      </c>
      <c r="L16" s="182">
        <v>21</v>
      </c>
      <c r="M16" s="182">
        <f t="shared" si="3"/>
        <v>0</v>
      </c>
      <c r="N16" s="180">
        <v>2.9499999999999999E-3</v>
      </c>
      <c r="O16" s="180">
        <f t="shared" si="4"/>
        <v>0.01</v>
      </c>
      <c r="P16" s="180">
        <v>0</v>
      </c>
      <c r="Q16" s="180">
        <f t="shared" si="5"/>
        <v>0</v>
      </c>
      <c r="R16" s="182"/>
      <c r="S16" s="182" t="s">
        <v>176</v>
      </c>
      <c r="T16" s="183" t="s">
        <v>177</v>
      </c>
      <c r="U16" s="156">
        <v>0</v>
      </c>
      <c r="V16" s="156">
        <f t="shared" si="6"/>
        <v>0</v>
      </c>
      <c r="W16" s="156"/>
      <c r="X16" s="156" t="s">
        <v>211</v>
      </c>
      <c r="Y16" s="156" t="s">
        <v>179</v>
      </c>
      <c r="Z16" s="146"/>
      <c r="AA16" s="146"/>
      <c r="AB16" s="146"/>
      <c r="AC16" s="146"/>
      <c r="AD16" s="146"/>
      <c r="AE16" s="146"/>
      <c r="AF16" s="146"/>
      <c r="AG16" s="146" t="s">
        <v>212</v>
      </c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</row>
    <row r="17" spans="1:60" outlineLevel="1" x14ac:dyDescent="0.2">
      <c r="A17" s="177">
        <v>9</v>
      </c>
      <c r="B17" s="178" t="s">
        <v>580</v>
      </c>
      <c r="C17" s="188" t="s">
        <v>581</v>
      </c>
      <c r="D17" s="179" t="s">
        <v>202</v>
      </c>
      <c r="E17" s="180">
        <v>4.1000000000000002E-2</v>
      </c>
      <c r="F17" s="192">
        <v>0</v>
      </c>
      <c r="G17" s="182">
        <f t="shared" si="0"/>
        <v>0</v>
      </c>
      <c r="H17" s="181">
        <v>0</v>
      </c>
      <c r="I17" s="182">
        <f t="shared" si="1"/>
        <v>0</v>
      </c>
      <c r="J17" s="181">
        <v>1520</v>
      </c>
      <c r="K17" s="182">
        <f t="shared" si="2"/>
        <v>62.32</v>
      </c>
      <c r="L17" s="182">
        <v>21</v>
      </c>
      <c r="M17" s="182">
        <f t="shared" si="3"/>
        <v>0</v>
      </c>
      <c r="N17" s="180">
        <v>0</v>
      </c>
      <c r="O17" s="180">
        <f t="shared" si="4"/>
        <v>0</v>
      </c>
      <c r="P17" s="180">
        <v>0</v>
      </c>
      <c r="Q17" s="180">
        <f t="shared" si="5"/>
        <v>0</v>
      </c>
      <c r="R17" s="182"/>
      <c r="S17" s="182" t="s">
        <v>176</v>
      </c>
      <c r="T17" s="183" t="s">
        <v>177</v>
      </c>
      <c r="U17" s="156">
        <v>0</v>
      </c>
      <c r="V17" s="156">
        <f t="shared" si="6"/>
        <v>0</v>
      </c>
      <c r="W17" s="156"/>
      <c r="X17" s="156" t="s">
        <v>178</v>
      </c>
      <c r="Y17" s="156" t="s">
        <v>179</v>
      </c>
      <c r="Z17" s="146"/>
      <c r="AA17" s="146"/>
      <c r="AB17" s="146"/>
      <c r="AC17" s="146"/>
      <c r="AD17" s="146"/>
      <c r="AE17" s="146"/>
      <c r="AF17" s="146"/>
      <c r="AG17" s="146" t="s">
        <v>568</v>
      </c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</row>
    <row r="18" spans="1:60" outlineLevel="1" x14ac:dyDescent="0.2">
      <c r="A18" s="177">
        <v>10</v>
      </c>
      <c r="B18" s="178" t="s">
        <v>582</v>
      </c>
      <c r="C18" s="188" t="s">
        <v>583</v>
      </c>
      <c r="D18" s="179" t="s">
        <v>202</v>
      </c>
      <c r="E18" s="180">
        <v>4.1000000000000002E-2</v>
      </c>
      <c r="F18" s="192">
        <v>0</v>
      </c>
      <c r="G18" s="182">
        <f t="shared" si="0"/>
        <v>0</v>
      </c>
      <c r="H18" s="181">
        <v>0</v>
      </c>
      <c r="I18" s="182">
        <f t="shared" si="1"/>
        <v>0</v>
      </c>
      <c r="J18" s="181">
        <v>520</v>
      </c>
      <c r="K18" s="182">
        <f t="shared" si="2"/>
        <v>21.32</v>
      </c>
      <c r="L18" s="182">
        <v>21</v>
      </c>
      <c r="M18" s="182">
        <f t="shared" si="3"/>
        <v>0</v>
      </c>
      <c r="N18" s="180">
        <v>0</v>
      </c>
      <c r="O18" s="180">
        <f t="shared" si="4"/>
        <v>0</v>
      </c>
      <c r="P18" s="180">
        <v>0</v>
      </c>
      <c r="Q18" s="180">
        <f t="shared" si="5"/>
        <v>0</v>
      </c>
      <c r="R18" s="182"/>
      <c r="S18" s="182" t="s">
        <v>176</v>
      </c>
      <c r="T18" s="183" t="s">
        <v>177</v>
      </c>
      <c r="U18" s="156">
        <v>0</v>
      </c>
      <c r="V18" s="156">
        <f t="shared" si="6"/>
        <v>0</v>
      </c>
      <c r="W18" s="156"/>
      <c r="X18" s="156" t="s">
        <v>178</v>
      </c>
      <c r="Y18" s="156" t="s">
        <v>179</v>
      </c>
      <c r="Z18" s="146"/>
      <c r="AA18" s="146"/>
      <c r="AB18" s="146"/>
      <c r="AC18" s="146"/>
      <c r="AD18" s="146"/>
      <c r="AE18" s="146"/>
      <c r="AF18" s="146"/>
      <c r="AG18" s="146" t="s">
        <v>568</v>
      </c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</row>
    <row r="19" spans="1:60" x14ac:dyDescent="0.2">
      <c r="A19" s="160" t="s">
        <v>173</v>
      </c>
      <c r="B19" s="161" t="s">
        <v>123</v>
      </c>
      <c r="C19" s="185" t="s">
        <v>124</v>
      </c>
      <c r="D19" s="162"/>
      <c r="E19" s="163"/>
      <c r="F19" s="164"/>
      <c r="G19" s="164">
        <f>SUMIF(AG20:AG26,"&lt;&gt;NOR",G20:G26)</f>
        <v>0</v>
      </c>
      <c r="H19" s="164"/>
      <c r="I19" s="164">
        <f>SUM(I20:I26)</f>
        <v>63000</v>
      </c>
      <c r="J19" s="164"/>
      <c r="K19" s="164">
        <f>SUM(K20:K26)</f>
        <v>15870.8</v>
      </c>
      <c r="L19" s="164"/>
      <c r="M19" s="164">
        <f>SUM(M20:M26)</f>
        <v>0</v>
      </c>
      <c r="N19" s="163"/>
      <c r="O19" s="163">
        <f>SUM(O20:O26)</f>
        <v>0.06</v>
      </c>
      <c r="P19" s="163"/>
      <c r="Q19" s="163">
        <f>SUM(Q20:Q26)</f>
        <v>0</v>
      </c>
      <c r="R19" s="164"/>
      <c r="S19" s="164"/>
      <c r="T19" s="165"/>
      <c r="U19" s="159"/>
      <c r="V19" s="159">
        <f>SUM(V20:V26)</f>
        <v>0</v>
      </c>
      <c r="W19" s="159"/>
      <c r="X19" s="159"/>
      <c r="Y19" s="159"/>
      <c r="AG19" t="s">
        <v>174</v>
      </c>
    </row>
    <row r="20" spans="1:60" outlineLevel="1" x14ac:dyDescent="0.2">
      <c r="A20" s="177">
        <v>11</v>
      </c>
      <c r="B20" s="178" t="s">
        <v>584</v>
      </c>
      <c r="C20" s="188" t="s">
        <v>585</v>
      </c>
      <c r="D20" s="179" t="s">
        <v>391</v>
      </c>
      <c r="E20" s="180">
        <v>1</v>
      </c>
      <c r="F20" s="192">
        <v>0</v>
      </c>
      <c r="G20" s="182">
        <f t="shared" ref="G20:G26" si="7">ROUND(E20*F20,2)</f>
        <v>0</v>
      </c>
      <c r="H20" s="181">
        <v>0</v>
      </c>
      <c r="I20" s="182">
        <f t="shared" ref="I20:I26" si="8">ROUND(E20*H20,2)</f>
        <v>0</v>
      </c>
      <c r="J20" s="181">
        <v>5210</v>
      </c>
      <c r="K20" s="182">
        <f t="shared" ref="K20:K26" si="9">ROUND(E20*J20,2)</f>
        <v>5210</v>
      </c>
      <c r="L20" s="182">
        <v>21</v>
      </c>
      <c r="M20" s="182">
        <f t="shared" ref="M20:M26" si="10">G20*(1+L20/100)</f>
        <v>0</v>
      </c>
      <c r="N20" s="180">
        <v>2.5200000000000001E-3</v>
      </c>
      <c r="O20" s="180">
        <f t="shared" ref="O20:O26" si="11">ROUND(E20*N20,2)</f>
        <v>0</v>
      </c>
      <c r="P20" s="180">
        <v>0</v>
      </c>
      <c r="Q20" s="180">
        <f t="shared" ref="Q20:Q26" si="12">ROUND(E20*P20,2)</f>
        <v>0</v>
      </c>
      <c r="R20" s="182"/>
      <c r="S20" s="182" t="s">
        <v>176</v>
      </c>
      <c r="T20" s="183" t="s">
        <v>177</v>
      </c>
      <c r="U20" s="156">
        <v>0</v>
      </c>
      <c r="V20" s="156">
        <f t="shared" ref="V20:V26" si="13">ROUND(E20*U20,2)</f>
        <v>0</v>
      </c>
      <c r="W20" s="156"/>
      <c r="X20" s="156" t="s">
        <v>178</v>
      </c>
      <c r="Y20" s="156" t="s">
        <v>179</v>
      </c>
      <c r="Z20" s="146"/>
      <c r="AA20" s="146"/>
      <c r="AB20" s="146"/>
      <c r="AC20" s="146"/>
      <c r="AD20" s="146"/>
      <c r="AE20" s="146"/>
      <c r="AF20" s="146"/>
      <c r="AG20" s="146" t="s">
        <v>568</v>
      </c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</row>
    <row r="21" spans="1:60" ht="22.5" outlineLevel="1" x14ac:dyDescent="0.2">
      <c r="A21" s="177">
        <v>12</v>
      </c>
      <c r="B21" s="178" t="s">
        <v>569</v>
      </c>
      <c r="C21" s="188" t="s">
        <v>586</v>
      </c>
      <c r="D21" s="179" t="s">
        <v>270</v>
      </c>
      <c r="E21" s="180">
        <v>1</v>
      </c>
      <c r="F21" s="192">
        <v>0</v>
      </c>
      <c r="G21" s="182">
        <f t="shared" si="7"/>
        <v>0</v>
      </c>
      <c r="H21" s="181">
        <v>63000</v>
      </c>
      <c r="I21" s="182">
        <f t="shared" si="8"/>
        <v>63000</v>
      </c>
      <c r="J21" s="181">
        <v>0</v>
      </c>
      <c r="K21" s="182">
        <f t="shared" si="9"/>
        <v>0</v>
      </c>
      <c r="L21" s="182">
        <v>21</v>
      </c>
      <c r="M21" s="182">
        <f t="shared" si="10"/>
        <v>0</v>
      </c>
      <c r="N21" s="180">
        <v>5.5E-2</v>
      </c>
      <c r="O21" s="180">
        <f t="shared" si="11"/>
        <v>0.06</v>
      </c>
      <c r="P21" s="180">
        <v>0</v>
      </c>
      <c r="Q21" s="180">
        <f t="shared" si="12"/>
        <v>0</v>
      </c>
      <c r="R21" s="182"/>
      <c r="S21" s="182" t="s">
        <v>176</v>
      </c>
      <c r="T21" s="183" t="s">
        <v>177</v>
      </c>
      <c r="U21" s="156">
        <v>0</v>
      </c>
      <c r="V21" s="156">
        <f t="shared" si="13"/>
        <v>0</v>
      </c>
      <c r="W21" s="156"/>
      <c r="X21" s="156" t="s">
        <v>233</v>
      </c>
      <c r="Y21" s="156" t="s">
        <v>179</v>
      </c>
      <c r="Z21" s="146"/>
      <c r="AA21" s="146"/>
      <c r="AB21" s="146"/>
      <c r="AC21" s="146"/>
      <c r="AD21" s="146"/>
      <c r="AE21" s="146"/>
      <c r="AF21" s="146"/>
      <c r="AG21" s="146" t="s">
        <v>340</v>
      </c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</row>
    <row r="22" spans="1:60" ht="22.5" outlineLevel="1" x14ac:dyDescent="0.2">
      <c r="A22" s="177">
        <v>13</v>
      </c>
      <c r="B22" s="178" t="s">
        <v>587</v>
      </c>
      <c r="C22" s="188" t="s">
        <v>588</v>
      </c>
      <c r="D22" s="179" t="s">
        <v>391</v>
      </c>
      <c r="E22" s="180">
        <v>1</v>
      </c>
      <c r="F22" s="192">
        <v>0</v>
      </c>
      <c r="G22" s="182">
        <f t="shared" si="7"/>
        <v>0</v>
      </c>
      <c r="H22" s="181">
        <v>0</v>
      </c>
      <c r="I22" s="182">
        <f t="shared" si="8"/>
        <v>0</v>
      </c>
      <c r="J22" s="181">
        <v>4950</v>
      </c>
      <c r="K22" s="182">
        <f t="shared" si="9"/>
        <v>4950</v>
      </c>
      <c r="L22" s="182">
        <v>21</v>
      </c>
      <c r="M22" s="182">
        <f t="shared" si="10"/>
        <v>0</v>
      </c>
      <c r="N22" s="180">
        <v>1.5200000000000001E-3</v>
      </c>
      <c r="O22" s="180">
        <f t="shared" si="11"/>
        <v>0</v>
      </c>
      <c r="P22" s="180">
        <v>0</v>
      </c>
      <c r="Q22" s="180">
        <f t="shared" si="12"/>
        <v>0</v>
      </c>
      <c r="R22" s="182"/>
      <c r="S22" s="182" t="s">
        <v>176</v>
      </c>
      <c r="T22" s="183" t="s">
        <v>177</v>
      </c>
      <c r="U22" s="156">
        <v>0</v>
      </c>
      <c r="V22" s="156">
        <f t="shared" si="13"/>
        <v>0</v>
      </c>
      <c r="W22" s="156"/>
      <c r="X22" s="156" t="s">
        <v>178</v>
      </c>
      <c r="Y22" s="156" t="s">
        <v>179</v>
      </c>
      <c r="Z22" s="146"/>
      <c r="AA22" s="146"/>
      <c r="AB22" s="146"/>
      <c r="AC22" s="146"/>
      <c r="AD22" s="146"/>
      <c r="AE22" s="146"/>
      <c r="AF22" s="146"/>
      <c r="AG22" s="146" t="s">
        <v>568</v>
      </c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</row>
    <row r="23" spans="1:60" outlineLevel="1" x14ac:dyDescent="0.2">
      <c r="A23" s="177">
        <v>14</v>
      </c>
      <c r="B23" s="178" t="s">
        <v>589</v>
      </c>
      <c r="C23" s="188" t="s">
        <v>590</v>
      </c>
      <c r="D23" s="179" t="s">
        <v>182</v>
      </c>
      <c r="E23" s="180">
        <v>3</v>
      </c>
      <c r="F23" s="192">
        <v>0</v>
      </c>
      <c r="G23" s="182">
        <f t="shared" si="7"/>
        <v>0</v>
      </c>
      <c r="H23" s="181">
        <v>0</v>
      </c>
      <c r="I23" s="182">
        <f t="shared" si="8"/>
        <v>0</v>
      </c>
      <c r="J23" s="181">
        <v>1260</v>
      </c>
      <c r="K23" s="182">
        <f t="shared" si="9"/>
        <v>3780</v>
      </c>
      <c r="L23" s="182">
        <v>21</v>
      </c>
      <c r="M23" s="182">
        <f t="shared" si="10"/>
        <v>0</v>
      </c>
      <c r="N23" s="180">
        <v>1.32E-3</v>
      </c>
      <c r="O23" s="180">
        <f t="shared" si="11"/>
        <v>0</v>
      </c>
      <c r="P23" s="180">
        <v>0</v>
      </c>
      <c r="Q23" s="180">
        <f t="shared" si="12"/>
        <v>0</v>
      </c>
      <c r="R23" s="182"/>
      <c r="S23" s="182" t="s">
        <v>176</v>
      </c>
      <c r="T23" s="183" t="s">
        <v>177</v>
      </c>
      <c r="U23" s="156">
        <v>0</v>
      </c>
      <c r="V23" s="156">
        <f t="shared" si="13"/>
        <v>0</v>
      </c>
      <c r="W23" s="156"/>
      <c r="X23" s="156" t="s">
        <v>178</v>
      </c>
      <c r="Y23" s="156" t="s">
        <v>179</v>
      </c>
      <c r="Z23" s="146"/>
      <c r="AA23" s="146"/>
      <c r="AB23" s="146"/>
      <c r="AC23" s="146"/>
      <c r="AD23" s="146"/>
      <c r="AE23" s="146"/>
      <c r="AF23" s="146"/>
      <c r="AG23" s="146" t="s">
        <v>568</v>
      </c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</row>
    <row r="24" spans="1:60" outlineLevel="1" x14ac:dyDescent="0.2">
      <c r="A24" s="177">
        <v>15</v>
      </c>
      <c r="B24" s="178" t="s">
        <v>569</v>
      </c>
      <c r="C24" s="188" t="s">
        <v>591</v>
      </c>
      <c r="D24" s="179" t="s">
        <v>592</v>
      </c>
      <c r="E24" s="180">
        <v>3</v>
      </c>
      <c r="F24" s="192">
        <v>0</v>
      </c>
      <c r="G24" s="182">
        <f t="shared" si="7"/>
        <v>0</v>
      </c>
      <c r="H24" s="181">
        <v>0</v>
      </c>
      <c r="I24" s="182">
        <f t="shared" si="8"/>
        <v>0</v>
      </c>
      <c r="J24" s="181">
        <v>550</v>
      </c>
      <c r="K24" s="182">
        <f t="shared" si="9"/>
        <v>1650</v>
      </c>
      <c r="L24" s="182">
        <v>21</v>
      </c>
      <c r="M24" s="182">
        <f t="shared" si="10"/>
        <v>0</v>
      </c>
      <c r="N24" s="180">
        <v>0</v>
      </c>
      <c r="O24" s="180">
        <f t="shared" si="11"/>
        <v>0</v>
      </c>
      <c r="P24" s="180">
        <v>0</v>
      </c>
      <c r="Q24" s="180">
        <f t="shared" si="12"/>
        <v>0</v>
      </c>
      <c r="R24" s="182"/>
      <c r="S24" s="182" t="s">
        <v>176</v>
      </c>
      <c r="T24" s="183" t="s">
        <v>177</v>
      </c>
      <c r="U24" s="156">
        <v>0</v>
      </c>
      <c r="V24" s="156">
        <f t="shared" si="13"/>
        <v>0</v>
      </c>
      <c r="W24" s="156"/>
      <c r="X24" s="156" t="s">
        <v>178</v>
      </c>
      <c r="Y24" s="156" t="s">
        <v>179</v>
      </c>
      <c r="Z24" s="146"/>
      <c r="AA24" s="146"/>
      <c r="AB24" s="146"/>
      <c r="AC24" s="146"/>
      <c r="AD24" s="146"/>
      <c r="AE24" s="146"/>
      <c r="AF24" s="146"/>
      <c r="AG24" s="146" t="s">
        <v>568</v>
      </c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</row>
    <row r="25" spans="1:60" outlineLevel="1" x14ac:dyDescent="0.2">
      <c r="A25" s="177">
        <v>16</v>
      </c>
      <c r="B25" s="178" t="s">
        <v>593</v>
      </c>
      <c r="C25" s="188" t="s">
        <v>594</v>
      </c>
      <c r="D25" s="179" t="s">
        <v>202</v>
      </c>
      <c r="E25" s="180">
        <v>0.06</v>
      </c>
      <c r="F25" s="192">
        <v>0</v>
      </c>
      <c r="G25" s="182">
        <f t="shared" si="7"/>
        <v>0</v>
      </c>
      <c r="H25" s="181">
        <v>0</v>
      </c>
      <c r="I25" s="182">
        <f t="shared" si="8"/>
        <v>0</v>
      </c>
      <c r="J25" s="181">
        <v>2930</v>
      </c>
      <c r="K25" s="182">
        <f t="shared" si="9"/>
        <v>175.8</v>
      </c>
      <c r="L25" s="182">
        <v>21</v>
      </c>
      <c r="M25" s="182">
        <f t="shared" si="10"/>
        <v>0</v>
      </c>
      <c r="N25" s="180">
        <v>0</v>
      </c>
      <c r="O25" s="180">
        <f t="shared" si="11"/>
        <v>0</v>
      </c>
      <c r="P25" s="180">
        <v>0</v>
      </c>
      <c r="Q25" s="180">
        <f t="shared" si="12"/>
        <v>0</v>
      </c>
      <c r="R25" s="182"/>
      <c r="S25" s="182" t="s">
        <v>176</v>
      </c>
      <c r="T25" s="183" t="s">
        <v>177</v>
      </c>
      <c r="U25" s="156">
        <v>0</v>
      </c>
      <c r="V25" s="156">
        <f t="shared" si="13"/>
        <v>0</v>
      </c>
      <c r="W25" s="156"/>
      <c r="X25" s="156" t="s">
        <v>178</v>
      </c>
      <c r="Y25" s="156" t="s">
        <v>179</v>
      </c>
      <c r="Z25" s="146"/>
      <c r="AA25" s="146"/>
      <c r="AB25" s="146"/>
      <c r="AC25" s="146"/>
      <c r="AD25" s="146"/>
      <c r="AE25" s="146"/>
      <c r="AF25" s="146"/>
      <c r="AG25" s="146" t="s">
        <v>568</v>
      </c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</row>
    <row r="26" spans="1:60" outlineLevel="1" x14ac:dyDescent="0.2">
      <c r="A26" s="177">
        <v>17</v>
      </c>
      <c r="B26" s="178" t="s">
        <v>595</v>
      </c>
      <c r="C26" s="188" t="s">
        <v>596</v>
      </c>
      <c r="D26" s="179" t="s">
        <v>202</v>
      </c>
      <c r="E26" s="180">
        <v>0.06</v>
      </c>
      <c r="F26" s="192">
        <v>0</v>
      </c>
      <c r="G26" s="182">
        <f t="shared" si="7"/>
        <v>0</v>
      </c>
      <c r="H26" s="181">
        <v>0</v>
      </c>
      <c r="I26" s="182">
        <f t="shared" si="8"/>
        <v>0</v>
      </c>
      <c r="J26" s="181">
        <v>1750</v>
      </c>
      <c r="K26" s="182">
        <f t="shared" si="9"/>
        <v>105</v>
      </c>
      <c r="L26" s="182">
        <v>21</v>
      </c>
      <c r="M26" s="182">
        <f t="shared" si="10"/>
        <v>0</v>
      </c>
      <c r="N26" s="180">
        <v>0</v>
      </c>
      <c r="O26" s="180">
        <f t="shared" si="11"/>
        <v>0</v>
      </c>
      <c r="P26" s="180">
        <v>0</v>
      </c>
      <c r="Q26" s="180">
        <f t="shared" si="12"/>
        <v>0</v>
      </c>
      <c r="R26" s="182"/>
      <c r="S26" s="182" t="s">
        <v>176</v>
      </c>
      <c r="T26" s="183" t="s">
        <v>177</v>
      </c>
      <c r="U26" s="156">
        <v>0</v>
      </c>
      <c r="V26" s="156">
        <f t="shared" si="13"/>
        <v>0</v>
      </c>
      <c r="W26" s="156"/>
      <c r="X26" s="156" t="s">
        <v>178</v>
      </c>
      <c r="Y26" s="156" t="s">
        <v>179</v>
      </c>
      <c r="Z26" s="146"/>
      <c r="AA26" s="146"/>
      <c r="AB26" s="146"/>
      <c r="AC26" s="146"/>
      <c r="AD26" s="146"/>
      <c r="AE26" s="146"/>
      <c r="AF26" s="146"/>
      <c r="AG26" s="146" t="s">
        <v>568</v>
      </c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</row>
    <row r="27" spans="1:60" x14ac:dyDescent="0.2">
      <c r="A27" s="160" t="s">
        <v>173</v>
      </c>
      <c r="B27" s="161" t="s">
        <v>125</v>
      </c>
      <c r="C27" s="185" t="s">
        <v>126</v>
      </c>
      <c r="D27" s="162"/>
      <c r="E27" s="163"/>
      <c r="F27" s="164"/>
      <c r="G27" s="164">
        <f>SUMIF(AG28:AG32,"&lt;&gt;NOR",G28:G32)</f>
        <v>0</v>
      </c>
      <c r="H27" s="164"/>
      <c r="I27" s="164">
        <f>SUM(I28:I32)</f>
        <v>26400</v>
      </c>
      <c r="J27" s="164"/>
      <c r="K27" s="164">
        <f>SUM(K28:K32)</f>
        <v>5837.76</v>
      </c>
      <c r="L27" s="164"/>
      <c r="M27" s="164">
        <f>SUM(M28:M32)</f>
        <v>0</v>
      </c>
      <c r="N27" s="163"/>
      <c r="O27" s="163">
        <f>SUM(O28:O32)</f>
        <v>0.09</v>
      </c>
      <c r="P27" s="163"/>
      <c r="Q27" s="163">
        <f>SUM(Q28:Q32)</f>
        <v>0</v>
      </c>
      <c r="R27" s="164"/>
      <c r="S27" s="164"/>
      <c r="T27" s="165"/>
      <c r="U27" s="159"/>
      <c r="V27" s="159">
        <f>SUM(V28:V32)</f>
        <v>0</v>
      </c>
      <c r="W27" s="159"/>
      <c r="X27" s="159"/>
      <c r="Y27" s="159"/>
      <c r="AG27" t="s">
        <v>174</v>
      </c>
    </row>
    <row r="28" spans="1:60" outlineLevel="1" x14ac:dyDescent="0.2">
      <c r="A28" s="177">
        <v>18</v>
      </c>
      <c r="B28" s="178" t="s">
        <v>597</v>
      </c>
      <c r="C28" s="188" t="s">
        <v>598</v>
      </c>
      <c r="D28" s="179" t="s">
        <v>391</v>
      </c>
      <c r="E28" s="180">
        <v>1</v>
      </c>
      <c r="F28" s="192">
        <v>0</v>
      </c>
      <c r="G28" s="182">
        <f>ROUND(E28*F28,2)</f>
        <v>0</v>
      </c>
      <c r="H28" s="181">
        <v>0</v>
      </c>
      <c r="I28" s="182">
        <f>ROUND(E28*H28,2)</f>
        <v>0</v>
      </c>
      <c r="J28" s="181">
        <v>2010</v>
      </c>
      <c r="K28" s="182">
        <f>ROUND(E28*J28,2)</f>
        <v>2010</v>
      </c>
      <c r="L28" s="182">
        <v>21</v>
      </c>
      <c r="M28" s="182">
        <f>G28*(1+L28/100)</f>
        <v>0</v>
      </c>
      <c r="N28" s="180">
        <v>1.24E-3</v>
      </c>
      <c r="O28" s="180">
        <f>ROUND(E28*N28,2)</f>
        <v>0</v>
      </c>
      <c r="P28" s="180">
        <v>0</v>
      </c>
      <c r="Q28" s="180">
        <f>ROUND(E28*P28,2)</f>
        <v>0</v>
      </c>
      <c r="R28" s="182"/>
      <c r="S28" s="182" t="s">
        <v>176</v>
      </c>
      <c r="T28" s="183" t="s">
        <v>177</v>
      </c>
      <c r="U28" s="156">
        <v>0</v>
      </c>
      <c r="V28" s="156">
        <f>ROUND(E28*U28,2)</f>
        <v>0</v>
      </c>
      <c r="W28" s="156"/>
      <c r="X28" s="156" t="s">
        <v>178</v>
      </c>
      <c r="Y28" s="156" t="s">
        <v>179</v>
      </c>
      <c r="Z28" s="146"/>
      <c r="AA28" s="146"/>
      <c r="AB28" s="146"/>
      <c r="AC28" s="146"/>
      <c r="AD28" s="146"/>
      <c r="AE28" s="146"/>
      <c r="AF28" s="146"/>
      <c r="AG28" s="146" t="s">
        <v>568</v>
      </c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</row>
    <row r="29" spans="1:60" outlineLevel="1" x14ac:dyDescent="0.2">
      <c r="A29" s="177">
        <v>19</v>
      </c>
      <c r="B29" s="178" t="s">
        <v>569</v>
      </c>
      <c r="C29" s="188" t="s">
        <v>599</v>
      </c>
      <c r="D29" s="179" t="s">
        <v>270</v>
      </c>
      <c r="E29" s="180">
        <v>1</v>
      </c>
      <c r="F29" s="192">
        <v>0</v>
      </c>
      <c r="G29" s="182">
        <f>ROUND(E29*F29,2)</f>
        <v>0</v>
      </c>
      <c r="H29" s="181">
        <v>26400</v>
      </c>
      <c r="I29" s="182">
        <f>ROUND(E29*H29,2)</f>
        <v>26400</v>
      </c>
      <c r="J29" s="181">
        <v>0</v>
      </c>
      <c r="K29" s="182">
        <f>ROUND(E29*J29,2)</f>
        <v>0</v>
      </c>
      <c r="L29" s="182">
        <v>21</v>
      </c>
      <c r="M29" s="182">
        <f>G29*(1+L29/100)</f>
        <v>0</v>
      </c>
      <c r="N29" s="180">
        <v>0.09</v>
      </c>
      <c r="O29" s="180">
        <f>ROUND(E29*N29,2)</f>
        <v>0.09</v>
      </c>
      <c r="P29" s="180">
        <v>0</v>
      </c>
      <c r="Q29" s="180">
        <f>ROUND(E29*P29,2)</f>
        <v>0</v>
      </c>
      <c r="R29" s="182"/>
      <c r="S29" s="182" t="s">
        <v>176</v>
      </c>
      <c r="T29" s="183" t="s">
        <v>177</v>
      </c>
      <c r="U29" s="156">
        <v>0</v>
      </c>
      <c r="V29" s="156">
        <f>ROUND(E29*U29,2)</f>
        <v>0</v>
      </c>
      <c r="W29" s="156"/>
      <c r="X29" s="156" t="s">
        <v>233</v>
      </c>
      <c r="Y29" s="156" t="s">
        <v>179</v>
      </c>
      <c r="Z29" s="146"/>
      <c r="AA29" s="146"/>
      <c r="AB29" s="146"/>
      <c r="AC29" s="146"/>
      <c r="AD29" s="146"/>
      <c r="AE29" s="146"/>
      <c r="AF29" s="146"/>
      <c r="AG29" s="146" t="s">
        <v>340</v>
      </c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</row>
    <row r="30" spans="1:60" ht="22.5" outlineLevel="1" x14ac:dyDescent="0.2">
      <c r="A30" s="177">
        <v>20</v>
      </c>
      <c r="B30" s="178" t="s">
        <v>600</v>
      </c>
      <c r="C30" s="188" t="s">
        <v>601</v>
      </c>
      <c r="D30" s="179" t="s">
        <v>391</v>
      </c>
      <c r="E30" s="180">
        <v>1</v>
      </c>
      <c r="F30" s="192">
        <v>0</v>
      </c>
      <c r="G30" s="182">
        <f>ROUND(E30*F30,2)</f>
        <v>0</v>
      </c>
      <c r="H30" s="181">
        <v>0</v>
      </c>
      <c r="I30" s="182">
        <f>ROUND(E30*H30,2)</f>
        <v>0</v>
      </c>
      <c r="J30" s="181">
        <v>3510</v>
      </c>
      <c r="K30" s="182">
        <f>ROUND(E30*J30,2)</f>
        <v>3510</v>
      </c>
      <c r="L30" s="182">
        <v>21</v>
      </c>
      <c r="M30" s="182">
        <f>G30*(1+L30/100)</f>
        <v>0</v>
      </c>
      <c r="N30" s="180">
        <v>4.9899999999999996E-3</v>
      </c>
      <c r="O30" s="180">
        <f>ROUND(E30*N30,2)</f>
        <v>0</v>
      </c>
      <c r="P30" s="180">
        <v>0</v>
      </c>
      <c r="Q30" s="180">
        <f>ROUND(E30*P30,2)</f>
        <v>0</v>
      </c>
      <c r="R30" s="182"/>
      <c r="S30" s="182" t="s">
        <v>176</v>
      </c>
      <c r="T30" s="183" t="s">
        <v>177</v>
      </c>
      <c r="U30" s="156">
        <v>0</v>
      </c>
      <c r="V30" s="156">
        <f>ROUND(E30*U30,2)</f>
        <v>0</v>
      </c>
      <c r="W30" s="156"/>
      <c r="X30" s="156" t="s">
        <v>178</v>
      </c>
      <c r="Y30" s="156" t="s">
        <v>179</v>
      </c>
      <c r="Z30" s="146"/>
      <c r="AA30" s="146"/>
      <c r="AB30" s="146"/>
      <c r="AC30" s="146"/>
      <c r="AD30" s="146"/>
      <c r="AE30" s="146"/>
      <c r="AF30" s="146"/>
      <c r="AG30" s="146" t="s">
        <v>568</v>
      </c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</row>
    <row r="31" spans="1:60" outlineLevel="1" x14ac:dyDescent="0.2">
      <c r="A31" s="177">
        <v>21</v>
      </c>
      <c r="B31" s="178" t="s">
        <v>602</v>
      </c>
      <c r="C31" s="188" t="s">
        <v>603</v>
      </c>
      <c r="D31" s="179" t="s">
        <v>202</v>
      </c>
      <c r="E31" s="180">
        <v>9.6000000000000002E-2</v>
      </c>
      <c r="F31" s="192">
        <v>0</v>
      </c>
      <c r="G31" s="182">
        <f>ROUND(E31*F31,2)</f>
        <v>0</v>
      </c>
      <c r="H31" s="181">
        <v>0</v>
      </c>
      <c r="I31" s="182">
        <f>ROUND(E31*H31,2)</f>
        <v>0</v>
      </c>
      <c r="J31" s="181">
        <v>2290</v>
      </c>
      <c r="K31" s="182">
        <f>ROUND(E31*J31,2)</f>
        <v>219.84</v>
      </c>
      <c r="L31" s="182">
        <v>21</v>
      </c>
      <c r="M31" s="182">
        <f>G31*(1+L31/100)</f>
        <v>0</v>
      </c>
      <c r="N31" s="180">
        <v>0</v>
      </c>
      <c r="O31" s="180">
        <f>ROUND(E31*N31,2)</f>
        <v>0</v>
      </c>
      <c r="P31" s="180">
        <v>0</v>
      </c>
      <c r="Q31" s="180">
        <f>ROUND(E31*P31,2)</f>
        <v>0</v>
      </c>
      <c r="R31" s="182"/>
      <c r="S31" s="182" t="s">
        <v>176</v>
      </c>
      <c r="T31" s="183" t="s">
        <v>177</v>
      </c>
      <c r="U31" s="156">
        <v>0</v>
      </c>
      <c r="V31" s="156">
        <f>ROUND(E31*U31,2)</f>
        <v>0</v>
      </c>
      <c r="W31" s="156"/>
      <c r="X31" s="156" t="s">
        <v>178</v>
      </c>
      <c r="Y31" s="156" t="s">
        <v>179</v>
      </c>
      <c r="Z31" s="146"/>
      <c r="AA31" s="146"/>
      <c r="AB31" s="146"/>
      <c r="AC31" s="146"/>
      <c r="AD31" s="146"/>
      <c r="AE31" s="146"/>
      <c r="AF31" s="146"/>
      <c r="AG31" s="146" t="s">
        <v>568</v>
      </c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</row>
    <row r="32" spans="1:60" outlineLevel="1" x14ac:dyDescent="0.2">
      <c r="A32" s="177">
        <v>22</v>
      </c>
      <c r="B32" s="178" t="s">
        <v>604</v>
      </c>
      <c r="C32" s="188" t="s">
        <v>605</v>
      </c>
      <c r="D32" s="179" t="s">
        <v>202</v>
      </c>
      <c r="E32" s="180">
        <v>9.6000000000000002E-2</v>
      </c>
      <c r="F32" s="192">
        <v>0</v>
      </c>
      <c r="G32" s="182">
        <f>ROUND(E32*F32,2)</f>
        <v>0</v>
      </c>
      <c r="H32" s="181">
        <v>0</v>
      </c>
      <c r="I32" s="182">
        <f>ROUND(E32*H32,2)</f>
        <v>0</v>
      </c>
      <c r="J32" s="181">
        <v>1020</v>
      </c>
      <c r="K32" s="182">
        <f>ROUND(E32*J32,2)</f>
        <v>97.92</v>
      </c>
      <c r="L32" s="182">
        <v>21</v>
      </c>
      <c r="M32" s="182">
        <f>G32*(1+L32/100)</f>
        <v>0</v>
      </c>
      <c r="N32" s="180">
        <v>0</v>
      </c>
      <c r="O32" s="180">
        <f>ROUND(E32*N32,2)</f>
        <v>0</v>
      </c>
      <c r="P32" s="180">
        <v>0</v>
      </c>
      <c r="Q32" s="180">
        <f>ROUND(E32*P32,2)</f>
        <v>0</v>
      </c>
      <c r="R32" s="182"/>
      <c r="S32" s="182" t="s">
        <v>176</v>
      </c>
      <c r="T32" s="183" t="s">
        <v>177</v>
      </c>
      <c r="U32" s="156">
        <v>0</v>
      </c>
      <c r="V32" s="156">
        <f>ROUND(E32*U32,2)</f>
        <v>0</v>
      </c>
      <c r="W32" s="156"/>
      <c r="X32" s="156" t="s">
        <v>178</v>
      </c>
      <c r="Y32" s="156" t="s">
        <v>179</v>
      </c>
      <c r="Z32" s="146"/>
      <c r="AA32" s="146"/>
      <c r="AB32" s="146"/>
      <c r="AC32" s="146"/>
      <c r="AD32" s="146"/>
      <c r="AE32" s="146"/>
      <c r="AF32" s="146"/>
      <c r="AG32" s="146" t="s">
        <v>568</v>
      </c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</row>
    <row r="33" spans="1:60" x14ac:dyDescent="0.2">
      <c r="A33" s="160" t="s">
        <v>173</v>
      </c>
      <c r="B33" s="161" t="s">
        <v>127</v>
      </c>
      <c r="C33" s="185" t="s">
        <v>128</v>
      </c>
      <c r="D33" s="162"/>
      <c r="E33" s="163"/>
      <c r="F33" s="164"/>
      <c r="G33" s="164">
        <f>SUMIF(AG34:AG46,"&lt;&gt;NOR",G34:G46)</f>
        <v>0</v>
      </c>
      <c r="H33" s="164"/>
      <c r="I33" s="164">
        <f>SUM(I34:I46)</f>
        <v>0</v>
      </c>
      <c r="J33" s="164"/>
      <c r="K33" s="164">
        <f>SUM(K34:K46)</f>
        <v>128256.42</v>
      </c>
      <c r="L33" s="164"/>
      <c r="M33" s="164">
        <f>SUM(M34:M46)</f>
        <v>0</v>
      </c>
      <c r="N33" s="163"/>
      <c r="O33" s="163">
        <f>SUM(O34:O46)</f>
        <v>8.44</v>
      </c>
      <c r="P33" s="163"/>
      <c r="Q33" s="163">
        <f>SUM(Q34:Q46)</f>
        <v>0</v>
      </c>
      <c r="R33" s="164"/>
      <c r="S33" s="164"/>
      <c r="T33" s="165"/>
      <c r="U33" s="159"/>
      <c r="V33" s="159">
        <f>SUM(V34:V46)</f>
        <v>0</v>
      </c>
      <c r="W33" s="159"/>
      <c r="X33" s="159"/>
      <c r="Y33" s="159"/>
      <c r="AG33" t="s">
        <v>174</v>
      </c>
    </row>
    <row r="34" spans="1:60" outlineLevel="1" x14ac:dyDescent="0.2">
      <c r="A34" s="177">
        <v>23</v>
      </c>
      <c r="B34" s="178" t="s">
        <v>606</v>
      </c>
      <c r="C34" s="188" t="s">
        <v>607</v>
      </c>
      <c r="D34" s="179" t="s">
        <v>182</v>
      </c>
      <c r="E34" s="180">
        <v>1</v>
      </c>
      <c r="F34" s="192">
        <v>0</v>
      </c>
      <c r="G34" s="182">
        <f t="shared" ref="G34:G46" si="14">ROUND(E34*F34,2)</f>
        <v>0</v>
      </c>
      <c r="H34" s="181">
        <v>0</v>
      </c>
      <c r="I34" s="182">
        <f t="shared" ref="I34:I46" si="15">ROUND(E34*H34,2)</f>
        <v>0</v>
      </c>
      <c r="J34" s="181">
        <v>379</v>
      </c>
      <c r="K34" s="182">
        <f t="shared" ref="K34:K46" si="16">ROUND(E34*J34,2)</f>
        <v>379</v>
      </c>
      <c r="L34" s="182">
        <v>21</v>
      </c>
      <c r="M34" s="182">
        <f t="shared" ref="M34:M46" si="17">G34*(1+L34/100)</f>
        <v>0</v>
      </c>
      <c r="N34" s="180">
        <v>7.5000000000000002E-4</v>
      </c>
      <c r="O34" s="180">
        <f t="shared" ref="O34:O46" si="18">ROUND(E34*N34,2)</f>
        <v>0</v>
      </c>
      <c r="P34" s="180">
        <v>0</v>
      </c>
      <c r="Q34" s="180">
        <f t="shared" ref="Q34:Q46" si="19">ROUND(E34*P34,2)</f>
        <v>0</v>
      </c>
      <c r="R34" s="182"/>
      <c r="S34" s="182" t="s">
        <v>176</v>
      </c>
      <c r="T34" s="183" t="s">
        <v>177</v>
      </c>
      <c r="U34" s="156">
        <v>0</v>
      </c>
      <c r="V34" s="156">
        <f t="shared" ref="V34:V46" si="20">ROUND(E34*U34,2)</f>
        <v>0</v>
      </c>
      <c r="W34" s="156"/>
      <c r="X34" s="156" t="s">
        <v>178</v>
      </c>
      <c r="Y34" s="156" t="s">
        <v>179</v>
      </c>
      <c r="Z34" s="146"/>
      <c r="AA34" s="146"/>
      <c r="AB34" s="146"/>
      <c r="AC34" s="146"/>
      <c r="AD34" s="146"/>
      <c r="AE34" s="146"/>
      <c r="AF34" s="146"/>
      <c r="AG34" s="146" t="s">
        <v>568</v>
      </c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</row>
    <row r="35" spans="1:60" outlineLevel="1" x14ac:dyDescent="0.2">
      <c r="A35" s="177">
        <v>24</v>
      </c>
      <c r="B35" s="178" t="s">
        <v>608</v>
      </c>
      <c r="C35" s="188" t="s">
        <v>609</v>
      </c>
      <c r="D35" s="179" t="s">
        <v>182</v>
      </c>
      <c r="E35" s="180">
        <v>120</v>
      </c>
      <c r="F35" s="192">
        <v>0</v>
      </c>
      <c r="G35" s="182">
        <f t="shared" si="14"/>
        <v>0</v>
      </c>
      <c r="H35" s="181">
        <v>0</v>
      </c>
      <c r="I35" s="182">
        <f t="shared" si="15"/>
        <v>0</v>
      </c>
      <c r="J35" s="181">
        <v>449</v>
      </c>
      <c r="K35" s="182">
        <f t="shared" si="16"/>
        <v>53880</v>
      </c>
      <c r="L35" s="182">
        <v>21</v>
      </c>
      <c r="M35" s="182">
        <f t="shared" si="17"/>
        <v>0</v>
      </c>
      <c r="N35" s="180">
        <v>5.5199999999999999E-2</v>
      </c>
      <c r="O35" s="180">
        <f t="shared" si="18"/>
        <v>6.62</v>
      </c>
      <c r="P35" s="180">
        <v>0</v>
      </c>
      <c r="Q35" s="180">
        <f t="shared" si="19"/>
        <v>0</v>
      </c>
      <c r="R35" s="182"/>
      <c r="S35" s="182" t="s">
        <v>176</v>
      </c>
      <c r="T35" s="183" t="s">
        <v>177</v>
      </c>
      <c r="U35" s="156">
        <v>0</v>
      </c>
      <c r="V35" s="156">
        <f t="shared" si="20"/>
        <v>0</v>
      </c>
      <c r="W35" s="156"/>
      <c r="X35" s="156" t="s">
        <v>178</v>
      </c>
      <c r="Y35" s="156" t="s">
        <v>179</v>
      </c>
      <c r="Z35" s="146"/>
      <c r="AA35" s="146"/>
      <c r="AB35" s="146"/>
      <c r="AC35" s="146"/>
      <c r="AD35" s="146"/>
      <c r="AE35" s="146"/>
      <c r="AF35" s="146"/>
      <c r="AG35" s="146" t="s">
        <v>568</v>
      </c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</row>
    <row r="36" spans="1:60" outlineLevel="1" x14ac:dyDescent="0.2">
      <c r="A36" s="177">
        <v>25</v>
      </c>
      <c r="B36" s="178" t="s">
        <v>610</v>
      </c>
      <c r="C36" s="188" t="s">
        <v>611</v>
      </c>
      <c r="D36" s="179" t="s">
        <v>182</v>
      </c>
      <c r="E36" s="180">
        <v>13</v>
      </c>
      <c r="F36" s="192">
        <v>0</v>
      </c>
      <c r="G36" s="182">
        <f t="shared" si="14"/>
        <v>0</v>
      </c>
      <c r="H36" s="181">
        <v>0</v>
      </c>
      <c r="I36" s="182">
        <f t="shared" si="15"/>
        <v>0</v>
      </c>
      <c r="J36" s="181">
        <v>525</v>
      </c>
      <c r="K36" s="182">
        <f t="shared" si="16"/>
        <v>6825</v>
      </c>
      <c r="L36" s="182">
        <v>21</v>
      </c>
      <c r="M36" s="182">
        <f t="shared" si="17"/>
        <v>0</v>
      </c>
      <c r="N36" s="180">
        <v>7.1500000000000001E-3</v>
      </c>
      <c r="O36" s="180">
        <f t="shared" si="18"/>
        <v>0.09</v>
      </c>
      <c r="P36" s="180">
        <v>0</v>
      </c>
      <c r="Q36" s="180">
        <f t="shared" si="19"/>
        <v>0</v>
      </c>
      <c r="R36" s="182"/>
      <c r="S36" s="182" t="s">
        <v>176</v>
      </c>
      <c r="T36" s="183" t="s">
        <v>177</v>
      </c>
      <c r="U36" s="156">
        <v>0</v>
      </c>
      <c r="V36" s="156">
        <f t="shared" si="20"/>
        <v>0</v>
      </c>
      <c r="W36" s="156"/>
      <c r="X36" s="156" t="s">
        <v>178</v>
      </c>
      <c r="Y36" s="156" t="s">
        <v>179</v>
      </c>
      <c r="Z36" s="146"/>
      <c r="AA36" s="146"/>
      <c r="AB36" s="146"/>
      <c r="AC36" s="146"/>
      <c r="AD36" s="146"/>
      <c r="AE36" s="146"/>
      <c r="AF36" s="146"/>
      <c r="AG36" s="146" t="s">
        <v>568</v>
      </c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</row>
    <row r="37" spans="1:60" outlineLevel="1" x14ac:dyDescent="0.2">
      <c r="A37" s="177">
        <v>26</v>
      </c>
      <c r="B37" s="178" t="s">
        <v>612</v>
      </c>
      <c r="C37" s="188" t="s">
        <v>613</v>
      </c>
      <c r="D37" s="179" t="s">
        <v>182</v>
      </c>
      <c r="E37" s="180">
        <v>40</v>
      </c>
      <c r="F37" s="192">
        <v>0</v>
      </c>
      <c r="G37" s="182">
        <f t="shared" si="14"/>
        <v>0</v>
      </c>
      <c r="H37" s="181">
        <v>0</v>
      </c>
      <c r="I37" s="182">
        <f t="shared" si="15"/>
        <v>0</v>
      </c>
      <c r="J37" s="181">
        <v>630</v>
      </c>
      <c r="K37" s="182">
        <f t="shared" si="16"/>
        <v>25200</v>
      </c>
      <c r="L37" s="182">
        <v>21</v>
      </c>
      <c r="M37" s="182">
        <f t="shared" si="17"/>
        <v>0</v>
      </c>
      <c r="N37" s="180">
        <v>2.8000000000000001E-2</v>
      </c>
      <c r="O37" s="180">
        <f t="shared" si="18"/>
        <v>1.1200000000000001</v>
      </c>
      <c r="P37" s="180">
        <v>0</v>
      </c>
      <c r="Q37" s="180">
        <f t="shared" si="19"/>
        <v>0</v>
      </c>
      <c r="R37" s="182"/>
      <c r="S37" s="182" t="s">
        <v>176</v>
      </c>
      <c r="T37" s="183" t="s">
        <v>177</v>
      </c>
      <c r="U37" s="156">
        <v>0</v>
      </c>
      <c r="V37" s="156">
        <f t="shared" si="20"/>
        <v>0</v>
      </c>
      <c r="W37" s="156"/>
      <c r="X37" s="156" t="s">
        <v>178</v>
      </c>
      <c r="Y37" s="156" t="s">
        <v>179</v>
      </c>
      <c r="Z37" s="146"/>
      <c r="AA37" s="146"/>
      <c r="AB37" s="146"/>
      <c r="AC37" s="146"/>
      <c r="AD37" s="146"/>
      <c r="AE37" s="146"/>
      <c r="AF37" s="146"/>
      <c r="AG37" s="146" t="s">
        <v>568</v>
      </c>
      <c r="AH37" s="146"/>
      <c r="AI37" s="146"/>
      <c r="AJ37" s="146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</row>
    <row r="38" spans="1:60" outlineLevel="1" x14ac:dyDescent="0.2">
      <c r="A38" s="177">
        <v>27</v>
      </c>
      <c r="B38" s="178" t="s">
        <v>614</v>
      </c>
      <c r="C38" s="188" t="s">
        <v>615</v>
      </c>
      <c r="D38" s="179" t="s">
        <v>182</v>
      </c>
      <c r="E38" s="180">
        <v>22</v>
      </c>
      <c r="F38" s="192">
        <v>0</v>
      </c>
      <c r="G38" s="182">
        <f t="shared" si="14"/>
        <v>0</v>
      </c>
      <c r="H38" s="181">
        <v>0</v>
      </c>
      <c r="I38" s="182">
        <f t="shared" si="15"/>
        <v>0</v>
      </c>
      <c r="J38" s="181">
        <v>1030</v>
      </c>
      <c r="K38" s="182">
        <f t="shared" si="16"/>
        <v>22660</v>
      </c>
      <c r="L38" s="182">
        <v>21</v>
      </c>
      <c r="M38" s="182">
        <f t="shared" si="17"/>
        <v>0</v>
      </c>
      <c r="N38" s="180">
        <v>2.7279999999999999E-2</v>
      </c>
      <c r="O38" s="180">
        <f t="shared" si="18"/>
        <v>0.6</v>
      </c>
      <c r="P38" s="180">
        <v>0</v>
      </c>
      <c r="Q38" s="180">
        <f t="shared" si="19"/>
        <v>0</v>
      </c>
      <c r="R38" s="182"/>
      <c r="S38" s="182" t="s">
        <v>176</v>
      </c>
      <c r="T38" s="183" t="s">
        <v>177</v>
      </c>
      <c r="U38" s="156">
        <v>0</v>
      </c>
      <c r="V38" s="156">
        <f t="shared" si="20"/>
        <v>0</v>
      </c>
      <c r="W38" s="156"/>
      <c r="X38" s="156" t="s">
        <v>178</v>
      </c>
      <c r="Y38" s="156" t="s">
        <v>179</v>
      </c>
      <c r="Z38" s="146"/>
      <c r="AA38" s="146"/>
      <c r="AB38" s="146"/>
      <c r="AC38" s="146"/>
      <c r="AD38" s="146"/>
      <c r="AE38" s="146"/>
      <c r="AF38" s="146"/>
      <c r="AG38" s="146" t="s">
        <v>568</v>
      </c>
      <c r="AH38" s="146"/>
      <c r="AI38" s="146"/>
      <c r="AJ38" s="146"/>
      <c r="AK38" s="146"/>
      <c r="AL38" s="146"/>
      <c r="AM38" s="146"/>
      <c r="AN38" s="146"/>
      <c r="AO38" s="146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  <c r="BH38" s="146"/>
    </row>
    <row r="39" spans="1:60" outlineLevel="1" x14ac:dyDescent="0.2">
      <c r="A39" s="177">
        <v>28</v>
      </c>
      <c r="B39" s="178" t="s">
        <v>616</v>
      </c>
      <c r="C39" s="188" t="s">
        <v>617</v>
      </c>
      <c r="D39" s="179" t="s">
        <v>182</v>
      </c>
      <c r="E39" s="180">
        <v>1</v>
      </c>
      <c r="F39" s="192">
        <v>0</v>
      </c>
      <c r="G39" s="182">
        <f t="shared" si="14"/>
        <v>0</v>
      </c>
      <c r="H39" s="181">
        <v>0</v>
      </c>
      <c r="I39" s="182">
        <f t="shared" si="15"/>
        <v>0</v>
      </c>
      <c r="J39" s="181">
        <v>105</v>
      </c>
      <c r="K39" s="182">
        <f t="shared" si="16"/>
        <v>105</v>
      </c>
      <c r="L39" s="182">
        <v>21</v>
      </c>
      <c r="M39" s="182">
        <f t="shared" si="17"/>
        <v>0</v>
      </c>
      <c r="N39" s="180">
        <v>3.0000000000000001E-5</v>
      </c>
      <c r="O39" s="180">
        <f t="shared" si="18"/>
        <v>0</v>
      </c>
      <c r="P39" s="180">
        <v>0</v>
      </c>
      <c r="Q39" s="180">
        <f t="shared" si="19"/>
        <v>0</v>
      </c>
      <c r="R39" s="182"/>
      <c r="S39" s="182" t="s">
        <v>176</v>
      </c>
      <c r="T39" s="183" t="s">
        <v>177</v>
      </c>
      <c r="U39" s="156">
        <v>0</v>
      </c>
      <c r="V39" s="156">
        <f t="shared" si="20"/>
        <v>0</v>
      </c>
      <c r="W39" s="156"/>
      <c r="X39" s="156" t="s">
        <v>178</v>
      </c>
      <c r="Y39" s="156" t="s">
        <v>179</v>
      </c>
      <c r="Z39" s="146"/>
      <c r="AA39" s="146"/>
      <c r="AB39" s="146"/>
      <c r="AC39" s="146"/>
      <c r="AD39" s="146"/>
      <c r="AE39" s="146"/>
      <c r="AF39" s="146"/>
      <c r="AG39" s="146" t="s">
        <v>568</v>
      </c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</row>
    <row r="40" spans="1:60" outlineLevel="1" x14ac:dyDescent="0.2">
      <c r="A40" s="177">
        <v>29</v>
      </c>
      <c r="B40" s="178" t="s">
        <v>618</v>
      </c>
      <c r="C40" s="188" t="s">
        <v>619</v>
      </c>
      <c r="D40" s="179" t="s">
        <v>182</v>
      </c>
      <c r="E40" s="180">
        <v>4</v>
      </c>
      <c r="F40" s="192">
        <v>0</v>
      </c>
      <c r="G40" s="182">
        <f t="shared" si="14"/>
        <v>0</v>
      </c>
      <c r="H40" s="181">
        <v>0</v>
      </c>
      <c r="I40" s="182">
        <f t="shared" si="15"/>
        <v>0</v>
      </c>
      <c r="J40" s="181">
        <v>210</v>
      </c>
      <c r="K40" s="182">
        <f t="shared" si="16"/>
        <v>840</v>
      </c>
      <c r="L40" s="182">
        <v>21</v>
      </c>
      <c r="M40" s="182">
        <f t="shared" si="17"/>
        <v>0</v>
      </c>
      <c r="N40" s="180">
        <v>2.0000000000000001E-4</v>
      </c>
      <c r="O40" s="180">
        <f t="shared" si="18"/>
        <v>0</v>
      </c>
      <c r="P40" s="180">
        <v>0</v>
      </c>
      <c r="Q40" s="180">
        <f t="shared" si="19"/>
        <v>0</v>
      </c>
      <c r="R40" s="182"/>
      <c r="S40" s="182" t="s">
        <v>176</v>
      </c>
      <c r="T40" s="183" t="s">
        <v>177</v>
      </c>
      <c r="U40" s="156">
        <v>0</v>
      </c>
      <c r="V40" s="156">
        <f t="shared" si="20"/>
        <v>0</v>
      </c>
      <c r="W40" s="156"/>
      <c r="X40" s="156" t="s">
        <v>178</v>
      </c>
      <c r="Y40" s="156" t="s">
        <v>179</v>
      </c>
      <c r="Z40" s="146"/>
      <c r="AA40" s="146"/>
      <c r="AB40" s="146"/>
      <c r="AC40" s="146"/>
      <c r="AD40" s="146"/>
      <c r="AE40" s="146"/>
      <c r="AF40" s="146"/>
      <c r="AG40" s="146" t="s">
        <v>568</v>
      </c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</row>
    <row r="41" spans="1:60" outlineLevel="1" x14ac:dyDescent="0.2">
      <c r="A41" s="177">
        <v>30</v>
      </c>
      <c r="B41" s="178" t="s">
        <v>620</v>
      </c>
      <c r="C41" s="188" t="s">
        <v>621</v>
      </c>
      <c r="D41" s="179" t="s">
        <v>244</v>
      </c>
      <c r="E41" s="180">
        <v>38</v>
      </c>
      <c r="F41" s="192">
        <v>0</v>
      </c>
      <c r="G41" s="182">
        <f t="shared" si="14"/>
        <v>0</v>
      </c>
      <c r="H41" s="181">
        <v>0</v>
      </c>
      <c r="I41" s="182">
        <f t="shared" si="15"/>
        <v>0</v>
      </c>
      <c r="J41" s="181">
        <v>209</v>
      </c>
      <c r="K41" s="182">
        <f t="shared" si="16"/>
        <v>7942</v>
      </c>
      <c r="L41" s="182">
        <v>21</v>
      </c>
      <c r="M41" s="182">
        <f t="shared" si="17"/>
        <v>0</v>
      </c>
      <c r="N41" s="180">
        <v>3.8000000000000002E-4</v>
      </c>
      <c r="O41" s="180">
        <f t="shared" si="18"/>
        <v>0.01</v>
      </c>
      <c r="P41" s="180">
        <v>0</v>
      </c>
      <c r="Q41" s="180">
        <f t="shared" si="19"/>
        <v>0</v>
      </c>
      <c r="R41" s="182"/>
      <c r="S41" s="182" t="s">
        <v>176</v>
      </c>
      <c r="T41" s="183" t="s">
        <v>177</v>
      </c>
      <c r="U41" s="156">
        <v>0</v>
      </c>
      <c r="V41" s="156">
        <f t="shared" si="20"/>
        <v>0</v>
      </c>
      <c r="W41" s="156"/>
      <c r="X41" s="156" t="s">
        <v>178</v>
      </c>
      <c r="Y41" s="156" t="s">
        <v>179</v>
      </c>
      <c r="Z41" s="146"/>
      <c r="AA41" s="146"/>
      <c r="AB41" s="146"/>
      <c r="AC41" s="146"/>
      <c r="AD41" s="146"/>
      <c r="AE41" s="146"/>
      <c r="AF41" s="146"/>
      <c r="AG41" s="146" t="s">
        <v>568</v>
      </c>
      <c r="AH41" s="146"/>
      <c r="AI41" s="146"/>
      <c r="AJ41" s="146"/>
      <c r="AK41" s="146"/>
      <c r="AL41" s="146"/>
      <c r="AM41" s="146"/>
      <c r="AN41" s="146"/>
      <c r="AO41" s="146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</row>
    <row r="42" spans="1:60" outlineLevel="1" x14ac:dyDescent="0.2">
      <c r="A42" s="177">
        <v>31</v>
      </c>
      <c r="B42" s="178" t="s">
        <v>622</v>
      </c>
      <c r="C42" s="188" t="s">
        <v>623</v>
      </c>
      <c r="D42" s="179" t="s">
        <v>244</v>
      </c>
      <c r="E42" s="180">
        <v>1</v>
      </c>
      <c r="F42" s="192">
        <v>0</v>
      </c>
      <c r="G42" s="182">
        <f t="shared" si="14"/>
        <v>0</v>
      </c>
      <c r="H42" s="181">
        <v>0</v>
      </c>
      <c r="I42" s="182">
        <f t="shared" si="15"/>
        <v>0</v>
      </c>
      <c r="J42" s="181">
        <v>149</v>
      </c>
      <c r="K42" s="182">
        <f t="shared" si="16"/>
        <v>149</v>
      </c>
      <c r="L42" s="182">
        <v>21</v>
      </c>
      <c r="M42" s="182">
        <f t="shared" si="17"/>
        <v>0</v>
      </c>
      <c r="N42" s="180">
        <v>3.0000000000000001E-5</v>
      </c>
      <c r="O42" s="180">
        <f t="shared" si="18"/>
        <v>0</v>
      </c>
      <c r="P42" s="180">
        <v>0</v>
      </c>
      <c r="Q42" s="180">
        <f t="shared" si="19"/>
        <v>0</v>
      </c>
      <c r="R42" s="182"/>
      <c r="S42" s="182" t="s">
        <v>176</v>
      </c>
      <c r="T42" s="183" t="s">
        <v>177</v>
      </c>
      <c r="U42" s="156">
        <v>0</v>
      </c>
      <c r="V42" s="156">
        <f t="shared" si="20"/>
        <v>0</v>
      </c>
      <c r="W42" s="156"/>
      <c r="X42" s="156" t="s">
        <v>178</v>
      </c>
      <c r="Y42" s="156" t="s">
        <v>179</v>
      </c>
      <c r="Z42" s="146"/>
      <c r="AA42" s="146"/>
      <c r="AB42" s="146"/>
      <c r="AC42" s="146"/>
      <c r="AD42" s="146"/>
      <c r="AE42" s="146"/>
      <c r="AF42" s="146"/>
      <c r="AG42" s="146" t="s">
        <v>568</v>
      </c>
      <c r="AH42" s="146"/>
      <c r="AI42" s="146"/>
      <c r="AJ42" s="146"/>
      <c r="AK42" s="146"/>
      <c r="AL42" s="146"/>
      <c r="AM42" s="146"/>
      <c r="AN42" s="146"/>
      <c r="AO42" s="146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</row>
    <row r="43" spans="1:60" outlineLevel="1" x14ac:dyDescent="0.2">
      <c r="A43" s="177">
        <v>32</v>
      </c>
      <c r="B43" s="178" t="s">
        <v>624</v>
      </c>
      <c r="C43" s="188" t="s">
        <v>625</v>
      </c>
      <c r="D43" s="179" t="s">
        <v>244</v>
      </c>
      <c r="E43" s="180">
        <v>2</v>
      </c>
      <c r="F43" s="192">
        <v>0</v>
      </c>
      <c r="G43" s="182">
        <f t="shared" si="14"/>
        <v>0</v>
      </c>
      <c r="H43" s="181">
        <v>0</v>
      </c>
      <c r="I43" s="182">
        <f t="shared" si="15"/>
        <v>0</v>
      </c>
      <c r="J43" s="181">
        <v>273</v>
      </c>
      <c r="K43" s="182">
        <f t="shared" si="16"/>
        <v>546</v>
      </c>
      <c r="L43" s="182">
        <v>21</v>
      </c>
      <c r="M43" s="182">
        <f t="shared" si="17"/>
        <v>0</v>
      </c>
      <c r="N43" s="180">
        <v>1E-4</v>
      </c>
      <c r="O43" s="180">
        <f t="shared" si="18"/>
        <v>0</v>
      </c>
      <c r="P43" s="180">
        <v>0</v>
      </c>
      <c r="Q43" s="180">
        <f t="shared" si="19"/>
        <v>0</v>
      </c>
      <c r="R43" s="182"/>
      <c r="S43" s="182" t="s">
        <v>176</v>
      </c>
      <c r="T43" s="183" t="s">
        <v>177</v>
      </c>
      <c r="U43" s="156">
        <v>0</v>
      </c>
      <c r="V43" s="156">
        <f t="shared" si="20"/>
        <v>0</v>
      </c>
      <c r="W43" s="156"/>
      <c r="X43" s="156" t="s">
        <v>178</v>
      </c>
      <c r="Y43" s="156" t="s">
        <v>179</v>
      </c>
      <c r="Z43" s="146"/>
      <c r="AA43" s="146"/>
      <c r="AB43" s="146"/>
      <c r="AC43" s="146"/>
      <c r="AD43" s="146"/>
      <c r="AE43" s="146"/>
      <c r="AF43" s="146"/>
      <c r="AG43" s="146" t="s">
        <v>568</v>
      </c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</row>
    <row r="44" spans="1:60" outlineLevel="1" x14ac:dyDescent="0.2">
      <c r="A44" s="177">
        <v>33</v>
      </c>
      <c r="B44" s="178" t="s">
        <v>626</v>
      </c>
      <c r="C44" s="188" t="s">
        <v>627</v>
      </c>
      <c r="D44" s="179" t="s">
        <v>182</v>
      </c>
      <c r="E44" s="180">
        <v>389</v>
      </c>
      <c r="F44" s="192">
        <v>0</v>
      </c>
      <c r="G44" s="182">
        <f t="shared" si="14"/>
        <v>0</v>
      </c>
      <c r="H44" s="181">
        <v>0</v>
      </c>
      <c r="I44" s="182">
        <f t="shared" si="15"/>
        <v>0</v>
      </c>
      <c r="J44" s="181">
        <v>24.5</v>
      </c>
      <c r="K44" s="182">
        <f t="shared" si="16"/>
        <v>9530.5</v>
      </c>
      <c r="L44" s="182">
        <v>21</v>
      </c>
      <c r="M44" s="182">
        <f t="shared" si="17"/>
        <v>0</v>
      </c>
      <c r="N44" s="180">
        <v>0</v>
      </c>
      <c r="O44" s="180">
        <f t="shared" si="18"/>
        <v>0</v>
      </c>
      <c r="P44" s="180">
        <v>0</v>
      </c>
      <c r="Q44" s="180">
        <f t="shared" si="19"/>
        <v>0</v>
      </c>
      <c r="R44" s="182"/>
      <c r="S44" s="182" t="s">
        <v>176</v>
      </c>
      <c r="T44" s="183" t="s">
        <v>177</v>
      </c>
      <c r="U44" s="156">
        <v>0</v>
      </c>
      <c r="V44" s="156">
        <f t="shared" si="20"/>
        <v>0</v>
      </c>
      <c r="W44" s="156"/>
      <c r="X44" s="156" t="s">
        <v>178</v>
      </c>
      <c r="Y44" s="156" t="s">
        <v>179</v>
      </c>
      <c r="Z44" s="146"/>
      <c r="AA44" s="146"/>
      <c r="AB44" s="146"/>
      <c r="AC44" s="146"/>
      <c r="AD44" s="146"/>
      <c r="AE44" s="146"/>
      <c r="AF44" s="146"/>
      <c r="AG44" s="146" t="s">
        <v>568</v>
      </c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  <c r="BH44" s="146"/>
    </row>
    <row r="45" spans="1:60" outlineLevel="1" x14ac:dyDescent="0.2">
      <c r="A45" s="177">
        <v>34</v>
      </c>
      <c r="B45" s="178" t="s">
        <v>628</v>
      </c>
      <c r="C45" s="188" t="s">
        <v>629</v>
      </c>
      <c r="D45" s="179" t="s">
        <v>202</v>
      </c>
      <c r="E45" s="180">
        <v>0.11899999999999999</v>
      </c>
      <c r="F45" s="192">
        <v>0</v>
      </c>
      <c r="G45" s="182">
        <f t="shared" si="14"/>
        <v>0</v>
      </c>
      <c r="H45" s="181">
        <v>0</v>
      </c>
      <c r="I45" s="182">
        <f t="shared" si="15"/>
        <v>0</v>
      </c>
      <c r="J45" s="181">
        <v>1040</v>
      </c>
      <c r="K45" s="182">
        <f t="shared" si="16"/>
        <v>123.76</v>
      </c>
      <c r="L45" s="182">
        <v>21</v>
      </c>
      <c r="M45" s="182">
        <f t="shared" si="17"/>
        <v>0</v>
      </c>
      <c r="N45" s="180">
        <v>0</v>
      </c>
      <c r="O45" s="180">
        <f t="shared" si="18"/>
        <v>0</v>
      </c>
      <c r="P45" s="180">
        <v>0</v>
      </c>
      <c r="Q45" s="180">
        <f t="shared" si="19"/>
        <v>0</v>
      </c>
      <c r="R45" s="182"/>
      <c r="S45" s="182" t="s">
        <v>176</v>
      </c>
      <c r="T45" s="183" t="s">
        <v>177</v>
      </c>
      <c r="U45" s="156">
        <v>0</v>
      </c>
      <c r="V45" s="156">
        <f t="shared" si="20"/>
        <v>0</v>
      </c>
      <c r="W45" s="156"/>
      <c r="X45" s="156" t="s">
        <v>178</v>
      </c>
      <c r="Y45" s="156" t="s">
        <v>179</v>
      </c>
      <c r="Z45" s="146"/>
      <c r="AA45" s="146"/>
      <c r="AB45" s="146"/>
      <c r="AC45" s="146"/>
      <c r="AD45" s="146"/>
      <c r="AE45" s="146"/>
      <c r="AF45" s="146"/>
      <c r="AG45" s="146" t="s">
        <v>568</v>
      </c>
      <c r="AH45" s="146"/>
      <c r="AI45" s="146"/>
      <c r="AJ45" s="146"/>
      <c r="AK45" s="146"/>
      <c r="AL45" s="146"/>
      <c r="AM45" s="146"/>
      <c r="AN45" s="146"/>
      <c r="AO45" s="146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  <c r="BH45" s="146"/>
    </row>
    <row r="46" spans="1:60" outlineLevel="1" x14ac:dyDescent="0.2">
      <c r="A46" s="177">
        <v>35</v>
      </c>
      <c r="B46" s="178" t="s">
        <v>630</v>
      </c>
      <c r="C46" s="188" t="s">
        <v>631</v>
      </c>
      <c r="D46" s="179" t="s">
        <v>202</v>
      </c>
      <c r="E46" s="180">
        <v>0.11899999999999999</v>
      </c>
      <c r="F46" s="192">
        <v>0</v>
      </c>
      <c r="G46" s="182">
        <f t="shared" si="14"/>
        <v>0</v>
      </c>
      <c r="H46" s="181">
        <v>0</v>
      </c>
      <c r="I46" s="182">
        <f t="shared" si="15"/>
        <v>0</v>
      </c>
      <c r="J46" s="181">
        <v>640</v>
      </c>
      <c r="K46" s="182">
        <f t="shared" si="16"/>
        <v>76.16</v>
      </c>
      <c r="L46" s="182">
        <v>21</v>
      </c>
      <c r="M46" s="182">
        <f t="shared" si="17"/>
        <v>0</v>
      </c>
      <c r="N46" s="180">
        <v>0</v>
      </c>
      <c r="O46" s="180">
        <f t="shared" si="18"/>
        <v>0</v>
      </c>
      <c r="P46" s="180">
        <v>0</v>
      </c>
      <c r="Q46" s="180">
        <f t="shared" si="19"/>
        <v>0</v>
      </c>
      <c r="R46" s="182"/>
      <c r="S46" s="182" t="s">
        <v>176</v>
      </c>
      <c r="T46" s="183" t="s">
        <v>177</v>
      </c>
      <c r="U46" s="156">
        <v>0</v>
      </c>
      <c r="V46" s="156">
        <f t="shared" si="20"/>
        <v>0</v>
      </c>
      <c r="W46" s="156"/>
      <c r="X46" s="156" t="s">
        <v>178</v>
      </c>
      <c r="Y46" s="156" t="s">
        <v>179</v>
      </c>
      <c r="Z46" s="146"/>
      <c r="AA46" s="146"/>
      <c r="AB46" s="146"/>
      <c r="AC46" s="146"/>
      <c r="AD46" s="146"/>
      <c r="AE46" s="146"/>
      <c r="AF46" s="146"/>
      <c r="AG46" s="146" t="s">
        <v>568</v>
      </c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</row>
    <row r="47" spans="1:60" x14ac:dyDescent="0.2">
      <c r="A47" s="160" t="s">
        <v>173</v>
      </c>
      <c r="B47" s="161" t="s">
        <v>129</v>
      </c>
      <c r="C47" s="185" t="s">
        <v>130</v>
      </c>
      <c r="D47" s="162"/>
      <c r="E47" s="163"/>
      <c r="F47" s="164"/>
      <c r="G47" s="164">
        <f>SUMIF(AG48:AG64,"&lt;&gt;NOR",G48:G64)</f>
        <v>0</v>
      </c>
      <c r="H47" s="164"/>
      <c r="I47" s="164">
        <f>SUM(I48:I64)</f>
        <v>35282.1</v>
      </c>
      <c r="J47" s="164"/>
      <c r="K47" s="164">
        <f>SUM(K48:K64)</f>
        <v>9892.16</v>
      </c>
      <c r="L47" s="164"/>
      <c r="M47" s="164">
        <f>SUM(M48:M64)</f>
        <v>0</v>
      </c>
      <c r="N47" s="163"/>
      <c r="O47" s="163">
        <f>SUM(O48:O64)</f>
        <v>0.44000000000000006</v>
      </c>
      <c r="P47" s="163"/>
      <c r="Q47" s="163">
        <f>SUM(Q48:Q64)</f>
        <v>0</v>
      </c>
      <c r="R47" s="164"/>
      <c r="S47" s="164"/>
      <c r="T47" s="165"/>
      <c r="U47" s="159"/>
      <c r="V47" s="159">
        <f>SUM(V48:V64)</f>
        <v>0</v>
      </c>
      <c r="W47" s="159"/>
      <c r="X47" s="159"/>
      <c r="Y47" s="159"/>
      <c r="AG47" t="s">
        <v>174</v>
      </c>
    </row>
    <row r="48" spans="1:60" outlineLevel="1" x14ac:dyDescent="0.2">
      <c r="A48" s="177">
        <v>36</v>
      </c>
      <c r="B48" s="178" t="s">
        <v>632</v>
      </c>
      <c r="C48" s="188" t="s">
        <v>633</v>
      </c>
      <c r="D48" s="179" t="s">
        <v>244</v>
      </c>
      <c r="E48" s="180">
        <v>38</v>
      </c>
      <c r="F48" s="192">
        <v>0</v>
      </c>
      <c r="G48" s="182">
        <f t="shared" ref="G48:G64" si="21">ROUND(E48*F48,2)</f>
        <v>0</v>
      </c>
      <c r="H48" s="181">
        <v>0</v>
      </c>
      <c r="I48" s="182">
        <f t="shared" ref="I48:I64" si="22">ROUND(E48*H48,2)</f>
        <v>0</v>
      </c>
      <c r="J48" s="181">
        <v>101</v>
      </c>
      <c r="K48" s="182">
        <f t="shared" ref="K48:K64" si="23">ROUND(E48*J48,2)</f>
        <v>3838</v>
      </c>
      <c r="L48" s="182">
        <v>21</v>
      </c>
      <c r="M48" s="182">
        <f t="shared" ref="M48:M64" si="24">G48*(1+L48/100)</f>
        <v>0</v>
      </c>
      <c r="N48" s="180">
        <v>3.0400000000000002E-3</v>
      </c>
      <c r="O48" s="180">
        <f t="shared" ref="O48:O64" si="25">ROUND(E48*N48,2)</f>
        <v>0.12</v>
      </c>
      <c r="P48" s="180">
        <v>0</v>
      </c>
      <c r="Q48" s="180">
        <f t="shared" ref="Q48:Q64" si="26">ROUND(E48*P48,2)</f>
        <v>0</v>
      </c>
      <c r="R48" s="182"/>
      <c r="S48" s="182" t="s">
        <v>176</v>
      </c>
      <c r="T48" s="183" t="s">
        <v>177</v>
      </c>
      <c r="U48" s="156">
        <v>0</v>
      </c>
      <c r="V48" s="156">
        <f t="shared" ref="V48:V64" si="27">ROUND(E48*U48,2)</f>
        <v>0</v>
      </c>
      <c r="W48" s="156"/>
      <c r="X48" s="156" t="s">
        <v>178</v>
      </c>
      <c r="Y48" s="156" t="s">
        <v>179</v>
      </c>
      <c r="Z48" s="146"/>
      <c r="AA48" s="146"/>
      <c r="AB48" s="146"/>
      <c r="AC48" s="146"/>
      <c r="AD48" s="146"/>
      <c r="AE48" s="146"/>
      <c r="AF48" s="146"/>
      <c r="AG48" s="146" t="s">
        <v>568</v>
      </c>
      <c r="AH48" s="146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</row>
    <row r="49" spans="1:60" outlineLevel="1" x14ac:dyDescent="0.2">
      <c r="A49" s="177">
        <v>37</v>
      </c>
      <c r="B49" s="178" t="s">
        <v>634</v>
      </c>
      <c r="C49" s="188" t="s">
        <v>635</v>
      </c>
      <c r="D49" s="179" t="s">
        <v>244</v>
      </c>
      <c r="E49" s="180">
        <v>1</v>
      </c>
      <c r="F49" s="192">
        <v>0</v>
      </c>
      <c r="G49" s="182">
        <f t="shared" si="21"/>
        <v>0</v>
      </c>
      <c r="H49" s="181">
        <v>0</v>
      </c>
      <c r="I49" s="182">
        <f t="shared" si="22"/>
        <v>0</v>
      </c>
      <c r="J49" s="181">
        <v>126</v>
      </c>
      <c r="K49" s="182">
        <f t="shared" si="23"/>
        <v>126</v>
      </c>
      <c r="L49" s="182">
        <v>21</v>
      </c>
      <c r="M49" s="182">
        <f t="shared" si="24"/>
        <v>0</v>
      </c>
      <c r="N49" s="180">
        <v>1E-4</v>
      </c>
      <c r="O49" s="180">
        <f t="shared" si="25"/>
        <v>0</v>
      </c>
      <c r="P49" s="180">
        <v>0</v>
      </c>
      <c r="Q49" s="180">
        <f t="shared" si="26"/>
        <v>0</v>
      </c>
      <c r="R49" s="182"/>
      <c r="S49" s="182" t="s">
        <v>176</v>
      </c>
      <c r="T49" s="183" t="s">
        <v>177</v>
      </c>
      <c r="U49" s="156">
        <v>0</v>
      </c>
      <c r="V49" s="156">
        <f t="shared" si="27"/>
        <v>0</v>
      </c>
      <c r="W49" s="156"/>
      <c r="X49" s="156" t="s">
        <v>178</v>
      </c>
      <c r="Y49" s="156" t="s">
        <v>179</v>
      </c>
      <c r="Z49" s="146"/>
      <c r="AA49" s="146"/>
      <c r="AB49" s="146"/>
      <c r="AC49" s="146"/>
      <c r="AD49" s="146"/>
      <c r="AE49" s="146"/>
      <c r="AF49" s="146"/>
      <c r="AG49" s="146" t="s">
        <v>568</v>
      </c>
      <c r="AH49" s="146"/>
      <c r="AI49" s="146"/>
      <c r="AJ49" s="146"/>
      <c r="AK49" s="146"/>
      <c r="AL49" s="146"/>
      <c r="AM49" s="146"/>
      <c r="AN49" s="146"/>
      <c r="AO49" s="146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</row>
    <row r="50" spans="1:60" outlineLevel="1" x14ac:dyDescent="0.2">
      <c r="A50" s="177">
        <v>38</v>
      </c>
      <c r="B50" s="178" t="s">
        <v>636</v>
      </c>
      <c r="C50" s="188" t="s">
        <v>637</v>
      </c>
      <c r="D50" s="179" t="s">
        <v>244</v>
      </c>
      <c r="E50" s="180">
        <v>1</v>
      </c>
      <c r="F50" s="192">
        <v>0</v>
      </c>
      <c r="G50" s="182">
        <f t="shared" si="21"/>
        <v>0</v>
      </c>
      <c r="H50" s="181">
        <v>0</v>
      </c>
      <c r="I50" s="182">
        <f t="shared" si="22"/>
        <v>0</v>
      </c>
      <c r="J50" s="181">
        <v>141</v>
      </c>
      <c r="K50" s="182">
        <f t="shared" si="23"/>
        <v>141</v>
      </c>
      <c r="L50" s="182">
        <v>21</v>
      </c>
      <c r="M50" s="182">
        <f t="shared" si="24"/>
        <v>0</v>
      </c>
      <c r="N50" s="180">
        <v>1.3999999999999999E-4</v>
      </c>
      <c r="O50" s="180">
        <f t="shared" si="25"/>
        <v>0</v>
      </c>
      <c r="P50" s="180">
        <v>0</v>
      </c>
      <c r="Q50" s="180">
        <f t="shared" si="26"/>
        <v>0</v>
      </c>
      <c r="R50" s="182"/>
      <c r="S50" s="182" t="s">
        <v>176</v>
      </c>
      <c r="T50" s="183" t="s">
        <v>177</v>
      </c>
      <c r="U50" s="156">
        <v>0</v>
      </c>
      <c r="V50" s="156">
        <f t="shared" si="27"/>
        <v>0</v>
      </c>
      <c r="W50" s="156"/>
      <c r="X50" s="156" t="s">
        <v>178</v>
      </c>
      <c r="Y50" s="156" t="s">
        <v>179</v>
      </c>
      <c r="Z50" s="146"/>
      <c r="AA50" s="146"/>
      <c r="AB50" s="146"/>
      <c r="AC50" s="146"/>
      <c r="AD50" s="146"/>
      <c r="AE50" s="146"/>
      <c r="AF50" s="146"/>
      <c r="AG50" s="146" t="s">
        <v>568</v>
      </c>
      <c r="AH50" s="146"/>
      <c r="AI50" s="146"/>
      <c r="AJ50" s="146"/>
      <c r="AK50" s="146"/>
      <c r="AL50" s="146"/>
      <c r="AM50" s="146"/>
      <c r="AN50" s="146"/>
      <c r="AO50" s="146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</row>
    <row r="51" spans="1:60" outlineLevel="1" x14ac:dyDescent="0.2">
      <c r="A51" s="177">
        <v>39</v>
      </c>
      <c r="B51" s="178" t="s">
        <v>638</v>
      </c>
      <c r="C51" s="188" t="s">
        <v>639</v>
      </c>
      <c r="D51" s="179" t="s">
        <v>244</v>
      </c>
      <c r="E51" s="180">
        <v>4</v>
      </c>
      <c r="F51" s="192">
        <v>0</v>
      </c>
      <c r="G51" s="182">
        <f t="shared" si="21"/>
        <v>0</v>
      </c>
      <c r="H51" s="181">
        <v>0</v>
      </c>
      <c r="I51" s="182">
        <f t="shared" si="22"/>
        <v>0</v>
      </c>
      <c r="J51" s="181">
        <v>292</v>
      </c>
      <c r="K51" s="182">
        <f t="shared" si="23"/>
        <v>1168</v>
      </c>
      <c r="L51" s="182">
        <v>21</v>
      </c>
      <c r="M51" s="182">
        <f t="shared" si="24"/>
        <v>0</v>
      </c>
      <c r="N51" s="180">
        <v>8.8000000000000003E-4</v>
      </c>
      <c r="O51" s="180">
        <f t="shared" si="25"/>
        <v>0</v>
      </c>
      <c r="P51" s="180">
        <v>0</v>
      </c>
      <c r="Q51" s="180">
        <f t="shared" si="26"/>
        <v>0</v>
      </c>
      <c r="R51" s="182"/>
      <c r="S51" s="182" t="s">
        <v>176</v>
      </c>
      <c r="T51" s="183" t="s">
        <v>177</v>
      </c>
      <c r="U51" s="156">
        <v>0</v>
      </c>
      <c r="V51" s="156">
        <f t="shared" si="27"/>
        <v>0</v>
      </c>
      <c r="W51" s="156"/>
      <c r="X51" s="156" t="s">
        <v>178</v>
      </c>
      <c r="Y51" s="156" t="s">
        <v>179</v>
      </c>
      <c r="Z51" s="146"/>
      <c r="AA51" s="146"/>
      <c r="AB51" s="146"/>
      <c r="AC51" s="146"/>
      <c r="AD51" s="146"/>
      <c r="AE51" s="146"/>
      <c r="AF51" s="146"/>
      <c r="AG51" s="146" t="s">
        <v>568</v>
      </c>
      <c r="AH51" s="146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  <c r="BH51" s="146"/>
    </row>
    <row r="52" spans="1:60" outlineLevel="1" x14ac:dyDescent="0.2">
      <c r="A52" s="177">
        <v>40</v>
      </c>
      <c r="B52" s="178" t="s">
        <v>640</v>
      </c>
      <c r="C52" s="188" t="s">
        <v>641</v>
      </c>
      <c r="D52" s="179" t="s">
        <v>244</v>
      </c>
      <c r="E52" s="180">
        <v>4</v>
      </c>
      <c r="F52" s="192">
        <v>0</v>
      </c>
      <c r="G52" s="182">
        <f t="shared" si="21"/>
        <v>0</v>
      </c>
      <c r="H52" s="181">
        <v>0</v>
      </c>
      <c r="I52" s="182">
        <f t="shared" si="22"/>
        <v>0</v>
      </c>
      <c r="J52" s="181">
        <v>620</v>
      </c>
      <c r="K52" s="182">
        <f t="shared" si="23"/>
        <v>2480</v>
      </c>
      <c r="L52" s="182">
        <v>21</v>
      </c>
      <c r="M52" s="182">
        <f t="shared" si="24"/>
        <v>0</v>
      </c>
      <c r="N52" s="180">
        <v>2E-3</v>
      </c>
      <c r="O52" s="180">
        <f t="shared" si="25"/>
        <v>0.01</v>
      </c>
      <c r="P52" s="180">
        <v>0</v>
      </c>
      <c r="Q52" s="180">
        <f t="shared" si="26"/>
        <v>0</v>
      </c>
      <c r="R52" s="182"/>
      <c r="S52" s="182" t="s">
        <v>176</v>
      </c>
      <c r="T52" s="183" t="s">
        <v>177</v>
      </c>
      <c r="U52" s="156">
        <v>0</v>
      </c>
      <c r="V52" s="156">
        <f t="shared" si="27"/>
        <v>0</v>
      </c>
      <c r="W52" s="156"/>
      <c r="X52" s="156" t="s">
        <v>178</v>
      </c>
      <c r="Y52" s="156" t="s">
        <v>179</v>
      </c>
      <c r="Z52" s="146"/>
      <c r="AA52" s="146"/>
      <c r="AB52" s="146"/>
      <c r="AC52" s="146"/>
      <c r="AD52" s="146"/>
      <c r="AE52" s="146"/>
      <c r="AF52" s="146"/>
      <c r="AG52" s="146" t="s">
        <v>568</v>
      </c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6"/>
      <c r="BD52" s="146"/>
      <c r="BE52" s="146"/>
      <c r="BF52" s="146"/>
      <c r="BG52" s="146"/>
      <c r="BH52" s="146"/>
    </row>
    <row r="53" spans="1:60" ht="22.5" outlineLevel="1" x14ac:dyDescent="0.2">
      <c r="A53" s="177">
        <v>41</v>
      </c>
      <c r="B53" s="178" t="s">
        <v>642</v>
      </c>
      <c r="C53" s="188" t="s">
        <v>643</v>
      </c>
      <c r="D53" s="179" t="s">
        <v>244</v>
      </c>
      <c r="E53" s="180">
        <v>1</v>
      </c>
      <c r="F53" s="192">
        <v>0</v>
      </c>
      <c r="G53" s="182">
        <f t="shared" si="21"/>
        <v>0</v>
      </c>
      <c r="H53" s="181">
        <v>0</v>
      </c>
      <c r="I53" s="182">
        <f t="shared" si="22"/>
        <v>0</v>
      </c>
      <c r="J53" s="181">
        <v>375</v>
      </c>
      <c r="K53" s="182">
        <f t="shared" si="23"/>
        <v>375</v>
      </c>
      <c r="L53" s="182">
        <v>21</v>
      </c>
      <c r="M53" s="182">
        <f t="shared" si="24"/>
        <v>0</v>
      </c>
      <c r="N53" s="180">
        <v>2.7E-4</v>
      </c>
      <c r="O53" s="180">
        <f t="shared" si="25"/>
        <v>0</v>
      </c>
      <c r="P53" s="180">
        <v>0</v>
      </c>
      <c r="Q53" s="180">
        <f t="shared" si="26"/>
        <v>0</v>
      </c>
      <c r="R53" s="182"/>
      <c r="S53" s="182" t="s">
        <v>176</v>
      </c>
      <c r="T53" s="183" t="s">
        <v>177</v>
      </c>
      <c r="U53" s="156">
        <v>0</v>
      </c>
      <c r="V53" s="156">
        <f t="shared" si="27"/>
        <v>0</v>
      </c>
      <c r="W53" s="156"/>
      <c r="X53" s="156" t="s">
        <v>178</v>
      </c>
      <c r="Y53" s="156" t="s">
        <v>179</v>
      </c>
      <c r="Z53" s="146"/>
      <c r="AA53" s="146"/>
      <c r="AB53" s="146"/>
      <c r="AC53" s="146"/>
      <c r="AD53" s="146"/>
      <c r="AE53" s="146"/>
      <c r="AF53" s="146"/>
      <c r="AG53" s="146" t="s">
        <v>568</v>
      </c>
      <c r="AH53" s="146"/>
      <c r="AI53" s="146"/>
      <c r="AJ53" s="146"/>
      <c r="AK53" s="146"/>
      <c r="AL53" s="146"/>
      <c r="AM53" s="146"/>
      <c r="AN53" s="146"/>
      <c r="AO53" s="146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  <c r="BH53" s="146"/>
    </row>
    <row r="54" spans="1:60" outlineLevel="1" x14ac:dyDescent="0.2">
      <c r="A54" s="177">
        <v>42</v>
      </c>
      <c r="B54" s="178" t="s">
        <v>569</v>
      </c>
      <c r="C54" s="188" t="s">
        <v>644</v>
      </c>
      <c r="D54" s="179" t="s">
        <v>270</v>
      </c>
      <c r="E54" s="180">
        <v>1</v>
      </c>
      <c r="F54" s="192">
        <v>0</v>
      </c>
      <c r="G54" s="182">
        <f t="shared" si="21"/>
        <v>0</v>
      </c>
      <c r="H54" s="181">
        <v>1180</v>
      </c>
      <c r="I54" s="182">
        <f t="shared" si="22"/>
        <v>1180</v>
      </c>
      <c r="J54" s="181">
        <v>0</v>
      </c>
      <c r="K54" s="182">
        <f t="shared" si="23"/>
        <v>0</v>
      </c>
      <c r="L54" s="182">
        <v>21</v>
      </c>
      <c r="M54" s="182">
        <f t="shared" si="24"/>
        <v>0</v>
      </c>
      <c r="N54" s="180">
        <v>5.0000000000000001E-4</v>
      </c>
      <c r="O54" s="180">
        <f t="shared" si="25"/>
        <v>0</v>
      </c>
      <c r="P54" s="180">
        <v>0</v>
      </c>
      <c r="Q54" s="180">
        <f t="shared" si="26"/>
        <v>0</v>
      </c>
      <c r="R54" s="182"/>
      <c r="S54" s="182" t="s">
        <v>176</v>
      </c>
      <c r="T54" s="183" t="s">
        <v>177</v>
      </c>
      <c r="U54" s="156">
        <v>0</v>
      </c>
      <c r="V54" s="156">
        <f t="shared" si="27"/>
        <v>0</v>
      </c>
      <c r="W54" s="156"/>
      <c r="X54" s="156" t="s">
        <v>233</v>
      </c>
      <c r="Y54" s="156" t="s">
        <v>179</v>
      </c>
      <c r="Z54" s="146"/>
      <c r="AA54" s="146"/>
      <c r="AB54" s="146"/>
      <c r="AC54" s="146"/>
      <c r="AD54" s="146"/>
      <c r="AE54" s="146"/>
      <c r="AF54" s="146"/>
      <c r="AG54" s="146" t="s">
        <v>340</v>
      </c>
      <c r="AH54" s="146"/>
      <c r="AI54" s="146"/>
      <c r="AJ54" s="146"/>
      <c r="AK54" s="146"/>
      <c r="AL54" s="146"/>
      <c r="AM54" s="146"/>
      <c r="AN54" s="146"/>
      <c r="AO54" s="146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  <c r="BH54" s="146"/>
    </row>
    <row r="55" spans="1:60" outlineLevel="1" x14ac:dyDescent="0.2">
      <c r="A55" s="177">
        <v>43</v>
      </c>
      <c r="B55" s="178" t="s">
        <v>569</v>
      </c>
      <c r="C55" s="188" t="s">
        <v>645</v>
      </c>
      <c r="D55" s="179" t="s">
        <v>270</v>
      </c>
      <c r="E55" s="180">
        <v>1</v>
      </c>
      <c r="F55" s="192">
        <v>0</v>
      </c>
      <c r="G55" s="182">
        <f t="shared" si="21"/>
        <v>0</v>
      </c>
      <c r="H55" s="181">
        <v>3860</v>
      </c>
      <c r="I55" s="182">
        <f t="shared" si="22"/>
        <v>3860</v>
      </c>
      <c r="J55" s="181">
        <v>0</v>
      </c>
      <c r="K55" s="182">
        <f t="shared" si="23"/>
        <v>0</v>
      </c>
      <c r="L55" s="182">
        <v>21</v>
      </c>
      <c r="M55" s="182">
        <f t="shared" si="24"/>
        <v>0</v>
      </c>
      <c r="N55" s="180">
        <v>1.5E-3</v>
      </c>
      <c r="O55" s="180">
        <f t="shared" si="25"/>
        <v>0</v>
      </c>
      <c r="P55" s="180">
        <v>0</v>
      </c>
      <c r="Q55" s="180">
        <f t="shared" si="26"/>
        <v>0</v>
      </c>
      <c r="R55" s="182"/>
      <c r="S55" s="182" t="s">
        <v>176</v>
      </c>
      <c r="T55" s="183" t="s">
        <v>177</v>
      </c>
      <c r="U55" s="156">
        <v>0</v>
      </c>
      <c r="V55" s="156">
        <f t="shared" si="27"/>
        <v>0</v>
      </c>
      <c r="W55" s="156"/>
      <c r="X55" s="156" t="s">
        <v>233</v>
      </c>
      <c r="Y55" s="156" t="s">
        <v>179</v>
      </c>
      <c r="Z55" s="146"/>
      <c r="AA55" s="146"/>
      <c r="AB55" s="146"/>
      <c r="AC55" s="146"/>
      <c r="AD55" s="146"/>
      <c r="AE55" s="146"/>
      <c r="AF55" s="146"/>
      <c r="AG55" s="146" t="s">
        <v>340</v>
      </c>
      <c r="AH55" s="146"/>
      <c r="AI55" s="146"/>
      <c r="AJ55" s="146"/>
      <c r="AK55" s="146"/>
      <c r="AL55" s="146"/>
      <c r="AM55" s="146"/>
      <c r="AN55" s="146"/>
      <c r="AO55" s="146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  <c r="BH55" s="146"/>
    </row>
    <row r="56" spans="1:60" outlineLevel="1" x14ac:dyDescent="0.2">
      <c r="A56" s="177">
        <v>44</v>
      </c>
      <c r="B56" s="178" t="s">
        <v>569</v>
      </c>
      <c r="C56" s="188" t="s">
        <v>646</v>
      </c>
      <c r="D56" s="179" t="s">
        <v>244</v>
      </c>
      <c r="E56" s="180">
        <v>14</v>
      </c>
      <c r="F56" s="192">
        <v>0</v>
      </c>
      <c r="G56" s="182">
        <f t="shared" si="21"/>
        <v>0</v>
      </c>
      <c r="H56" s="181">
        <v>633.5</v>
      </c>
      <c r="I56" s="182">
        <f t="shared" si="22"/>
        <v>8869</v>
      </c>
      <c r="J56" s="181">
        <v>0</v>
      </c>
      <c r="K56" s="182">
        <f t="shared" si="23"/>
        <v>0</v>
      </c>
      <c r="L56" s="182">
        <v>21</v>
      </c>
      <c r="M56" s="182">
        <f t="shared" si="24"/>
        <v>0</v>
      </c>
      <c r="N56" s="180">
        <v>6.0200000000000002E-3</v>
      </c>
      <c r="O56" s="180">
        <f t="shared" si="25"/>
        <v>0.08</v>
      </c>
      <c r="P56" s="180">
        <v>0</v>
      </c>
      <c r="Q56" s="180">
        <f t="shared" si="26"/>
        <v>0</v>
      </c>
      <c r="R56" s="182"/>
      <c r="S56" s="182" t="s">
        <v>176</v>
      </c>
      <c r="T56" s="183" t="s">
        <v>177</v>
      </c>
      <c r="U56" s="156">
        <v>0</v>
      </c>
      <c r="V56" s="156">
        <f t="shared" si="27"/>
        <v>0</v>
      </c>
      <c r="W56" s="156"/>
      <c r="X56" s="156" t="s">
        <v>233</v>
      </c>
      <c r="Y56" s="156" t="s">
        <v>179</v>
      </c>
      <c r="Z56" s="146"/>
      <c r="AA56" s="146"/>
      <c r="AB56" s="146"/>
      <c r="AC56" s="146"/>
      <c r="AD56" s="146"/>
      <c r="AE56" s="146"/>
      <c r="AF56" s="146"/>
      <c r="AG56" s="146" t="s">
        <v>340</v>
      </c>
      <c r="AH56" s="146"/>
      <c r="AI56" s="146"/>
      <c r="AJ56" s="146"/>
      <c r="AK56" s="146"/>
      <c r="AL56" s="146"/>
      <c r="AM56" s="146"/>
      <c r="AN56" s="146"/>
      <c r="AO56" s="146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</row>
    <row r="57" spans="1:60" outlineLevel="1" x14ac:dyDescent="0.2">
      <c r="A57" s="177">
        <v>45</v>
      </c>
      <c r="B57" s="178" t="s">
        <v>569</v>
      </c>
      <c r="C57" s="188" t="s">
        <v>647</v>
      </c>
      <c r="D57" s="179" t="s">
        <v>244</v>
      </c>
      <c r="E57" s="180">
        <v>5</v>
      </c>
      <c r="F57" s="192">
        <v>0</v>
      </c>
      <c r="G57" s="182">
        <f t="shared" si="21"/>
        <v>0</v>
      </c>
      <c r="H57" s="181">
        <v>1316.7</v>
      </c>
      <c r="I57" s="182">
        <f t="shared" si="22"/>
        <v>6583.5</v>
      </c>
      <c r="J57" s="181">
        <v>0</v>
      </c>
      <c r="K57" s="182">
        <f t="shared" si="23"/>
        <v>0</v>
      </c>
      <c r="L57" s="182">
        <v>21</v>
      </c>
      <c r="M57" s="182">
        <f t="shared" si="24"/>
        <v>0</v>
      </c>
      <c r="N57" s="180">
        <v>2.8500000000000001E-3</v>
      </c>
      <c r="O57" s="180">
        <f t="shared" si="25"/>
        <v>0.01</v>
      </c>
      <c r="P57" s="180">
        <v>0</v>
      </c>
      <c r="Q57" s="180">
        <f t="shared" si="26"/>
        <v>0</v>
      </c>
      <c r="R57" s="182"/>
      <c r="S57" s="182" t="s">
        <v>176</v>
      </c>
      <c r="T57" s="183" t="s">
        <v>177</v>
      </c>
      <c r="U57" s="156">
        <v>0</v>
      </c>
      <c r="V57" s="156">
        <f t="shared" si="27"/>
        <v>0</v>
      </c>
      <c r="W57" s="156"/>
      <c r="X57" s="156" t="s">
        <v>233</v>
      </c>
      <c r="Y57" s="156" t="s">
        <v>179</v>
      </c>
      <c r="Z57" s="146"/>
      <c r="AA57" s="146"/>
      <c r="AB57" s="146"/>
      <c r="AC57" s="146"/>
      <c r="AD57" s="146"/>
      <c r="AE57" s="146"/>
      <c r="AF57" s="146"/>
      <c r="AG57" s="146" t="s">
        <v>340</v>
      </c>
      <c r="AH57" s="146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</row>
    <row r="58" spans="1:60" outlineLevel="1" x14ac:dyDescent="0.2">
      <c r="A58" s="177">
        <v>46</v>
      </c>
      <c r="B58" s="178" t="s">
        <v>569</v>
      </c>
      <c r="C58" s="188" t="s">
        <v>648</v>
      </c>
      <c r="D58" s="179" t="s">
        <v>244</v>
      </c>
      <c r="E58" s="180">
        <v>19</v>
      </c>
      <c r="F58" s="192">
        <v>0</v>
      </c>
      <c r="G58" s="182">
        <f t="shared" si="21"/>
        <v>0</v>
      </c>
      <c r="H58" s="181">
        <v>489.8</v>
      </c>
      <c r="I58" s="182">
        <f t="shared" si="22"/>
        <v>9306.2000000000007</v>
      </c>
      <c r="J58" s="181">
        <v>0</v>
      </c>
      <c r="K58" s="182">
        <f t="shared" si="23"/>
        <v>0</v>
      </c>
      <c r="L58" s="182">
        <v>21</v>
      </c>
      <c r="M58" s="182">
        <f t="shared" si="24"/>
        <v>0</v>
      </c>
      <c r="N58" s="180">
        <v>3.8E-3</v>
      </c>
      <c r="O58" s="180">
        <f t="shared" si="25"/>
        <v>7.0000000000000007E-2</v>
      </c>
      <c r="P58" s="180">
        <v>0</v>
      </c>
      <c r="Q58" s="180">
        <f t="shared" si="26"/>
        <v>0</v>
      </c>
      <c r="R58" s="182"/>
      <c r="S58" s="182" t="s">
        <v>176</v>
      </c>
      <c r="T58" s="183" t="s">
        <v>177</v>
      </c>
      <c r="U58" s="156">
        <v>0</v>
      </c>
      <c r="V58" s="156">
        <f t="shared" si="27"/>
        <v>0</v>
      </c>
      <c r="W58" s="156"/>
      <c r="X58" s="156" t="s">
        <v>233</v>
      </c>
      <c r="Y58" s="156" t="s">
        <v>179</v>
      </c>
      <c r="Z58" s="146"/>
      <c r="AA58" s="146"/>
      <c r="AB58" s="146"/>
      <c r="AC58" s="146"/>
      <c r="AD58" s="146"/>
      <c r="AE58" s="146"/>
      <c r="AF58" s="146"/>
      <c r="AG58" s="146" t="s">
        <v>340</v>
      </c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</row>
    <row r="59" spans="1:60" outlineLevel="1" x14ac:dyDescent="0.2">
      <c r="A59" s="177">
        <v>47</v>
      </c>
      <c r="B59" s="178" t="s">
        <v>569</v>
      </c>
      <c r="C59" s="188" t="s">
        <v>649</v>
      </c>
      <c r="D59" s="179" t="s">
        <v>244</v>
      </c>
      <c r="E59" s="180">
        <v>38</v>
      </c>
      <c r="F59" s="192">
        <v>0</v>
      </c>
      <c r="G59" s="182">
        <f t="shared" si="21"/>
        <v>0</v>
      </c>
      <c r="H59" s="181">
        <v>95.3</v>
      </c>
      <c r="I59" s="182">
        <f t="shared" si="22"/>
        <v>3621.4</v>
      </c>
      <c r="J59" s="181">
        <v>0</v>
      </c>
      <c r="K59" s="182">
        <f t="shared" si="23"/>
        <v>0</v>
      </c>
      <c r="L59" s="182">
        <v>21</v>
      </c>
      <c r="M59" s="182">
        <f t="shared" si="24"/>
        <v>0</v>
      </c>
      <c r="N59" s="180">
        <v>3.8E-3</v>
      </c>
      <c r="O59" s="180">
        <f t="shared" si="25"/>
        <v>0.14000000000000001</v>
      </c>
      <c r="P59" s="180">
        <v>0</v>
      </c>
      <c r="Q59" s="180">
        <f t="shared" si="26"/>
        <v>0</v>
      </c>
      <c r="R59" s="182"/>
      <c r="S59" s="182" t="s">
        <v>176</v>
      </c>
      <c r="T59" s="183" t="s">
        <v>177</v>
      </c>
      <c r="U59" s="156">
        <v>0</v>
      </c>
      <c r="V59" s="156">
        <f t="shared" si="27"/>
        <v>0</v>
      </c>
      <c r="W59" s="156"/>
      <c r="X59" s="156" t="s">
        <v>233</v>
      </c>
      <c r="Y59" s="156" t="s">
        <v>179</v>
      </c>
      <c r="Z59" s="146"/>
      <c r="AA59" s="146"/>
      <c r="AB59" s="146"/>
      <c r="AC59" s="146"/>
      <c r="AD59" s="146"/>
      <c r="AE59" s="146"/>
      <c r="AF59" s="146"/>
      <c r="AG59" s="146" t="s">
        <v>340</v>
      </c>
      <c r="AH59" s="146"/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</row>
    <row r="60" spans="1:60" outlineLevel="1" x14ac:dyDescent="0.2">
      <c r="A60" s="177">
        <v>48</v>
      </c>
      <c r="B60" s="178" t="s">
        <v>569</v>
      </c>
      <c r="C60" s="188" t="s">
        <v>650</v>
      </c>
      <c r="D60" s="179" t="s">
        <v>244</v>
      </c>
      <c r="E60" s="180">
        <v>38</v>
      </c>
      <c r="F60" s="192">
        <v>0</v>
      </c>
      <c r="G60" s="182">
        <f t="shared" si="21"/>
        <v>0</v>
      </c>
      <c r="H60" s="181">
        <v>49</v>
      </c>
      <c r="I60" s="182">
        <f t="shared" si="22"/>
        <v>1862</v>
      </c>
      <c r="J60" s="181">
        <v>0</v>
      </c>
      <c r="K60" s="182">
        <f t="shared" si="23"/>
        <v>0</v>
      </c>
      <c r="L60" s="182">
        <v>21</v>
      </c>
      <c r="M60" s="182">
        <f t="shared" si="24"/>
        <v>0</v>
      </c>
      <c r="N60" s="180">
        <v>3.8000000000000002E-4</v>
      </c>
      <c r="O60" s="180">
        <f t="shared" si="25"/>
        <v>0.01</v>
      </c>
      <c r="P60" s="180">
        <v>0</v>
      </c>
      <c r="Q60" s="180">
        <f t="shared" si="26"/>
        <v>0</v>
      </c>
      <c r="R60" s="182"/>
      <c r="S60" s="182" t="s">
        <v>176</v>
      </c>
      <c r="T60" s="183" t="s">
        <v>177</v>
      </c>
      <c r="U60" s="156">
        <v>0</v>
      </c>
      <c r="V60" s="156">
        <f t="shared" si="27"/>
        <v>0</v>
      </c>
      <c r="W60" s="156"/>
      <c r="X60" s="156" t="s">
        <v>233</v>
      </c>
      <c r="Y60" s="156" t="s">
        <v>179</v>
      </c>
      <c r="Z60" s="146"/>
      <c r="AA60" s="146"/>
      <c r="AB60" s="146"/>
      <c r="AC60" s="146"/>
      <c r="AD60" s="146"/>
      <c r="AE60" s="146"/>
      <c r="AF60" s="146"/>
      <c r="AG60" s="146" t="s">
        <v>340</v>
      </c>
      <c r="AH60" s="146"/>
      <c r="AI60" s="146"/>
      <c r="AJ60" s="146"/>
      <c r="AK60" s="146"/>
      <c r="AL60" s="146"/>
      <c r="AM60" s="146"/>
      <c r="AN60" s="146"/>
      <c r="AO60" s="146"/>
      <c r="AP60" s="146"/>
      <c r="AQ60" s="146"/>
      <c r="AR60" s="146"/>
      <c r="AS60" s="146"/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</row>
    <row r="61" spans="1:60" ht="22.5" outlineLevel="1" x14ac:dyDescent="0.2">
      <c r="A61" s="177">
        <v>49</v>
      </c>
      <c r="B61" s="178" t="s">
        <v>651</v>
      </c>
      <c r="C61" s="188" t="s">
        <v>652</v>
      </c>
      <c r="D61" s="179" t="s">
        <v>244</v>
      </c>
      <c r="E61" s="180">
        <v>1</v>
      </c>
      <c r="F61" s="192">
        <v>0</v>
      </c>
      <c r="G61" s="182">
        <f t="shared" si="21"/>
        <v>0</v>
      </c>
      <c r="H61" s="181">
        <v>0</v>
      </c>
      <c r="I61" s="182">
        <f t="shared" si="22"/>
        <v>0</v>
      </c>
      <c r="J61" s="181">
        <v>1260</v>
      </c>
      <c r="K61" s="182">
        <f t="shared" si="23"/>
        <v>1260</v>
      </c>
      <c r="L61" s="182">
        <v>21</v>
      </c>
      <c r="M61" s="182">
        <f t="shared" si="24"/>
        <v>0</v>
      </c>
      <c r="N61" s="180">
        <v>1.47E-3</v>
      </c>
      <c r="O61" s="180">
        <f t="shared" si="25"/>
        <v>0</v>
      </c>
      <c r="P61" s="180">
        <v>0</v>
      </c>
      <c r="Q61" s="180">
        <f t="shared" si="26"/>
        <v>0</v>
      </c>
      <c r="R61" s="182"/>
      <c r="S61" s="182" t="s">
        <v>176</v>
      </c>
      <c r="T61" s="183" t="s">
        <v>177</v>
      </c>
      <c r="U61" s="156">
        <v>0</v>
      </c>
      <c r="V61" s="156">
        <f t="shared" si="27"/>
        <v>0</v>
      </c>
      <c r="W61" s="156"/>
      <c r="X61" s="156" t="s">
        <v>178</v>
      </c>
      <c r="Y61" s="156" t="s">
        <v>179</v>
      </c>
      <c r="Z61" s="146"/>
      <c r="AA61" s="146"/>
      <c r="AB61" s="146"/>
      <c r="AC61" s="146"/>
      <c r="AD61" s="146"/>
      <c r="AE61" s="146"/>
      <c r="AF61" s="146"/>
      <c r="AG61" s="146" t="s">
        <v>568</v>
      </c>
      <c r="AH61" s="146"/>
      <c r="AI61" s="146"/>
      <c r="AJ61" s="146"/>
      <c r="AK61" s="146"/>
      <c r="AL61" s="146"/>
      <c r="AM61" s="146"/>
      <c r="AN61" s="146"/>
      <c r="AO61" s="146"/>
      <c r="AP61" s="146"/>
      <c r="AQ61" s="146"/>
      <c r="AR61" s="146"/>
      <c r="AS61" s="146"/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</row>
    <row r="62" spans="1:60" outlineLevel="1" x14ac:dyDescent="0.2">
      <c r="A62" s="177">
        <v>50</v>
      </c>
      <c r="B62" s="178" t="s">
        <v>653</v>
      </c>
      <c r="C62" s="188" t="s">
        <v>654</v>
      </c>
      <c r="D62" s="179" t="s">
        <v>244</v>
      </c>
      <c r="E62" s="180">
        <v>1</v>
      </c>
      <c r="F62" s="192">
        <v>0</v>
      </c>
      <c r="G62" s="182">
        <f t="shared" si="21"/>
        <v>0</v>
      </c>
      <c r="H62" s="181">
        <v>0</v>
      </c>
      <c r="I62" s="182">
        <f t="shared" si="22"/>
        <v>0</v>
      </c>
      <c r="J62" s="181">
        <v>414</v>
      </c>
      <c r="K62" s="182">
        <f t="shared" si="23"/>
        <v>414</v>
      </c>
      <c r="L62" s="182">
        <v>21</v>
      </c>
      <c r="M62" s="182">
        <f t="shared" si="24"/>
        <v>0</v>
      </c>
      <c r="N62" s="180">
        <v>7.5000000000000002E-4</v>
      </c>
      <c r="O62" s="180">
        <f t="shared" si="25"/>
        <v>0</v>
      </c>
      <c r="P62" s="180">
        <v>0</v>
      </c>
      <c r="Q62" s="180">
        <f t="shared" si="26"/>
        <v>0</v>
      </c>
      <c r="R62" s="182"/>
      <c r="S62" s="182" t="s">
        <v>176</v>
      </c>
      <c r="T62" s="183" t="s">
        <v>177</v>
      </c>
      <c r="U62" s="156">
        <v>0</v>
      </c>
      <c r="V62" s="156">
        <f t="shared" si="27"/>
        <v>0</v>
      </c>
      <c r="W62" s="156"/>
      <c r="X62" s="156" t="s">
        <v>178</v>
      </c>
      <c r="Y62" s="156" t="s">
        <v>179</v>
      </c>
      <c r="Z62" s="146"/>
      <c r="AA62" s="146"/>
      <c r="AB62" s="146"/>
      <c r="AC62" s="146"/>
      <c r="AD62" s="146"/>
      <c r="AE62" s="146"/>
      <c r="AF62" s="146"/>
      <c r="AG62" s="146" t="s">
        <v>568</v>
      </c>
      <c r="AH62" s="146"/>
      <c r="AI62" s="146"/>
      <c r="AJ62" s="146"/>
      <c r="AK62" s="146"/>
      <c r="AL62" s="146"/>
      <c r="AM62" s="146"/>
      <c r="AN62" s="146"/>
      <c r="AO62" s="146"/>
      <c r="AP62" s="146"/>
      <c r="AQ62" s="146"/>
      <c r="AR62" s="146"/>
      <c r="AS62" s="146"/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</row>
    <row r="63" spans="1:60" outlineLevel="1" x14ac:dyDescent="0.2">
      <c r="A63" s="177">
        <v>51</v>
      </c>
      <c r="B63" s="178" t="s">
        <v>655</v>
      </c>
      <c r="C63" s="188" t="s">
        <v>656</v>
      </c>
      <c r="D63" s="179" t="s">
        <v>202</v>
      </c>
      <c r="E63" s="180">
        <v>2.8000000000000001E-2</v>
      </c>
      <c r="F63" s="192">
        <v>0</v>
      </c>
      <c r="G63" s="182">
        <f t="shared" si="21"/>
        <v>0</v>
      </c>
      <c r="H63" s="181">
        <v>0</v>
      </c>
      <c r="I63" s="182">
        <f t="shared" si="22"/>
        <v>0</v>
      </c>
      <c r="J63" s="181">
        <v>1280</v>
      </c>
      <c r="K63" s="182">
        <f t="shared" si="23"/>
        <v>35.840000000000003</v>
      </c>
      <c r="L63" s="182">
        <v>21</v>
      </c>
      <c r="M63" s="182">
        <f t="shared" si="24"/>
        <v>0</v>
      </c>
      <c r="N63" s="180">
        <v>0</v>
      </c>
      <c r="O63" s="180">
        <f t="shared" si="25"/>
        <v>0</v>
      </c>
      <c r="P63" s="180">
        <v>0</v>
      </c>
      <c r="Q63" s="180">
        <f t="shared" si="26"/>
        <v>0</v>
      </c>
      <c r="R63" s="182"/>
      <c r="S63" s="182" t="s">
        <v>176</v>
      </c>
      <c r="T63" s="183" t="s">
        <v>177</v>
      </c>
      <c r="U63" s="156">
        <v>0</v>
      </c>
      <c r="V63" s="156">
        <f t="shared" si="27"/>
        <v>0</v>
      </c>
      <c r="W63" s="156"/>
      <c r="X63" s="156" t="s">
        <v>178</v>
      </c>
      <c r="Y63" s="156" t="s">
        <v>179</v>
      </c>
      <c r="Z63" s="146"/>
      <c r="AA63" s="146"/>
      <c r="AB63" s="146"/>
      <c r="AC63" s="146"/>
      <c r="AD63" s="146"/>
      <c r="AE63" s="146"/>
      <c r="AF63" s="146"/>
      <c r="AG63" s="146" t="s">
        <v>568</v>
      </c>
      <c r="AH63" s="146"/>
      <c r="AI63" s="146"/>
      <c r="AJ63" s="146"/>
      <c r="AK63" s="146"/>
      <c r="AL63" s="146"/>
      <c r="AM63" s="146"/>
      <c r="AN63" s="146"/>
      <c r="AO63" s="146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</row>
    <row r="64" spans="1:60" outlineLevel="1" x14ac:dyDescent="0.2">
      <c r="A64" s="177">
        <v>52</v>
      </c>
      <c r="B64" s="178" t="s">
        <v>657</v>
      </c>
      <c r="C64" s="188" t="s">
        <v>658</v>
      </c>
      <c r="D64" s="179" t="s">
        <v>202</v>
      </c>
      <c r="E64" s="180">
        <v>2.8000000000000001E-2</v>
      </c>
      <c r="F64" s="192">
        <v>0</v>
      </c>
      <c r="G64" s="182">
        <f t="shared" si="21"/>
        <v>0</v>
      </c>
      <c r="H64" s="181">
        <v>0</v>
      </c>
      <c r="I64" s="182">
        <f t="shared" si="22"/>
        <v>0</v>
      </c>
      <c r="J64" s="181">
        <v>1940</v>
      </c>
      <c r="K64" s="182">
        <f t="shared" si="23"/>
        <v>54.32</v>
      </c>
      <c r="L64" s="182">
        <v>21</v>
      </c>
      <c r="M64" s="182">
        <f t="shared" si="24"/>
        <v>0</v>
      </c>
      <c r="N64" s="180">
        <v>0</v>
      </c>
      <c r="O64" s="180">
        <f t="shared" si="25"/>
        <v>0</v>
      </c>
      <c r="P64" s="180">
        <v>0</v>
      </c>
      <c r="Q64" s="180">
        <f t="shared" si="26"/>
        <v>0</v>
      </c>
      <c r="R64" s="182"/>
      <c r="S64" s="182" t="s">
        <v>176</v>
      </c>
      <c r="T64" s="183" t="s">
        <v>177</v>
      </c>
      <c r="U64" s="156">
        <v>0</v>
      </c>
      <c r="V64" s="156">
        <f t="shared" si="27"/>
        <v>0</v>
      </c>
      <c r="W64" s="156"/>
      <c r="X64" s="156" t="s">
        <v>178</v>
      </c>
      <c r="Y64" s="156" t="s">
        <v>179</v>
      </c>
      <c r="Z64" s="146"/>
      <c r="AA64" s="146"/>
      <c r="AB64" s="146"/>
      <c r="AC64" s="146"/>
      <c r="AD64" s="146"/>
      <c r="AE64" s="146"/>
      <c r="AF64" s="146"/>
      <c r="AG64" s="146" t="s">
        <v>568</v>
      </c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  <c r="BH64" s="146"/>
    </row>
    <row r="65" spans="1:60" x14ac:dyDescent="0.2">
      <c r="A65" s="160" t="s">
        <v>173</v>
      </c>
      <c r="B65" s="161" t="s">
        <v>131</v>
      </c>
      <c r="C65" s="185" t="s">
        <v>132</v>
      </c>
      <c r="D65" s="162"/>
      <c r="E65" s="163"/>
      <c r="F65" s="164"/>
      <c r="G65" s="164">
        <f>SUMIF(AG66:AG77,"&lt;&gt;NOR",G66:G77)</f>
        <v>0</v>
      </c>
      <c r="H65" s="164"/>
      <c r="I65" s="164">
        <f>SUM(I66:I77)</f>
        <v>18230</v>
      </c>
      <c r="J65" s="164"/>
      <c r="K65" s="164">
        <f>SUM(K66:K77)</f>
        <v>68248.989999999991</v>
      </c>
      <c r="L65" s="164"/>
      <c r="M65" s="164">
        <f>SUM(M66:M77)</f>
        <v>0</v>
      </c>
      <c r="N65" s="163"/>
      <c r="O65" s="163">
        <f>SUM(O66:O77)</f>
        <v>2.5099999999999993</v>
      </c>
      <c r="P65" s="163"/>
      <c r="Q65" s="163">
        <f>SUM(Q66:Q77)</f>
        <v>0</v>
      </c>
      <c r="R65" s="164"/>
      <c r="S65" s="164"/>
      <c r="T65" s="165"/>
      <c r="U65" s="159"/>
      <c r="V65" s="159">
        <f>SUM(V66:V77)</f>
        <v>0</v>
      </c>
      <c r="W65" s="159"/>
      <c r="X65" s="159"/>
      <c r="Y65" s="159"/>
      <c r="AG65" t="s">
        <v>174</v>
      </c>
    </row>
    <row r="66" spans="1:60" ht="22.5" outlineLevel="1" x14ac:dyDescent="0.2">
      <c r="A66" s="177">
        <v>53</v>
      </c>
      <c r="B66" s="178" t="s">
        <v>659</v>
      </c>
      <c r="C66" s="188" t="s">
        <v>660</v>
      </c>
      <c r="D66" s="179" t="s">
        <v>244</v>
      </c>
      <c r="E66" s="180">
        <v>1</v>
      </c>
      <c r="F66" s="192">
        <v>0</v>
      </c>
      <c r="G66" s="182">
        <f t="shared" ref="G66:G77" si="28">ROUND(E66*F66,2)</f>
        <v>0</v>
      </c>
      <c r="H66" s="181">
        <v>0</v>
      </c>
      <c r="I66" s="182">
        <f t="shared" ref="I66:I77" si="29">ROUND(E66*H66,2)</f>
        <v>0</v>
      </c>
      <c r="J66" s="181">
        <v>3590</v>
      </c>
      <c r="K66" s="182">
        <f t="shared" ref="K66:K77" si="30">ROUND(E66*J66,2)</f>
        <v>3590</v>
      </c>
      <c r="L66" s="182">
        <v>21</v>
      </c>
      <c r="M66" s="182">
        <f t="shared" ref="M66:M77" si="31">G66*(1+L66/100)</f>
        <v>0</v>
      </c>
      <c r="N66" s="180">
        <v>1.8599999999999998E-2</v>
      </c>
      <c r="O66" s="180">
        <f t="shared" ref="O66:O77" si="32">ROUND(E66*N66,2)</f>
        <v>0.02</v>
      </c>
      <c r="P66" s="180">
        <v>0</v>
      </c>
      <c r="Q66" s="180">
        <f t="shared" ref="Q66:Q77" si="33">ROUND(E66*P66,2)</f>
        <v>0</v>
      </c>
      <c r="R66" s="182"/>
      <c r="S66" s="182" t="s">
        <v>176</v>
      </c>
      <c r="T66" s="183" t="s">
        <v>177</v>
      </c>
      <c r="U66" s="156">
        <v>0</v>
      </c>
      <c r="V66" s="156">
        <f t="shared" ref="V66:V77" si="34">ROUND(E66*U66,2)</f>
        <v>0</v>
      </c>
      <c r="W66" s="156"/>
      <c r="X66" s="156" t="s">
        <v>178</v>
      </c>
      <c r="Y66" s="156" t="s">
        <v>179</v>
      </c>
      <c r="Z66" s="146"/>
      <c r="AA66" s="146"/>
      <c r="AB66" s="146"/>
      <c r="AC66" s="146"/>
      <c r="AD66" s="146"/>
      <c r="AE66" s="146"/>
      <c r="AF66" s="146"/>
      <c r="AG66" s="146" t="s">
        <v>568</v>
      </c>
      <c r="AH66" s="146"/>
      <c r="AI66" s="146"/>
      <c r="AJ66" s="146"/>
      <c r="AK66" s="146"/>
      <c r="AL66" s="146"/>
      <c r="AM66" s="146"/>
      <c r="AN66" s="146"/>
      <c r="AO66" s="146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  <c r="BH66" s="146"/>
    </row>
    <row r="67" spans="1:60" ht="22.5" outlineLevel="1" x14ac:dyDescent="0.2">
      <c r="A67" s="177">
        <v>54</v>
      </c>
      <c r="B67" s="178" t="s">
        <v>661</v>
      </c>
      <c r="C67" s="188" t="s">
        <v>662</v>
      </c>
      <c r="D67" s="179" t="s">
        <v>244</v>
      </c>
      <c r="E67" s="180">
        <v>1</v>
      </c>
      <c r="F67" s="192">
        <v>0</v>
      </c>
      <c r="G67" s="182">
        <f t="shared" si="28"/>
        <v>0</v>
      </c>
      <c r="H67" s="181">
        <v>0</v>
      </c>
      <c r="I67" s="182">
        <f t="shared" si="29"/>
        <v>0</v>
      </c>
      <c r="J67" s="181">
        <v>4210</v>
      </c>
      <c r="K67" s="182">
        <f t="shared" si="30"/>
        <v>4210</v>
      </c>
      <c r="L67" s="182">
        <v>21</v>
      </c>
      <c r="M67" s="182">
        <f t="shared" si="31"/>
        <v>0</v>
      </c>
      <c r="N67" s="180">
        <v>1.417E-2</v>
      </c>
      <c r="O67" s="180">
        <f t="shared" si="32"/>
        <v>0.01</v>
      </c>
      <c r="P67" s="180">
        <v>0</v>
      </c>
      <c r="Q67" s="180">
        <f t="shared" si="33"/>
        <v>0</v>
      </c>
      <c r="R67" s="182"/>
      <c r="S67" s="182" t="s">
        <v>176</v>
      </c>
      <c r="T67" s="183" t="s">
        <v>177</v>
      </c>
      <c r="U67" s="156">
        <v>0</v>
      </c>
      <c r="V67" s="156">
        <f t="shared" si="34"/>
        <v>0</v>
      </c>
      <c r="W67" s="156"/>
      <c r="X67" s="156" t="s">
        <v>178</v>
      </c>
      <c r="Y67" s="156" t="s">
        <v>179</v>
      </c>
      <c r="Z67" s="146"/>
      <c r="AA67" s="146"/>
      <c r="AB67" s="146"/>
      <c r="AC67" s="146"/>
      <c r="AD67" s="146"/>
      <c r="AE67" s="146"/>
      <c r="AF67" s="146"/>
      <c r="AG67" s="146" t="s">
        <v>568</v>
      </c>
      <c r="AH67" s="146"/>
      <c r="AI67" s="146"/>
      <c r="AJ67" s="146"/>
      <c r="AK67" s="146"/>
      <c r="AL67" s="146"/>
      <c r="AM67" s="146"/>
      <c r="AN67" s="146"/>
      <c r="AO67" s="146"/>
      <c r="AP67" s="146"/>
      <c r="AQ67" s="146"/>
      <c r="AR67" s="146"/>
      <c r="AS67" s="146"/>
      <c r="AT67" s="146"/>
      <c r="AU67" s="146"/>
      <c r="AV67" s="146"/>
      <c r="AW67" s="146"/>
      <c r="AX67" s="146"/>
      <c r="AY67" s="146"/>
      <c r="AZ67" s="146"/>
      <c r="BA67" s="146"/>
      <c r="BB67" s="146"/>
      <c r="BC67" s="146"/>
      <c r="BD67" s="146"/>
      <c r="BE67" s="146"/>
      <c r="BF67" s="146"/>
      <c r="BG67" s="146"/>
      <c r="BH67" s="146"/>
    </row>
    <row r="68" spans="1:60" ht="22.5" outlineLevel="1" x14ac:dyDescent="0.2">
      <c r="A68" s="177">
        <v>55</v>
      </c>
      <c r="B68" s="178" t="s">
        <v>663</v>
      </c>
      <c r="C68" s="188" t="s">
        <v>664</v>
      </c>
      <c r="D68" s="179" t="s">
        <v>244</v>
      </c>
      <c r="E68" s="180">
        <v>1</v>
      </c>
      <c r="F68" s="192">
        <v>0</v>
      </c>
      <c r="G68" s="182">
        <f t="shared" si="28"/>
        <v>0</v>
      </c>
      <c r="H68" s="181">
        <v>0</v>
      </c>
      <c r="I68" s="182">
        <f t="shared" si="29"/>
        <v>0</v>
      </c>
      <c r="J68" s="181">
        <v>4080</v>
      </c>
      <c r="K68" s="182">
        <f t="shared" si="30"/>
        <v>4080</v>
      </c>
      <c r="L68" s="182">
        <v>21</v>
      </c>
      <c r="M68" s="182">
        <f t="shared" si="31"/>
        <v>0</v>
      </c>
      <c r="N68" s="180">
        <v>2.1760000000000002E-2</v>
      </c>
      <c r="O68" s="180">
        <f t="shared" si="32"/>
        <v>0.02</v>
      </c>
      <c r="P68" s="180">
        <v>0</v>
      </c>
      <c r="Q68" s="180">
        <f t="shared" si="33"/>
        <v>0</v>
      </c>
      <c r="R68" s="182"/>
      <c r="S68" s="182" t="s">
        <v>176</v>
      </c>
      <c r="T68" s="183" t="s">
        <v>177</v>
      </c>
      <c r="U68" s="156">
        <v>0</v>
      </c>
      <c r="V68" s="156">
        <f t="shared" si="34"/>
        <v>0</v>
      </c>
      <c r="W68" s="156"/>
      <c r="X68" s="156" t="s">
        <v>178</v>
      </c>
      <c r="Y68" s="156" t="s">
        <v>179</v>
      </c>
      <c r="Z68" s="146"/>
      <c r="AA68" s="146"/>
      <c r="AB68" s="146"/>
      <c r="AC68" s="146"/>
      <c r="AD68" s="146"/>
      <c r="AE68" s="146"/>
      <c r="AF68" s="146"/>
      <c r="AG68" s="146" t="s">
        <v>568</v>
      </c>
      <c r="AH68" s="146"/>
      <c r="AI68" s="146"/>
      <c r="AJ68" s="146"/>
      <c r="AK68" s="146"/>
      <c r="AL68" s="146"/>
      <c r="AM68" s="146"/>
      <c r="AN68" s="146"/>
      <c r="AO68" s="146"/>
      <c r="AP68" s="146"/>
      <c r="AQ68" s="146"/>
      <c r="AR68" s="146"/>
      <c r="AS68" s="146"/>
      <c r="AT68" s="146"/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6"/>
      <c r="BF68" s="146"/>
      <c r="BG68" s="146"/>
      <c r="BH68" s="146"/>
    </row>
    <row r="69" spans="1:60" ht="22.5" outlineLevel="1" x14ac:dyDescent="0.2">
      <c r="A69" s="177">
        <v>56</v>
      </c>
      <c r="B69" s="178" t="s">
        <v>665</v>
      </c>
      <c r="C69" s="188" t="s">
        <v>666</v>
      </c>
      <c r="D69" s="179" t="s">
        <v>244</v>
      </c>
      <c r="E69" s="180">
        <v>8</v>
      </c>
      <c r="F69" s="192">
        <v>0</v>
      </c>
      <c r="G69" s="182">
        <f t="shared" si="28"/>
        <v>0</v>
      </c>
      <c r="H69" s="181">
        <v>0</v>
      </c>
      <c r="I69" s="182">
        <f t="shared" si="29"/>
        <v>0</v>
      </c>
      <c r="J69" s="181">
        <v>4830</v>
      </c>
      <c r="K69" s="182">
        <f t="shared" si="30"/>
        <v>38640</v>
      </c>
      <c r="L69" s="182">
        <v>21</v>
      </c>
      <c r="M69" s="182">
        <f t="shared" si="31"/>
        <v>0</v>
      </c>
      <c r="N69" s="180">
        <v>0.25231999999999999</v>
      </c>
      <c r="O69" s="180">
        <f t="shared" si="32"/>
        <v>2.02</v>
      </c>
      <c r="P69" s="180">
        <v>0</v>
      </c>
      <c r="Q69" s="180">
        <f t="shared" si="33"/>
        <v>0</v>
      </c>
      <c r="R69" s="182"/>
      <c r="S69" s="182" t="s">
        <v>176</v>
      </c>
      <c r="T69" s="183" t="s">
        <v>177</v>
      </c>
      <c r="U69" s="156">
        <v>0</v>
      </c>
      <c r="V69" s="156">
        <f t="shared" si="34"/>
        <v>0</v>
      </c>
      <c r="W69" s="156"/>
      <c r="X69" s="156" t="s">
        <v>178</v>
      </c>
      <c r="Y69" s="156" t="s">
        <v>179</v>
      </c>
      <c r="Z69" s="146"/>
      <c r="AA69" s="146"/>
      <c r="AB69" s="146"/>
      <c r="AC69" s="146"/>
      <c r="AD69" s="146"/>
      <c r="AE69" s="146"/>
      <c r="AF69" s="146"/>
      <c r="AG69" s="146" t="s">
        <v>568</v>
      </c>
      <c r="AH69" s="146"/>
      <c r="AI69" s="146"/>
      <c r="AJ69" s="146"/>
      <c r="AK69" s="146"/>
      <c r="AL69" s="146"/>
      <c r="AM69" s="146"/>
      <c r="AN69" s="146"/>
      <c r="AO69" s="146"/>
      <c r="AP69" s="146"/>
      <c r="AQ69" s="146"/>
      <c r="AR69" s="146"/>
      <c r="AS69" s="146"/>
      <c r="AT69" s="146"/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  <c r="BH69" s="146"/>
    </row>
    <row r="70" spans="1:60" ht="22.5" outlineLevel="1" x14ac:dyDescent="0.2">
      <c r="A70" s="177">
        <v>57</v>
      </c>
      <c r="B70" s="178" t="s">
        <v>667</v>
      </c>
      <c r="C70" s="188" t="s">
        <v>668</v>
      </c>
      <c r="D70" s="179" t="s">
        <v>244</v>
      </c>
      <c r="E70" s="180">
        <v>3</v>
      </c>
      <c r="F70" s="192">
        <v>0</v>
      </c>
      <c r="G70" s="182">
        <f t="shared" si="28"/>
        <v>0</v>
      </c>
      <c r="H70" s="181">
        <v>0</v>
      </c>
      <c r="I70" s="182">
        <f t="shared" si="29"/>
        <v>0</v>
      </c>
      <c r="J70" s="181">
        <v>4990</v>
      </c>
      <c r="K70" s="182">
        <f t="shared" si="30"/>
        <v>14970</v>
      </c>
      <c r="L70" s="182">
        <v>21</v>
      </c>
      <c r="M70" s="182">
        <f t="shared" si="31"/>
        <v>0</v>
      </c>
      <c r="N70" s="180">
        <v>0.10440000000000001</v>
      </c>
      <c r="O70" s="180">
        <f t="shared" si="32"/>
        <v>0.31</v>
      </c>
      <c r="P70" s="180">
        <v>0</v>
      </c>
      <c r="Q70" s="180">
        <f t="shared" si="33"/>
        <v>0</v>
      </c>
      <c r="R70" s="182"/>
      <c r="S70" s="182" t="s">
        <v>176</v>
      </c>
      <c r="T70" s="183" t="s">
        <v>177</v>
      </c>
      <c r="U70" s="156">
        <v>0</v>
      </c>
      <c r="V70" s="156">
        <f t="shared" si="34"/>
        <v>0</v>
      </c>
      <c r="W70" s="156"/>
      <c r="X70" s="156" t="s">
        <v>178</v>
      </c>
      <c r="Y70" s="156" t="s">
        <v>179</v>
      </c>
      <c r="Z70" s="146"/>
      <c r="AA70" s="146"/>
      <c r="AB70" s="146"/>
      <c r="AC70" s="146"/>
      <c r="AD70" s="146"/>
      <c r="AE70" s="146"/>
      <c r="AF70" s="146"/>
      <c r="AG70" s="146" t="s">
        <v>568</v>
      </c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</row>
    <row r="71" spans="1:60" ht="22.5" outlineLevel="1" x14ac:dyDescent="0.2">
      <c r="A71" s="177">
        <v>58</v>
      </c>
      <c r="B71" s="178" t="s">
        <v>569</v>
      </c>
      <c r="C71" s="188" t="s">
        <v>669</v>
      </c>
      <c r="D71" s="179" t="s">
        <v>270</v>
      </c>
      <c r="E71" s="180">
        <v>1</v>
      </c>
      <c r="F71" s="192">
        <v>0</v>
      </c>
      <c r="G71" s="182">
        <f t="shared" si="28"/>
        <v>0</v>
      </c>
      <c r="H71" s="181">
        <v>2690</v>
      </c>
      <c r="I71" s="182">
        <f t="shared" si="29"/>
        <v>2690</v>
      </c>
      <c r="J71" s="181">
        <v>0</v>
      </c>
      <c r="K71" s="182">
        <f t="shared" si="30"/>
        <v>0</v>
      </c>
      <c r="L71" s="182">
        <v>21</v>
      </c>
      <c r="M71" s="182">
        <f t="shared" si="31"/>
        <v>0</v>
      </c>
      <c r="N71" s="180">
        <v>7.0000000000000001E-3</v>
      </c>
      <c r="O71" s="180">
        <f t="shared" si="32"/>
        <v>0.01</v>
      </c>
      <c r="P71" s="180">
        <v>0</v>
      </c>
      <c r="Q71" s="180">
        <f t="shared" si="33"/>
        <v>0</v>
      </c>
      <c r="R71" s="182"/>
      <c r="S71" s="182" t="s">
        <v>176</v>
      </c>
      <c r="T71" s="183" t="s">
        <v>177</v>
      </c>
      <c r="U71" s="156">
        <v>0</v>
      </c>
      <c r="V71" s="156">
        <f t="shared" si="34"/>
        <v>0</v>
      </c>
      <c r="W71" s="156"/>
      <c r="X71" s="156" t="s">
        <v>233</v>
      </c>
      <c r="Y71" s="156" t="s">
        <v>179</v>
      </c>
      <c r="Z71" s="146"/>
      <c r="AA71" s="146"/>
      <c r="AB71" s="146"/>
      <c r="AC71" s="146"/>
      <c r="AD71" s="146"/>
      <c r="AE71" s="146"/>
      <c r="AF71" s="146"/>
      <c r="AG71" s="146" t="s">
        <v>340</v>
      </c>
      <c r="AH71" s="146"/>
      <c r="AI71" s="146"/>
      <c r="AJ71" s="146"/>
      <c r="AK71" s="146"/>
      <c r="AL71" s="146"/>
      <c r="AM71" s="146"/>
      <c r="AN71" s="146"/>
      <c r="AO71" s="146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</row>
    <row r="72" spans="1:60" ht="22.5" outlineLevel="1" x14ac:dyDescent="0.2">
      <c r="A72" s="177">
        <v>59</v>
      </c>
      <c r="B72" s="178" t="s">
        <v>569</v>
      </c>
      <c r="C72" s="188" t="s">
        <v>670</v>
      </c>
      <c r="D72" s="179" t="s">
        <v>270</v>
      </c>
      <c r="E72" s="180">
        <v>2</v>
      </c>
      <c r="F72" s="192">
        <v>0</v>
      </c>
      <c r="G72" s="182">
        <f t="shared" si="28"/>
        <v>0</v>
      </c>
      <c r="H72" s="181">
        <v>3410</v>
      </c>
      <c r="I72" s="182">
        <f t="shared" si="29"/>
        <v>6820</v>
      </c>
      <c r="J72" s="181">
        <v>0</v>
      </c>
      <c r="K72" s="182">
        <f t="shared" si="30"/>
        <v>0</v>
      </c>
      <c r="L72" s="182">
        <v>21</v>
      </c>
      <c r="M72" s="182">
        <f t="shared" si="31"/>
        <v>0</v>
      </c>
      <c r="N72" s="180">
        <v>2.4E-2</v>
      </c>
      <c r="O72" s="180">
        <f t="shared" si="32"/>
        <v>0.05</v>
      </c>
      <c r="P72" s="180">
        <v>0</v>
      </c>
      <c r="Q72" s="180">
        <f t="shared" si="33"/>
        <v>0</v>
      </c>
      <c r="R72" s="182"/>
      <c r="S72" s="182" t="s">
        <v>176</v>
      </c>
      <c r="T72" s="183" t="s">
        <v>177</v>
      </c>
      <c r="U72" s="156">
        <v>0</v>
      </c>
      <c r="V72" s="156">
        <f t="shared" si="34"/>
        <v>0</v>
      </c>
      <c r="W72" s="156"/>
      <c r="X72" s="156" t="s">
        <v>233</v>
      </c>
      <c r="Y72" s="156" t="s">
        <v>179</v>
      </c>
      <c r="Z72" s="146"/>
      <c r="AA72" s="146"/>
      <c r="AB72" s="146"/>
      <c r="AC72" s="146"/>
      <c r="AD72" s="146"/>
      <c r="AE72" s="146"/>
      <c r="AF72" s="146"/>
      <c r="AG72" s="146" t="s">
        <v>340</v>
      </c>
      <c r="AH72" s="146"/>
      <c r="AI72" s="146"/>
      <c r="AJ72" s="146"/>
      <c r="AK72" s="146"/>
      <c r="AL72" s="146"/>
      <c r="AM72" s="146"/>
      <c r="AN72" s="146"/>
      <c r="AO72" s="146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</row>
    <row r="73" spans="1:60" ht="22.5" outlineLevel="1" x14ac:dyDescent="0.2">
      <c r="A73" s="177">
        <v>60</v>
      </c>
      <c r="B73" s="178" t="s">
        <v>569</v>
      </c>
      <c r="C73" s="188" t="s">
        <v>671</v>
      </c>
      <c r="D73" s="179" t="s">
        <v>270</v>
      </c>
      <c r="E73" s="180">
        <v>2</v>
      </c>
      <c r="F73" s="192">
        <v>0</v>
      </c>
      <c r="G73" s="182">
        <f t="shared" si="28"/>
        <v>0</v>
      </c>
      <c r="H73" s="181">
        <v>4360</v>
      </c>
      <c r="I73" s="182">
        <f t="shared" si="29"/>
        <v>8720</v>
      </c>
      <c r="J73" s="181">
        <v>0</v>
      </c>
      <c r="K73" s="182">
        <f t="shared" si="30"/>
        <v>0</v>
      </c>
      <c r="L73" s="182">
        <v>21</v>
      </c>
      <c r="M73" s="182">
        <f t="shared" si="31"/>
        <v>0</v>
      </c>
      <c r="N73" s="180">
        <v>3.5999999999999997E-2</v>
      </c>
      <c r="O73" s="180">
        <f t="shared" si="32"/>
        <v>7.0000000000000007E-2</v>
      </c>
      <c r="P73" s="180">
        <v>0</v>
      </c>
      <c r="Q73" s="180">
        <f t="shared" si="33"/>
        <v>0</v>
      </c>
      <c r="R73" s="182"/>
      <c r="S73" s="182" t="s">
        <v>176</v>
      </c>
      <c r="T73" s="183" t="s">
        <v>177</v>
      </c>
      <c r="U73" s="156">
        <v>0</v>
      </c>
      <c r="V73" s="156">
        <f t="shared" si="34"/>
        <v>0</v>
      </c>
      <c r="W73" s="156"/>
      <c r="X73" s="156" t="s">
        <v>233</v>
      </c>
      <c r="Y73" s="156" t="s">
        <v>179</v>
      </c>
      <c r="Z73" s="146"/>
      <c r="AA73" s="146"/>
      <c r="AB73" s="146"/>
      <c r="AC73" s="146"/>
      <c r="AD73" s="146"/>
      <c r="AE73" s="146"/>
      <c r="AF73" s="146"/>
      <c r="AG73" s="146" t="s">
        <v>340</v>
      </c>
      <c r="AH73" s="146"/>
      <c r="AI73" s="146"/>
      <c r="AJ73" s="146"/>
      <c r="AK73" s="146"/>
      <c r="AL73" s="146"/>
      <c r="AM73" s="146"/>
      <c r="AN73" s="146"/>
      <c r="AO73" s="146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</row>
    <row r="74" spans="1:60" outlineLevel="1" x14ac:dyDescent="0.2">
      <c r="A74" s="177">
        <v>61</v>
      </c>
      <c r="B74" s="178" t="s">
        <v>672</v>
      </c>
      <c r="C74" s="188" t="s">
        <v>673</v>
      </c>
      <c r="D74" s="179" t="s">
        <v>244</v>
      </c>
      <c r="E74" s="180">
        <v>3</v>
      </c>
      <c r="F74" s="192">
        <v>0</v>
      </c>
      <c r="G74" s="182">
        <f t="shared" si="28"/>
        <v>0</v>
      </c>
      <c r="H74" s="181">
        <v>0</v>
      </c>
      <c r="I74" s="182">
        <f t="shared" si="29"/>
        <v>0</v>
      </c>
      <c r="J74" s="181">
        <v>333</v>
      </c>
      <c r="K74" s="182">
        <f t="shared" si="30"/>
        <v>999</v>
      </c>
      <c r="L74" s="182">
        <v>21</v>
      </c>
      <c r="M74" s="182">
        <f t="shared" si="31"/>
        <v>0</v>
      </c>
      <c r="N74" s="180">
        <v>0</v>
      </c>
      <c r="O74" s="180">
        <f t="shared" si="32"/>
        <v>0</v>
      </c>
      <c r="P74" s="180">
        <v>0</v>
      </c>
      <c r="Q74" s="180">
        <f t="shared" si="33"/>
        <v>0</v>
      </c>
      <c r="R74" s="182"/>
      <c r="S74" s="182" t="s">
        <v>176</v>
      </c>
      <c r="T74" s="183" t="s">
        <v>177</v>
      </c>
      <c r="U74" s="156">
        <v>0</v>
      </c>
      <c r="V74" s="156">
        <f t="shared" si="34"/>
        <v>0</v>
      </c>
      <c r="W74" s="156"/>
      <c r="X74" s="156" t="s">
        <v>178</v>
      </c>
      <c r="Y74" s="156" t="s">
        <v>179</v>
      </c>
      <c r="Z74" s="146"/>
      <c r="AA74" s="146"/>
      <c r="AB74" s="146"/>
      <c r="AC74" s="146"/>
      <c r="AD74" s="146"/>
      <c r="AE74" s="146"/>
      <c r="AF74" s="146"/>
      <c r="AG74" s="146" t="s">
        <v>568</v>
      </c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</row>
    <row r="75" spans="1:60" outlineLevel="1" x14ac:dyDescent="0.2">
      <c r="A75" s="177">
        <v>62</v>
      </c>
      <c r="B75" s="178" t="s">
        <v>674</v>
      </c>
      <c r="C75" s="188" t="s">
        <v>675</v>
      </c>
      <c r="D75" s="179" t="s">
        <v>244</v>
      </c>
      <c r="E75" s="180">
        <v>2</v>
      </c>
      <c r="F75" s="192">
        <v>0</v>
      </c>
      <c r="G75" s="182">
        <f t="shared" si="28"/>
        <v>0</v>
      </c>
      <c r="H75" s="181">
        <v>0</v>
      </c>
      <c r="I75" s="182">
        <f t="shared" si="29"/>
        <v>0</v>
      </c>
      <c r="J75" s="181">
        <v>353</v>
      </c>
      <c r="K75" s="182">
        <f t="shared" si="30"/>
        <v>706</v>
      </c>
      <c r="L75" s="182">
        <v>21</v>
      </c>
      <c r="M75" s="182">
        <f t="shared" si="31"/>
        <v>0</v>
      </c>
      <c r="N75" s="180">
        <v>0</v>
      </c>
      <c r="O75" s="180">
        <f t="shared" si="32"/>
        <v>0</v>
      </c>
      <c r="P75" s="180">
        <v>0</v>
      </c>
      <c r="Q75" s="180">
        <f t="shared" si="33"/>
        <v>0</v>
      </c>
      <c r="R75" s="182"/>
      <c r="S75" s="182" t="s">
        <v>176</v>
      </c>
      <c r="T75" s="183" t="s">
        <v>177</v>
      </c>
      <c r="U75" s="156">
        <v>0</v>
      </c>
      <c r="V75" s="156">
        <f t="shared" si="34"/>
        <v>0</v>
      </c>
      <c r="W75" s="156"/>
      <c r="X75" s="156" t="s">
        <v>178</v>
      </c>
      <c r="Y75" s="156" t="s">
        <v>179</v>
      </c>
      <c r="Z75" s="146"/>
      <c r="AA75" s="146"/>
      <c r="AB75" s="146"/>
      <c r="AC75" s="146"/>
      <c r="AD75" s="146"/>
      <c r="AE75" s="146"/>
      <c r="AF75" s="146"/>
      <c r="AG75" s="146" t="s">
        <v>568</v>
      </c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</row>
    <row r="76" spans="1:60" outlineLevel="1" x14ac:dyDescent="0.2">
      <c r="A76" s="177">
        <v>63</v>
      </c>
      <c r="B76" s="178" t="s">
        <v>676</v>
      </c>
      <c r="C76" s="188" t="s">
        <v>677</v>
      </c>
      <c r="D76" s="179" t="s">
        <v>202</v>
      </c>
      <c r="E76" s="180">
        <v>0.47799999999999998</v>
      </c>
      <c r="F76" s="192">
        <v>0</v>
      </c>
      <c r="G76" s="182">
        <f t="shared" si="28"/>
        <v>0</v>
      </c>
      <c r="H76" s="181">
        <v>0</v>
      </c>
      <c r="I76" s="182">
        <f t="shared" si="29"/>
        <v>0</v>
      </c>
      <c r="J76" s="181">
        <v>1520</v>
      </c>
      <c r="K76" s="182">
        <f t="shared" si="30"/>
        <v>726.56</v>
      </c>
      <c r="L76" s="182">
        <v>21</v>
      </c>
      <c r="M76" s="182">
        <f t="shared" si="31"/>
        <v>0</v>
      </c>
      <c r="N76" s="180">
        <v>0</v>
      </c>
      <c r="O76" s="180">
        <f t="shared" si="32"/>
        <v>0</v>
      </c>
      <c r="P76" s="180">
        <v>0</v>
      </c>
      <c r="Q76" s="180">
        <f t="shared" si="33"/>
        <v>0</v>
      </c>
      <c r="R76" s="182"/>
      <c r="S76" s="182" t="s">
        <v>176</v>
      </c>
      <c r="T76" s="183" t="s">
        <v>177</v>
      </c>
      <c r="U76" s="156">
        <v>0</v>
      </c>
      <c r="V76" s="156">
        <f t="shared" si="34"/>
        <v>0</v>
      </c>
      <c r="W76" s="156"/>
      <c r="X76" s="156" t="s">
        <v>178</v>
      </c>
      <c r="Y76" s="156" t="s">
        <v>179</v>
      </c>
      <c r="Z76" s="146"/>
      <c r="AA76" s="146"/>
      <c r="AB76" s="146"/>
      <c r="AC76" s="146"/>
      <c r="AD76" s="146"/>
      <c r="AE76" s="146"/>
      <c r="AF76" s="146"/>
      <c r="AG76" s="146" t="s">
        <v>568</v>
      </c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</row>
    <row r="77" spans="1:60" outlineLevel="1" x14ac:dyDescent="0.2">
      <c r="A77" s="177">
        <v>64</v>
      </c>
      <c r="B77" s="178" t="s">
        <v>678</v>
      </c>
      <c r="C77" s="188" t="s">
        <v>679</v>
      </c>
      <c r="D77" s="179" t="s">
        <v>202</v>
      </c>
      <c r="E77" s="180">
        <v>0.47799999999999998</v>
      </c>
      <c r="F77" s="192">
        <v>0</v>
      </c>
      <c r="G77" s="182">
        <f t="shared" si="28"/>
        <v>0</v>
      </c>
      <c r="H77" s="181">
        <v>0</v>
      </c>
      <c r="I77" s="182">
        <f t="shared" si="29"/>
        <v>0</v>
      </c>
      <c r="J77" s="181">
        <v>685</v>
      </c>
      <c r="K77" s="182">
        <f t="shared" si="30"/>
        <v>327.43</v>
      </c>
      <c r="L77" s="182">
        <v>21</v>
      </c>
      <c r="M77" s="182">
        <f t="shared" si="31"/>
        <v>0</v>
      </c>
      <c r="N77" s="180">
        <v>0</v>
      </c>
      <c r="O77" s="180">
        <f t="shared" si="32"/>
        <v>0</v>
      </c>
      <c r="P77" s="180">
        <v>0</v>
      </c>
      <c r="Q77" s="180">
        <f t="shared" si="33"/>
        <v>0</v>
      </c>
      <c r="R77" s="182"/>
      <c r="S77" s="182" t="s">
        <v>176</v>
      </c>
      <c r="T77" s="183" t="s">
        <v>177</v>
      </c>
      <c r="U77" s="156">
        <v>0</v>
      </c>
      <c r="V77" s="156">
        <f t="shared" si="34"/>
        <v>0</v>
      </c>
      <c r="W77" s="156"/>
      <c r="X77" s="156" t="s">
        <v>178</v>
      </c>
      <c r="Y77" s="156" t="s">
        <v>179</v>
      </c>
      <c r="Z77" s="146"/>
      <c r="AA77" s="146"/>
      <c r="AB77" s="146"/>
      <c r="AC77" s="146"/>
      <c r="AD77" s="146"/>
      <c r="AE77" s="146"/>
      <c r="AF77" s="146"/>
      <c r="AG77" s="146" t="s">
        <v>568</v>
      </c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</row>
    <row r="78" spans="1:60" x14ac:dyDescent="0.2">
      <c r="A78" s="160" t="s">
        <v>173</v>
      </c>
      <c r="B78" s="161" t="s">
        <v>142</v>
      </c>
      <c r="C78" s="185" t="s">
        <v>143</v>
      </c>
      <c r="D78" s="162"/>
      <c r="E78" s="163"/>
      <c r="F78" s="164"/>
      <c r="G78" s="164">
        <f>SUMIF(AG79:AG80,"&lt;&gt;NOR",G79:G80)</f>
        <v>0</v>
      </c>
      <c r="H78" s="164"/>
      <c r="I78" s="164">
        <f>SUM(I79:I80)</f>
        <v>0</v>
      </c>
      <c r="J78" s="164"/>
      <c r="K78" s="164">
        <f>SUM(K79:K80)</f>
        <v>3300</v>
      </c>
      <c r="L78" s="164"/>
      <c r="M78" s="164">
        <f>SUM(M79:M80)</f>
        <v>0</v>
      </c>
      <c r="N78" s="163"/>
      <c r="O78" s="163">
        <f>SUM(O79:O80)</f>
        <v>0.02</v>
      </c>
      <c r="P78" s="163"/>
      <c r="Q78" s="163">
        <f>SUM(Q79:Q80)</f>
        <v>0</v>
      </c>
      <c r="R78" s="164"/>
      <c r="S78" s="164"/>
      <c r="T78" s="165"/>
      <c r="U78" s="159"/>
      <c r="V78" s="159">
        <f>SUM(V79:V80)</f>
        <v>0</v>
      </c>
      <c r="W78" s="159"/>
      <c r="X78" s="159"/>
      <c r="Y78" s="159"/>
      <c r="AG78" t="s">
        <v>174</v>
      </c>
    </row>
    <row r="79" spans="1:60" outlineLevel="1" x14ac:dyDescent="0.2">
      <c r="A79" s="177">
        <v>65</v>
      </c>
      <c r="B79" s="178" t="s">
        <v>680</v>
      </c>
      <c r="C79" s="188" t="s">
        <v>681</v>
      </c>
      <c r="D79" s="179" t="s">
        <v>592</v>
      </c>
      <c r="E79" s="180">
        <v>4</v>
      </c>
      <c r="F79" s="192">
        <v>0</v>
      </c>
      <c r="G79" s="182">
        <f>ROUND(E79*F79,2)</f>
        <v>0</v>
      </c>
      <c r="H79" s="181">
        <v>0</v>
      </c>
      <c r="I79" s="182">
        <f>ROUND(E79*H79,2)</f>
        <v>0</v>
      </c>
      <c r="J79" s="181">
        <v>550</v>
      </c>
      <c r="K79" s="182">
        <f>ROUND(E79*J79,2)</f>
        <v>2200</v>
      </c>
      <c r="L79" s="182">
        <v>21</v>
      </c>
      <c r="M79" s="182">
        <f>G79*(1+L79/100)</f>
        <v>0</v>
      </c>
      <c r="N79" s="180">
        <v>4.0000000000000001E-3</v>
      </c>
      <c r="O79" s="180">
        <f>ROUND(E79*N79,2)</f>
        <v>0.02</v>
      </c>
      <c r="P79" s="180">
        <v>0</v>
      </c>
      <c r="Q79" s="180">
        <f>ROUND(E79*P79,2)</f>
        <v>0</v>
      </c>
      <c r="R79" s="182"/>
      <c r="S79" s="182" t="s">
        <v>176</v>
      </c>
      <c r="T79" s="183" t="s">
        <v>177</v>
      </c>
      <c r="U79" s="156">
        <v>0</v>
      </c>
      <c r="V79" s="156">
        <f>ROUND(E79*U79,2)</f>
        <v>0</v>
      </c>
      <c r="W79" s="156"/>
      <c r="X79" s="156" t="s">
        <v>178</v>
      </c>
      <c r="Y79" s="156" t="s">
        <v>179</v>
      </c>
      <c r="Z79" s="146"/>
      <c r="AA79" s="146"/>
      <c r="AB79" s="146"/>
      <c r="AC79" s="146"/>
      <c r="AD79" s="146"/>
      <c r="AE79" s="146"/>
      <c r="AF79" s="146"/>
      <c r="AG79" s="146" t="s">
        <v>682</v>
      </c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</row>
    <row r="80" spans="1:60" outlineLevel="1" x14ac:dyDescent="0.2">
      <c r="A80" s="177">
        <v>66</v>
      </c>
      <c r="B80" s="178" t="s">
        <v>683</v>
      </c>
      <c r="C80" s="188" t="s">
        <v>684</v>
      </c>
      <c r="D80" s="179" t="s">
        <v>592</v>
      </c>
      <c r="E80" s="180">
        <v>2</v>
      </c>
      <c r="F80" s="192">
        <v>0</v>
      </c>
      <c r="G80" s="182">
        <f>ROUND(E80*F80,2)</f>
        <v>0</v>
      </c>
      <c r="H80" s="181">
        <v>0</v>
      </c>
      <c r="I80" s="182">
        <f>ROUND(E80*H80,2)</f>
        <v>0</v>
      </c>
      <c r="J80" s="181">
        <v>550</v>
      </c>
      <c r="K80" s="182">
        <f>ROUND(E80*J80,2)</f>
        <v>1100</v>
      </c>
      <c r="L80" s="182">
        <v>21</v>
      </c>
      <c r="M80" s="182">
        <f>G80*(1+L80/100)</f>
        <v>0</v>
      </c>
      <c r="N80" s="180">
        <v>0</v>
      </c>
      <c r="O80" s="180">
        <f>ROUND(E80*N80,2)</f>
        <v>0</v>
      </c>
      <c r="P80" s="180">
        <v>0</v>
      </c>
      <c r="Q80" s="180">
        <f>ROUND(E80*P80,2)</f>
        <v>0</v>
      </c>
      <c r="R80" s="182"/>
      <c r="S80" s="182" t="s">
        <v>176</v>
      </c>
      <c r="T80" s="183" t="s">
        <v>177</v>
      </c>
      <c r="U80" s="156">
        <v>0</v>
      </c>
      <c r="V80" s="156">
        <f>ROUND(E80*U80,2)</f>
        <v>0</v>
      </c>
      <c r="W80" s="156"/>
      <c r="X80" s="156" t="s">
        <v>178</v>
      </c>
      <c r="Y80" s="156" t="s">
        <v>179</v>
      </c>
      <c r="Z80" s="146"/>
      <c r="AA80" s="146"/>
      <c r="AB80" s="146"/>
      <c r="AC80" s="146"/>
      <c r="AD80" s="146"/>
      <c r="AE80" s="146"/>
      <c r="AF80" s="146"/>
      <c r="AG80" s="146" t="s">
        <v>682</v>
      </c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</row>
    <row r="81" spans="1:60" x14ac:dyDescent="0.2">
      <c r="A81" s="160" t="s">
        <v>173</v>
      </c>
      <c r="B81" s="161" t="s">
        <v>135</v>
      </c>
      <c r="C81" s="185" t="s">
        <v>136</v>
      </c>
      <c r="D81" s="162"/>
      <c r="E81" s="163"/>
      <c r="F81" s="164"/>
      <c r="G81" s="164">
        <f>SUMIF(AG82:AG86,"&lt;&gt;NOR",G82:G86)</f>
        <v>0</v>
      </c>
      <c r="H81" s="164"/>
      <c r="I81" s="164">
        <f>SUM(I82:I86)</f>
        <v>904.33</v>
      </c>
      <c r="J81" s="164"/>
      <c r="K81" s="164">
        <f>SUM(K82:K86)</f>
        <v>6582.25</v>
      </c>
      <c r="L81" s="164"/>
      <c r="M81" s="164">
        <f>SUM(M82:M86)</f>
        <v>0</v>
      </c>
      <c r="N81" s="163"/>
      <c r="O81" s="163">
        <f>SUM(O82:O86)</f>
        <v>0.15</v>
      </c>
      <c r="P81" s="163"/>
      <c r="Q81" s="163">
        <f>SUM(Q82:Q86)</f>
        <v>0</v>
      </c>
      <c r="R81" s="164"/>
      <c r="S81" s="164"/>
      <c r="T81" s="165"/>
      <c r="U81" s="159"/>
      <c r="V81" s="159">
        <f>SUM(V82:V86)</f>
        <v>0</v>
      </c>
      <c r="W81" s="159"/>
      <c r="X81" s="159"/>
      <c r="Y81" s="159"/>
      <c r="AG81" t="s">
        <v>174</v>
      </c>
    </row>
    <row r="82" spans="1:60" outlineLevel="1" x14ac:dyDescent="0.2">
      <c r="A82" s="177">
        <v>67</v>
      </c>
      <c r="B82" s="178" t="s">
        <v>685</v>
      </c>
      <c r="C82" s="188" t="s">
        <v>686</v>
      </c>
      <c r="D82" s="179" t="s">
        <v>268</v>
      </c>
      <c r="E82" s="180">
        <v>50</v>
      </c>
      <c r="F82" s="192">
        <v>0</v>
      </c>
      <c r="G82" s="182">
        <f>ROUND(E82*F82,2)</f>
        <v>0</v>
      </c>
      <c r="H82" s="181">
        <v>0</v>
      </c>
      <c r="I82" s="182">
        <f>ROUND(E82*H82,2)</f>
        <v>0</v>
      </c>
      <c r="J82" s="181">
        <v>129</v>
      </c>
      <c r="K82" s="182">
        <f>ROUND(E82*J82,2)</f>
        <v>6450</v>
      </c>
      <c r="L82" s="182">
        <v>21</v>
      </c>
      <c r="M82" s="182">
        <f>G82*(1+L82/100)</f>
        <v>0</v>
      </c>
      <c r="N82" s="180">
        <v>3.0000000000000001E-3</v>
      </c>
      <c r="O82" s="180">
        <f>ROUND(E82*N82,2)</f>
        <v>0.15</v>
      </c>
      <c r="P82" s="180">
        <v>0</v>
      </c>
      <c r="Q82" s="180">
        <f>ROUND(E82*P82,2)</f>
        <v>0</v>
      </c>
      <c r="R82" s="182"/>
      <c r="S82" s="182" t="s">
        <v>176</v>
      </c>
      <c r="T82" s="183" t="s">
        <v>177</v>
      </c>
      <c r="U82" s="156">
        <v>0</v>
      </c>
      <c r="V82" s="156">
        <f>ROUND(E82*U82,2)</f>
        <v>0</v>
      </c>
      <c r="W82" s="156"/>
      <c r="X82" s="156" t="s">
        <v>178</v>
      </c>
      <c r="Y82" s="156" t="s">
        <v>179</v>
      </c>
      <c r="Z82" s="146"/>
      <c r="AA82" s="146"/>
      <c r="AB82" s="146"/>
      <c r="AC82" s="146"/>
      <c r="AD82" s="146"/>
      <c r="AE82" s="146"/>
      <c r="AF82" s="146"/>
      <c r="AG82" s="146" t="s">
        <v>568</v>
      </c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6"/>
      <c r="BD82" s="146"/>
      <c r="BE82" s="146"/>
      <c r="BF82" s="146"/>
      <c r="BG82" s="146"/>
      <c r="BH82" s="146"/>
    </row>
    <row r="83" spans="1:60" outlineLevel="1" x14ac:dyDescent="0.2">
      <c r="A83" s="177">
        <v>68</v>
      </c>
      <c r="B83" s="178" t="s">
        <v>687</v>
      </c>
      <c r="C83" s="188" t="s">
        <v>688</v>
      </c>
      <c r="D83" s="179" t="s">
        <v>202</v>
      </c>
      <c r="E83" s="180">
        <v>4.4999999999999998E-2</v>
      </c>
      <c r="F83" s="192">
        <v>0</v>
      </c>
      <c r="G83" s="182">
        <f>ROUND(E83*F83,2)</f>
        <v>0</v>
      </c>
      <c r="H83" s="181">
        <v>18285</v>
      </c>
      <c r="I83" s="182">
        <f>ROUND(E83*H83,2)</f>
        <v>822.83</v>
      </c>
      <c r="J83" s="181">
        <v>0</v>
      </c>
      <c r="K83" s="182">
        <f>ROUND(E83*J83,2)</f>
        <v>0</v>
      </c>
      <c r="L83" s="182">
        <v>21</v>
      </c>
      <c r="M83" s="182">
        <f>G83*(1+L83/100)</f>
        <v>0</v>
      </c>
      <c r="N83" s="180">
        <v>4.4999999999999998E-2</v>
      </c>
      <c r="O83" s="180">
        <f>ROUND(E83*N83,2)</f>
        <v>0</v>
      </c>
      <c r="P83" s="180">
        <v>0</v>
      </c>
      <c r="Q83" s="180">
        <f>ROUND(E83*P83,2)</f>
        <v>0</v>
      </c>
      <c r="R83" s="182"/>
      <c r="S83" s="182" t="s">
        <v>176</v>
      </c>
      <c r="T83" s="183" t="s">
        <v>177</v>
      </c>
      <c r="U83" s="156">
        <v>0</v>
      </c>
      <c r="V83" s="156">
        <f>ROUND(E83*U83,2)</f>
        <v>0</v>
      </c>
      <c r="W83" s="156"/>
      <c r="X83" s="156" t="s">
        <v>211</v>
      </c>
      <c r="Y83" s="156" t="s">
        <v>179</v>
      </c>
      <c r="Z83" s="146"/>
      <c r="AA83" s="146"/>
      <c r="AB83" s="146"/>
      <c r="AC83" s="146"/>
      <c r="AD83" s="146"/>
      <c r="AE83" s="146"/>
      <c r="AF83" s="146"/>
      <c r="AG83" s="146" t="s">
        <v>212</v>
      </c>
      <c r="AH83" s="146"/>
      <c r="AI83" s="146"/>
      <c r="AJ83" s="146"/>
      <c r="AK83" s="146"/>
      <c r="AL83" s="146"/>
      <c r="AM83" s="146"/>
      <c r="AN83" s="146"/>
      <c r="AO83" s="146"/>
      <c r="AP83" s="146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  <c r="BH83" s="146"/>
    </row>
    <row r="84" spans="1:60" outlineLevel="1" x14ac:dyDescent="0.2">
      <c r="A84" s="177">
        <v>69</v>
      </c>
      <c r="B84" s="178" t="s">
        <v>689</v>
      </c>
      <c r="C84" s="188" t="s">
        <v>690</v>
      </c>
      <c r="D84" s="179" t="s">
        <v>202</v>
      </c>
      <c r="E84" s="180">
        <v>5.0000000000000001E-3</v>
      </c>
      <c r="F84" s="192">
        <v>0</v>
      </c>
      <c r="G84" s="182">
        <f>ROUND(E84*F84,2)</f>
        <v>0</v>
      </c>
      <c r="H84" s="181">
        <v>16300</v>
      </c>
      <c r="I84" s="182">
        <f>ROUND(E84*H84,2)</f>
        <v>81.5</v>
      </c>
      <c r="J84" s="181">
        <v>0</v>
      </c>
      <c r="K84" s="182">
        <f>ROUND(E84*J84,2)</f>
        <v>0</v>
      </c>
      <c r="L84" s="182">
        <v>21</v>
      </c>
      <c r="M84" s="182">
        <f>G84*(1+L84/100)</f>
        <v>0</v>
      </c>
      <c r="N84" s="180">
        <v>5.0000000000000001E-3</v>
      </c>
      <c r="O84" s="180">
        <f>ROUND(E84*N84,2)</f>
        <v>0</v>
      </c>
      <c r="P84" s="180">
        <v>0</v>
      </c>
      <c r="Q84" s="180">
        <f>ROUND(E84*P84,2)</f>
        <v>0</v>
      </c>
      <c r="R84" s="182"/>
      <c r="S84" s="182" t="s">
        <v>176</v>
      </c>
      <c r="T84" s="183" t="s">
        <v>177</v>
      </c>
      <c r="U84" s="156">
        <v>0</v>
      </c>
      <c r="V84" s="156">
        <f>ROUND(E84*U84,2)</f>
        <v>0</v>
      </c>
      <c r="W84" s="156"/>
      <c r="X84" s="156" t="s">
        <v>211</v>
      </c>
      <c r="Y84" s="156" t="s">
        <v>179</v>
      </c>
      <c r="Z84" s="146"/>
      <c r="AA84" s="146"/>
      <c r="AB84" s="146"/>
      <c r="AC84" s="146"/>
      <c r="AD84" s="146"/>
      <c r="AE84" s="146"/>
      <c r="AF84" s="146"/>
      <c r="AG84" s="146" t="s">
        <v>212</v>
      </c>
      <c r="AH84" s="146"/>
      <c r="AI84" s="146"/>
      <c r="AJ84" s="146"/>
      <c r="AK84" s="146"/>
      <c r="AL84" s="146"/>
      <c r="AM84" s="146"/>
      <c r="AN84" s="146"/>
      <c r="AO84" s="146"/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  <c r="BH84" s="146"/>
    </row>
    <row r="85" spans="1:60" outlineLevel="1" x14ac:dyDescent="0.2">
      <c r="A85" s="177">
        <v>70</v>
      </c>
      <c r="B85" s="178" t="s">
        <v>691</v>
      </c>
      <c r="C85" s="188" t="s">
        <v>692</v>
      </c>
      <c r="D85" s="179" t="s">
        <v>202</v>
      </c>
      <c r="E85" s="180">
        <v>0.05</v>
      </c>
      <c r="F85" s="192">
        <v>0</v>
      </c>
      <c r="G85" s="182">
        <f>ROUND(E85*F85,2)</f>
        <v>0</v>
      </c>
      <c r="H85" s="181">
        <v>0</v>
      </c>
      <c r="I85" s="182">
        <f>ROUND(E85*H85,2)</f>
        <v>0</v>
      </c>
      <c r="J85" s="181">
        <v>1690</v>
      </c>
      <c r="K85" s="182">
        <f>ROUND(E85*J85,2)</f>
        <v>84.5</v>
      </c>
      <c r="L85" s="182">
        <v>21</v>
      </c>
      <c r="M85" s="182">
        <f>G85*(1+L85/100)</f>
        <v>0</v>
      </c>
      <c r="N85" s="180">
        <v>0</v>
      </c>
      <c r="O85" s="180">
        <f>ROUND(E85*N85,2)</f>
        <v>0</v>
      </c>
      <c r="P85" s="180">
        <v>0</v>
      </c>
      <c r="Q85" s="180">
        <f>ROUND(E85*P85,2)</f>
        <v>0</v>
      </c>
      <c r="R85" s="182"/>
      <c r="S85" s="182" t="s">
        <v>176</v>
      </c>
      <c r="T85" s="183" t="s">
        <v>177</v>
      </c>
      <c r="U85" s="156">
        <v>0</v>
      </c>
      <c r="V85" s="156">
        <f>ROUND(E85*U85,2)</f>
        <v>0</v>
      </c>
      <c r="W85" s="156"/>
      <c r="X85" s="156" t="s">
        <v>178</v>
      </c>
      <c r="Y85" s="156" t="s">
        <v>179</v>
      </c>
      <c r="Z85" s="146"/>
      <c r="AA85" s="146"/>
      <c r="AB85" s="146"/>
      <c r="AC85" s="146"/>
      <c r="AD85" s="146"/>
      <c r="AE85" s="146"/>
      <c r="AF85" s="146"/>
      <c r="AG85" s="146" t="s">
        <v>568</v>
      </c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  <c r="BB85" s="146"/>
      <c r="BC85" s="146"/>
      <c r="BD85" s="146"/>
      <c r="BE85" s="146"/>
      <c r="BF85" s="146"/>
      <c r="BG85" s="146"/>
      <c r="BH85" s="146"/>
    </row>
    <row r="86" spans="1:60" outlineLevel="1" x14ac:dyDescent="0.2">
      <c r="A86" s="177">
        <v>71</v>
      </c>
      <c r="B86" s="178" t="s">
        <v>693</v>
      </c>
      <c r="C86" s="188" t="s">
        <v>694</v>
      </c>
      <c r="D86" s="179" t="s">
        <v>202</v>
      </c>
      <c r="E86" s="180">
        <v>0.05</v>
      </c>
      <c r="F86" s="192">
        <v>0</v>
      </c>
      <c r="G86" s="182">
        <f>ROUND(E86*F86,2)</f>
        <v>0</v>
      </c>
      <c r="H86" s="181">
        <v>0</v>
      </c>
      <c r="I86" s="182">
        <f>ROUND(E86*H86,2)</f>
        <v>0</v>
      </c>
      <c r="J86" s="181">
        <v>955</v>
      </c>
      <c r="K86" s="182">
        <f>ROUND(E86*J86,2)</f>
        <v>47.75</v>
      </c>
      <c r="L86" s="182">
        <v>21</v>
      </c>
      <c r="M86" s="182">
        <f>G86*(1+L86/100)</f>
        <v>0</v>
      </c>
      <c r="N86" s="180">
        <v>0</v>
      </c>
      <c r="O86" s="180">
        <f>ROUND(E86*N86,2)</f>
        <v>0</v>
      </c>
      <c r="P86" s="180">
        <v>0</v>
      </c>
      <c r="Q86" s="180">
        <f>ROUND(E86*P86,2)</f>
        <v>0</v>
      </c>
      <c r="R86" s="182"/>
      <c r="S86" s="182" t="s">
        <v>176</v>
      </c>
      <c r="T86" s="183" t="s">
        <v>177</v>
      </c>
      <c r="U86" s="156">
        <v>0</v>
      </c>
      <c r="V86" s="156">
        <f>ROUND(E86*U86,2)</f>
        <v>0</v>
      </c>
      <c r="W86" s="156"/>
      <c r="X86" s="156" t="s">
        <v>178</v>
      </c>
      <c r="Y86" s="156" t="s">
        <v>179</v>
      </c>
      <c r="Z86" s="146"/>
      <c r="AA86" s="146"/>
      <c r="AB86" s="146"/>
      <c r="AC86" s="146"/>
      <c r="AD86" s="146"/>
      <c r="AE86" s="146"/>
      <c r="AF86" s="146"/>
      <c r="AG86" s="146" t="s">
        <v>568</v>
      </c>
      <c r="AH86" s="146"/>
      <c r="AI86" s="146"/>
      <c r="AJ86" s="146"/>
      <c r="AK86" s="146"/>
      <c r="AL86" s="146"/>
      <c r="AM86" s="146"/>
      <c r="AN86" s="146"/>
      <c r="AO86" s="146"/>
      <c r="AP86" s="146"/>
      <c r="AQ86" s="146"/>
      <c r="AR86" s="146"/>
      <c r="AS86" s="146"/>
      <c r="AT86" s="146"/>
      <c r="AU86" s="146"/>
      <c r="AV86" s="146"/>
      <c r="AW86" s="146"/>
      <c r="AX86" s="146"/>
      <c r="AY86" s="146"/>
      <c r="AZ86" s="146"/>
      <c r="BA86" s="146"/>
      <c r="BB86" s="146"/>
      <c r="BC86" s="146"/>
      <c r="BD86" s="146"/>
      <c r="BE86" s="146"/>
      <c r="BF86" s="146"/>
      <c r="BG86" s="146"/>
      <c r="BH86" s="146"/>
    </row>
    <row r="87" spans="1:60" x14ac:dyDescent="0.2">
      <c r="A87" s="160" t="s">
        <v>173</v>
      </c>
      <c r="B87" s="161" t="s">
        <v>137</v>
      </c>
      <c r="C87" s="185" t="s">
        <v>138</v>
      </c>
      <c r="D87" s="162"/>
      <c r="E87" s="163"/>
      <c r="F87" s="164"/>
      <c r="G87" s="164">
        <f>SUMIF(AG88:AG89,"&lt;&gt;NOR",G88:G89)</f>
        <v>0</v>
      </c>
      <c r="H87" s="164"/>
      <c r="I87" s="164">
        <f>SUM(I88:I89)</f>
        <v>0</v>
      </c>
      <c r="J87" s="164"/>
      <c r="K87" s="164">
        <f>SUM(K88:K89)</f>
        <v>136</v>
      </c>
      <c r="L87" s="164"/>
      <c r="M87" s="164">
        <f>SUM(M88:M89)</f>
        <v>0</v>
      </c>
      <c r="N87" s="163"/>
      <c r="O87" s="163">
        <f>SUM(O88:O89)</f>
        <v>0</v>
      </c>
      <c r="P87" s="163"/>
      <c r="Q87" s="163">
        <f>SUM(Q88:Q89)</f>
        <v>0</v>
      </c>
      <c r="R87" s="164"/>
      <c r="S87" s="164"/>
      <c r="T87" s="165"/>
      <c r="U87" s="159"/>
      <c r="V87" s="159">
        <f>SUM(V88:V89)</f>
        <v>0</v>
      </c>
      <c r="W87" s="159"/>
      <c r="X87" s="159"/>
      <c r="Y87" s="159"/>
      <c r="AG87" t="s">
        <v>174</v>
      </c>
    </row>
    <row r="88" spans="1:60" outlineLevel="1" x14ac:dyDescent="0.2">
      <c r="A88" s="177">
        <v>72</v>
      </c>
      <c r="B88" s="178" t="s">
        <v>695</v>
      </c>
      <c r="C88" s="188" t="s">
        <v>696</v>
      </c>
      <c r="D88" s="179" t="s">
        <v>175</v>
      </c>
      <c r="E88" s="180">
        <v>0.5</v>
      </c>
      <c r="F88" s="192">
        <v>0</v>
      </c>
      <c r="G88" s="182">
        <f>ROUND(E88*F88,2)</f>
        <v>0</v>
      </c>
      <c r="H88" s="181">
        <v>0</v>
      </c>
      <c r="I88" s="182">
        <f>ROUND(E88*H88,2)</f>
        <v>0</v>
      </c>
      <c r="J88" s="181">
        <v>137</v>
      </c>
      <c r="K88" s="182">
        <f>ROUND(E88*J88,2)</f>
        <v>68.5</v>
      </c>
      <c r="L88" s="182">
        <v>21</v>
      </c>
      <c r="M88" s="182">
        <f>G88*(1+L88/100)</f>
        <v>0</v>
      </c>
      <c r="N88" s="180">
        <v>6.9999999999999994E-5</v>
      </c>
      <c r="O88" s="180">
        <f>ROUND(E88*N88,2)</f>
        <v>0</v>
      </c>
      <c r="P88" s="180">
        <v>0</v>
      </c>
      <c r="Q88" s="180">
        <f>ROUND(E88*P88,2)</f>
        <v>0</v>
      </c>
      <c r="R88" s="182"/>
      <c r="S88" s="182" t="s">
        <v>176</v>
      </c>
      <c r="T88" s="183" t="s">
        <v>177</v>
      </c>
      <c r="U88" s="156">
        <v>0</v>
      </c>
      <c r="V88" s="156">
        <f>ROUND(E88*U88,2)</f>
        <v>0</v>
      </c>
      <c r="W88" s="156"/>
      <c r="X88" s="156" t="s">
        <v>178</v>
      </c>
      <c r="Y88" s="156" t="s">
        <v>179</v>
      </c>
      <c r="Z88" s="146"/>
      <c r="AA88" s="146"/>
      <c r="AB88" s="146"/>
      <c r="AC88" s="146"/>
      <c r="AD88" s="146"/>
      <c r="AE88" s="146"/>
      <c r="AF88" s="146"/>
      <c r="AG88" s="146" t="s">
        <v>568</v>
      </c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  <c r="AR88" s="146"/>
      <c r="AS88" s="146"/>
      <c r="AT88" s="146"/>
      <c r="AU88" s="146"/>
      <c r="AV88" s="146"/>
      <c r="AW88" s="146"/>
      <c r="AX88" s="146"/>
      <c r="AY88" s="146"/>
      <c r="AZ88" s="146"/>
      <c r="BA88" s="146"/>
      <c r="BB88" s="146"/>
      <c r="BC88" s="146"/>
      <c r="BD88" s="146"/>
      <c r="BE88" s="146"/>
      <c r="BF88" s="146"/>
      <c r="BG88" s="146"/>
      <c r="BH88" s="146"/>
    </row>
    <row r="89" spans="1:60" outlineLevel="1" x14ac:dyDescent="0.2">
      <c r="A89" s="177">
        <v>73</v>
      </c>
      <c r="B89" s="178" t="s">
        <v>697</v>
      </c>
      <c r="C89" s="188" t="s">
        <v>698</v>
      </c>
      <c r="D89" s="179" t="s">
        <v>175</v>
      </c>
      <c r="E89" s="180">
        <v>0.5</v>
      </c>
      <c r="F89" s="192">
        <v>0</v>
      </c>
      <c r="G89" s="182">
        <f>ROUND(E89*F89,2)</f>
        <v>0</v>
      </c>
      <c r="H89" s="181">
        <v>0</v>
      </c>
      <c r="I89" s="182">
        <f>ROUND(E89*H89,2)</f>
        <v>0</v>
      </c>
      <c r="J89" s="181">
        <v>135</v>
      </c>
      <c r="K89" s="182">
        <f>ROUND(E89*J89,2)</f>
        <v>67.5</v>
      </c>
      <c r="L89" s="182">
        <v>21</v>
      </c>
      <c r="M89" s="182">
        <f>G89*(1+L89/100)</f>
        <v>0</v>
      </c>
      <c r="N89" s="180">
        <v>6.0000000000000002E-5</v>
      </c>
      <c r="O89" s="180">
        <f>ROUND(E89*N89,2)</f>
        <v>0</v>
      </c>
      <c r="P89" s="180">
        <v>0</v>
      </c>
      <c r="Q89" s="180">
        <f>ROUND(E89*P89,2)</f>
        <v>0</v>
      </c>
      <c r="R89" s="182"/>
      <c r="S89" s="182" t="s">
        <v>176</v>
      </c>
      <c r="T89" s="183" t="s">
        <v>177</v>
      </c>
      <c r="U89" s="156">
        <v>0</v>
      </c>
      <c r="V89" s="156">
        <f>ROUND(E89*U89,2)</f>
        <v>0</v>
      </c>
      <c r="W89" s="156"/>
      <c r="X89" s="156" t="s">
        <v>178</v>
      </c>
      <c r="Y89" s="156" t="s">
        <v>179</v>
      </c>
      <c r="Z89" s="146"/>
      <c r="AA89" s="146"/>
      <c r="AB89" s="146"/>
      <c r="AC89" s="146"/>
      <c r="AD89" s="146"/>
      <c r="AE89" s="146"/>
      <c r="AF89" s="146"/>
      <c r="AG89" s="146" t="s">
        <v>568</v>
      </c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/>
      <c r="BD89" s="146"/>
      <c r="BE89" s="146"/>
      <c r="BF89" s="146"/>
      <c r="BG89" s="146"/>
      <c r="BH89" s="146"/>
    </row>
    <row r="90" spans="1:60" x14ac:dyDescent="0.2">
      <c r="A90" s="160" t="s">
        <v>173</v>
      </c>
      <c r="B90" s="161" t="s">
        <v>140</v>
      </c>
      <c r="C90" s="185" t="s">
        <v>141</v>
      </c>
      <c r="D90" s="162"/>
      <c r="E90" s="163"/>
      <c r="F90" s="164"/>
      <c r="G90" s="164">
        <f>SUMIF(AG91:AG96,"&lt;&gt;NOR",G91:G96)</f>
        <v>0</v>
      </c>
      <c r="H90" s="164"/>
      <c r="I90" s="164">
        <f>SUM(I91:I96)</f>
        <v>4000</v>
      </c>
      <c r="J90" s="164"/>
      <c r="K90" s="164">
        <f>SUM(K91:K96)</f>
        <v>17730</v>
      </c>
      <c r="L90" s="164"/>
      <c r="M90" s="164">
        <f>SUM(M91:M96)</f>
        <v>0</v>
      </c>
      <c r="N90" s="163"/>
      <c r="O90" s="163">
        <f>SUM(O91:O96)</f>
        <v>0</v>
      </c>
      <c r="P90" s="163"/>
      <c r="Q90" s="163">
        <f>SUM(Q91:Q96)</f>
        <v>0</v>
      </c>
      <c r="R90" s="164"/>
      <c r="S90" s="164"/>
      <c r="T90" s="165"/>
      <c r="U90" s="159"/>
      <c r="V90" s="159">
        <f>SUM(V91:V96)</f>
        <v>0</v>
      </c>
      <c r="W90" s="159"/>
      <c r="X90" s="159"/>
      <c r="Y90" s="159"/>
      <c r="AG90" t="s">
        <v>174</v>
      </c>
    </row>
    <row r="91" spans="1:60" outlineLevel="1" x14ac:dyDescent="0.2">
      <c r="A91" s="177">
        <v>74</v>
      </c>
      <c r="B91" s="178" t="s">
        <v>569</v>
      </c>
      <c r="C91" s="188" t="s">
        <v>699</v>
      </c>
      <c r="D91" s="179" t="s">
        <v>592</v>
      </c>
      <c r="E91" s="180">
        <v>24</v>
      </c>
      <c r="F91" s="192">
        <v>0</v>
      </c>
      <c r="G91" s="182">
        <f t="shared" ref="G91:G96" si="35">ROUND(E91*F91,2)</f>
        <v>0</v>
      </c>
      <c r="H91" s="181">
        <v>0</v>
      </c>
      <c r="I91" s="182">
        <f t="shared" ref="I91:I96" si="36">ROUND(E91*H91,2)</f>
        <v>0</v>
      </c>
      <c r="J91" s="181">
        <v>550</v>
      </c>
      <c r="K91" s="182">
        <f t="shared" ref="K91:K96" si="37">ROUND(E91*J91,2)</f>
        <v>13200</v>
      </c>
      <c r="L91" s="182">
        <v>21</v>
      </c>
      <c r="M91" s="182">
        <f t="shared" ref="M91:M96" si="38">G91*(1+L91/100)</f>
        <v>0</v>
      </c>
      <c r="N91" s="180">
        <v>0</v>
      </c>
      <c r="O91" s="180">
        <f t="shared" ref="O91:O96" si="39">ROUND(E91*N91,2)</f>
        <v>0</v>
      </c>
      <c r="P91" s="180">
        <v>0</v>
      </c>
      <c r="Q91" s="180">
        <f t="shared" ref="Q91:Q96" si="40">ROUND(E91*P91,2)</f>
        <v>0</v>
      </c>
      <c r="R91" s="182"/>
      <c r="S91" s="182" t="s">
        <v>176</v>
      </c>
      <c r="T91" s="183" t="s">
        <v>177</v>
      </c>
      <c r="U91" s="156">
        <v>0</v>
      </c>
      <c r="V91" s="156">
        <f t="shared" ref="V91:V96" si="41">ROUND(E91*U91,2)</f>
        <v>0</v>
      </c>
      <c r="W91" s="156"/>
      <c r="X91" s="156" t="s">
        <v>233</v>
      </c>
      <c r="Y91" s="156" t="s">
        <v>179</v>
      </c>
      <c r="Z91" s="146"/>
      <c r="AA91" s="146"/>
      <c r="AB91" s="146"/>
      <c r="AC91" s="146"/>
      <c r="AD91" s="146"/>
      <c r="AE91" s="146"/>
      <c r="AF91" s="146"/>
      <c r="AG91" s="146" t="s">
        <v>234</v>
      </c>
      <c r="AH91" s="146"/>
      <c r="AI91" s="146"/>
      <c r="AJ91" s="146"/>
      <c r="AK91" s="146"/>
      <c r="AL91" s="146"/>
      <c r="AM91" s="146"/>
      <c r="AN91" s="146"/>
      <c r="AO91" s="146"/>
      <c r="AP91" s="146"/>
      <c r="AQ91" s="146"/>
      <c r="AR91" s="146"/>
      <c r="AS91" s="146"/>
      <c r="AT91" s="146"/>
      <c r="AU91" s="146"/>
      <c r="AV91" s="146"/>
      <c r="AW91" s="146"/>
      <c r="AX91" s="146"/>
      <c r="AY91" s="146"/>
      <c r="AZ91" s="146"/>
      <c r="BA91" s="146"/>
      <c r="BB91" s="146"/>
      <c r="BC91" s="146"/>
      <c r="BD91" s="146"/>
      <c r="BE91" s="146"/>
      <c r="BF91" s="146"/>
      <c r="BG91" s="146"/>
      <c r="BH91" s="146"/>
    </row>
    <row r="92" spans="1:60" outlineLevel="1" x14ac:dyDescent="0.2">
      <c r="A92" s="177">
        <v>75</v>
      </c>
      <c r="B92" s="178" t="s">
        <v>569</v>
      </c>
      <c r="C92" s="188" t="s">
        <v>700</v>
      </c>
      <c r="D92" s="179" t="s">
        <v>270</v>
      </c>
      <c r="E92" s="180">
        <v>1</v>
      </c>
      <c r="F92" s="192">
        <v>0</v>
      </c>
      <c r="G92" s="182">
        <f t="shared" si="35"/>
        <v>0</v>
      </c>
      <c r="H92" s="181">
        <v>0</v>
      </c>
      <c r="I92" s="182">
        <f t="shared" si="36"/>
        <v>0</v>
      </c>
      <c r="J92" s="181">
        <v>950</v>
      </c>
      <c r="K92" s="182">
        <f t="shared" si="37"/>
        <v>950</v>
      </c>
      <c r="L92" s="182">
        <v>21</v>
      </c>
      <c r="M92" s="182">
        <f t="shared" si="38"/>
        <v>0</v>
      </c>
      <c r="N92" s="180">
        <v>0</v>
      </c>
      <c r="O92" s="180">
        <f t="shared" si="39"/>
        <v>0</v>
      </c>
      <c r="P92" s="180">
        <v>0</v>
      </c>
      <c r="Q92" s="180">
        <f t="shared" si="40"/>
        <v>0</v>
      </c>
      <c r="R92" s="182"/>
      <c r="S92" s="182" t="s">
        <v>176</v>
      </c>
      <c r="T92" s="183" t="s">
        <v>177</v>
      </c>
      <c r="U92" s="156">
        <v>0</v>
      </c>
      <c r="V92" s="156">
        <f t="shared" si="41"/>
        <v>0</v>
      </c>
      <c r="W92" s="156"/>
      <c r="X92" s="156" t="s">
        <v>233</v>
      </c>
      <c r="Y92" s="156" t="s">
        <v>179</v>
      </c>
      <c r="Z92" s="146"/>
      <c r="AA92" s="146"/>
      <c r="AB92" s="146"/>
      <c r="AC92" s="146"/>
      <c r="AD92" s="146"/>
      <c r="AE92" s="146"/>
      <c r="AF92" s="146"/>
      <c r="AG92" s="146" t="s">
        <v>234</v>
      </c>
      <c r="AH92" s="146"/>
      <c r="AI92" s="146"/>
      <c r="AJ92" s="146"/>
      <c r="AK92" s="146"/>
      <c r="AL92" s="146"/>
      <c r="AM92" s="146"/>
      <c r="AN92" s="146"/>
      <c r="AO92" s="146"/>
      <c r="AP92" s="146"/>
      <c r="AQ92" s="146"/>
      <c r="AR92" s="146"/>
      <c r="AS92" s="146"/>
      <c r="AT92" s="146"/>
      <c r="AU92" s="146"/>
      <c r="AV92" s="146"/>
      <c r="AW92" s="146"/>
      <c r="AX92" s="146"/>
      <c r="AY92" s="146"/>
      <c r="AZ92" s="146"/>
      <c r="BA92" s="146"/>
      <c r="BB92" s="146"/>
      <c r="BC92" s="146"/>
      <c r="BD92" s="146"/>
      <c r="BE92" s="146"/>
      <c r="BF92" s="146"/>
      <c r="BG92" s="146"/>
      <c r="BH92" s="146"/>
    </row>
    <row r="93" spans="1:60" outlineLevel="1" x14ac:dyDescent="0.2">
      <c r="A93" s="177">
        <v>76</v>
      </c>
      <c r="B93" s="178" t="s">
        <v>569</v>
      </c>
      <c r="C93" s="188" t="s">
        <v>701</v>
      </c>
      <c r="D93" s="179" t="s">
        <v>391</v>
      </c>
      <c r="E93" s="180">
        <v>1</v>
      </c>
      <c r="F93" s="192">
        <v>0</v>
      </c>
      <c r="G93" s="182">
        <f t="shared" si="35"/>
        <v>0</v>
      </c>
      <c r="H93" s="181">
        <v>4000</v>
      </c>
      <c r="I93" s="182">
        <f t="shared" si="36"/>
        <v>4000</v>
      </c>
      <c r="J93" s="181">
        <v>0</v>
      </c>
      <c r="K93" s="182">
        <f t="shared" si="37"/>
        <v>0</v>
      </c>
      <c r="L93" s="182">
        <v>21</v>
      </c>
      <c r="M93" s="182">
        <f t="shared" si="38"/>
        <v>0</v>
      </c>
      <c r="N93" s="180">
        <v>0</v>
      </c>
      <c r="O93" s="180">
        <f t="shared" si="39"/>
        <v>0</v>
      </c>
      <c r="P93" s="180">
        <v>0</v>
      </c>
      <c r="Q93" s="180">
        <f t="shared" si="40"/>
        <v>0</v>
      </c>
      <c r="R93" s="182"/>
      <c r="S93" s="182" t="s">
        <v>176</v>
      </c>
      <c r="T93" s="183" t="s">
        <v>177</v>
      </c>
      <c r="U93" s="156">
        <v>0</v>
      </c>
      <c r="V93" s="156">
        <f t="shared" si="41"/>
        <v>0</v>
      </c>
      <c r="W93" s="156"/>
      <c r="X93" s="156" t="s">
        <v>233</v>
      </c>
      <c r="Y93" s="156" t="s">
        <v>179</v>
      </c>
      <c r="Z93" s="146"/>
      <c r="AA93" s="146"/>
      <c r="AB93" s="146"/>
      <c r="AC93" s="146"/>
      <c r="AD93" s="146"/>
      <c r="AE93" s="146"/>
      <c r="AF93" s="146"/>
      <c r="AG93" s="146" t="s">
        <v>340</v>
      </c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  <c r="AR93" s="146"/>
      <c r="AS93" s="146"/>
      <c r="AT93" s="146"/>
      <c r="AU93" s="146"/>
      <c r="AV93" s="146"/>
      <c r="AW93" s="146"/>
      <c r="AX93" s="146"/>
      <c r="AY93" s="146"/>
      <c r="AZ93" s="146"/>
      <c r="BA93" s="146"/>
      <c r="BB93" s="146"/>
      <c r="BC93" s="146"/>
      <c r="BD93" s="146"/>
      <c r="BE93" s="146"/>
      <c r="BF93" s="146"/>
      <c r="BG93" s="146"/>
      <c r="BH93" s="146"/>
    </row>
    <row r="94" spans="1:60" outlineLevel="1" x14ac:dyDescent="0.2">
      <c r="A94" s="177">
        <v>77</v>
      </c>
      <c r="B94" s="178" t="s">
        <v>569</v>
      </c>
      <c r="C94" s="188" t="s">
        <v>702</v>
      </c>
      <c r="D94" s="179" t="s">
        <v>185</v>
      </c>
      <c r="E94" s="180">
        <v>0.15</v>
      </c>
      <c r="F94" s="192">
        <v>0</v>
      </c>
      <c r="G94" s="182">
        <f t="shared" si="35"/>
        <v>0</v>
      </c>
      <c r="H94" s="181">
        <v>0</v>
      </c>
      <c r="I94" s="182">
        <f t="shared" si="36"/>
        <v>0</v>
      </c>
      <c r="J94" s="181">
        <v>4200</v>
      </c>
      <c r="K94" s="182">
        <f t="shared" si="37"/>
        <v>630</v>
      </c>
      <c r="L94" s="182">
        <v>21</v>
      </c>
      <c r="M94" s="182">
        <f t="shared" si="38"/>
        <v>0</v>
      </c>
      <c r="N94" s="180">
        <v>0</v>
      </c>
      <c r="O94" s="180">
        <f t="shared" si="39"/>
        <v>0</v>
      </c>
      <c r="P94" s="180">
        <v>0</v>
      </c>
      <c r="Q94" s="180">
        <f t="shared" si="40"/>
        <v>0</v>
      </c>
      <c r="R94" s="182"/>
      <c r="S94" s="182" t="s">
        <v>176</v>
      </c>
      <c r="T94" s="183" t="s">
        <v>177</v>
      </c>
      <c r="U94" s="156">
        <v>0</v>
      </c>
      <c r="V94" s="156">
        <f t="shared" si="41"/>
        <v>0</v>
      </c>
      <c r="W94" s="156"/>
      <c r="X94" s="156" t="s">
        <v>233</v>
      </c>
      <c r="Y94" s="156" t="s">
        <v>179</v>
      </c>
      <c r="Z94" s="146"/>
      <c r="AA94" s="146"/>
      <c r="AB94" s="146"/>
      <c r="AC94" s="146"/>
      <c r="AD94" s="146"/>
      <c r="AE94" s="146"/>
      <c r="AF94" s="146"/>
      <c r="AG94" s="146" t="s">
        <v>234</v>
      </c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  <c r="AR94" s="146"/>
      <c r="AS94" s="146"/>
      <c r="AT94" s="146"/>
      <c r="AU94" s="146"/>
      <c r="AV94" s="146"/>
      <c r="AW94" s="146"/>
      <c r="AX94" s="146"/>
      <c r="AY94" s="146"/>
      <c r="AZ94" s="146"/>
      <c r="BA94" s="146"/>
      <c r="BB94" s="146"/>
      <c r="BC94" s="146"/>
      <c r="BD94" s="146"/>
      <c r="BE94" s="146"/>
      <c r="BF94" s="146"/>
      <c r="BG94" s="146"/>
      <c r="BH94" s="146"/>
    </row>
    <row r="95" spans="1:60" outlineLevel="1" x14ac:dyDescent="0.2">
      <c r="A95" s="177">
        <v>78</v>
      </c>
      <c r="B95" s="178" t="s">
        <v>569</v>
      </c>
      <c r="C95" s="188" t="s">
        <v>703</v>
      </c>
      <c r="D95" s="179" t="s">
        <v>592</v>
      </c>
      <c r="E95" s="180">
        <v>3</v>
      </c>
      <c r="F95" s="192">
        <v>0</v>
      </c>
      <c r="G95" s="182">
        <f t="shared" si="35"/>
        <v>0</v>
      </c>
      <c r="H95" s="181">
        <v>0</v>
      </c>
      <c r="I95" s="182">
        <f t="shared" si="36"/>
        <v>0</v>
      </c>
      <c r="J95" s="181">
        <v>550</v>
      </c>
      <c r="K95" s="182">
        <f t="shared" si="37"/>
        <v>1650</v>
      </c>
      <c r="L95" s="182">
        <v>21</v>
      </c>
      <c r="M95" s="182">
        <f t="shared" si="38"/>
        <v>0</v>
      </c>
      <c r="N95" s="180">
        <v>0</v>
      </c>
      <c r="O95" s="180">
        <f t="shared" si="39"/>
        <v>0</v>
      </c>
      <c r="P95" s="180">
        <v>0</v>
      </c>
      <c r="Q95" s="180">
        <f t="shared" si="40"/>
        <v>0</v>
      </c>
      <c r="R95" s="182"/>
      <c r="S95" s="182" t="s">
        <v>176</v>
      </c>
      <c r="T95" s="183" t="s">
        <v>177</v>
      </c>
      <c r="U95" s="156">
        <v>0</v>
      </c>
      <c r="V95" s="156">
        <f t="shared" si="41"/>
        <v>0</v>
      </c>
      <c r="W95" s="156"/>
      <c r="X95" s="156" t="s">
        <v>233</v>
      </c>
      <c r="Y95" s="156" t="s">
        <v>179</v>
      </c>
      <c r="Z95" s="146"/>
      <c r="AA95" s="146"/>
      <c r="AB95" s="146"/>
      <c r="AC95" s="146"/>
      <c r="AD95" s="146"/>
      <c r="AE95" s="146"/>
      <c r="AF95" s="146"/>
      <c r="AG95" s="146" t="s">
        <v>234</v>
      </c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  <c r="AR95" s="146"/>
      <c r="AS95" s="146"/>
      <c r="AT95" s="146"/>
      <c r="AU95" s="146"/>
      <c r="AV95" s="146"/>
      <c r="AW95" s="146"/>
      <c r="AX95" s="146"/>
      <c r="AY95" s="146"/>
      <c r="AZ95" s="146"/>
      <c r="BA95" s="146"/>
      <c r="BB95" s="146"/>
      <c r="BC95" s="146"/>
      <c r="BD95" s="146"/>
      <c r="BE95" s="146"/>
      <c r="BF95" s="146"/>
      <c r="BG95" s="146"/>
      <c r="BH95" s="146"/>
    </row>
    <row r="96" spans="1:60" outlineLevel="1" x14ac:dyDescent="0.2">
      <c r="A96" s="170">
        <v>79</v>
      </c>
      <c r="B96" s="171" t="s">
        <v>569</v>
      </c>
      <c r="C96" s="186" t="s">
        <v>704</v>
      </c>
      <c r="D96" s="172" t="s">
        <v>592</v>
      </c>
      <c r="E96" s="173">
        <v>2</v>
      </c>
      <c r="F96" s="193">
        <v>0</v>
      </c>
      <c r="G96" s="175">
        <f t="shared" si="35"/>
        <v>0</v>
      </c>
      <c r="H96" s="174">
        <v>0</v>
      </c>
      <c r="I96" s="175">
        <f t="shared" si="36"/>
        <v>0</v>
      </c>
      <c r="J96" s="174">
        <v>650</v>
      </c>
      <c r="K96" s="175">
        <f t="shared" si="37"/>
        <v>1300</v>
      </c>
      <c r="L96" s="175">
        <v>21</v>
      </c>
      <c r="M96" s="175">
        <f t="shared" si="38"/>
        <v>0</v>
      </c>
      <c r="N96" s="173">
        <v>0</v>
      </c>
      <c r="O96" s="173">
        <f t="shared" si="39"/>
        <v>0</v>
      </c>
      <c r="P96" s="173">
        <v>0</v>
      </c>
      <c r="Q96" s="173">
        <f t="shared" si="40"/>
        <v>0</v>
      </c>
      <c r="R96" s="175"/>
      <c r="S96" s="175" t="s">
        <v>176</v>
      </c>
      <c r="T96" s="176" t="s">
        <v>177</v>
      </c>
      <c r="U96" s="156">
        <v>0</v>
      </c>
      <c r="V96" s="156">
        <f t="shared" si="41"/>
        <v>0</v>
      </c>
      <c r="W96" s="156"/>
      <c r="X96" s="156" t="s">
        <v>233</v>
      </c>
      <c r="Y96" s="156" t="s">
        <v>179</v>
      </c>
      <c r="Z96" s="146"/>
      <c r="AA96" s="146"/>
      <c r="AB96" s="146"/>
      <c r="AC96" s="146"/>
      <c r="AD96" s="146"/>
      <c r="AE96" s="146"/>
      <c r="AF96" s="146"/>
      <c r="AG96" s="146" t="s">
        <v>234</v>
      </c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  <c r="AR96" s="146"/>
      <c r="AS96" s="146"/>
      <c r="AT96" s="146"/>
      <c r="AU96" s="146"/>
      <c r="AV96" s="146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  <c r="BH96" s="146"/>
    </row>
    <row r="97" spans="1:33" x14ac:dyDescent="0.2">
      <c r="A97" s="3"/>
      <c r="B97" s="4"/>
      <c r="C97" s="189"/>
      <c r="D97" s="6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AE97">
        <v>12</v>
      </c>
      <c r="AF97">
        <v>21</v>
      </c>
      <c r="AG97" t="s">
        <v>159</v>
      </c>
    </row>
    <row r="98" spans="1:33" x14ac:dyDescent="0.2">
      <c r="A98" s="149"/>
      <c r="B98" s="150" t="s">
        <v>29</v>
      </c>
      <c r="C98" s="190"/>
      <c r="D98" s="151"/>
      <c r="E98" s="152"/>
      <c r="F98" s="152"/>
      <c r="G98" s="169">
        <f>G8+G19+G27+G33+G47+G65+G78+G81+G87+G90</f>
        <v>0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AE98">
        <f>SUMIF(L7:L96,AE97,G7:G96)</f>
        <v>0</v>
      </c>
      <c r="AF98">
        <f>SUMIF(L7:L96,AF97,G7:G96)</f>
        <v>0</v>
      </c>
      <c r="AG98" t="s">
        <v>346</v>
      </c>
    </row>
    <row r="99" spans="1:33" x14ac:dyDescent="0.2">
      <c r="C99" s="191"/>
      <c r="D99" s="10"/>
      <c r="AG99" t="s">
        <v>347</v>
      </c>
    </row>
    <row r="100" spans="1:33" x14ac:dyDescent="0.2">
      <c r="D100" s="10"/>
    </row>
    <row r="101" spans="1:33" x14ac:dyDescent="0.2">
      <c r="D101" s="10"/>
    </row>
    <row r="102" spans="1:33" x14ac:dyDescent="0.2">
      <c r="D102" s="10"/>
    </row>
    <row r="103" spans="1:33" x14ac:dyDescent="0.2">
      <c r="D103" s="10"/>
    </row>
    <row r="104" spans="1:33" x14ac:dyDescent="0.2">
      <c r="D104" s="10"/>
    </row>
    <row r="105" spans="1:33" x14ac:dyDescent="0.2">
      <c r="D105" s="10"/>
    </row>
    <row r="106" spans="1:33" x14ac:dyDescent="0.2">
      <c r="D106" s="10"/>
    </row>
    <row r="107" spans="1:33" x14ac:dyDescent="0.2">
      <c r="D107" s="10"/>
    </row>
    <row r="108" spans="1:33" x14ac:dyDescent="0.2">
      <c r="D108" s="10"/>
    </row>
    <row r="109" spans="1:33" x14ac:dyDescent="0.2">
      <c r="D109" s="10"/>
    </row>
    <row r="110" spans="1:33" x14ac:dyDescent="0.2">
      <c r="D110" s="10"/>
    </row>
    <row r="111" spans="1:33" x14ac:dyDescent="0.2">
      <c r="D111" s="10"/>
    </row>
    <row r="112" spans="1:33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BG4915"/>
  <sheetViews>
    <sheetView workbookViewId="0">
      <pane ySplit="7" topLeftCell="A8" activePane="bottomLeft" state="frozen"/>
      <selection pane="bottomLeft" activeCell="AO130" sqref="AO130"/>
    </sheetView>
  </sheetViews>
  <sheetFormatPr defaultRowHeight="12.75" outlineLevelRow="3" x14ac:dyDescent="0.2"/>
  <cols>
    <col min="1" max="1" width="3.28515625" customWidth="1"/>
    <col min="2" max="2" width="12.42578125" style="120" customWidth="1"/>
    <col min="3" max="3" width="63.28515625" style="120" customWidth="1"/>
    <col min="4" max="4" width="4.7109375" customWidth="1"/>
    <col min="5" max="5" width="10.42578125" customWidth="1"/>
    <col min="6" max="6" width="9.7109375" customWidth="1"/>
    <col min="7" max="7" width="12.7109375" customWidth="1"/>
    <col min="8" max="17" width="0" hidden="1" customWidth="1"/>
    <col min="18" max="18" width="6.7109375" hidden="1" customWidth="1"/>
    <col min="19" max="19" width="0" hidden="1" customWidth="1"/>
    <col min="20" max="20" width="8.28515625" hidden="1" customWidth="1"/>
    <col min="21" max="26" width="0" hidden="1" customWidth="1"/>
    <col min="28" max="28" width="0" hidden="1" customWidth="1"/>
    <col min="30" max="40" width="0" hidden="1" customWidth="1"/>
  </cols>
  <sheetData>
    <row r="1" spans="1:59" ht="15.75" customHeight="1" x14ac:dyDescent="0.25">
      <c r="A1" s="263" t="s">
        <v>146</v>
      </c>
      <c r="B1" s="263"/>
      <c r="C1" s="263"/>
      <c r="D1" s="263"/>
      <c r="E1" s="263"/>
      <c r="F1" s="263"/>
      <c r="G1" s="263"/>
      <c r="AF1" t="s">
        <v>147</v>
      </c>
    </row>
    <row r="2" spans="1:59" ht="25.15" customHeight="1" x14ac:dyDescent="0.2">
      <c r="A2" s="50" t="s">
        <v>7</v>
      </c>
      <c r="B2" s="49" t="s">
        <v>43</v>
      </c>
      <c r="C2" s="264" t="s">
        <v>942</v>
      </c>
      <c r="D2" s="265"/>
      <c r="E2" s="265"/>
      <c r="F2" s="265"/>
      <c r="G2" s="266"/>
      <c r="M2" s="196"/>
      <c r="N2" s="196"/>
      <c r="O2" s="198"/>
      <c r="AF2" t="s">
        <v>148</v>
      </c>
    </row>
    <row r="3" spans="1:59" ht="25.15" customHeight="1" x14ac:dyDescent="0.2">
      <c r="A3" s="50" t="s">
        <v>8</v>
      </c>
      <c r="B3" s="49" t="s">
        <v>51</v>
      </c>
      <c r="C3" s="264" t="s">
        <v>52</v>
      </c>
      <c r="D3" s="265"/>
      <c r="E3" s="265"/>
      <c r="F3" s="265"/>
      <c r="G3" s="266"/>
      <c r="M3" s="196"/>
      <c r="N3" s="196"/>
      <c r="O3" s="198"/>
      <c r="AB3" s="120" t="s">
        <v>148</v>
      </c>
      <c r="AF3" t="s">
        <v>149</v>
      </c>
    </row>
    <row r="4" spans="1:59" ht="25.15" customHeight="1" x14ac:dyDescent="0.2">
      <c r="A4" s="139" t="s">
        <v>9</v>
      </c>
      <c r="B4" s="140" t="s">
        <v>61</v>
      </c>
      <c r="C4" s="267" t="s">
        <v>62</v>
      </c>
      <c r="D4" s="268"/>
      <c r="E4" s="268"/>
      <c r="F4" s="268"/>
      <c r="G4" s="269"/>
      <c r="AF4" t="s">
        <v>150</v>
      </c>
    </row>
    <row r="5" spans="1:59" x14ac:dyDescent="0.2">
      <c r="D5" s="10"/>
    </row>
    <row r="6" spans="1:59" ht="38.25" x14ac:dyDescent="0.2">
      <c r="A6" s="142" t="s">
        <v>151</v>
      </c>
      <c r="B6" s="144" t="s">
        <v>152</v>
      </c>
      <c r="C6" s="144" t="s">
        <v>153</v>
      </c>
      <c r="D6" s="143" t="s">
        <v>154</v>
      </c>
      <c r="E6" s="142" t="s">
        <v>155</v>
      </c>
      <c r="F6" s="141" t="s">
        <v>156</v>
      </c>
      <c r="G6" s="142" t="s">
        <v>29</v>
      </c>
      <c r="H6" s="145" t="s">
        <v>30</v>
      </c>
      <c r="I6" s="145" t="s">
        <v>157</v>
      </c>
      <c r="J6" s="145" t="s">
        <v>31</v>
      </c>
      <c r="K6" s="145" t="s">
        <v>158</v>
      </c>
      <c r="L6" s="145" t="s">
        <v>159</v>
      </c>
      <c r="M6" s="145" t="s">
        <v>160</v>
      </c>
      <c r="N6" s="145" t="s">
        <v>161</v>
      </c>
      <c r="O6" s="145" t="s">
        <v>162</v>
      </c>
      <c r="P6" s="145" t="s">
        <v>163</v>
      </c>
      <c r="Q6" s="145" t="s">
        <v>164</v>
      </c>
      <c r="R6" s="145" t="s">
        <v>165</v>
      </c>
      <c r="S6" s="145" t="s">
        <v>166</v>
      </c>
      <c r="T6" s="145" t="s">
        <v>167</v>
      </c>
      <c r="U6" s="145" t="s">
        <v>168</v>
      </c>
      <c r="V6" s="145" t="s">
        <v>169</v>
      </c>
      <c r="W6" s="145" t="s">
        <v>170</v>
      </c>
      <c r="X6" s="145" t="s">
        <v>171</v>
      </c>
      <c r="Y6" s="145" t="s">
        <v>172</v>
      </c>
    </row>
    <row r="7" spans="1:59" hidden="1" x14ac:dyDescent="0.2">
      <c r="A7" s="3"/>
      <c r="B7" s="4"/>
      <c r="C7" s="4"/>
      <c r="D7" s="6"/>
      <c r="E7" s="147"/>
      <c r="F7" s="148"/>
      <c r="G7" s="148"/>
      <c r="H7" s="148"/>
      <c r="I7" s="148"/>
      <c r="J7" s="148"/>
      <c r="K7" s="148"/>
      <c r="L7" s="148"/>
      <c r="M7" s="148"/>
      <c r="N7" s="147"/>
      <c r="O7" s="147"/>
      <c r="P7" s="147"/>
      <c r="Q7" s="147"/>
      <c r="R7" s="148"/>
      <c r="S7" s="148"/>
      <c r="T7" s="148"/>
      <c r="U7" s="148"/>
      <c r="V7" s="148"/>
      <c r="W7" s="148"/>
      <c r="X7" s="148"/>
      <c r="Y7" s="148"/>
    </row>
    <row r="8" spans="1:59" x14ac:dyDescent="0.2">
      <c r="A8" s="160" t="s">
        <v>173</v>
      </c>
      <c r="B8" s="161" t="s">
        <v>77</v>
      </c>
      <c r="C8" s="185" t="s">
        <v>78</v>
      </c>
      <c r="D8" s="162"/>
      <c r="E8" s="163"/>
      <c r="F8" s="164"/>
      <c r="G8" s="164">
        <f>SUMIF(AF9:AF49,"&lt;&gt;NOR",G9:G49)</f>
        <v>118625.39999999998</v>
      </c>
      <c r="H8" s="164"/>
      <c r="I8" s="164">
        <f>SUM(I9:I49)</f>
        <v>0</v>
      </c>
      <c r="J8" s="164"/>
      <c r="K8" s="164">
        <f>SUM(K9:K49)</f>
        <v>64684.479999999996</v>
      </c>
      <c r="L8" s="164"/>
      <c r="M8" s="164">
        <f>SUM(M9:M49)</f>
        <v>143536.73400000003</v>
      </c>
      <c r="N8" s="163"/>
      <c r="O8" s="163">
        <f>SUM(O9:O49)</f>
        <v>0</v>
      </c>
      <c r="P8" s="163"/>
      <c r="Q8" s="163">
        <f>SUM(Q9:Q49)</f>
        <v>0</v>
      </c>
      <c r="R8" s="164"/>
      <c r="S8" s="164"/>
      <c r="T8" s="165"/>
      <c r="U8" s="159"/>
      <c r="V8" s="159">
        <f>SUM(V9:V49)</f>
        <v>0</v>
      </c>
      <c r="W8" s="159"/>
      <c r="X8" s="159"/>
      <c r="Y8" s="159"/>
      <c r="AF8" t="s">
        <v>174</v>
      </c>
    </row>
    <row r="9" spans="1:59" outlineLevel="1" x14ac:dyDescent="0.2">
      <c r="A9" s="177">
        <v>1</v>
      </c>
      <c r="B9" s="178" t="s">
        <v>705</v>
      </c>
      <c r="C9" s="188" t="s">
        <v>706</v>
      </c>
      <c r="D9" s="179" t="s">
        <v>707</v>
      </c>
      <c r="E9" s="180">
        <v>220</v>
      </c>
      <c r="F9" s="181">
        <v>15.34</v>
      </c>
      <c r="G9" s="182">
        <f t="shared" ref="G9:G49" si="0">ROUND(E9*F9,2)</f>
        <v>3374.8</v>
      </c>
      <c r="H9" s="181">
        <v>0</v>
      </c>
      <c r="I9" s="182">
        <f t="shared" ref="I9:I49" si="1">ROUND(E9*H9,2)</f>
        <v>0</v>
      </c>
      <c r="J9" s="181">
        <v>7.2</v>
      </c>
      <c r="K9" s="182">
        <f t="shared" ref="K9:K49" si="2">ROUND(E9*J9,2)</f>
        <v>1584</v>
      </c>
      <c r="L9" s="182">
        <v>21</v>
      </c>
      <c r="M9" s="182">
        <f t="shared" ref="M9:M49" si="3">G9*(1+L9/100)</f>
        <v>4083.5080000000003</v>
      </c>
      <c r="N9" s="180">
        <v>0</v>
      </c>
      <c r="O9" s="180">
        <f t="shared" ref="O9:O49" si="4">ROUND(E9*N9,2)</f>
        <v>0</v>
      </c>
      <c r="P9" s="180">
        <v>0</v>
      </c>
      <c r="Q9" s="180">
        <f t="shared" ref="Q9:Q49" si="5">ROUND(E9*P9,2)</f>
        <v>0</v>
      </c>
      <c r="R9" s="182"/>
      <c r="S9" s="182" t="s">
        <v>176</v>
      </c>
      <c r="T9" s="183" t="s">
        <v>177</v>
      </c>
      <c r="U9" s="156">
        <v>0</v>
      </c>
      <c r="V9" s="156">
        <f t="shared" ref="V9:V49" si="6">ROUND(E9*U9,2)</f>
        <v>0</v>
      </c>
      <c r="W9" s="156"/>
      <c r="X9" s="156" t="s">
        <v>178</v>
      </c>
      <c r="Y9" s="156" t="s">
        <v>179</v>
      </c>
      <c r="Z9" s="146"/>
      <c r="AA9" s="146"/>
      <c r="AB9" s="146"/>
      <c r="AC9" s="146"/>
      <c r="AD9" s="146"/>
      <c r="AE9" s="146"/>
      <c r="AF9" s="146" t="s">
        <v>708</v>
      </c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</row>
    <row r="10" spans="1:59" outlineLevel="1" x14ac:dyDescent="0.2">
      <c r="A10" s="177">
        <v>2</v>
      </c>
      <c r="B10" s="178" t="s">
        <v>709</v>
      </c>
      <c r="C10" s="188" t="s">
        <v>710</v>
      </c>
      <c r="D10" s="179" t="s">
        <v>707</v>
      </c>
      <c r="E10" s="180">
        <v>120</v>
      </c>
      <c r="F10" s="181">
        <v>17.7</v>
      </c>
      <c r="G10" s="182">
        <f t="shared" si="0"/>
        <v>2124</v>
      </c>
      <c r="H10" s="181">
        <v>0</v>
      </c>
      <c r="I10" s="182">
        <f t="shared" si="1"/>
        <v>0</v>
      </c>
      <c r="J10" s="181">
        <v>9.5</v>
      </c>
      <c r="K10" s="182">
        <f t="shared" si="2"/>
        <v>1140</v>
      </c>
      <c r="L10" s="182">
        <v>21</v>
      </c>
      <c r="M10" s="182">
        <f t="shared" si="3"/>
        <v>2570.04</v>
      </c>
      <c r="N10" s="180">
        <v>0</v>
      </c>
      <c r="O10" s="180">
        <f t="shared" si="4"/>
        <v>0</v>
      </c>
      <c r="P10" s="180">
        <v>0</v>
      </c>
      <c r="Q10" s="180">
        <f t="shared" si="5"/>
        <v>0</v>
      </c>
      <c r="R10" s="182"/>
      <c r="S10" s="182" t="s">
        <v>176</v>
      </c>
      <c r="T10" s="183" t="s">
        <v>177</v>
      </c>
      <c r="U10" s="156">
        <v>0</v>
      </c>
      <c r="V10" s="156">
        <f t="shared" si="6"/>
        <v>0</v>
      </c>
      <c r="W10" s="156"/>
      <c r="X10" s="156" t="s">
        <v>178</v>
      </c>
      <c r="Y10" s="156" t="s">
        <v>179</v>
      </c>
      <c r="Z10" s="146"/>
      <c r="AA10" s="146"/>
      <c r="AB10" s="146"/>
      <c r="AC10" s="146"/>
      <c r="AD10" s="146"/>
      <c r="AE10" s="146"/>
      <c r="AF10" s="146" t="s">
        <v>708</v>
      </c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</row>
    <row r="11" spans="1:59" outlineLevel="1" x14ac:dyDescent="0.2">
      <c r="A11" s="177">
        <v>3</v>
      </c>
      <c r="B11" s="178" t="s">
        <v>711</v>
      </c>
      <c r="C11" s="188" t="s">
        <v>712</v>
      </c>
      <c r="D11" s="179" t="s">
        <v>707</v>
      </c>
      <c r="E11" s="180">
        <v>50</v>
      </c>
      <c r="F11" s="181">
        <v>30.68</v>
      </c>
      <c r="G11" s="182">
        <f t="shared" si="0"/>
        <v>1534</v>
      </c>
      <c r="H11" s="181">
        <v>0</v>
      </c>
      <c r="I11" s="182">
        <f t="shared" si="1"/>
        <v>0</v>
      </c>
      <c r="J11" s="181">
        <v>15.9</v>
      </c>
      <c r="K11" s="182">
        <f t="shared" si="2"/>
        <v>795</v>
      </c>
      <c r="L11" s="182">
        <v>21</v>
      </c>
      <c r="M11" s="182">
        <f t="shared" si="3"/>
        <v>1856.1399999999999</v>
      </c>
      <c r="N11" s="180">
        <v>0</v>
      </c>
      <c r="O11" s="180">
        <f t="shared" si="4"/>
        <v>0</v>
      </c>
      <c r="P11" s="180">
        <v>0</v>
      </c>
      <c r="Q11" s="180">
        <f t="shared" si="5"/>
        <v>0</v>
      </c>
      <c r="R11" s="182"/>
      <c r="S11" s="182" t="s">
        <v>176</v>
      </c>
      <c r="T11" s="183" t="s">
        <v>177</v>
      </c>
      <c r="U11" s="156">
        <v>0</v>
      </c>
      <c r="V11" s="156">
        <f t="shared" si="6"/>
        <v>0</v>
      </c>
      <c r="W11" s="156"/>
      <c r="X11" s="156" t="s">
        <v>178</v>
      </c>
      <c r="Y11" s="156" t="s">
        <v>179</v>
      </c>
      <c r="Z11" s="146"/>
      <c r="AA11" s="146"/>
      <c r="AB11" s="146"/>
      <c r="AC11" s="146"/>
      <c r="AD11" s="146"/>
      <c r="AE11" s="146"/>
      <c r="AF11" s="146" t="s">
        <v>708</v>
      </c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</row>
    <row r="12" spans="1:59" outlineLevel="1" x14ac:dyDescent="0.2">
      <c r="A12" s="177">
        <v>4</v>
      </c>
      <c r="B12" s="178" t="s">
        <v>713</v>
      </c>
      <c r="C12" s="188" t="s">
        <v>714</v>
      </c>
      <c r="D12" s="179" t="s">
        <v>707</v>
      </c>
      <c r="E12" s="180">
        <v>50</v>
      </c>
      <c r="F12" s="181">
        <v>37.76</v>
      </c>
      <c r="G12" s="182">
        <f t="shared" si="0"/>
        <v>1888</v>
      </c>
      <c r="H12" s="181">
        <v>0</v>
      </c>
      <c r="I12" s="182">
        <f t="shared" si="1"/>
        <v>0</v>
      </c>
      <c r="J12" s="181">
        <v>24.3</v>
      </c>
      <c r="K12" s="182">
        <f t="shared" si="2"/>
        <v>1215</v>
      </c>
      <c r="L12" s="182">
        <v>21</v>
      </c>
      <c r="M12" s="182">
        <f t="shared" si="3"/>
        <v>2284.48</v>
      </c>
      <c r="N12" s="180">
        <v>0</v>
      </c>
      <c r="O12" s="180">
        <f t="shared" si="4"/>
        <v>0</v>
      </c>
      <c r="P12" s="180">
        <v>0</v>
      </c>
      <c r="Q12" s="180">
        <f t="shared" si="5"/>
        <v>0</v>
      </c>
      <c r="R12" s="182"/>
      <c r="S12" s="182" t="s">
        <v>176</v>
      </c>
      <c r="T12" s="183" t="s">
        <v>177</v>
      </c>
      <c r="U12" s="156">
        <v>0</v>
      </c>
      <c r="V12" s="156">
        <f t="shared" si="6"/>
        <v>0</v>
      </c>
      <c r="W12" s="156"/>
      <c r="X12" s="156" t="s">
        <v>178</v>
      </c>
      <c r="Y12" s="156" t="s">
        <v>179</v>
      </c>
      <c r="Z12" s="146"/>
      <c r="AA12" s="146"/>
      <c r="AB12" s="146"/>
      <c r="AC12" s="146"/>
      <c r="AD12" s="146"/>
      <c r="AE12" s="146"/>
      <c r="AF12" s="146" t="s">
        <v>708</v>
      </c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</row>
    <row r="13" spans="1:59" outlineLevel="1" x14ac:dyDescent="0.2">
      <c r="A13" s="177">
        <v>5</v>
      </c>
      <c r="B13" s="178" t="s">
        <v>715</v>
      </c>
      <c r="C13" s="188" t="s">
        <v>716</v>
      </c>
      <c r="D13" s="179" t="s">
        <v>707</v>
      </c>
      <c r="E13" s="180">
        <v>40</v>
      </c>
      <c r="F13" s="181">
        <v>38.94</v>
      </c>
      <c r="G13" s="182">
        <f t="shared" si="0"/>
        <v>1557.6</v>
      </c>
      <c r="H13" s="181">
        <v>0</v>
      </c>
      <c r="I13" s="182">
        <f t="shared" si="1"/>
        <v>0</v>
      </c>
      <c r="J13" s="181">
        <v>29.8</v>
      </c>
      <c r="K13" s="182">
        <f t="shared" si="2"/>
        <v>1192</v>
      </c>
      <c r="L13" s="182">
        <v>21</v>
      </c>
      <c r="M13" s="182">
        <f t="shared" si="3"/>
        <v>1884.6959999999999</v>
      </c>
      <c r="N13" s="180">
        <v>0</v>
      </c>
      <c r="O13" s="180">
        <f t="shared" si="4"/>
        <v>0</v>
      </c>
      <c r="P13" s="180">
        <v>0</v>
      </c>
      <c r="Q13" s="180">
        <f t="shared" si="5"/>
        <v>0</v>
      </c>
      <c r="R13" s="182"/>
      <c r="S13" s="182" t="s">
        <v>176</v>
      </c>
      <c r="T13" s="183" t="s">
        <v>177</v>
      </c>
      <c r="U13" s="156">
        <v>0</v>
      </c>
      <c r="V13" s="156">
        <f t="shared" si="6"/>
        <v>0</v>
      </c>
      <c r="W13" s="156"/>
      <c r="X13" s="156" t="s">
        <v>178</v>
      </c>
      <c r="Y13" s="156" t="s">
        <v>179</v>
      </c>
      <c r="Z13" s="146"/>
      <c r="AA13" s="146"/>
      <c r="AB13" s="146"/>
      <c r="AC13" s="146"/>
      <c r="AD13" s="146"/>
      <c r="AE13" s="146"/>
      <c r="AF13" s="146" t="s">
        <v>708</v>
      </c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</row>
    <row r="14" spans="1:59" outlineLevel="1" x14ac:dyDescent="0.2">
      <c r="A14" s="177">
        <v>6</v>
      </c>
      <c r="B14" s="178" t="s">
        <v>717</v>
      </c>
      <c r="C14" s="188" t="s">
        <v>718</v>
      </c>
      <c r="D14" s="179" t="s">
        <v>707</v>
      </c>
      <c r="E14" s="180">
        <v>40</v>
      </c>
      <c r="F14" s="181">
        <v>38.94</v>
      </c>
      <c r="G14" s="182">
        <f t="shared" si="0"/>
        <v>1557.6</v>
      </c>
      <c r="H14" s="181">
        <v>0</v>
      </c>
      <c r="I14" s="182">
        <f t="shared" si="1"/>
        <v>0</v>
      </c>
      <c r="J14" s="181">
        <v>32.1</v>
      </c>
      <c r="K14" s="182">
        <f t="shared" si="2"/>
        <v>1284</v>
      </c>
      <c r="L14" s="182">
        <v>21</v>
      </c>
      <c r="M14" s="182">
        <f t="shared" si="3"/>
        <v>1884.6959999999999</v>
      </c>
      <c r="N14" s="180">
        <v>0</v>
      </c>
      <c r="O14" s="180">
        <f t="shared" si="4"/>
        <v>0</v>
      </c>
      <c r="P14" s="180">
        <v>0</v>
      </c>
      <c r="Q14" s="180">
        <f t="shared" si="5"/>
        <v>0</v>
      </c>
      <c r="R14" s="182"/>
      <c r="S14" s="182" t="s">
        <v>176</v>
      </c>
      <c r="T14" s="183" t="s">
        <v>177</v>
      </c>
      <c r="U14" s="156">
        <v>0</v>
      </c>
      <c r="V14" s="156">
        <f t="shared" si="6"/>
        <v>0</v>
      </c>
      <c r="W14" s="156"/>
      <c r="X14" s="156" t="s">
        <v>178</v>
      </c>
      <c r="Y14" s="156" t="s">
        <v>179</v>
      </c>
      <c r="Z14" s="146"/>
      <c r="AA14" s="146"/>
      <c r="AB14" s="146"/>
      <c r="AC14" s="146"/>
      <c r="AD14" s="146"/>
      <c r="AE14" s="146"/>
      <c r="AF14" s="146" t="s">
        <v>708</v>
      </c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</row>
    <row r="15" spans="1:59" outlineLevel="1" x14ac:dyDescent="0.2">
      <c r="A15" s="177">
        <v>7</v>
      </c>
      <c r="B15" s="178" t="s">
        <v>719</v>
      </c>
      <c r="C15" s="188" t="s">
        <v>720</v>
      </c>
      <c r="D15" s="179" t="s">
        <v>707</v>
      </c>
      <c r="E15" s="180">
        <v>40</v>
      </c>
      <c r="F15" s="181">
        <v>37.76</v>
      </c>
      <c r="G15" s="182">
        <f t="shared" si="0"/>
        <v>1510.4</v>
      </c>
      <c r="H15" s="181">
        <v>0</v>
      </c>
      <c r="I15" s="182">
        <f t="shared" si="1"/>
        <v>0</v>
      </c>
      <c r="J15" s="181">
        <v>16.5</v>
      </c>
      <c r="K15" s="182">
        <f t="shared" si="2"/>
        <v>660</v>
      </c>
      <c r="L15" s="182">
        <v>21</v>
      </c>
      <c r="M15" s="182">
        <f t="shared" si="3"/>
        <v>1827.5840000000001</v>
      </c>
      <c r="N15" s="180">
        <v>0</v>
      </c>
      <c r="O15" s="180">
        <f t="shared" si="4"/>
        <v>0</v>
      </c>
      <c r="P15" s="180">
        <v>0</v>
      </c>
      <c r="Q15" s="180">
        <f t="shared" si="5"/>
        <v>0</v>
      </c>
      <c r="R15" s="182"/>
      <c r="S15" s="182" t="s">
        <v>176</v>
      </c>
      <c r="T15" s="183" t="s">
        <v>177</v>
      </c>
      <c r="U15" s="156">
        <v>0</v>
      </c>
      <c r="V15" s="156">
        <f t="shared" si="6"/>
        <v>0</v>
      </c>
      <c r="W15" s="156"/>
      <c r="X15" s="156" t="s">
        <v>178</v>
      </c>
      <c r="Y15" s="156" t="s">
        <v>179</v>
      </c>
      <c r="Z15" s="146"/>
      <c r="AA15" s="146"/>
      <c r="AB15" s="146"/>
      <c r="AC15" s="146"/>
      <c r="AD15" s="146"/>
      <c r="AE15" s="146"/>
      <c r="AF15" s="146" t="s">
        <v>708</v>
      </c>
      <c r="AG15" s="146"/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</row>
    <row r="16" spans="1:59" outlineLevel="1" x14ac:dyDescent="0.2">
      <c r="A16" s="177">
        <v>8</v>
      </c>
      <c r="B16" s="178" t="s">
        <v>721</v>
      </c>
      <c r="C16" s="188" t="s">
        <v>722</v>
      </c>
      <c r="D16" s="179" t="s">
        <v>707</v>
      </c>
      <c r="E16" s="180">
        <v>20</v>
      </c>
      <c r="F16" s="181">
        <v>30.68</v>
      </c>
      <c r="G16" s="182">
        <f t="shared" si="0"/>
        <v>613.6</v>
      </c>
      <c r="H16" s="181">
        <v>0</v>
      </c>
      <c r="I16" s="182">
        <f t="shared" si="1"/>
        <v>0</v>
      </c>
      <c r="J16" s="181">
        <v>12.5</v>
      </c>
      <c r="K16" s="182">
        <f t="shared" si="2"/>
        <v>250</v>
      </c>
      <c r="L16" s="182">
        <v>21</v>
      </c>
      <c r="M16" s="182">
        <f t="shared" si="3"/>
        <v>742.45600000000002</v>
      </c>
      <c r="N16" s="180">
        <v>0</v>
      </c>
      <c r="O16" s="180">
        <f t="shared" si="4"/>
        <v>0</v>
      </c>
      <c r="P16" s="180">
        <v>0</v>
      </c>
      <c r="Q16" s="180">
        <f t="shared" si="5"/>
        <v>0</v>
      </c>
      <c r="R16" s="182"/>
      <c r="S16" s="182" t="s">
        <v>176</v>
      </c>
      <c r="T16" s="183" t="s">
        <v>177</v>
      </c>
      <c r="U16" s="156">
        <v>0</v>
      </c>
      <c r="V16" s="156">
        <f t="shared" si="6"/>
        <v>0</v>
      </c>
      <c r="W16" s="156"/>
      <c r="X16" s="156" t="s">
        <v>178</v>
      </c>
      <c r="Y16" s="156" t="s">
        <v>179</v>
      </c>
      <c r="Z16" s="146"/>
      <c r="AA16" s="146"/>
      <c r="AB16" s="146"/>
      <c r="AC16" s="146"/>
      <c r="AD16" s="146"/>
      <c r="AE16" s="146"/>
      <c r="AF16" s="146" t="s">
        <v>708</v>
      </c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</row>
    <row r="17" spans="1:59" outlineLevel="1" x14ac:dyDescent="0.2">
      <c r="A17" s="177">
        <v>9</v>
      </c>
      <c r="B17" s="178" t="s">
        <v>723</v>
      </c>
      <c r="C17" s="188" t="s">
        <v>724</v>
      </c>
      <c r="D17" s="179" t="s">
        <v>707</v>
      </c>
      <c r="E17" s="180">
        <v>5</v>
      </c>
      <c r="F17" s="181">
        <v>146.32</v>
      </c>
      <c r="G17" s="182">
        <f t="shared" si="0"/>
        <v>731.6</v>
      </c>
      <c r="H17" s="181">
        <v>0</v>
      </c>
      <c r="I17" s="182">
        <f t="shared" si="1"/>
        <v>0</v>
      </c>
      <c r="J17" s="181">
        <v>36</v>
      </c>
      <c r="K17" s="182">
        <f t="shared" si="2"/>
        <v>180</v>
      </c>
      <c r="L17" s="182">
        <v>21</v>
      </c>
      <c r="M17" s="182">
        <f t="shared" si="3"/>
        <v>885.23599999999999</v>
      </c>
      <c r="N17" s="180">
        <v>0</v>
      </c>
      <c r="O17" s="180">
        <f t="shared" si="4"/>
        <v>0</v>
      </c>
      <c r="P17" s="180">
        <v>0</v>
      </c>
      <c r="Q17" s="180">
        <f t="shared" si="5"/>
        <v>0</v>
      </c>
      <c r="R17" s="182"/>
      <c r="S17" s="182" t="s">
        <v>176</v>
      </c>
      <c r="T17" s="183" t="s">
        <v>177</v>
      </c>
      <c r="U17" s="156">
        <v>0</v>
      </c>
      <c r="V17" s="156">
        <f t="shared" si="6"/>
        <v>0</v>
      </c>
      <c r="W17" s="156"/>
      <c r="X17" s="156" t="s">
        <v>178</v>
      </c>
      <c r="Y17" s="156" t="s">
        <v>179</v>
      </c>
      <c r="Z17" s="146"/>
      <c r="AA17" s="146"/>
      <c r="AB17" s="146"/>
      <c r="AC17" s="146"/>
      <c r="AD17" s="146"/>
      <c r="AE17" s="146"/>
      <c r="AF17" s="146" t="s">
        <v>708</v>
      </c>
      <c r="AG17" s="146"/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</row>
    <row r="18" spans="1:59" outlineLevel="1" x14ac:dyDescent="0.2">
      <c r="A18" s="177">
        <v>10</v>
      </c>
      <c r="B18" s="178" t="s">
        <v>725</v>
      </c>
      <c r="C18" s="188" t="s">
        <v>726</v>
      </c>
      <c r="D18" s="179" t="s">
        <v>182</v>
      </c>
      <c r="E18" s="180">
        <v>15</v>
      </c>
      <c r="F18" s="181">
        <v>47.199999999999996</v>
      </c>
      <c r="G18" s="182">
        <f t="shared" si="0"/>
        <v>708</v>
      </c>
      <c r="H18" s="181">
        <v>0</v>
      </c>
      <c r="I18" s="182">
        <f t="shared" si="1"/>
        <v>0</v>
      </c>
      <c r="J18" s="181">
        <v>32.5</v>
      </c>
      <c r="K18" s="182">
        <f t="shared" si="2"/>
        <v>487.5</v>
      </c>
      <c r="L18" s="182">
        <v>21</v>
      </c>
      <c r="M18" s="182">
        <f t="shared" si="3"/>
        <v>856.68</v>
      </c>
      <c r="N18" s="180">
        <v>0</v>
      </c>
      <c r="O18" s="180">
        <f t="shared" si="4"/>
        <v>0</v>
      </c>
      <c r="P18" s="180">
        <v>0</v>
      </c>
      <c r="Q18" s="180">
        <f t="shared" si="5"/>
        <v>0</v>
      </c>
      <c r="R18" s="182"/>
      <c r="S18" s="182" t="s">
        <v>176</v>
      </c>
      <c r="T18" s="183" t="s">
        <v>177</v>
      </c>
      <c r="U18" s="156">
        <v>0</v>
      </c>
      <c r="V18" s="156">
        <f t="shared" si="6"/>
        <v>0</v>
      </c>
      <c r="W18" s="156"/>
      <c r="X18" s="156" t="s">
        <v>178</v>
      </c>
      <c r="Y18" s="156" t="s">
        <v>179</v>
      </c>
      <c r="Z18" s="146"/>
      <c r="AA18" s="146"/>
      <c r="AB18" s="146"/>
      <c r="AC18" s="146"/>
      <c r="AD18" s="146"/>
      <c r="AE18" s="146"/>
      <c r="AF18" s="146" t="s">
        <v>708</v>
      </c>
      <c r="AG18" s="146"/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</row>
    <row r="19" spans="1:59" outlineLevel="1" x14ac:dyDescent="0.2">
      <c r="A19" s="177">
        <v>11</v>
      </c>
      <c r="B19" s="178" t="s">
        <v>727</v>
      </c>
      <c r="C19" s="188" t="s">
        <v>728</v>
      </c>
      <c r="D19" s="179" t="s">
        <v>729</v>
      </c>
      <c r="E19" s="180">
        <v>48</v>
      </c>
      <c r="F19" s="181">
        <v>17.7</v>
      </c>
      <c r="G19" s="182">
        <f t="shared" si="0"/>
        <v>849.6</v>
      </c>
      <c r="H19" s="181">
        <v>0</v>
      </c>
      <c r="I19" s="182">
        <f t="shared" si="1"/>
        <v>0</v>
      </c>
      <c r="J19" s="181">
        <v>8.1</v>
      </c>
      <c r="K19" s="182">
        <f t="shared" si="2"/>
        <v>388.8</v>
      </c>
      <c r="L19" s="182">
        <v>21</v>
      </c>
      <c r="M19" s="182">
        <f t="shared" si="3"/>
        <v>1028.0160000000001</v>
      </c>
      <c r="N19" s="180">
        <v>0</v>
      </c>
      <c r="O19" s="180">
        <f t="shared" si="4"/>
        <v>0</v>
      </c>
      <c r="P19" s="180">
        <v>0</v>
      </c>
      <c r="Q19" s="180">
        <f t="shared" si="5"/>
        <v>0</v>
      </c>
      <c r="R19" s="182"/>
      <c r="S19" s="182" t="s">
        <v>176</v>
      </c>
      <c r="T19" s="183" t="s">
        <v>177</v>
      </c>
      <c r="U19" s="156">
        <v>0</v>
      </c>
      <c r="V19" s="156">
        <f t="shared" si="6"/>
        <v>0</v>
      </c>
      <c r="W19" s="156"/>
      <c r="X19" s="156" t="s">
        <v>178</v>
      </c>
      <c r="Y19" s="156" t="s">
        <v>179</v>
      </c>
      <c r="Z19" s="146"/>
      <c r="AA19" s="146"/>
      <c r="AB19" s="146"/>
      <c r="AC19" s="146"/>
      <c r="AD19" s="146"/>
      <c r="AE19" s="146"/>
      <c r="AF19" s="146" t="s">
        <v>708</v>
      </c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</row>
    <row r="20" spans="1:59" outlineLevel="1" x14ac:dyDescent="0.2">
      <c r="A20" s="177">
        <v>12</v>
      </c>
      <c r="B20" s="178" t="s">
        <v>730</v>
      </c>
      <c r="C20" s="188" t="s">
        <v>731</v>
      </c>
      <c r="D20" s="179" t="s">
        <v>729</v>
      </c>
      <c r="E20" s="180">
        <v>55</v>
      </c>
      <c r="F20" s="181">
        <v>34.22</v>
      </c>
      <c r="G20" s="182">
        <f t="shared" si="0"/>
        <v>1882.1</v>
      </c>
      <c r="H20" s="181">
        <v>0</v>
      </c>
      <c r="I20" s="182">
        <f t="shared" si="1"/>
        <v>0</v>
      </c>
      <c r="J20" s="181">
        <v>23.8</v>
      </c>
      <c r="K20" s="182">
        <f t="shared" si="2"/>
        <v>1309</v>
      </c>
      <c r="L20" s="182">
        <v>21</v>
      </c>
      <c r="M20" s="182">
        <f t="shared" si="3"/>
        <v>2277.3409999999999</v>
      </c>
      <c r="N20" s="180">
        <v>0</v>
      </c>
      <c r="O20" s="180">
        <f t="shared" si="4"/>
        <v>0</v>
      </c>
      <c r="P20" s="180">
        <v>0</v>
      </c>
      <c r="Q20" s="180">
        <f t="shared" si="5"/>
        <v>0</v>
      </c>
      <c r="R20" s="182"/>
      <c r="S20" s="182" t="s">
        <v>176</v>
      </c>
      <c r="T20" s="183" t="s">
        <v>177</v>
      </c>
      <c r="U20" s="156">
        <v>0</v>
      </c>
      <c r="V20" s="156">
        <f t="shared" si="6"/>
        <v>0</v>
      </c>
      <c r="W20" s="156"/>
      <c r="X20" s="156" t="s">
        <v>178</v>
      </c>
      <c r="Y20" s="156" t="s">
        <v>179</v>
      </c>
      <c r="Z20" s="146"/>
      <c r="AA20" s="146"/>
      <c r="AB20" s="146"/>
      <c r="AC20" s="146"/>
      <c r="AD20" s="146"/>
      <c r="AE20" s="146"/>
      <c r="AF20" s="146" t="s">
        <v>708</v>
      </c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</row>
    <row r="21" spans="1:59" outlineLevel="1" x14ac:dyDescent="0.2">
      <c r="A21" s="177">
        <v>13</v>
      </c>
      <c r="B21" s="178" t="s">
        <v>732</v>
      </c>
      <c r="C21" s="188" t="s">
        <v>733</v>
      </c>
      <c r="D21" s="179" t="s">
        <v>729</v>
      </c>
      <c r="E21" s="180">
        <v>48</v>
      </c>
      <c r="F21" s="181">
        <v>17.7</v>
      </c>
      <c r="G21" s="182">
        <f t="shared" si="0"/>
        <v>849.6</v>
      </c>
      <c r="H21" s="181">
        <v>0</v>
      </c>
      <c r="I21" s="182">
        <f t="shared" si="1"/>
        <v>0</v>
      </c>
      <c r="J21" s="181">
        <v>31.3</v>
      </c>
      <c r="K21" s="182">
        <f t="shared" si="2"/>
        <v>1502.4</v>
      </c>
      <c r="L21" s="182">
        <v>21</v>
      </c>
      <c r="M21" s="182">
        <f t="shared" si="3"/>
        <v>1028.0160000000001</v>
      </c>
      <c r="N21" s="180">
        <v>0</v>
      </c>
      <c r="O21" s="180">
        <f t="shared" si="4"/>
        <v>0</v>
      </c>
      <c r="P21" s="180">
        <v>0</v>
      </c>
      <c r="Q21" s="180">
        <f t="shared" si="5"/>
        <v>0</v>
      </c>
      <c r="R21" s="182"/>
      <c r="S21" s="182" t="s">
        <v>176</v>
      </c>
      <c r="T21" s="183" t="s">
        <v>177</v>
      </c>
      <c r="U21" s="156">
        <v>0</v>
      </c>
      <c r="V21" s="156">
        <f t="shared" si="6"/>
        <v>0</v>
      </c>
      <c r="W21" s="156"/>
      <c r="X21" s="156" t="s">
        <v>178</v>
      </c>
      <c r="Y21" s="156" t="s">
        <v>179</v>
      </c>
      <c r="Z21" s="146"/>
      <c r="AA21" s="146"/>
      <c r="AB21" s="146"/>
      <c r="AC21" s="146"/>
      <c r="AD21" s="146"/>
      <c r="AE21" s="146"/>
      <c r="AF21" s="146" t="s">
        <v>708</v>
      </c>
      <c r="AG21" s="146"/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</row>
    <row r="22" spans="1:59" outlineLevel="1" x14ac:dyDescent="0.2">
      <c r="A22" s="177">
        <v>14</v>
      </c>
      <c r="B22" s="178" t="s">
        <v>734</v>
      </c>
      <c r="C22" s="188" t="s">
        <v>735</v>
      </c>
      <c r="D22" s="179" t="s">
        <v>729</v>
      </c>
      <c r="E22" s="180">
        <v>26</v>
      </c>
      <c r="F22" s="181">
        <v>110.91999999999999</v>
      </c>
      <c r="G22" s="182">
        <f t="shared" si="0"/>
        <v>2883.92</v>
      </c>
      <c r="H22" s="181">
        <v>0</v>
      </c>
      <c r="I22" s="182">
        <f t="shared" si="1"/>
        <v>0</v>
      </c>
      <c r="J22" s="181">
        <v>59.6</v>
      </c>
      <c r="K22" s="182">
        <f t="shared" si="2"/>
        <v>1549.6</v>
      </c>
      <c r="L22" s="182">
        <v>21</v>
      </c>
      <c r="M22" s="182">
        <f t="shared" si="3"/>
        <v>3489.5432000000001</v>
      </c>
      <c r="N22" s="180">
        <v>0</v>
      </c>
      <c r="O22" s="180">
        <f t="shared" si="4"/>
        <v>0</v>
      </c>
      <c r="P22" s="180">
        <v>0</v>
      </c>
      <c r="Q22" s="180">
        <f t="shared" si="5"/>
        <v>0</v>
      </c>
      <c r="R22" s="182"/>
      <c r="S22" s="182" t="s">
        <v>176</v>
      </c>
      <c r="T22" s="183" t="s">
        <v>177</v>
      </c>
      <c r="U22" s="156">
        <v>0</v>
      </c>
      <c r="V22" s="156">
        <f t="shared" si="6"/>
        <v>0</v>
      </c>
      <c r="W22" s="156"/>
      <c r="X22" s="156" t="s">
        <v>178</v>
      </c>
      <c r="Y22" s="156" t="s">
        <v>179</v>
      </c>
      <c r="Z22" s="146"/>
      <c r="AA22" s="146"/>
      <c r="AB22" s="146"/>
      <c r="AC22" s="146"/>
      <c r="AD22" s="146"/>
      <c r="AE22" s="146"/>
      <c r="AF22" s="146" t="s">
        <v>708</v>
      </c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</row>
    <row r="23" spans="1:59" outlineLevel="1" x14ac:dyDescent="0.2">
      <c r="A23" s="177">
        <v>15</v>
      </c>
      <c r="B23" s="178" t="s">
        <v>736</v>
      </c>
      <c r="C23" s="188" t="s">
        <v>737</v>
      </c>
      <c r="D23" s="179" t="s">
        <v>729</v>
      </c>
      <c r="E23" s="180">
        <v>5</v>
      </c>
      <c r="F23" s="181">
        <v>179.35999999999999</v>
      </c>
      <c r="G23" s="182">
        <f t="shared" si="0"/>
        <v>896.8</v>
      </c>
      <c r="H23" s="181">
        <v>0</v>
      </c>
      <c r="I23" s="182">
        <f t="shared" si="1"/>
        <v>0</v>
      </c>
      <c r="J23" s="181">
        <v>89.2</v>
      </c>
      <c r="K23" s="182">
        <f t="shared" si="2"/>
        <v>446</v>
      </c>
      <c r="L23" s="182">
        <v>21</v>
      </c>
      <c r="M23" s="182">
        <f t="shared" si="3"/>
        <v>1085.1279999999999</v>
      </c>
      <c r="N23" s="180">
        <v>0</v>
      </c>
      <c r="O23" s="180">
        <f t="shared" si="4"/>
        <v>0</v>
      </c>
      <c r="P23" s="180">
        <v>0</v>
      </c>
      <c r="Q23" s="180">
        <f t="shared" si="5"/>
        <v>0</v>
      </c>
      <c r="R23" s="182"/>
      <c r="S23" s="182" t="s">
        <v>176</v>
      </c>
      <c r="T23" s="183" t="s">
        <v>177</v>
      </c>
      <c r="U23" s="156">
        <v>0</v>
      </c>
      <c r="V23" s="156">
        <f t="shared" si="6"/>
        <v>0</v>
      </c>
      <c r="W23" s="156"/>
      <c r="X23" s="156" t="s">
        <v>178</v>
      </c>
      <c r="Y23" s="156" t="s">
        <v>179</v>
      </c>
      <c r="Z23" s="146"/>
      <c r="AA23" s="146"/>
      <c r="AB23" s="146"/>
      <c r="AC23" s="146"/>
      <c r="AD23" s="146"/>
      <c r="AE23" s="146"/>
      <c r="AF23" s="146" t="s">
        <v>708</v>
      </c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</row>
    <row r="24" spans="1:59" outlineLevel="1" x14ac:dyDescent="0.2">
      <c r="A24" s="177">
        <v>16</v>
      </c>
      <c r="B24" s="178" t="s">
        <v>738</v>
      </c>
      <c r="C24" s="188" t="s">
        <v>739</v>
      </c>
      <c r="D24" s="179" t="s">
        <v>729</v>
      </c>
      <c r="E24" s="180">
        <v>42</v>
      </c>
      <c r="F24" s="181">
        <v>18.88</v>
      </c>
      <c r="G24" s="182">
        <f t="shared" si="0"/>
        <v>792.96</v>
      </c>
      <c r="H24" s="181">
        <v>0</v>
      </c>
      <c r="I24" s="182">
        <f t="shared" si="1"/>
        <v>0</v>
      </c>
      <c r="J24" s="181">
        <v>7.14</v>
      </c>
      <c r="K24" s="182">
        <f t="shared" si="2"/>
        <v>299.88</v>
      </c>
      <c r="L24" s="182">
        <v>21</v>
      </c>
      <c r="M24" s="182">
        <f t="shared" si="3"/>
        <v>959.48160000000007</v>
      </c>
      <c r="N24" s="180">
        <v>0</v>
      </c>
      <c r="O24" s="180">
        <f t="shared" si="4"/>
        <v>0</v>
      </c>
      <c r="P24" s="180">
        <v>0</v>
      </c>
      <c r="Q24" s="180">
        <f t="shared" si="5"/>
        <v>0</v>
      </c>
      <c r="R24" s="182"/>
      <c r="S24" s="182" t="s">
        <v>176</v>
      </c>
      <c r="T24" s="183" t="s">
        <v>177</v>
      </c>
      <c r="U24" s="156">
        <v>0</v>
      </c>
      <c r="V24" s="156">
        <f t="shared" si="6"/>
        <v>0</v>
      </c>
      <c r="W24" s="156"/>
      <c r="X24" s="156" t="s">
        <v>178</v>
      </c>
      <c r="Y24" s="156" t="s">
        <v>179</v>
      </c>
      <c r="Z24" s="146"/>
      <c r="AA24" s="146"/>
      <c r="AB24" s="146"/>
      <c r="AC24" s="146"/>
      <c r="AD24" s="146"/>
      <c r="AE24" s="146"/>
      <c r="AF24" s="146" t="s">
        <v>708</v>
      </c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</row>
    <row r="25" spans="1:59" outlineLevel="1" x14ac:dyDescent="0.2">
      <c r="A25" s="177">
        <v>17</v>
      </c>
      <c r="B25" s="178" t="s">
        <v>740</v>
      </c>
      <c r="C25" s="188" t="s">
        <v>741</v>
      </c>
      <c r="D25" s="179" t="s">
        <v>729</v>
      </c>
      <c r="E25" s="180">
        <v>25</v>
      </c>
      <c r="F25" s="181">
        <v>110.91999999999999</v>
      </c>
      <c r="G25" s="182">
        <f t="shared" si="0"/>
        <v>2773</v>
      </c>
      <c r="H25" s="181">
        <v>0</v>
      </c>
      <c r="I25" s="182">
        <f t="shared" si="1"/>
        <v>0</v>
      </c>
      <c r="J25" s="181">
        <v>55.6</v>
      </c>
      <c r="K25" s="182">
        <f t="shared" si="2"/>
        <v>1390</v>
      </c>
      <c r="L25" s="182">
        <v>21</v>
      </c>
      <c r="M25" s="182">
        <f t="shared" si="3"/>
        <v>3355.33</v>
      </c>
      <c r="N25" s="180">
        <v>0</v>
      </c>
      <c r="O25" s="180">
        <f t="shared" si="4"/>
        <v>0</v>
      </c>
      <c r="P25" s="180">
        <v>0</v>
      </c>
      <c r="Q25" s="180">
        <f t="shared" si="5"/>
        <v>0</v>
      </c>
      <c r="R25" s="182"/>
      <c r="S25" s="182" t="s">
        <v>176</v>
      </c>
      <c r="T25" s="183" t="s">
        <v>177</v>
      </c>
      <c r="U25" s="156">
        <v>0</v>
      </c>
      <c r="V25" s="156">
        <f t="shared" si="6"/>
        <v>0</v>
      </c>
      <c r="W25" s="156"/>
      <c r="X25" s="156" t="s">
        <v>178</v>
      </c>
      <c r="Y25" s="156" t="s">
        <v>179</v>
      </c>
      <c r="Z25" s="146"/>
      <c r="AA25" s="146"/>
      <c r="AB25" s="146"/>
      <c r="AC25" s="146"/>
      <c r="AD25" s="146"/>
      <c r="AE25" s="146"/>
      <c r="AF25" s="146" t="s">
        <v>708</v>
      </c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</row>
    <row r="26" spans="1:59" outlineLevel="1" x14ac:dyDescent="0.2">
      <c r="A26" s="177">
        <v>18</v>
      </c>
      <c r="B26" s="178" t="s">
        <v>742</v>
      </c>
      <c r="C26" s="188" t="s">
        <v>743</v>
      </c>
      <c r="D26" s="179" t="s">
        <v>729</v>
      </c>
      <c r="E26" s="180">
        <v>12</v>
      </c>
      <c r="F26" s="181">
        <v>179.35999999999999</v>
      </c>
      <c r="G26" s="182">
        <f t="shared" si="0"/>
        <v>2152.3200000000002</v>
      </c>
      <c r="H26" s="181">
        <v>0</v>
      </c>
      <c r="I26" s="182">
        <f t="shared" si="1"/>
        <v>0</v>
      </c>
      <c r="J26" s="181">
        <v>89.2</v>
      </c>
      <c r="K26" s="182">
        <f t="shared" si="2"/>
        <v>1070.4000000000001</v>
      </c>
      <c r="L26" s="182">
        <v>21</v>
      </c>
      <c r="M26" s="182">
        <f t="shared" si="3"/>
        <v>2604.3072000000002</v>
      </c>
      <c r="N26" s="180">
        <v>0</v>
      </c>
      <c r="O26" s="180">
        <f t="shared" si="4"/>
        <v>0</v>
      </c>
      <c r="P26" s="180">
        <v>0</v>
      </c>
      <c r="Q26" s="180">
        <f t="shared" si="5"/>
        <v>0</v>
      </c>
      <c r="R26" s="182"/>
      <c r="S26" s="182" t="s">
        <v>176</v>
      </c>
      <c r="T26" s="183" t="s">
        <v>177</v>
      </c>
      <c r="U26" s="156">
        <v>0</v>
      </c>
      <c r="V26" s="156">
        <f t="shared" si="6"/>
        <v>0</v>
      </c>
      <c r="W26" s="156"/>
      <c r="X26" s="156" t="s">
        <v>178</v>
      </c>
      <c r="Y26" s="156" t="s">
        <v>179</v>
      </c>
      <c r="Z26" s="146"/>
      <c r="AA26" s="146"/>
      <c r="AB26" s="146"/>
      <c r="AC26" s="146"/>
      <c r="AD26" s="146"/>
      <c r="AE26" s="146"/>
      <c r="AF26" s="146" t="s">
        <v>708</v>
      </c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</row>
    <row r="27" spans="1:59" outlineLevel="1" x14ac:dyDescent="0.2">
      <c r="A27" s="177">
        <v>19</v>
      </c>
      <c r="B27" s="178" t="s">
        <v>744</v>
      </c>
      <c r="C27" s="188" t="s">
        <v>745</v>
      </c>
      <c r="D27" s="179" t="s">
        <v>729</v>
      </c>
      <c r="E27" s="180">
        <v>1</v>
      </c>
      <c r="F27" s="181">
        <v>252.51999999999998</v>
      </c>
      <c r="G27" s="182">
        <f t="shared" si="0"/>
        <v>252.52</v>
      </c>
      <c r="H27" s="181">
        <v>0</v>
      </c>
      <c r="I27" s="182">
        <f t="shared" si="1"/>
        <v>0</v>
      </c>
      <c r="J27" s="181">
        <v>198.7</v>
      </c>
      <c r="K27" s="182">
        <f t="shared" si="2"/>
        <v>198.7</v>
      </c>
      <c r="L27" s="182">
        <v>21</v>
      </c>
      <c r="M27" s="182">
        <f t="shared" si="3"/>
        <v>305.54919999999998</v>
      </c>
      <c r="N27" s="180">
        <v>0</v>
      </c>
      <c r="O27" s="180">
        <f t="shared" si="4"/>
        <v>0</v>
      </c>
      <c r="P27" s="180">
        <v>0</v>
      </c>
      <c r="Q27" s="180">
        <f t="shared" si="5"/>
        <v>0</v>
      </c>
      <c r="R27" s="182"/>
      <c r="S27" s="182" t="s">
        <v>176</v>
      </c>
      <c r="T27" s="183" t="s">
        <v>177</v>
      </c>
      <c r="U27" s="156">
        <v>0</v>
      </c>
      <c r="V27" s="156">
        <f t="shared" si="6"/>
        <v>0</v>
      </c>
      <c r="W27" s="156"/>
      <c r="X27" s="156" t="s">
        <v>178</v>
      </c>
      <c r="Y27" s="156" t="s">
        <v>179</v>
      </c>
      <c r="Z27" s="146"/>
      <c r="AA27" s="146"/>
      <c r="AB27" s="146"/>
      <c r="AC27" s="146"/>
      <c r="AD27" s="146"/>
      <c r="AE27" s="146"/>
      <c r="AF27" s="146" t="s">
        <v>708</v>
      </c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</row>
    <row r="28" spans="1:59" outlineLevel="1" x14ac:dyDescent="0.2">
      <c r="A28" s="177">
        <v>20</v>
      </c>
      <c r="B28" s="178" t="s">
        <v>746</v>
      </c>
      <c r="C28" s="188" t="s">
        <v>747</v>
      </c>
      <c r="D28" s="179" t="s">
        <v>729</v>
      </c>
      <c r="E28" s="180">
        <v>15</v>
      </c>
      <c r="F28" s="181">
        <v>156.94</v>
      </c>
      <c r="G28" s="182">
        <f t="shared" si="0"/>
        <v>2354.1</v>
      </c>
      <c r="H28" s="181">
        <v>0</v>
      </c>
      <c r="I28" s="182">
        <f t="shared" si="1"/>
        <v>0</v>
      </c>
      <c r="J28" s="181">
        <v>118.5</v>
      </c>
      <c r="K28" s="182">
        <f t="shared" si="2"/>
        <v>1777.5</v>
      </c>
      <c r="L28" s="182">
        <v>21</v>
      </c>
      <c r="M28" s="182">
        <f t="shared" si="3"/>
        <v>2848.4609999999998</v>
      </c>
      <c r="N28" s="180">
        <v>0</v>
      </c>
      <c r="O28" s="180">
        <f t="shared" si="4"/>
        <v>0</v>
      </c>
      <c r="P28" s="180">
        <v>0</v>
      </c>
      <c r="Q28" s="180">
        <f t="shared" si="5"/>
        <v>0</v>
      </c>
      <c r="R28" s="182"/>
      <c r="S28" s="182" t="s">
        <v>176</v>
      </c>
      <c r="T28" s="183" t="s">
        <v>177</v>
      </c>
      <c r="U28" s="156">
        <v>0</v>
      </c>
      <c r="V28" s="156">
        <f t="shared" si="6"/>
        <v>0</v>
      </c>
      <c r="W28" s="156"/>
      <c r="X28" s="156" t="s">
        <v>178</v>
      </c>
      <c r="Y28" s="156" t="s">
        <v>179</v>
      </c>
      <c r="Z28" s="146"/>
      <c r="AA28" s="146"/>
      <c r="AB28" s="146"/>
      <c r="AC28" s="146"/>
      <c r="AD28" s="146"/>
      <c r="AE28" s="146"/>
      <c r="AF28" s="146" t="s">
        <v>708</v>
      </c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</row>
    <row r="29" spans="1:59" outlineLevel="1" x14ac:dyDescent="0.2">
      <c r="A29" s="177">
        <v>21</v>
      </c>
      <c r="B29" s="178" t="s">
        <v>748</v>
      </c>
      <c r="C29" s="188" t="s">
        <v>749</v>
      </c>
      <c r="D29" s="179" t="s">
        <v>729</v>
      </c>
      <c r="E29" s="180">
        <v>3</v>
      </c>
      <c r="F29" s="181">
        <v>703.28</v>
      </c>
      <c r="G29" s="182">
        <f t="shared" si="0"/>
        <v>2109.84</v>
      </c>
      <c r="H29" s="181">
        <v>0</v>
      </c>
      <c r="I29" s="182">
        <f t="shared" si="1"/>
        <v>0</v>
      </c>
      <c r="J29" s="181">
        <v>330.7</v>
      </c>
      <c r="K29" s="182">
        <f t="shared" si="2"/>
        <v>992.1</v>
      </c>
      <c r="L29" s="182">
        <v>21</v>
      </c>
      <c r="M29" s="182">
        <f t="shared" si="3"/>
        <v>2552.9064000000003</v>
      </c>
      <c r="N29" s="180">
        <v>0</v>
      </c>
      <c r="O29" s="180">
        <f t="shared" si="4"/>
        <v>0</v>
      </c>
      <c r="P29" s="180">
        <v>0</v>
      </c>
      <c r="Q29" s="180">
        <f t="shared" si="5"/>
        <v>0</v>
      </c>
      <c r="R29" s="182"/>
      <c r="S29" s="182" t="s">
        <v>176</v>
      </c>
      <c r="T29" s="183" t="s">
        <v>177</v>
      </c>
      <c r="U29" s="156">
        <v>0</v>
      </c>
      <c r="V29" s="156">
        <f t="shared" si="6"/>
        <v>0</v>
      </c>
      <c r="W29" s="156"/>
      <c r="X29" s="156" t="s">
        <v>178</v>
      </c>
      <c r="Y29" s="156" t="s">
        <v>179</v>
      </c>
      <c r="Z29" s="146"/>
      <c r="AA29" s="146"/>
      <c r="AB29" s="146"/>
      <c r="AC29" s="146"/>
      <c r="AD29" s="146"/>
      <c r="AE29" s="146"/>
      <c r="AF29" s="146" t="s">
        <v>708</v>
      </c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</row>
    <row r="30" spans="1:59" outlineLevel="1" x14ac:dyDescent="0.2">
      <c r="A30" s="177">
        <v>22</v>
      </c>
      <c r="B30" s="178" t="s">
        <v>750</v>
      </c>
      <c r="C30" s="188" t="s">
        <v>751</v>
      </c>
      <c r="D30" s="179" t="s">
        <v>729</v>
      </c>
      <c r="E30" s="180">
        <v>3</v>
      </c>
      <c r="F30" s="181">
        <v>719.8</v>
      </c>
      <c r="G30" s="182">
        <f t="shared" si="0"/>
        <v>2159.4</v>
      </c>
      <c r="H30" s="181">
        <v>0</v>
      </c>
      <c r="I30" s="182">
        <f t="shared" si="1"/>
        <v>0</v>
      </c>
      <c r="J30" s="181">
        <v>330.7</v>
      </c>
      <c r="K30" s="182">
        <f t="shared" si="2"/>
        <v>992.1</v>
      </c>
      <c r="L30" s="182">
        <v>21</v>
      </c>
      <c r="M30" s="182">
        <f t="shared" si="3"/>
        <v>2612.8740000000003</v>
      </c>
      <c r="N30" s="180">
        <v>0</v>
      </c>
      <c r="O30" s="180">
        <f t="shared" si="4"/>
        <v>0</v>
      </c>
      <c r="P30" s="180">
        <v>0</v>
      </c>
      <c r="Q30" s="180">
        <f t="shared" si="5"/>
        <v>0</v>
      </c>
      <c r="R30" s="182"/>
      <c r="S30" s="182" t="s">
        <v>176</v>
      </c>
      <c r="T30" s="183" t="s">
        <v>177</v>
      </c>
      <c r="U30" s="156">
        <v>0</v>
      </c>
      <c r="V30" s="156">
        <f t="shared" si="6"/>
        <v>0</v>
      </c>
      <c r="W30" s="156"/>
      <c r="X30" s="156" t="s">
        <v>178</v>
      </c>
      <c r="Y30" s="156" t="s">
        <v>179</v>
      </c>
      <c r="Z30" s="146"/>
      <c r="AA30" s="146"/>
      <c r="AB30" s="146"/>
      <c r="AC30" s="146"/>
      <c r="AD30" s="146"/>
      <c r="AE30" s="146"/>
      <c r="AF30" s="146" t="s">
        <v>708</v>
      </c>
      <c r="AG30" s="146"/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</row>
    <row r="31" spans="1:59" outlineLevel="1" x14ac:dyDescent="0.2">
      <c r="A31" s="177">
        <v>23</v>
      </c>
      <c r="B31" s="178" t="s">
        <v>752</v>
      </c>
      <c r="C31" s="188" t="s">
        <v>753</v>
      </c>
      <c r="D31" s="179" t="s">
        <v>707</v>
      </c>
      <c r="E31" s="180">
        <v>160</v>
      </c>
      <c r="F31" s="181">
        <v>27.139999999999997</v>
      </c>
      <c r="G31" s="182">
        <f t="shared" si="0"/>
        <v>4342.3999999999996</v>
      </c>
      <c r="H31" s="181">
        <v>0</v>
      </c>
      <c r="I31" s="182">
        <f t="shared" si="1"/>
        <v>0</v>
      </c>
      <c r="J31" s="181">
        <v>15</v>
      </c>
      <c r="K31" s="182">
        <f t="shared" si="2"/>
        <v>2400</v>
      </c>
      <c r="L31" s="182">
        <v>21</v>
      </c>
      <c r="M31" s="182">
        <f t="shared" si="3"/>
        <v>5254.3039999999992</v>
      </c>
      <c r="N31" s="180">
        <v>0</v>
      </c>
      <c r="O31" s="180">
        <f t="shared" si="4"/>
        <v>0</v>
      </c>
      <c r="P31" s="180">
        <v>0</v>
      </c>
      <c r="Q31" s="180">
        <f t="shared" si="5"/>
        <v>0</v>
      </c>
      <c r="R31" s="182"/>
      <c r="S31" s="182" t="s">
        <v>176</v>
      </c>
      <c r="T31" s="183" t="s">
        <v>177</v>
      </c>
      <c r="U31" s="156">
        <v>0</v>
      </c>
      <c r="V31" s="156">
        <f t="shared" si="6"/>
        <v>0</v>
      </c>
      <c r="W31" s="156"/>
      <c r="X31" s="156" t="s">
        <v>178</v>
      </c>
      <c r="Y31" s="156" t="s">
        <v>179</v>
      </c>
      <c r="Z31" s="146"/>
      <c r="AA31" s="146"/>
      <c r="AB31" s="146"/>
      <c r="AC31" s="146"/>
      <c r="AD31" s="146"/>
      <c r="AE31" s="146"/>
      <c r="AF31" s="146" t="s">
        <v>708</v>
      </c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</row>
    <row r="32" spans="1:59" outlineLevel="1" x14ac:dyDescent="0.2">
      <c r="A32" s="177">
        <v>24</v>
      </c>
      <c r="B32" s="178" t="s">
        <v>754</v>
      </c>
      <c r="C32" s="188" t="s">
        <v>755</v>
      </c>
      <c r="D32" s="179" t="s">
        <v>707</v>
      </c>
      <c r="E32" s="180">
        <v>250</v>
      </c>
      <c r="F32" s="181">
        <v>27.139999999999997</v>
      </c>
      <c r="G32" s="182">
        <f t="shared" si="0"/>
        <v>6785</v>
      </c>
      <c r="H32" s="181">
        <v>0</v>
      </c>
      <c r="I32" s="182">
        <f t="shared" si="1"/>
        <v>0</v>
      </c>
      <c r="J32" s="181">
        <v>16.8</v>
      </c>
      <c r="K32" s="182">
        <f t="shared" si="2"/>
        <v>4200</v>
      </c>
      <c r="L32" s="182">
        <v>21</v>
      </c>
      <c r="M32" s="182">
        <f t="shared" si="3"/>
        <v>8209.85</v>
      </c>
      <c r="N32" s="180">
        <v>0</v>
      </c>
      <c r="O32" s="180">
        <f t="shared" si="4"/>
        <v>0</v>
      </c>
      <c r="P32" s="180">
        <v>0</v>
      </c>
      <c r="Q32" s="180">
        <f t="shared" si="5"/>
        <v>0</v>
      </c>
      <c r="R32" s="182"/>
      <c r="S32" s="182" t="s">
        <v>176</v>
      </c>
      <c r="T32" s="183" t="s">
        <v>177</v>
      </c>
      <c r="U32" s="156">
        <v>0</v>
      </c>
      <c r="V32" s="156">
        <f t="shared" si="6"/>
        <v>0</v>
      </c>
      <c r="W32" s="156"/>
      <c r="X32" s="156" t="s">
        <v>178</v>
      </c>
      <c r="Y32" s="156" t="s">
        <v>179</v>
      </c>
      <c r="Z32" s="146"/>
      <c r="AA32" s="146"/>
      <c r="AB32" s="146"/>
      <c r="AC32" s="146"/>
      <c r="AD32" s="146"/>
      <c r="AE32" s="146"/>
      <c r="AF32" s="146" t="s">
        <v>708</v>
      </c>
      <c r="AG32" s="146"/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</row>
    <row r="33" spans="1:59" outlineLevel="1" x14ac:dyDescent="0.2">
      <c r="A33" s="177">
        <v>25</v>
      </c>
      <c r="B33" s="178" t="s">
        <v>756</v>
      </c>
      <c r="C33" s="188" t="s">
        <v>757</v>
      </c>
      <c r="D33" s="179" t="s">
        <v>707</v>
      </c>
      <c r="E33" s="180">
        <v>480</v>
      </c>
      <c r="F33" s="181">
        <v>27.139999999999997</v>
      </c>
      <c r="G33" s="182">
        <f t="shared" si="0"/>
        <v>13027.2</v>
      </c>
      <c r="H33" s="181">
        <v>0</v>
      </c>
      <c r="I33" s="182">
        <f t="shared" si="1"/>
        <v>0</v>
      </c>
      <c r="J33" s="181">
        <v>16.8</v>
      </c>
      <c r="K33" s="182">
        <f t="shared" si="2"/>
        <v>8064</v>
      </c>
      <c r="L33" s="182">
        <v>21</v>
      </c>
      <c r="M33" s="182">
        <f t="shared" si="3"/>
        <v>15762.912</v>
      </c>
      <c r="N33" s="180">
        <v>0</v>
      </c>
      <c r="O33" s="180">
        <f t="shared" si="4"/>
        <v>0</v>
      </c>
      <c r="P33" s="180">
        <v>0</v>
      </c>
      <c r="Q33" s="180">
        <f t="shared" si="5"/>
        <v>0</v>
      </c>
      <c r="R33" s="182"/>
      <c r="S33" s="182" t="s">
        <v>176</v>
      </c>
      <c r="T33" s="183" t="s">
        <v>177</v>
      </c>
      <c r="U33" s="156">
        <v>0</v>
      </c>
      <c r="V33" s="156">
        <f t="shared" si="6"/>
        <v>0</v>
      </c>
      <c r="W33" s="156"/>
      <c r="X33" s="156" t="s">
        <v>178</v>
      </c>
      <c r="Y33" s="156" t="s">
        <v>179</v>
      </c>
      <c r="Z33" s="146"/>
      <c r="AA33" s="146"/>
      <c r="AB33" s="146"/>
      <c r="AC33" s="146"/>
      <c r="AD33" s="146"/>
      <c r="AE33" s="146"/>
      <c r="AF33" s="146" t="s">
        <v>708</v>
      </c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</row>
    <row r="34" spans="1:59" outlineLevel="1" x14ac:dyDescent="0.2">
      <c r="A34" s="177">
        <v>26</v>
      </c>
      <c r="B34" s="178" t="s">
        <v>758</v>
      </c>
      <c r="C34" s="188" t="s">
        <v>759</v>
      </c>
      <c r="D34" s="179" t="s">
        <v>707</v>
      </c>
      <c r="E34" s="180">
        <v>50</v>
      </c>
      <c r="F34" s="181">
        <v>44.839999999999996</v>
      </c>
      <c r="G34" s="182">
        <f t="shared" si="0"/>
        <v>2242</v>
      </c>
      <c r="H34" s="181">
        <v>0</v>
      </c>
      <c r="I34" s="182">
        <f t="shared" si="1"/>
        <v>0</v>
      </c>
      <c r="J34" s="181">
        <v>23</v>
      </c>
      <c r="K34" s="182">
        <f t="shared" si="2"/>
        <v>1150</v>
      </c>
      <c r="L34" s="182">
        <v>21</v>
      </c>
      <c r="M34" s="182">
        <f t="shared" si="3"/>
        <v>2712.8199999999997</v>
      </c>
      <c r="N34" s="180">
        <v>0</v>
      </c>
      <c r="O34" s="180">
        <f t="shared" si="4"/>
        <v>0</v>
      </c>
      <c r="P34" s="180">
        <v>0</v>
      </c>
      <c r="Q34" s="180">
        <f t="shared" si="5"/>
        <v>0</v>
      </c>
      <c r="R34" s="182"/>
      <c r="S34" s="182" t="s">
        <v>176</v>
      </c>
      <c r="T34" s="183" t="s">
        <v>177</v>
      </c>
      <c r="U34" s="156">
        <v>0</v>
      </c>
      <c r="V34" s="156">
        <f t="shared" si="6"/>
        <v>0</v>
      </c>
      <c r="W34" s="156"/>
      <c r="X34" s="156" t="s">
        <v>178</v>
      </c>
      <c r="Y34" s="156" t="s">
        <v>179</v>
      </c>
      <c r="Z34" s="146"/>
      <c r="AA34" s="146"/>
      <c r="AB34" s="146"/>
      <c r="AC34" s="146"/>
      <c r="AD34" s="146"/>
      <c r="AE34" s="146"/>
      <c r="AF34" s="146" t="s">
        <v>708</v>
      </c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</row>
    <row r="35" spans="1:59" outlineLevel="1" x14ac:dyDescent="0.2">
      <c r="A35" s="177">
        <v>27</v>
      </c>
      <c r="B35" s="178" t="s">
        <v>760</v>
      </c>
      <c r="C35" s="188" t="s">
        <v>761</v>
      </c>
      <c r="D35" s="179" t="s">
        <v>707</v>
      </c>
      <c r="E35" s="180">
        <v>50</v>
      </c>
      <c r="F35" s="181">
        <v>44.839999999999996</v>
      </c>
      <c r="G35" s="182">
        <f t="shared" si="0"/>
        <v>2242</v>
      </c>
      <c r="H35" s="181">
        <v>0</v>
      </c>
      <c r="I35" s="182">
        <f t="shared" si="1"/>
        <v>0</v>
      </c>
      <c r="J35" s="181">
        <v>27.9</v>
      </c>
      <c r="K35" s="182">
        <f t="shared" si="2"/>
        <v>1395</v>
      </c>
      <c r="L35" s="182">
        <v>21</v>
      </c>
      <c r="M35" s="182">
        <f t="shared" si="3"/>
        <v>2712.8199999999997</v>
      </c>
      <c r="N35" s="180">
        <v>0</v>
      </c>
      <c r="O35" s="180">
        <f t="shared" si="4"/>
        <v>0</v>
      </c>
      <c r="P35" s="180">
        <v>0</v>
      </c>
      <c r="Q35" s="180">
        <f t="shared" si="5"/>
        <v>0</v>
      </c>
      <c r="R35" s="182"/>
      <c r="S35" s="182" t="s">
        <v>176</v>
      </c>
      <c r="T35" s="183" t="s">
        <v>177</v>
      </c>
      <c r="U35" s="156">
        <v>0</v>
      </c>
      <c r="V35" s="156">
        <f t="shared" si="6"/>
        <v>0</v>
      </c>
      <c r="W35" s="156"/>
      <c r="X35" s="156" t="s">
        <v>178</v>
      </c>
      <c r="Y35" s="156" t="s">
        <v>179</v>
      </c>
      <c r="Z35" s="146"/>
      <c r="AA35" s="146"/>
      <c r="AB35" s="146"/>
      <c r="AC35" s="146"/>
      <c r="AD35" s="146"/>
      <c r="AE35" s="146"/>
      <c r="AF35" s="146" t="s">
        <v>708</v>
      </c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</row>
    <row r="36" spans="1:59" outlineLevel="1" x14ac:dyDescent="0.2">
      <c r="A36" s="177">
        <v>28</v>
      </c>
      <c r="B36" s="178" t="s">
        <v>762</v>
      </c>
      <c r="C36" s="188" t="s">
        <v>763</v>
      </c>
      <c r="D36" s="179" t="s">
        <v>707</v>
      </c>
      <c r="E36" s="180">
        <v>30</v>
      </c>
      <c r="F36" s="181">
        <v>71.97999999999999</v>
      </c>
      <c r="G36" s="182">
        <f t="shared" si="0"/>
        <v>2159.4</v>
      </c>
      <c r="H36" s="181">
        <v>0</v>
      </c>
      <c r="I36" s="182">
        <f t="shared" si="1"/>
        <v>0</v>
      </c>
      <c r="J36" s="181">
        <v>49.6</v>
      </c>
      <c r="K36" s="182">
        <f t="shared" si="2"/>
        <v>1488</v>
      </c>
      <c r="L36" s="182">
        <v>21</v>
      </c>
      <c r="M36" s="182">
        <f t="shared" si="3"/>
        <v>2612.8740000000003</v>
      </c>
      <c r="N36" s="180">
        <v>0</v>
      </c>
      <c r="O36" s="180">
        <f t="shared" si="4"/>
        <v>0</v>
      </c>
      <c r="P36" s="180">
        <v>0</v>
      </c>
      <c r="Q36" s="180">
        <f t="shared" si="5"/>
        <v>0</v>
      </c>
      <c r="R36" s="182"/>
      <c r="S36" s="182" t="s">
        <v>176</v>
      </c>
      <c r="T36" s="183" t="s">
        <v>177</v>
      </c>
      <c r="U36" s="156">
        <v>0</v>
      </c>
      <c r="V36" s="156">
        <f t="shared" si="6"/>
        <v>0</v>
      </c>
      <c r="W36" s="156"/>
      <c r="X36" s="156" t="s">
        <v>178</v>
      </c>
      <c r="Y36" s="156" t="s">
        <v>179</v>
      </c>
      <c r="Z36" s="146"/>
      <c r="AA36" s="146"/>
      <c r="AB36" s="146"/>
      <c r="AC36" s="146"/>
      <c r="AD36" s="146"/>
      <c r="AE36" s="146"/>
      <c r="AF36" s="146" t="s">
        <v>708</v>
      </c>
      <c r="AG36" s="146"/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</row>
    <row r="37" spans="1:59" outlineLevel="1" x14ac:dyDescent="0.2">
      <c r="A37" s="177">
        <v>29</v>
      </c>
      <c r="B37" s="178" t="s">
        <v>764</v>
      </c>
      <c r="C37" s="188" t="s">
        <v>765</v>
      </c>
      <c r="D37" s="179" t="s">
        <v>707</v>
      </c>
      <c r="E37" s="180">
        <v>520</v>
      </c>
      <c r="F37" s="181">
        <v>44.839999999999996</v>
      </c>
      <c r="G37" s="182">
        <f t="shared" si="0"/>
        <v>23316.799999999999</v>
      </c>
      <c r="H37" s="181">
        <v>0</v>
      </c>
      <c r="I37" s="182">
        <f t="shared" si="1"/>
        <v>0</v>
      </c>
      <c r="J37" s="181">
        <v>24.2</v>
      </c>
      <c r="K37" s="182">
        <f t="shared" si="2"/>
        <v>12584</v>
      </c>
      <c r="L37" s="182">
        <v>21</v>
      </c>
      <c r="M37" s="182">
        <f t="shared" si="3"/>
        <v>28213.327999999998</v>
      </c>
      <c r="N37" s="180">
        <v>0</v>
      </c>
      <c r="O37" s="180">
        <f t="shared" si="4"/>
        <v>0</v>
      </c>
      <c r="P37" s="180">
        <v>0</v>
      </c>
      <c r="Q37" s="180">
        <f t="shared" si="5"/>
        <v>0</v>
      </c>
      <c r="R37" s="182"/>
      <c r="S37" s="182" t="s">
        <v>176</v>
      </c>
      <c r="T37" s="183" t="s">
        <v>177</v>
      </c>
      <c r="U37" s="156">
        <v>0</v>
      </c>
      <c r="V37" s="156">
        <f t="shared" si="6"/>
        <v>0</v>
      </c>
      <c r="W37" s="156"/>
      <c r="X37" s="156" t="s">
        <v>178</v>
      </c>
      <c r="Y37" s="156" t="s">
        <v>179</v>
      </c>
      <c r="Z37" s="146"/>
      <c r="AA37" s="146"/>
      <c r="AB37" s="146"/>
      <c r="AC37" s="146"/>
      <c r="AD37" s="146"/>
      <c r="AE37" s="146"/>
      <c r="AF37" s="146" t="s">
        <v>708</v>
      </c>
      <c r="AG37" s="146"/>
      <c r="AH37" s="146"/>
      <c r="AI37" s="146"/>
      <c r="AJ37" s="146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</row>
    <row r="38" spans="1:59" outlineLevel="1" x14ac:dyDescent="0.2">
      <c r="A38" s="177">
        <v>30</v>
      </c>
      <c r="B38" s="178" t="s">
        <v>766</v>
      </c>
      <c r="C38" s="188" t="s">
        <v>767</v>
      </c>
      <c r="D38" s="179" t="s">
        <v>707</v>
      </c>
      <c r="E38" s="180">
        <v>14</v>
      </c>
      <c r="F38" s="181">
        <v>243.07999999999998</v>
      </c>
      <c r="G38" s="182">
        <f t="shared" si="0"/>
        <v>3403.12</v>
      </c>
      <c r="H38" s="181">
        <v>0</v>
      </c>
      <c r="I38" s="182">
        <f t="shared" si="1"/>
        <v>0</v>
      </c>
      <c r="J38" s="181">
        <v>125</v>
      </c>
      <c r="K38" s="182">
        <f t="shared" si="2"/>
        <v>1750</v>
      </c>
      <c r="L38" s="182">
        <v>21</v>
      </c>
      <c r="M38" s="182">
        <f t="shared" si="3"/>
        <v>4117.7752</v>
      </c>
      <c r="N38" s="180">
        <v>0</v>
      </c>
      <c r="O38" s="180">
        <f t="shared" si="4"/>
        <v>0</v>
      </c>
      <c r="P38" s="180">
        <v>0</v>
      </c>
      <c r="Q38" s="180">
        <f t="shared" si="5"/>
        <v>0</v>
      </c>
      <c r="R38" s="182"/>
      <c r="S38" s="182" t="s">
        <v>176</v>
      </c>
      <c r="T38" s="183" t="s">
        <v>177</v>
      </c>
      <c r="U38" s="156">
        <v>0</v>
      </c>
      <c r="V38" s="156">
        <f t="shared" si="6"/>
        <v>0</v>
      </c>
      <c r="W38" s="156"/>
      <c r="X38" s="156" t="s">
        <v>178</v>
      </c>
      <c r="Y38" s="156" t="s">
        <v>179</v>
      </c>
      <c r="Z38" s="146"/>
      <c r="AA38" s="146"/>
      <c r="AB38" s="146"/>
      <c r="AC38" s="146"/>
      <c r="AD38" s="146"/>
      <c r="AE38" s="146"/>
      <c r="AF38" s="146" t="s">
        <v>708</v>
      </c>
      <c r="AG38" s="146"/>
      <c r="AH38" s="146"/>
      <c r="AI38" s="146"/>
      <c r="AJ38" s="146"/>
      <c r="AK38" s="146"/>
      <c r="AL38" s="146"/>
      <c r="AM38" s="146"/>
      <c r="AN38" s="146"/>
      <c r="AO38" s="146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</row>
    <row r="39" spans="1:59" outlineLevel="1" x14ac:dyDescent="0.2">
      <c r="A39" s="177">
        <v>31</v>
      </c>
      <c r="B39" s="178" t="s">
        <v>768</v>
      </c>
      <c r="C39" s="188" t="s">
        <v>769</v>
      </c>
      <c r="D39" s="179" t="s">
        <v>707</v>
      </c>
      <c r="E39" s="180">
        <v>40</v>
      </c>
      <c r="F39" s="181">
        <v>43.66</v>
      </c>
      <c r="G39" s="182">
        <f t="shared" si="0"/>
        <v>1746.4</v>
      </c>
      <c r="H39" s="181">
        <v>0</v>
      </c>
      <c r="I39" s="182">
        <f t="shared" si="1"/>
        <v>0</v>
      </c>
      <c r="J39" s="181">
        <v>15.6</v>
      </c>
      <c r="K39" s="182">
        <f t="shared" si="2"/>
        <v>624</v>
      </c>
      <c r="L39" s="182">
        <v>21</v>
      </c>
      <c r="M39" s="182">
        <f t="shared" si="3"/>
        <v>2113.1440000000002</v>
      </c>
      <c r="N39" s="180">
        <v>0</v>
      </c>
      <c r="O39" s="180">
        <f t="shared" si="4"/>
        <v>0</v>
      </c>
      <c r="P39" s="180">
        <v>0</v>
      </c>
      <c r="Q39" s="180">
        <f t="shared" si="5"/>
        <v>0</v>
      </c>
      <c r="R39" s="182"/>
      <c r="S39" s="182" t="s">
        <v>176</v>
      </c>
      <c r="T39" s="183" t="s">
        <v>177</v>
      </c>
      <c r="U39" s="156">
        <v>0</v>
      </c>
      <c r="V39" s="156">
        <f t="shared" si="6"/>
        <v>0</v>
      </c>
      <c r="W39" s="156"/>
      <c r="X39" s="156" t="s">
        <v>178</v>
      </c>
      <c r="Y39" s="156" t="s">
        <v>179</v>
      </c>
      <c r="Z39" s="146"/>
      <c r="AA39" s="146"/>
      <c r="AB39" s="146"/>
      <c r="AC39" s="146"/>
      <c r="AD39" s="146"/>
      <c r="AE39" s="146"/>
      <c r="AF39" s="146" t="s">
        <v>708</v>
      </c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</row>
    <row r="40" spans="1:59" outlineLevel="1" x14ac:dyDescent="0.2">
      <c r="A40" s="177">
        <v>32</v>
      </c>
      <c r="B40" s="178" t="s">
        <v>770</v>
      </c>
      <c r="C40" s="188" t="s">
        <v>771</v>
      </c>
      <c r="D40" s="179" t="s">
        <v>707</v>
      </c>
      <c r="E40" s="180">
        <v>50</v>
      </c>
      <c r="F40" s="181">
        <v>24.779999999999998</v>
      </c>
      <c r="G40" s="182">
        <f t="shared" si="0"/>
        <v>1239</v>
      </c>
      <c r="H40" s="181">
        <v>0</v>
      </c>
      <c r="I40" s="182">
        <f t="shared" si="1"/>
        <v>0</v>
      </c>
      <c r="J40" s="181">
        <v>8.9</v>
      </c>
      <c r="K40" s="182">
        <f t="shared" si="2"/>
        <v>445</v>
      </c>
      <c r="L40" s="182">
        <v>21</v>
      </c>
      <c r="M40" s="182">
        <f t="shared" si="3"/>
        <v>1499.19</v>
      </c>
      <c r="N40" s="180">
        <v>0</v>
      </c>
      <c r="O40" s="180">
        <f t="shared" si="4"/>
        <v>0</v>
      </c>
      <c r="P40" s="180">
        <v>0</v>
      </c>
      <c r="Q40" s="180">
        <f t="shared" si="5"/>
        <v>0</v>
      </c>
      <c r="R40" s="182"/>
      <c r="S40" s="182" t="s">
        <v>176</v>
      </c>
      <c r="T40" s="183" t="s">
        <v>177</v>
      </c>
      <c r="U40" s="156">
        <v>0</v>
      </c>
      <c r="V40" s="156">
        <f t="shared" si="6"/>
        <v>0</v>
      </c>
      <c r="W40" s="156"/>
      <c r="X40" s="156" t="s">
        <v>178</v>
      </c>
      <c r="Y40" s="156" t="s">
        <v>179</v>
      </c>
      <c r="Z40" s="146"/>
      <c r="AA40" s="146"/>
      <c r="AB40" s="146"/>
      <c r="AC40" s="146"/>
      <c r="AD40" s="146"/>
      <c r="AE40" s="146"/>
      <c r="AF40" s="146" t="s">
        <v>708</v>
      </c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</row>
    <row r="41" spans="1:59" outlineLevel="1" x14ac:dyDescent="0.2">
      <c r="A41" s="177">
        <v>33</v>
      </c>
      <c r="B41" s="178" t="s">
        <v>772</v>
      </c>
      <c r="C41" s="188" t="s">
        <v>773</v>
      </c>
      <c r="D41" s="179" t="s">
        <v>707</v>
      </c>
      <c r="E41" s="180">
        <v>120</v>
      </c>
      <c r="F41" s="181">
        <v>21.24</v>
      </c>
      <c r="G41" s="182">
        <f t="shared" si="0"/>
        <v>2548.8000000000002</v>
      </c>
      <c r="H41" s="181">
        <v>0</v>
      </c>
      <c r="I41" s="182">
        <f t="shared" si="1"/>
        <v>0</v>
      </c>
      <c r="J41" s="181">
        <v>4.4000000000000004</v>
      </c>
      <c r="K41" s="182">
        <f t="shared" si="2"/>
        <v>528</v>
      </c>
      <c r="L41" s="182">
        <v>21</v>
      </c>
      <c r="M41" s="182">
        <f t="shared" si="3"/>
        <v>3084.0480000000002</v>
      </c>
      <c r="N41" s="180">
        <v>0</v>
      </c>
      <c r="O41" s="180">
        <f t="shared" si="4"/>
        <v>0</v>
      </c>
      <c r="P41" s="180">
        <v>0</v>
      </c>
      <c r="Q41" s="180">
        <f t="shared" si="5"/>
        <v>0</v>
      </c>
      <c r="R41" s="182"/>
      <c r="S41" s="182" t="s">
        <v>176</v>
      </c>
      <c r="T41" s="183" t="s">
        <v>177</v>
      </c>
      <c r="U41" s="156">
        <v>0</v>
      </c>
      <c r="V41" s="156">
        <f t="shared" si="6"/>
        <v>0</v>
      </c>
      <c r="W41" s="156"/>
      <c r="X41" s="156" t="s">
        <v>178</v>
      </c>
      <c r="Y41" s="156" t="s">
        <v>179</v>
      </c>
      <c r="Z41" s="146"/>
      <c r="AA41" s="146"/>
      <c r="AB41" s="146"/>
      <c r="AC41" s="146"/>
      <c r="AD41" s="146"/>
      <c r="AE41" s="146"/>
      <c r="AF41" s="146" t="s">
        <v>708</v>
      </c>
      <c r="AG41" s="146"/>
      <c r="AH41" s="146"/>
      <c r="AI41" s="146"/>
      <c r="AJ41" s="146"/>
      <c r="AK41" s="146"/>
      <c r="AL41" s="146"/>
      <c r="AM41" s="146"/>
      <c r="AN41" s="146"/>
      <c r="AO41" s="146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</row>
    <row r="42" spans="1:59" outlineLevel="1" x14ac:dyDescent="0.2">
      <c r="A42" s="177">
        <v>34</v>
      </c>
      <c r="B42" s="178" t="s">
        <v>774</v>
      </c>
      <c r="C42" s="188" t="s">
        <v>775</v>
      </c>
      <c r="D42" s="179" t="s">
        <v>729</v>
      </c>
      <c r="E42" s="180">
        <v>56</v>
      </c>
      <c r="F42" s="181">
        <v>122.72</v>
      </c>
      <c r="G42" s="182">
        <f t="shared" si="0"/>
        <v>6872.32</v>
      </c>
      <c r="H42" s="181">
        <v>0</v>
      </c>
      <c r="I42" s="182">
        <f t="shared" si="1"/>
        <v>0</v>
      </c>
      <c r="J42" s="181">
        <v>110</v>
      </c>
      <c r="K42" s="182">
        <f t="shared" si="2"/>
        <v>6160</v>
      </c>
      <c r="L42" s="182">
        <v>21</v>
      </c>
      <c r="M42" s="182">
        <f t="shared" si="3"/>
        <v>8315.5072</v>
      </c>
      <c r="N42" s="180">
        <v>0</v>
      </c>
      <c r="O42" s="180">
        <f t="shared" si="4"/>
        <v>0</v>
      </c>
      <c r="P42" s="180">
        <v>0</v>
      </c>
      <c r="Q42" s="180">
        <f t="shared" si="5"/>
        <v>0</v>
      </c>
      <c r="R42" s="182"/>
      <c r="S42" s="182" t="s">
        <v>176</v>
      </c>
      <c r="T42" s="183" t="s">
        <v>177</v>
      </c>
      <c r="U42" s="156">
        <v>0</v>
      </c>
      <c r="V42" s="156">
        <f t="shared" si="6"/>
        <v>0</v>
      </c>
      <c r="W42" s="156"/>
      <c r="X42" s="156" t="s">
        <v>178</v>
      </c>
      <c r="Y42" s="156" t="s">
        <v>179</v>
      </c>
      <c r="Z42" s="146"/>
      <c r="AA42" s="146"/>
      <c r="AB42" s="146"/>
      <c r="AC42" s="146"/>
      <c r="AD42" s="146"/>
      <c r="AE42" s="146"/>
      <c r="AF42" s="146" t="s">
        <v>708</v>
      </c>
      <c r="AG42" s="146"/>
      <c r="AH42" s="146"/>
      <c r="AI42" s="146"/>
      <c r="AJ42" s="146"/>
      <c r="AK42" s="146"/>
      <c r="AL42" s="146"/>
      <c r="AM42" s="146"/>
      <c r="AN42" s="146"/>
      <c r="AO42" s="146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</row>
    <row r="43" spans="1:59" outlineLevel="1" x14ac:dyDescent="0.2">
      <c r="A43" s="177">
        <v>35</v>
      </c>
      <c r="B43" s="178" t="s">
        <v>776</v>
      </c>
      <c r="C43" s="188" t="s">
        <v>777</v>
      </c>
      <c r="D43" s="179" t="s">
        <v>729</v>
      </c>
      <c r="E43" s="180">
        <v>2</v>
      </c>
      <c r="F43" s="181">
        <v>349.28</v>
      </c>
      <c r="G43" s="182">
        <f t="shared" si="0"/>
        <v>698.56</v>
      </c>
      <c r="H43" s="181">
        <v>0</v>
      </c>
      <c r="I43" s="182">
        <f t="shared" si="1"/>
        <v>0</v>
      </c>
      <c r="J43" s="181">
        <v>145</v>
      </c>
      <c r="K43" s="182">
        <f t="shared" si="2"/>
        <v>290</v>
      </c>
      <c r="L43" s="182">
        <v>21</v>
      </c>
      <c r="M43" s="182">
        <f t="shared" si="3"/>
        <v>845.25759999999991</v>
      </c>
      <c r="N43" s="180">
        <v>0</v>
      </c>
      <c r="O43" s="180">
        <f t="shared" si="4"/>
        <v>0</v>
      </c>
      <c r="P43" s="180">
        <v>0</v>
      </c>
      <c r="Q43" s="180">
        <f t="shared" si="5"/>
        <v>0</v>
      </c>
      <c r="R43" s="182"/>
      <c r="S43" s="182" t="s">
        <v>176</v>
      </c>
      <c r="T43" s="183" t="s">
        <v>177</v>
      </c>
      <c r="U43" s="156">
        <v>0</v>
      </c>
      <c r="V43" s="156">
        <f t="shared" si="6"/>
        <v>0</v>
      </c>
      <c r="W43" s="156"/>
      <c r="X43" s="156" t="s">
        <v>178</v>
      </c>
      <c r="Y43" s="156" t="s">
        <v>179</v>
      </c>
      <c r="Z43" s="146"/>
      <c r="AA43" s="146"/>
      <c r="AB43" s="146"/>
      <c r="AC43" s="146"/>
      <c r="AD43" s="146"/>
      <c r="AE43" s="146"/>
      <c r="AF43" s="146" t="s">
        <v>708</v>
      </c>
      <c r="AG43" s="146"/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</row>
    <row r="44" spans="1:59" outlineLevel="1" x14ac:dyDescent="0.2">
      <c r="A44" s="177">
        <v>36</v>
      </c>
      <c r="B44" s="178" t="s">
        <v>778</v>
      </c>
      <c r="C44" s="188" t="s">
        <v>779</v>
      </c>
      <c r="D44" s="179" t="s">
        <v>729</v>
      </c>
      <c r="E44" s="180">
        <v>160</v>
      </c>
      <c r="F44" s="181">
        <v>43.66</v>
      </c>
      <c r="G44" s="182">
        <f t="shared" si="0"/>
        <v>6985.6</v>
      </c>
      <c r="H44" s="181">
        <v>0</v>
      </c>
      <c r="I44" s="182">
        <f t="shared" si="1"/>
        <v>0</v>
      </c>
      <c r="J44" s="181">
        <v>6.1</v>
      </c>
      <c r="K44" s="182">
        <f t="shared" si="2"/>
        <v>976</v>
      </c>
      <c r="L44" s="182">
        <v>21</v>
      </c>
      <c r="M44" s="182">
        <f t="shared" si="3"/>
        <v>8452.5760000000009</v>
      </c>
      <c r="N44" s="180">
        <v>0</v>
      </c>
      <c r="O44" s="180">
        <f t="shared" si="4"/>
        <v>0</v>
      </c>
      <c r="P44" s="180">
        <v>0</v>
      </c>
      <c r="Q44" s="180">
        <f t="shared" si="5"/>
        <v>0</v>
      </c>
      <c r="R44" s="182"/>
      <c r="S44" s="182" t="s">
        <v>176</v>
      </c>
      <c r="T44" s="183" t="s">
        <v>177</v>
      </c>
      <c r="U44" s="156">
        <v>0</v>
      </c>
      <c r="V44" s="156">
        <f t="shared" si="6"/>
        <v>0</v>
      </c>
      <c r="W44" s="156"/>
      <c r="X44" s="156" t="s">
        <v>178</v>
      </c>
      <c r="Y44" s="156" t="s">
        <v>179</v>
      </c>
      <c r="Z44" s="146"/>
      <c r="AA44" s="146"/>
      <c r="AB44" s="146"/>
      <c r="AC44" s="146"/>
      <c r="AD44" s="146"/>
      <c r="AE44" s="146"/>
      <c r="AF44" s="146" t="s">
        <v>708</v>
      </c>
      <c r="AG44" s="146"/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</row>
    <row r="45" spans="1:59" outlineLevel="1" x14ac:dyDescent="0.2">
      <c r="A45" s="177">
        <v>37</v>
      </c>
      <c r="B45" s="178" t="s">
        <v>780</v>
      </c>
      <c r="C45" s="188" t="s">
        <v>781</v>
      </c>
      <c r="D45" s="179" t="s">
        <v>729</v>
      </c>
      <c r="E45" s="180">
        <v>50</v>
      </c>
      <c r="F45" s="181">
        <v>43.66</v>
      </c>
      <c r="G45" s="182">
        <f t="shared" si="0"/>
        <v>2183</v>
      </c>
      <c r="H45" s="181">
        <v>0</v>
      </c>
      <c r="I45" s="182">
        <f t="shared" si="1"/>
        <v>0</v>
      </c>
      <c r="J45" s="181">
        <v>7.2</v>
      </c>
      <c r="K45" s="182">
        <f t="shared" si="2"/>
        <v>360</v>
      </c>
      <c r="L45" s="182">
        <v>21</v>
      </c>
      <c r="M45" s="182">
        <f t="shared" si="3"/>
        <v>2641.43</v>
      </c>
      <c r="N45" s="180">
        <v>0</v>
      </c>
      <c r="O45" s="180">
        <f t="shared" si="4"/>
        <v>0</v>
      </c>
      <c r="P45" s="180">
        <v>0</v>
      </c>
      <c r="Q45" s="180">
        <f t="shared" si="5"/>
        <v>0</v>
      </c>
      <c r="R45" s="182"/>
      <c r="S45" s="182" t="s">
        <v>176</v>
      </c>
      <c r="T45" s="183" t="s">
        <v>177</v>
      </c>
      <c r="U45" s="156">
        <v>0</v>
      </c>
      <c r="V45" s="156">
        <f t="shared" si="6"/>
        <v>0</v>
      </c>
      <c r="W45" s="156"/>
      <c r="X45" s="156" t="s">
        <v>178</v>
      </c>
      <c r="Y45" s="156" t="s">
        <v>179</v>
      </c>
      <c r="Z45" s="146"/>
      <c r="AA45" s="146"/>
      <c r="AB45" s="146"/>
      <c r="AC45" s="146"/>
      <c r="AD45" s="146"/>
      <c r="AE45" s="146"/>
      <c r="AF45" s="146" t="s">
        <v>708</v>
      </c>
      <c r="AG45" s="146"/>
      <c r="AH45" s="146"/>
      <c r="AI45" s="146"/>
      <c r="AJ45" s="146"/>
      <c r="AK45" s="146"/>
      <c r="AL45" s="146"/>
      <c r="AM45" s="146"/>
      <c r="AN45" s="146"/>
      <c r="AO45" s="146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</row>
    <row r="46" spans="1:59" outlineLevel="1" x14ac:dyDescent="0.2">
      <c r="A46" s="177">
        <v>38</v>
      </c>
      <c r="B46" s="178" t="s">
        <v>782</v>
      </c>
      <c r="C46" s="188" t="s">
        <v>783</v>
      </c>
      <c r="D46" s="179" t="s">
        <v>729</v>
      </c>
      <c r="E46" s="180">
        <v>15</v>
      </c>
      <c r="F46" s="181">
        <v>43.66</v>
      </c>
      <c r="G46" s="182">
        <f t="shared" si="0"/>
        <v>654.9</v>
      </c>
      <c r="H46" s="181">
        <v>0</v>
      </c>
      <c r="I46" s="182">
        <f t="shared" si="1"/>
        <v>0</v>
      </c>
      <c r="J46" s="181">
        <v>13.2</v>
      </c>
      <c r="K46" s="182">
        <f t="shared" si="2"/>
        <v>198</v>
      </c>
      <c r="L46" s="182">
        <v>21</v>
      </c>
      <c r="M46" s="182">
        <f t="shared" si="3"/>
        <v>792.42899999999997</v>
      </c>
      <c r="N46" s="180">
        <v>0</v>
      </c>
      <c r="O46" s="180">
        <f t="shared" si="4"/>
        <v>0</v>
      </c>
      <c r="P46" s="180">
        <v>0</v>
      </c>
      <c r="Q46" s="180">
        <f t="shared" si="5"/>
        <v>0</v>
      </c>
      <c r="R46" s="182"/>
      <c r="S46" s="182" t="s">
        <v>176</v>
      </c>
      <c r="T46" s="183" t="s">
        <v>177</v>
      </c>
      <c r="U46" s="156">
        <v>0</v>
      </c>
      <c r="V46" s="156">
        <f t="shared" si="6"/>
        <v>0</v>
      </c>
      <c r="W46" s="156"/>
      <c r="X46" s="156" t="s">
        <v>178</v>
      </c>
      <c r="Y46" s="156" t="s">
        <v>179</v>
      </c>
      <c r="Z46" s="146"/>
      <c r="AA46" s="146"/>
      <c r="AB46" s="146"/>
      <c r="AC46" s="146"/>
      <c r="AD46" s="146"/>
      <c r="AE46" s="146"/>
      <c r="AF46" s="146" t="s">
        <v>708</v>
      </c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</row>
    <row r="47" spans="1:59" outlineLevel="1" x14ac:dyDescent="0.2">
      <c r="A47" s="177">
        <v>39</v>
      </c>
      <c r="B47" s="178" t="s">
        <v>784</v>
      </c>
      <c r="C47" s="188" t="s">
        <v>785</v>
      </c>
      <c r="D47" s="179" t="s">
        <v>729</v>
      </c>
      <c r="E47" s="180">
        <v>45</v>
      </c>
      <c r="F47" s="181">
        <v>37.76</v>
      </c>
      <c r="G47" s="182">
        <f t="shared" si="0"/>
        <v>1699.2</v>
      </c>
      <c r="H47" s="181">
        <v>0</v>
      </c>
      <c r="I47" s="182">
        <f t="shared" si="1"/>
        <v>0</v>
      </c>
      <c r="J47" s="181">
        <v>3.3</v>
      </c>
      <c r="K47" s="182">
        <f t="shared" si="2"/>
        <v>148.5</v>
      </c>
      <c r="L47" s="182">
        <v>21</v>
      </c>
      <c r="M47" s="182">
        <f t="shared" si="3"/>
        <v>2056.0320000000002</v>
      </c>
      <c r="N47" s="180">
        <v>0</v>
      </c>
      <c r="O47" s="180">
        <f t="shared" si="4"/>
        <v>0</v>
      </c>
      <c r="P47" s="180">
        <v>0</v>
      </c>
      <c r="Q47" s="180">
        <f t="shared" si="5"/>
        <v>0</v>
      </c>
      <c r="R47" s="182"/>
      <c r="S47" s="182" t="s">
        <v>176</v>
      </c>
      <c r="T47" s="183" t="s">
        <v>177</v>
      </c>
      <c r="U47" s="156">
        <v>0</v>
      </c>
      <c r="V47" s="156">
        <f t="shared" si="6"/>
        <v>0</v>
      </c>
      <c r="W47" s="156"/>
      <c r="X47" s="156" t="s">
        <v>178</v>
      </c>
      <c r="Y47" s="156" t="s">
        <v>179</v>
      </c>
      <c r="Z47" s="146"/>
      <c r="AA47" s="146"/>
      <c r="AB47" s="146"/>
      <c r="AC47" s="146"/>
      <c r="AD47" s="146"/>
      <c r="AE47" s="146"/>
      <c r="AF47" s="146" t="s">
        <v>708</v>
      </c>
      <c r="AG47" s="146"/>
      <c r="AH47" s="146"/>
      <c r="AI47" s="146"/>
      <c r="AJ47" s="146"/>
      <c r="AK47" s="146"/>
      <c r="AL47" s="146"/>
      <c r="AM47" s="146"/>
      <c r="AN47" s="146"/>
      <c r="AO47" s="146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</row>
    <row r="48" spans="1:59" outlineLevel="1" x14ac:dyDescent="0.2">
      <c r="A48" s="177">
        <v>40</v>
      </c>
      <c r="B48" s="178" t="s">
        <v>786</v>
      </c>
      <c r="C48" s="188" t="s">
        <v>787</v>
      </c>
      <c r="D48" s="179" t="s">
        <v>788</v>
      </c>
      <c r="E48" s="180">
        <v>0.1</v>
      </c>
      <c r="F48" s="181">
        <v>5168.3999999999996</v>
      </c>
      <c r="G48" s="182">
        <f t="shared" si="0"/>
        <v>516.84</v>
      </c>
      <c r="H48" s="181">
        <v>0</v>
      </c>
      <c r="I48" s="182">
        <f t="shared" si="1"/>
        <v>0</v>
      </c>
      <c r="J48" s="181">
        <v>3950</v>
      </c>
      <c r="K48" s="182">
        <f t="shared" si="2"/>
        <v>395</v>
      </c>
      <c r="L48" s="182">
        <v>21</v>
      </c>
      <c r="M48" s="182">
        <f t="shared" si="3"/>
        <v>625.37639999999999</v>
      </c>
      <c r="N48" s="180">
        <v>0</v>
      </c>
      <c r="O48" s="180">
        <f t="shared" si="4"/>
        <v>0</v>
      </c>
      <c r="P48" s="180">
        <v>0</v>
      </c>
      <c r="Q48" s="180">
        <f t="shared" si="5"/>
        <v>0</v>
      </c>
      <c r="R48" s="182"/>
      <c r="S48" s="182" t="s">
        <v>176</v>
      </c>
      <c r="T48" s="183" t="s">
        <v>177</v>
      </c>
      <c r="U48" s="156">
        <v>0</v>
      </c>
      <c r="V48" s="156">
        <f t="shared" si="6"/>
        <v>0</v>
      </c>
      <c r="W48" s="156"/>
      <c r="X48" s="156" t="s">
        <v>178</v>
      </c>
      <c r="Y48" s="156" t="s">
        <v>179</v>
      </c>
      <c r="Z48" s="146"/>
      <c r="AA48" s="146"/>
      <c r="AB48" s="146"/>
      <c r="AC48" s="146"/>
      <c r="AD48" s="146"/>
      <c r="AE48" s="146"/>
      <c r="AF48" s="146" t="s">
        <v>708</v>
      </c>
      <c r="AG48" s="146"/>
      <c r="AH48" s="146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</row>
    <row r="49" spans="1:59" outlineLevel="1" x14ac:dyDescent="0.2">
      <c r="A49" s="177">
        <v>41</v>
      </c>
      <c r="B49" s="178" t="s">
        <v>789</v>
      </c>
      <c r="C49" s="188" t="s">
        <v>790</v>
      </c>
      <c r="D49" s="179" t="s">
        <v>729</v>
      </c>
      <c r="E49" s="180">
        <v>15</v>
      </c>
      <c r="F49" s="181">
        <v>27.139999999999997</v>
      </c>
      <c r="G49" s="182">
        <f t="shared" si="0"/>
        <v>407.1</v>
      </c>
      <c r="H49" s="181">
        <v>0</v>
      </c>
      <c r="I49" s="182">
        <f t="shared" si="1"/>
        <v>0</v>
      </c>
      <c r="J49" s="181">
        <v>55</v>
      </c>
      <c r="K49" s="182">
        <f t="shared" si="2"/>
        <v>825</v>
      </c>
      <c r="L49" s="182">
        <v>21</v>
      </c>
      <c r="M49" s="182">
        <f t="shared" si="3"/>
        <v>492.59100000000001</v>
      </c>
      <c r="N49" s="180">
        <v>0</v>
      </c>
      <c r="O49" s="180">
        <f t="shared" si="4"/>
        <v>0</v>
      </c>
      <c r="P49" s="180">
        <v>0</v>
      </c>
      <c r="Q49" s="180">
        <f t="shared" si="5"/>
        <v>0</v>
      </c>
      <c r="R49" s="182"/>
      <c r="S49" s="182" t="s">
        <v>176</v>
      </c>
      <c r="T49" s="183" t="s">
        <v>177</v>
      </c>
      <c r="U49" s="156">
        <v>0</v>
      </c>
      <c r="V49" s="156">
        <f t="shared" si="6"/>
        <v>0</v>
      </c>
      <c r="W49" s="156"/>
      <c r="X49" s="156" t="s">
        <v>178</v>
      </c>
      <c r="Y49" s="156" t="s">
        <v>179</v>
      </c>
      <c r="Z49" s="146"/>
      <c r="AA49" s="146"/>
      <c r="AB49" s="146"/>
      <c r="AC49" s="146"/>
      <c r="AD49" s="146"/>
      <c r="AE49" s="146"/>
      <c r="AF49" s="146" t="s">
        <v>708</v>
      </c>
      <c r="AG49" s="146"/>
      <c r="AH49" s="146"/>
      <c r="AI49" s="146"/>
      <c r="AJ49" s="146"/>
      <c r="AK49" s="146"/>
      <c r="AL49" s="146"/>
      <c r="AM49" s="146"/>
      <c r="AN49" s="146"/>
      <c r="AO49" s="146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</row>
    <row r="50" spans="1:59" x14ac:dyDescent="0.2">
      <c r="A50" s="160" t="s">
        <v>173</v>
      </c>
      <c r="B50" s="161" t="s">
        <v>89</v>
      </c>
      <c r="C50" s="185" t="s">
        <v>90</v>
      </c>
      <c r="D50" s="162"/>
      <c r="E50" s="163"/>
      <c r="F50" s="164"/>
      <c r="G50" s="164">
        <f>SUMIF(AF51:AF59,"&lt;&gt;NOR",G51:G59)</f>
        <v>8775.66</v>
      </c>
      <c r="H50" s="164"/>
      <c r="I50" s="164">
        <f>SUM(I51:I59)</f>
        <v>0</v>
      </c>
      <c r="J50" s="164"/>
      <c r="K50" s="164">
        <f>SUM(K51:K59)</f>
        <v>4232.2</v>
      </c>
      <c r="L50" s="164"/>
      <c r="M50" s="164">
        <f>SUM(M51:M59)</f>
        <v>10618.5486</v>
      </c>
      <c r="N50" s="163"/>
      <c r="O50" s="163">
        <f>SUM(O51:O59)</f>
        <v>0</v>
      </c>
      <c r="P50" s="163"/>
      <c r="Q50" s="163">
        <f>SUM(Q51:Q59)</f>
        <v>0</v>
      </c>
      <c r="R50" s="164"/>
      <c r="S50" s="164"/>
      <c r="T50" s="165"/>
      <c r="U50" s="159"/>
      <c r="V50" s="159">
        <f>SUM(V51:V59)</f>
        <v>0</v>
      </c>
      <c r="W50" s="159"/>
      <c r="X50" s="159"/>
      <c r="Y50" s="159"/>
      <c r="AF50" t="s">
        <v>174</v>
      </c>
    </row>
    <row r="51" spans="1:59" outlineLevel="1" x14ac:dyDescent="0.2">
      <c r="A51" s="177">
        <v>53</v>
      </c>
      <c r="B51" s="178" t="s">
        <v>791</v>
      </c>
      <c r="C51" s="188" t="s">
        <v>792</v>
      </c>
      <c r="D51" s="179" t="s">
        <v>707</v>
      </c>
      <c r="E51" s="180">
        <v>60</v>
      </c>
      <c r="F51" s="181">
        <v>30.68</v>
      </c>
      <c r="G51" s="182">
        <f t="shared" ref="G51:G59" si="7">ROUND(E51*F51,2)</f>
        <v>1840.8</v>
      </c>
      <c r="H51" s="181">
        <v>0</v>
      </c>
      <c r="I51" s="182">
        <f t="shared" ref="I51:I59" si="8">ROUND(E51*H51,2)</f>
        <v>0</v>
      </c>
      <c r="J51" s="181">
        <v>6.2</v>
      </c>
      <c r="K51" s="182">
        <f t="shared" ref="K51:K59" si="9">ROUND(E51*J51,2)</f>
        <v>372</v>
      </c>
      <c r="L51" s="182">
        <v>21</v>
      </c>
      <c r="M51" s="182">
        <f t="shared" ref="M51:M59" si="10">G51*(1+L51/100)</f>
        <v>2227.3679999999999</v>
      </c>
      <c r="N51" s="180">
        <v>0</v>
      </c>
      <c r="O51" s="180">
        <f t="shared" ref="O51:O59" si="11">ROUND(E51*N51,2)</f>
        <v>0</v>
      </c>
      <c r="P51" s="180">
        <v>0</v>
      </c>
      <c r="Q51" s="180">
        <f t="shared" ref="Q51:Q59" si="12">ROUND(E51*P51,2)</f>
        <v>0</v>
      </c>
      <c r="R51" s="182"/>
      <c r="S51" s="182" t="s">
        <v>176</v>
      </c>
      <c r="T51" s="183" t="s">
        <v>177</v>
      </c>
      <c r="U51" s="156">
        <v>0</v>
      </c>
      <c r="V51" s="156">
        <f t="shared" ref="V51:V59" si="13">ROUND(E51*U51,2)</f>
        <v>0</v>
      </c>
      <c r="W51" s="156"/>
      <c r="X51" s="156" t="s">
        <v>178</v>
      </c>
      <c r="Y51" s="156" t="s">
        <v>179</v>
      </c>
      <c r="Z51" s="146"/>
      <c r="AA51" s="146"/>
      <c r="AB51" s="146"/>
      <c r="AC51" s="146"/>
      <c r="AD51" s="146"/>
      <c r="AE51" s="146"/>
      <c r="AF51" s="146" t="s">
        <v>708</v>
      </c>
      <c r="AG51" s="146"/>
      <c r="AH51" s="146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</row>
    <row r="52" spans="1:59" outlineLevel="1" x14ac:dyDescent="0.2">
      <c r="A52" s="177">
        <v>54</v>
      </c>
      <c r="B52" s="178" t="s">
        <v>793</v>
      </c>
      <c r="C52" s="188" t="s">
        <v>794</v>
      </c>
      <c r="D52" s="179" t="s">
        <v>707</v>
      </c>
      <c r="E52" s="180">
        <v>40</v>
      </c>
      <c r="F52" s="181">
        <v>41.3</v>
      </c>
      <c r="G52" s="182">
        <f t="shared" si="7"/>
        <v>1652</v>
      </c>
      <c r="H52" s="181">
        <v>0</v>
      </c>
      <c r="I52" s="182">
        <f t="shared" si="8"/>
        <v>0</v>
      </c>
      <c r="J52" s="181">
        <v>13.7</v>
      </c>
      <c r="K52" s="182">
        <f t="shared" si="9"/>
        <v>548</v>
      </c>
      <c r="L52" s="182">
        <v>21</v>
      </c>
      <c r="M52" s="182">
        <f t="shared" si="10"/>
        <v>1998.9199999999998</v>
      </c>
      <c r="N52" s="180">
        <v>0</v>
      </c>
      <c r="O52" s="180">
        <f t="shared" si="11"/>
        <v>0</v>
      </c>
      <c r="P52" s="180">
        <v>0</v>
      </c>
      <c r="Q52" s="180">
        <f t="shared" si="12"/>
        <v>0</v>
      </c>
      <c r="R52" s="182"/>
      <c r="S52" s="182" t="s">
        <v>176</v>
      </c>
      <c r="T52" s="183" t="s">
        <v>177</v>
      </c>
      <c r="U52" s="156">
        <v>0</v>
      </c>
      <c r="V52" s="156">
        <f t="shared" si="13"/>
        <v>0</v>
      </c>
      <c r="W52" s="156"/>
      <c r="X52" s="156" t="s">
        <v>178</v>
      </c>
      <c r="Y52" s="156" t="s">
        <v>179</v>
      </c>
      <c r="Z52" s="146"/>
      <c r="AA52" s="146"/>
      <c r="AB52" s="146"/>
      <c r="AC52" s="146"/>
      <c r="AD52" s="146"/>
      <c r="AE52" s="146"/>
      <c r="AF52" s="146" t="s">
        <v>708</v>
      </c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6"/>
      <c r="BD52" s="146"/>
      <c r="BE52" s="146"/>
      <c r="BF52" s="146"/>
      <c r="BG52" s="146"/>
    </row>
    <row r="53" spans="1:59" outlineLevel="1" x14ac:dyDescent="0.2">
      <c r="A53" s="177">
        <v>55</v>
      </c>
      <c r="B53" s="178" t="s">
        <v>795</v>
      </c>
      <c r="C53" s="188" t="s">
        <v>796</v>
      </c>
      <c r="D53" s="179" t="s">
        <v>707</v>
      </c>
      <c r="E53" s="180">
        <v>50</v>
      </c>
      <c r="F53" s="181">
        <v>68.44</v>
      </c>
      <c r="G53" s="182">
        <f t="shared" si="7"/>
        <v>3422</v>
      </c>
      <c r="H53" s="181">
        <v>0</v>
      </c>
      <c r="I53" s="182">
        <f t="shared" si="8"/>
        <v>0</v>
      </c>
      <c r="J53" s="181">
        <v>58</v>
      </c>
      <c r="K53" s="182">
        <f t="shared" si="9"/>
        <v>2900</v>
      </c>
      <c r="L53" s="182">
        <v>21</v>
      </c>
      <c r="M53" s="182">
        <f t="shared" si="10"/>
        <v>4140.62</v>
      </c>
      <c r="N53" s="180">
        <v>0</v>
      </c>
      <c r="O53" s="180">
        <f t="shared" si="11"/>
        <v>0</v>
      </c>
      <c r="P53" s="180">
        <v>0</v>
      </c>
      <c r="Q53" s="180">
        <f t="shared" si="12"/>
        <v>0</v>
      </c>
      <c r="R53" s="182"/>
      <c r="S53" s="182" t="s">
        <v>176</v>
      </c>
      <c r="T53" s="183" t="s">
        <v>177</v>
      </c>
      <c r="U53" s="156">
        <v>0</v>
      </c>
      <c r="V53" s="156">
        <f t="shared" si="13"/>
        <v>0</v>
      </c>
      <c r="W53" s="156"/>
      <c r="X53" s="156" t="s">
        <v>178</v>
      </c>
      <c r="Y53" s="156" t="s">
        <v>179</v>
      </c>
      <c r="Z53" s="146"/>
      <c r="AA53" s="146"/>
      <c r="AB53" s="146"/>
      <c r="AC53" s="146"/>
      <c r="AD53" s="146"/>
      <c r="AE53" s="146"/>
      <c r="AF53" s="146" t="s">
        <v>708</v>
      </c>
      <c r="AG53" s="146"/>
      <c r="AH53" s="146"/>
      <c r="AI53" s="146"/>
      <c r="AJ53" s="146"/>
      <c r="AK53" s="146"/>
      <c r="AL53" s="146"/>
      <c r="AM53" s="146"/>
      <c r="AN53" s="146"/>
      <c r="AO53" s="146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</row>
    <row r="54" spans="1:59" outlineLevel="1" x14ac:dyDescent="0.2">
      <c r="A54" s="177">
        <v>56</v>
      </c>
      <c r="B54" s="178" t="s">
        <v>797</v>
      </c>
      <c r="C54" s="188" t="s">
        <v>798</v>
      </c>
      <c r="D54" s="179" t="s">
        <v>729</v>
      </c>
      <c r="E54" s="180">
        <v>1</v>
      </c>
      <c r="F54" s="181">
        <v>49.559999999999995</v>
      </c>
      <c r="G54" s="182">
        <f t="shared" si="7"/>
        <v>49.56</v>
      </c>
      <c r="H54" s="181">
        <v>0</v>
      </c>
      <c r="I54" s="182">
        <f t="shared" si="8"/>
        <v>0</v>
      </c>
      <c r="J54" s="181">
        <v>22.2</v>
      </c>
      <c r="K54" s="182">
        <f t="shared" si="9"/>
        <v>22.2</v>
      </c>
      <c r="L54" s="182">
        <v>21</v>
      </c>
      <c r="M54" s="182">
        <f t="shared" si="10"/>
        <v>59.967600000000004</v>
      </c>
      <c r="N54" s="180">
        <v>0</v>
      </c>
      <c r="O54" s="180">
        <f t="shared" si="11"/>
        <v>0</v>
      </c>
      <c r="P54" s="180">
        <v>0</v>
      </c>
      <c r="Q54" s="180">
        <f t="shared" si="12"/>
        <v>0</v>
      </c>
      <c r="R54" s="182"/>
      <c r="S54" s="182" t="s">
        <v>176</v>
      </c>
      <c r="T54" s="183" t="s">
        <v>177</v>
      </c>
      <c r="U54" s="156">
        <v>0</v>
      </c>
      <c r="V54" s="156">
        <f t="shared" si="13"/>
        <v>0</v>
      </c>
      <c r="W54" s="156"/>
      <c r="X54" s="156" t="s">
        <v>178</v>
      </c>
      <c r="Y54" s="156" t="s">
        <v>179</v>
      </c>
      <c r="Z54" s="146"/>
      <c r="AA54" s="146"/>
      <c r="AB54" s="146"/>
      <c r="AC54" s="146"/>
      <c r="AD54" s="146"/>
      <c r="AE54" s="146"/>
      <c r="AF54" s="146" t="s">
        <v>708</v>
      </c>
      <c r="AG54" s="146"/>
      <c r="AH54" s="146"/>
      <c r="AI54" s="146"/>
      <c r="AJ54" s="146"/>
      <c r="AK54" s="146"/>
      <c r="AL54" s="146"/>
      <c r="AM54" s="146"/>
      <c r="AN54" s="146"/>
      <c r="AO54" s="146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</row>
    <row r="55" spans="1:59" outlineLevel="1" x14ac:dyDescent="0.2">
      <c r="A55" s="177">
        <v>57</v>
      </c>
      <c r="B55" s="178" t="s">
        <v>799</v>
      </c>
      <c r="C55" s="188" t="s">
        <v>800</v>
      </c>
      <c r="D55" s="179" t="s">
        <v>729</v>
      </c>
      <c r="E55" s="180">
        <v>5</v>
      </c>
      <c r="F55" s="181">
        <v>25.959999999999997</v>
      </c>
      <c r="G55" s="182">
        <f t="shared" si="7"/>
        <v>129.80000000000001</v>
      </c>
      <c r="H55" s="181">
        <v>0</v>
      </c>
      <c r="I55" s="182">
        <f t="shared" si="8"/>
        <v>0</v>
      </c>
      <c r="J55" s="181">
        <v>7.2</v>
      </c>
      <c r="K55" s="182">
        <f t="shared" si="9"/>
        <v>36</v>
      </c>
      <c r="L55" s="182">
        <v>21</v>
      </c>
      <c r="M55" s="182">
        <f t="shared" si="10"/>
        <v>157.05800000000002</v>
      </c>
      <c r="N55" s="180">
        <v>0</v>
      </c>
      <c r="O55" s="180">
        <f t="shared" si="11"/>
        <v>0</v>
      </c>
      <c r="P55" s="180">
        <v>0</v>
      </c>
      <c r="Q55" s="180">
        <f t="shared" si="12"/>
        <v>0</v>
      </c>
      <c r="R55" s="182"/>
      <c r="S55" s="182" t="s">
        <v>176</v>
      </c>
      <c r="T55" s="183" t="s">
        <v>177</v>
      </c>
      <c r="U55" s="156">
        <v>0</v>
      </c>
      <c r="V55" s="156">
        <f t="shared" si="13"/>
        <v>0</v>
      </c>
      <c r="W55" s="156"/>
      <c r="X55" s="156" t="s">
        <v>178</v>
      </c>
      <c r="Y55" s="156" t="s">
        <v>179</v>
      </c>
      <c r="Z55" s="146"/>
      <c r="AA55" s="146"/>
      <c r="AB55" s="146"/>
      <c r="AC55" s="146"/>
      <c r="AD55" s="146"/>
      <c r="AE55" s="146"/>
      <c r="AF55" s="146" t="s">
        <v>708</v>
      </c>
      <c r="AG55" s="146"/>
      <c r="AH55" s="146"/>
      <c r="AI55" s="146"/>
      <c r="AJ55" s="146"/>
      <c r="AK55" s="146"/>
      <c r="AL55" s="146"/>
      <c r="AM55" s="146"/>
      <c r="AN55" s="146"/>
      <c r="AO55" s="146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</row>
    <row r="56" spans="1:59" outlineLevel="1" x14ac:dyDescent="0.2">
      <c r="A56" s="177">
        <v>58</v>
      </c>
      <c r="B56" s="178" t="s">
        <v>801</v>
      </c>
      <c r="C56" s="188" t="s">
        <v>802</v>
      </c>
      <c r="D56" s="179" t="s">
        <v>729</v>
      </c>
      <c r="E56" s="180">
        <v>5</v>
      </c>
      <c r="F56" s="181">
        <v>60.18</v>
      </c>
      <c r="G56" s="182">
        <f t="shared" si="7"/>
        <v>300.89999999999998</v>
      </c>
      <c r="H56" s="181">
        <v>0</v>
      </c>
      <c r="I56" s="182">
        <f t="shared" si="8"/>
        <v>0</v>
      </c>
      <c r="J56" s="181">
        <v>28.3</v>
      </c>
      <c r="K56" s="182">
        <f t="shared" si="9"/>
        <v>141.5</v>
      </c>
      <c r="L56" s="182">
        <v>21</v>
      </c>
      <c r="M56" s="182">
        <f t="shared" si="10"/>
        <v>364.08899999999994</v>
      </c>
      <c r="N56" s="180">
        <v>0</v>
      </c>
      <c r="O56" s="180">
        <f t="shared" si="11"/>
        <v>0</v>
      </c>
      <c r="P56" s="180">
        <v>0</v>
      </c>
      <c r="Q56" s="180">
        <f t="shared" si="12"/>
        <v>0</v>
      </c>
      <c r="R56" s="182"/>
      <c r="S56" s="182" t="s">
        <v>176</v>
      </c>
      <c r="T56" s="183" t="s">
        <v>177</v>
      </c>
      <c r="U56" s="156">
        <v>0</v>
      </c>
      <c r="V56" s="156">
        <f t="shared" si="13"/>
        <v>0</v>
      </c>
      <c r="W56" s="156"/>
      <c r="X56" s="156" t="s">
        <v>178</v>
      </c>
      <c r="Y56" s="156" t="s">
        <v>179</v>
      </c>
      <c r="Z56" s="146"/>
      <c r="AA56" s="146"/>
      <c r="AB56" s="146"/>
      <c r="AC56" s="146"/>
      <c r="AD56" s="146"/>
      <c r="AE56" s="146"/>
      <c r="AF56" s="146" t="s">
        <v>708</v>
      </c>
      <c r="AG56" s="146"/>
      <c r="AH56" s="146"/>
      <c r="AI56" s="146"/>
      <c r="AJ56" s="146"/>
      <c r="AK56" s="146"/>
      <c r="AL56" s="146"/>
      <c r="AM56" s="146"/>
      <c r="AN56" s="146"/>
      <c r="AO56" s="146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</row>
    <row r="57" spans="1:59" outlineLevel="1" x14ac:dyDescent="0.2">
      <c r="A57" s="177">
        <v>59</v>
      </c>
      <c r="B57" s="178" t="s">
        <v>803</v>
      </c>
      <c r="C57" s="188" t="s">
        <v>804</v>
      </c>
      <c r="D57" s="179" t="s">
        <v>729</v>
      </c>
      <c r="E57" s="180">
        <v>5</v>
      </c>
      <c r="F57" s="181">
        <v>47.199999999999996</v>
      </c>
      <c r="G57" s="182">
        <f t="shared" si="7"/>
        <v>236</v>
      </c>
      <c r="H57" s="181">
        <v>0</v>
      </c>
      <c r="I57" s="182">
        <f t="shared" si="8"/>
        <v>0</v>
      </c>
      <c r="J57" s="181">
        <v>16.5</v>
      </c>
      <c r="K57" s="182">
        <f t="shared" si="9"/>
        <v>82.5</v>
      </c>
      <c r="L57" s="182">
        <v>21</v>
      </c>
      <c r="M57" s="182">
        <f t="shared" si="10"/>
        <v>285.56</v>
      </c>
      <c r="N57" s="180">
        <v>0</v>
      </c>
      <c r="O57" s="180">
        <f t="shared" si="11"/>
        <v>0</v>
      </c>
      <c r="P57" s="180">
        <v>0</v>
      </c>
      <c r="Q57" s="180">
        <f t="shared" si="12"/>
        <v>0</v>
      </c>
      <c r="R57" s="182"/>
      <c r="S57" s="182" t="s">
        <v>176</v>
      </c>
      <c r="T57" s="183" t="s">
        <v>177</v>
      </c>
      <c r="U57" s="156">
        <v>0</v>
      </c>
      <c r="V57" s="156">
        <f t="shared" si="13"/>
        <v>0</v>
      </c>
      <c r="W57" s="156"/>
      <c r="X57" s="156" t="s">
        <v>178</v>
      </c>
      <c r="Y57" s="156" t="s">
        <v>179</v>
      </c>
      <c r="Z57" s="146"/>
      <c r="AA57" s="146"/>
      <c r="AB57" s="146"/>
      <c r="AC57" s="146"/>
      <c r="AD57" s="146"/>
      <c r="AE57" s="146"/>
      <c r="AF57" s="146" t="s">
        <v>708</v>
      </c>
      <c r="AG57" s="146"/>
      <c r="AH57" s="146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</row>
    <row r="58" spans="1:59" outlineLevel="1" x14ac:dyDescent="0.2">
      <c r="A58" s="177">
        <v>60</v>
      </c>
      <c r="B58" s="178" t="s">
        <v>805</v>
      </c>
      <c r="C58" s="188" t="s">
        <v>806</v>
      </c>
      <c r="D58" s="179" t="s">
        <v>729</v>
      </c>
      <c r="E58" s="180">
        <v>5</v>
      </c>
      <c r="F58" s="181">
        <v>66.08</v>
      </c>
      <c r="G58" s="182">
        <f t="shared" si="7"/>
        <v>330.4</v>
      </c>
      <c r="H58" s="181">
        <v>0</v>
      </c>
      <c r="I58" s="182">
        <f t="shared" si="8"/>
        <v>0</v>
      </c>
      <c r="J58" s="181">
        <v>12</v>
      </c>
      <c r="K58" s="182">
        <f t="shared" si="9"/>
        <v>60</v>
      </c>
      <c r="L58" s="182">
        <v>21</v>
      </c>
      <c r="M58" s="182">
        <f t="shared" si="10"/>
        <v>399.78399999999993</v>
      </c>
      <c r="N58" s="180">
        <v>0</v>
      </c>
      <c r="O58" s="180">
        <f t="shared" si="11"/>
        <v>0</v>
      </c>
      <c r="P58" s="180">
        <v>0</v>
      </c>
      <c r="Q58" s="180">
        <f t="shared" si="12"/>
        <v>0</v>
      </c>
      <c r="R58" s="182"/>
      <c r="S58" s="182" t="s">
        <v>176</v>
      </c>
      <c r="T58" s="183" t="s">
        <v>177</v>
      </c>
      <c r="U58" s="156">
        <v>0</v>
      </c>
      <c r="V58" s="156">
        <f t="shared" si="13"/>
        <v>0</v>
      </c>
      <c r="W58" s="156"/>
      <c r="X58" s="156" t="s">
        <v>178</v>
      </c>
      <c r="Y58" s="156" t="s">
        <v>179</v>
      </c>
      <c r="Z58" s="146"/>
      <c r="AA58" s="146"/>
      <c r="AB58" s="146"/>
      <c r="AC58" s="146"/>
      <c r="AD58" s="146"/>
      <c r="AE58" s="146"/>
      <c r="AF58" s="146" t="s">
        <v>708</v>
      </c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</row>
    <row r="59" spans="1:59" outlineLevel="1" x14ac:dyDescent="0.2">
      <c r="A59" s="177">
        <v>61</v>
      </c>
      <c r="B59" s="178" t="s">
        <v>807</v>
      </c>
      <c r="C59" s="188" t="s">
        <v>808</v>
      </c>
      <c r="D59" s="179" t="s">
        <v>729</v>
      </c>
      <c r="E59" s="180">
        <v>5</v>
      </c>
      <c r="F59" s="181">
        <v>162.84</v>
      </c>
      <c r="G59" s="182">
        <f t="shared" si="7"/>
        <v>814.2</v>
      </c>
      <c r="H59" s="181">
        <v>0</v>
      </c>
      <c r="I59" s="182">
        <f t="shared" si="8"/>
        <v>0</v>
      </c>
      <c r="J59" s="181">
        <v>14</v>
      </c>
      <c r="K59" s="182">
        <f t="shared" si="9"/>
        <v>70</v>
      </c>
      <c r="L59" s="182">
        <v>21</v>
      </c>
      <c r="M59" s="182">
        <f t="shared" si="10"/>
        <v>985.18200000000002</v>
      </c>
      <c r="N59" s="180">
        <v>0</v>
      </c>
      <c r="O59" s="180">
        <f t="shared" si="11"/>
        <v>0</v>
      </c>
      <c r="P59" s="180">
        <v>0</v>
      </c>
      <c r="Q59" s="180">
        <f t="shared" si="12"/>
        <v>0</v>
      </c>
      <c r="R59" s="182"/>
      <c r="S59" s="182" t="s">
        <v>176</v>
      </c>
      <c r="T59" s="183" t="s">
        <v>177</v>
      </c>
      <c r="U59" s="156">
        <v>0</v>
      </c>
      <c r="V59" s="156">
        <f t="shared" si="13"/>
        <v>0</v>
      </c>
      <c r="W59" s="156"/>
      <c r="X59" s="156" t="s">
        <v>178</v>
      </c>
      <c r="Y59" s="156" t="s">
        <v>179</v>
      </c>
      <c r="Z59" s="146"/>
      <c r="AA59" s="146"/>
      <c r="AB59" s="146"/>
      <c r="AC59" s="146"/>
      <c r="AD59" s="146"/>
      <c r="AE59" s="146"/>
      <c r="AF59" s="146" t="s">
        <v>708</v>
      </c>
      <c r="AG59" s="146"/>
      <c r="AH59" s="146"/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</row>
    <row r="60" spans="1:59" x14ac:dyDescent="0.2">
      <c r="A60" s="160" t="s">
        <v>173</v>
      </c>
      <c r="B60" s="161" t="s">
        <v>91</v>
      </c>
      <c r="C60" s="185" t="s">
        <v>92</v>
      </c>
      <c r="D60" s="162"/>
      <c r="E60" s="163"/>
      <c r="F60" s="164"/>
      <c r="G60" s="164">
        <f>SUMIF(AF61:AF63,"&lt;&gt;NOR",G61:G63)</f>
        <v>219008</v>
      </c>
      <c r="H60" s="164"/>
      <c r="I60" s="164">
        <f>SUM(I61:I63)</f>
        <v>0</v>
      </c>
      <c r="J60" s="164"/>
      <c r="K60" s="164">
        <f>SUM(K61:K63)</f>
        <v>192000</v>
      </c>
      <c r="L60" s="164"/>
      <c r="M60" s="164">
        <f>SUM(M61:M63)</f>
        <v>264999.67999999999</v>
      </c>
      <c r="N60" s="163"/>
      <c r="O60" s="163">
        <f>SUM(O61:O63)</f>
        <v>0</v>
      </c>
      <c r="P60" s="163"/>
      <c r="Q60" s="163">
        <f>SUM(Q61:Q63)</f>
        <v>0</v>
      </c>
      <c r="R60" s="164"/>
      <c r="S60" s="164"/>
      <c r="T60" s="165"/>
      <c r="U60" s="159"/>
      <c r="V60" s="159">
        <f>SUM(V61:V63)</f>
        <v>0</v>
      </c>
      <c r="W60" s="159"/>
      <c r="X60" s="159"/>
      <c r="Y60" s="159"/>
      <c r="AF60" t="s">
        <v>174</v>
      </c>
    </row>
    <row r="61" spans="1:59" outlineLevel="1" x14ac:dyDescent="0.2">
      <c r="A61" s="177">
        <v>82</v>
      </c>
      <c r="B61" s="178" t="s">
        <v>809</v>
      </c>
      <c r="C61" s="188" t="s">
        <v>810</v>
      </c>
      <c r="D61" s="179" t="s">
        <v>729</v>
      </c>
      <c r="E61" s="180">
        <v>1</v>
      </c>
      <c r="F61" s="181">
        <v>190452</v>
      </c>
      <c r="G61" s="182">
        <f>ROUND(E61*F61,2)</f>
        <v>190452</v>
      </c>
      <c r="H61" s="181">
        <v>0</v>
      </c>
      <c r="I61" s="182">
        <f>ROUND(E61*H61,2)</f>
        <v>0</v>
      </c>
      <c r="J61" s="181">
        <v>180000</v>
      </c>
      <c r="K61" s="182">
        <f>ROUND(E61*J61,2)</f>
        <v>180000</v>
      </c>
      <c r="L61" s="182">
        <v>21</v>
      </c>
      <c r="M61" s="182">
        <f>G61*(1+L61/100)</f>
        <v>230446.91999999998</v>
      </c>
      <c r="N61" s="180">
        <v>0</v>
      </c>
      <c r="O61" s="180">
        <f>ROUND(E61*N61,2)</f>
        <v>0</v>
      </c>
      <c r="P61" s="180">
        <v>0</v>
      </c>
      <c r="Q61" s="180">
        <f>ROUND(E61*P61,2)</f>
        <v>0</v>
      </c>
      <c r="R61" s="182"/>
      <c r="S61" s="182" t="s">
        <v>176</v>
      </c>
      <c r="T61" s="183" t="s">
        <v>177</v>
      </c>
      <c r="U61" s="156">
        <v>0</v>
      </c>
      <c r="V61" s="156">
        <f>ROUND(E61*U61,2)</f>
        <v>0</v>
      </c>
      <c r="W61" s="156"/>
      <c r="X61" s="156" t="s">
        <v>178</v>
      </c>
      <c r="Y61" s="156" t="s">
        <v>179</v>
      </c>
      <c r="Z61" s="194" t="s">
        <v>939</v>
      </c>
      <c r="AA61" s="146"/>
      <c r="AB61" s="146"/>
      <c r="AC61" s="146"/>
      <c r="AD61" s="146"/>
      <c r="AE61" s="146"/>
      <c r="AF61" s="146" t="s">
        <v>708</v>
      </c>
      <c r="AG61" s="146"/>
      <c r="AH61" s="146"/>
      <c r="AI61" s="146"/>
      <c r="AJ61" s="146"/>
      <c r="AK61" s="146"/>
      <c r="AL61" s="146"/>
      <c r="AM61" s="146"/>
      <c r="AN61" s="146"/>
      <c r="AO61" s="146"/>
      <c r="AP61" s="146"/>
      <c r="AQ61" s="146"/>
      <c r="AR61" s="146"/>
      <c r="AS61" s="146"/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</row>
    <row r="62" spans="1:59" ht="22.5" outlineLevel="1" x14ac:dyDescent="0.2">
      <c r="A62" s="177">
        <v>84</v>
      </c>
      <c r="B62" s="178" t="s">
        <v>811</v>
      </c>
      <c r="C62" s="188" t="s">
        <v>812</v>
      </c>
      <c r="D62" s="179" t="s">
        <v>729</v>
      </c>
      <c r="E62" s="180">
        <v>1</v>
      </c>
      <c r="F62" s="181">
        <v>10620</v>
      </c>
      <c r="G62" s="182">
        <f>ROUND(E62*F62,2)</f>
        <v>10620</v>
      </c>
      <c r="H62" s="181">
        <v>0</v>
      </c>
      <c r="I62" s="182">
        <f>ROUND(E62*H62,2)</f>
        <v>0</v>
      </c>
      <c r="J62" s="181">
        <v>8500</v>
      </c>
      <c r="K62" s="182">
        <f>ROUND(E62*J62,2)</f>
        <v>8500</v>
      </c>
      <c r="L62" s="182">
        <v>21</v>
      </c>
      <c r="M62" s="182">
        <f>G62*(1+L62/100)</f>
        <v>12850.199999999999</v>
      </c>
      <c r="N62" s="180">
        <v>0</v>
      </c>
      <c r="O62" s="180">
        <f>ROUND(E62*N62,2)</f>
        <v>0</v>
      </c>
      <c r="P62" s="180">
        <v>0</v>
      </c>
      <c r="Q62" s="180">
        <f>ROUND(E62*P62,2)</f>
        <v>0</v>
      </c>
      <c r="R62" s="182"/>
      <c r="S62" s="182" t="s">
        <v>176</v>
      </c>
      <c r="T62" s="183" t="s">
        <v>177</v>
      </c>
      <c r="U62" s="156">
        <v>0</v>
      </c>
      <c r="V62" s="156">
        <f>ROUND(E62*U62,2)</f>
        <v>0</v>
      </c>
      <c r="W62" s="156"/>
      <c r="X62" s="156" t="s">
        <v>178</v>
      </c>
      <c r="Y62" s="156" t="s">
        <v>179</v>
      </c>
      <c r="Z62" s="146"/>
      <c r="AA62" s="146"/>
      <c r="AB62" s="146"/>
      <c r="AC62" s="146"/>
      <c r="AD62" s="146"/>
      <c r="AE62" s="146"/>
      <c r="AF62" s="146" t="s">
        <v>708</v>
      </c>
      <c r="AG62" s="146"/>
      <c r="AH62" s="146"/>
      <c r="AI62" s="146"/>
      <c r="AJ62" s="146"/>
      <c r="AK62" s="146"/>
      <c r="AL62" s="146"/>
      <c r="AM62" s="146"/>
      <c r="AN62" s="146"/>
      <c r="AO62" s="146"/>
      <c r="AP62" s="146"/>
      <c r="AQ62" s="146"/>
      <c r="AR62" s="146"/>
      <c r="AS62" s="146"/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</row>
    <row r="63" spans="1:59" ht="22.5" outlineLevel="1" x14ac:dyDescent="0.2">
      <c r="A63" s="177">
        <v>85</v>
      </c>
      <c r="B63" s="178" t="s">
        <v>813</v>
      </c>
      <c r="C63" s="188" t="s">
        <v>814</v>
      </c>
      <c r="D63" s="179" t="s">
        <v>729</v>
      </c>
      <c r="E63" s="180">
        <v>1</v>
      </c>
      <c r="F63" s="181">
        <v>17936</v>
      </c>
      <c r="G63" s="182">
        <f>ROUND(E63*F63,2)</f>
        <v>17936</v>
      </c>
      <c r="H63" s="181">
        <v>0</v>
      </c>
      <c r="I63" s="182">
        <f>ROUND(E63*H63,2)</f>
        <v>0</v>
      </c>
      <c r="J63" s="181">
        <v>3500</v>
      </c>
      <c r="K63" s="182">
        <f>ROUND(E63*J63,2)</f>
        <v>3500</v>
      </c>
      <c r="L63" s="182">
        <v>21</v>
      </c>
      <c r="M63" s="182">
        <f>G63*(1+L63/100)</f>
        <v>21702.559999999998</v>
      </c>
      <c r="N63" s="180">
        <v>0</v>
      </c>
      <c r="O63" s="180">
        <f>ROUND(E63*N63,2)</f>
        <v>0</v>
      </c>
      <c r="P63" s="180">
        <v>0</v>
      </c>
      <c r="Q63" s="180">
        <f>ROUND(E63*P63,2)</f>
        <v>0</v>
      </c>
      <c r="R63" s="182"/>
      <c r="S63" s="182" t="s">
        <v>176</v>
      </c>
      <c r="T63" s="183" t="s">
        <v>177</v>
      </c>
      <c r="U63" s="156">
        <v>0</v>
      </c>
      <c r="V63" s="156">
        <f>ROUND(E63*U63,2)</f>
        <v>0</v>
      </c>
      <c r="W63" s="156"/>
      <c r="X63" s="156" t="s">
        <v>178</v>
      </c>
      <c r="Y63" s="156" t="s">
        <v>179</v>
      </c>
      <c r="Z63" s="146"/>
      <c r="AA63" s="146"/>
      <c r="AB63" s="146"/>
      <c r="AC63" s="146"/>
      <c r="AD63" s="146"/>
      <c r="AE63" s="146"/>
      <c r="AF63" s="146" t="s">
        <v>708</v>
      </c>
      <c r="AG63" s="146"/>
      <c r="AH63" s="146"/>
      <c r="AI63" s="146"/>
      <c r="AJ63" s="146"/>
      <c r="AK63" s="146"/>
      <c r="AL63" s="146"/>
      <c r="AM63" s="146"/>
      <c r="AN63" s="146"/>
      <c r="AO63" s="146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</row>
    <row r="64" spans="1:59" x14ac:dyDescent="0.2">
      <c r="A64" s="149" t="s">
        <v>173</v>
      </c>
      <c r="B64" s="150" t="s">
        <v>93</v>
      </c>
      <c r="C64" s="190" t="s">
        <v>94</v>
      </c>
      <c r="D64" s="166"/>
      <c r="E64" s="167"/>
      <c r="F64" s="168"/>
      <c r="G64" s="168">
        <f>SUMIF(AF65:AF91,"&lt;&gt;NOR",G65:G91)</f>
        <v>83033.06</v>
      </c>
      <c r="H64" s="168"/>
      <c r="I64" s="168">
        <f>SUM(I65:I91)</f>
        <v>0</v>
      </c>
      <c r="J64" s="168"/>
      <c r="K64" s="168">
        <f>SUM(K65:K91)</f>
        <v>68348</v>
      </c>
      <c r="L64" s="168"/>
      <c r="M64" s="168">
        <f>SUM(M65:M91)</f>
        <v>100470.00260000001</v>
      </c>
      <c r="N64" s="167"/>
      <c r="O64" s="167">
        <f>SUM(O65:O91)</f>
        <v>0</v>
      </c>
      <c r="P64" s="167"/>
      <c r="Q64" s="167">
        <f>SUM(Q65:Q91)</f>
        <v>0</v>
      </c>
      <c r="R64" s="168"/>
      <c r="S64" s="168"/>
      <c r="T64" s="169"/>
      <c r="U64" s="159"/>
      <c r="V64" s="159">
        <f>SUM(V65:V91)</f>
        <v>0</v>
      </c>
      <c r="W64" s="159"/>
      <c r="X64" s="159"/>
      <c r="Y64" s="159"/>
      <c r="AF64" t="s">
        <v>174</v>
      </c>
    </row>
    <row r="65" spans="1:59" outlineLevel="1" x14ac:dyDescent="0.2">
      <c r="A65" s="153"/>
      <c r="B65" s="154"/>
      <c r="C65" s="203" t="s">
        <v>815</v>
      </c>
      <c r="D65" s="203"/>
      <c r="E65" s="203"/>
      <c r="F65" s="203"/>
      <c r="G65" s="203"/>
      <c r="H65" s="156"/>
      <c r="I65" s="156"/>
      <c r="J65" s="156"/>
      <c r="K65" s="156"/>
      <c r="L65" s="156"/>
      <c r="M65" s="156"/>
      <c r="N65" s="155"/>
      <c r="O65" s="155"/>
      <c r="P65" s="155"/>
      <c r="Q65" s="155"/>
      <c r="R65" s="156"/>
      <c r="S65" s="156"/>
      <c r="T65" s="156"/>
      <c r="U65" s="156"/>
      <c r="V65" s="156"/>
      <c r="W65" s="156"/>
      <c r="X65" s="156"/>
      <c r="Y65" s="156"/>
      <c r="Z65" s="146"/>
      <c r="AA65" s="146"/>
      <c r="AB65" s="146"/>
      <c r="AC65" s="146"/>
      <c r="AD65" s="146"/>
      <c r="AE65" s="146"/>
      <c r="AF65" s="146" t="s">
        <v>181</v>
      </c>
      <c r="AG65" s="146"/>
      <c r="AH65" s="146"/>
      <c r="AI65" s="146"/>
      <c r="AJ65" s="146"/>
      <c r="AK65" s="146"/>
      <c r="AL65" s="146"/>
      <c r="AM65" s="146"/>
      <c r="AN65" s="146"/>
      <c r="AO65" s="146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</row>
    <row r="66" spans="1:59" outlineLevel="1" x14ac:dyDescent="0.2">
      <c r="A66" s="177">
        <v>86</v>
      </c>
      <c r="B66" s="178" t="s">
        <v>816</v>
      </c>
      <c r="C66" s="188" t="s">
        <v>817</v>
      </c>
      <c r="D66" s="179" t="s">
        <v>729</v>
      </c>
      <c r="E66" s="180">
        <v>1</v>
      </c>
      <c r="F66" s="181">
        <v>15741.199999999999</v>
      </c>
      <c r="G66" s="182">
        <f>ROUND(E66*F66,2)</f>
        <v>15741.2</v>
      </c>
      <c r="H66" s="181">
        <v>0</v>
      </c>
      <c r="I66" s="182">
        <f>ROUND(E66*H66,2)</f>
        <v>0</v>
      </c>
      <c r="J66" s="181">
        <v>12500</v>
      </c>
      <c r="K66" s="182">
        <f>ROUND(E66*J66,2)</f>
        <v>12500</v>
      </c>
      <c r="L66" s="182">
        <v>21</v>
      </c>
      <c r="M66" s="182">
        <f>G66*(1+L66/100)</f>
        <v>19046.851999999999</v>
      </c>
      <c r="N66" s="180">
        <v>0</v>
      </c>
      <c r="O66" s="180">
        <f>ROUND(E66*N66,2)</f>
        <v>0</v>
      </c>
      <c r="P66" s="180">
        <v>0</v>
      </c>
      <c r="Q66" s="180">
        <f>ROUND(E66*P66,2)</f>
        <v>0</v>
      </c>
      <c r="R66" s="182"/>
      <c r="S66" s="182" t="s">
        <v>176</v>
      </c>
      <c r="T66" s="183" t="s">
        <v>177</v>
      </c>
      <c r="U66" s="156">
        <v>0</v>
      </c>
      <c r="V66" s="156">
        <f>ROUND(E66*U66,2)</f>
        <v>0</v>
      </c>
      <c r="W66" s="156"/>
      <c r="X66" s="156" t="s">
        <v>178</v>
      </c>
      <c r="Y66" s="156" t="s">
        <v>179</v>
      </c>
      <c r="Z66" s="146"/>
      <c r="AA66" s="146"/>
      <c r="AB66" s="146"/>
      <c r="AC66" s="146"/>
      <c r="AD66" s="146"/>
      <c r="AE66" s="146"/>
      <c r="AF66" s="146" t="s">
        <v>708</v>
      </c>
      <c r="AG66" s="146"/>
      <c r="AH66" s="146"/>
      <c r="AI66" s="146"/>
      <c r="AJ66" s="146"/>
      <c r="AK66" s="146"/>
      <c r="AL66" s="146"/>
      <c r="AM66" s="146"/>
      <c r="AN66" s="146"/>
      <c r="AO66" s="146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</row>
    <row r="67" spans="1:59" outlineLevel="1" x14ac:dyDescent="0.2">
      <c r="A67" s="177">
        <v>87</v>
      </c>
      <c r="B67" s="178" t="s">
        <v>818</v>
      </c>
      <c r="C67" s="188" t="s">
        <v>819</v>
      </c>
      <c r="D67" s="179" t="s">
        <v>729</v>
      </c>
      <c r="E67" s="180">
        <v>1</v>
      </c>
      <c r="F67" s="181">
        <v>719.8</v>
      </c>
      <c r="G67" s="182">
        <f>ROUND(E67*F67,2)</f>
        <v>719.8</v>
      </c>
      <c r="H67" s="181">
        <v>0</v>
      </c>
      <c r="I67" s="182">
        <f>ROUND(E67*H67,2)</f>
        <v>0</v>
      </c>
      <c r="J67" s="181">
        <v>175</v>
      </c>
      <c r="K67" s="182">
        <f>ROUND(E67*J67,2)</f>
        <v>175</v>
      </c>
      <c r="L67" s="182">
        <v>21</v>
      </c>
      <c r="M67" s="182">
        <f>G67*(1+L67/100)</f>
        <v>870.95799999999997</v>
      </c>
      <c r="N67" s="180">
        <v>0</v>
      </c>
      <c r="O67" s="180">
        <f>ROUND(E67*N67,2)</f>
        <v>0</v>
      </c>
      <c r="P67" s="180">
        <v>0</v>
      </c>
      <c r="Q67" s="180">
        <f>ROUND(E67*P67,2)</f>
        <v>0</v>
      </c>
      <c r="R67" s="182"/>
      <c r="S67" s="182" t="s">
        <v>176</v>
      </c>
      <c r="T67" s="183" t="s">
        <v>177</v>
      </c>
      <c r="U67" s="156">
        <v>0</v>
      </c>
      <c r="V67" s="156">
        <f>ROUND(E67*U67,2)</f>
        <v>0</v>
      </c>
      <c r="W67" s="156"/>
      <c r="X67" s="156" t="s">
        <v>178</v>
      </c>
      <c r="Y67" s="156" t="s">
        <v>179</v>
      </c>
      <c r="Z67" s="146"/>
      <c r="AA67" s="146"/>
      <c r="AB67" s="146"/>
      <c r="AC67" s="146"/>
      <c r="AD67" s="146"/>
      <c r="AE67" s="146"/>
      <c r="AF67" s="146" t="s">
        <v>708</v>
      </c>
      <c r="AG67" s="146"/>
      <c r="AH67" s="146"/>
      <c r="AI67" s="146"/>
      <c r="AJ67" s="146"/>
      <c r="AK67" s="146"/>
      <c r="AL67" s="146"/>
      <c r="AM67" s="146"/>
      <c r="AN67" s="146"/>
      <c r="AO67" s="146"/>
      <c r="AP67" s="146"/>
      <c r="AQ67" s="146"/>
      <c r="AR67" s="146"/>
      <c r="AS67" s="146"/>
      <c r="AT67" s="146"/>
      <c r="AU67" s="146"/>
      <c r="AV67" s="146"/>
      <c r="AW67" s="146"/>
      <c r="AX67" s="146"/>
      <c r="AY67" s="146"/>
      <c r="AZ67" s="146"/>
      <c r="BA67" s="146"/>
      <c r="BB67" s="146"/>
      <c r="BC67" s="146"/>
      <c r="BD67" s="146"/>
      <c r="BE67" s="146"/>
      <c r="BF67" s="146"/>
      <c r="BG67" s="146"/>
    </row>
    <row r="68" spans="1:59" outlineLevel="1" x14ac:dyDescent="0.2">
      <c r="A68" s="177">
        <v>88</v>
      </c>
      <c r="B68" s="178" t="s">
        <v>820</v>
      </c>
      <c r="C68" s="188" t="s">
        <v>821</v>
      </c>
      <c r="D68" s="179" t="s">
        <v>729</v>
      </c>
      <c r="E68" s="180">
        <v>1</v>
      </c>
      <c r="F68" s="181">
        <v>293.82</v>
      </c>
      <c r="G68" s="182">
        <f>ROUND(E68*F68,2)</f>
        <v>293.82</v>
      </c>
      <c r="H68" s="181">
        <v>0</v>
      </c>
      <c r="I68" s="182">
        <f>ROUND(E68*H68,2)</f>
        <v>0</v>
      </c>
      <c r="J68" s="181">
        <v>230</v>
      </c>
      <c r="K68" s="182">
        <f>ROUND(E68*J68,2)</f>
        <v>230</v>
      </c>
      <c r="L68" s="182">
        <v>21</v>
      </c>
      <c r="M68" s="182">
        <f>G68*(1+L68/100)</f>
        <v>355.5222</v>
      </c>
      <c r="N68" s="180">
        <v>0</v>
      </c>
      <c r="O68" s="180">
        <f>ROUND(E68*N68,2)</f>
        <v>0</v>
      </c>
      <c r="P68" s="180">
        <v>0</v>
      </c>
      <c r="Q68" s="180">
        <f>ROUND(E68*P68,2)</f>
        <v>0</v>
      </c>
      <c r="R68" s="182"/>
      <c r="S68" s="182" t="s">
        <v>176</v>
      </c>
      <c r="T68" s="183" t="s">
        <v>177</v>
      </c>
      <c r="U68" s="156">
        <v>0</v>
      </c>
      <c r="V68" s="156">
        <f>ROUND(E68*U68,2)</f>
        <v>0</v>
      </c>
      <c r="W68" s="156"/>
      <c r="X68" s="156" t="s">
        <v>178</v>
      </c>
      <c r="Y68" s="156" t="s">
        <v>179</v>
      </c>
      <c r="Z68" s="146"/>
      <c r="AA68" s="146"/>
      <c r="AB68" s="146"/>
      <c r="AC68" s="146"/>
      <c r="AD68" s="146"/>
      <c r="AE68" s="146"/>
      <c r="AF68" s="146" t="s">
        <v>708</v>
      </c>
      <c r="AG68" s="146"/>
      <c r="AH68" s="146"/>
      <c r="AI68" s="146"/>
      <c r="AJ68" s="146"/>
      <c r="AK68" s="146"/>
      <c r="AL68" s="146"/>
      <c r="AM68" s="146"/>
      <c r="AN68" s="146"/>
      <c r="AO68" s="146"/>
      <c r="AP68" s="146"/>
      <c r="AQ68" s="146"/>
      <c r="AR68" s="146"/>
      <c r="AS68" s="146"/>
      <c r="AT68" s="146"/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6"/>
      <c r="BF68" s="146"/>
      <c r="BG68" s="146"/>
    </row>
    <row r="69" spans="1:59" outlineLevel="1" x14ac:dyDescent="0.2">
      <c r="A69" s="170">
        <v>89</v>
      </c>
      <c r="B69" s="171" t="s">
        <v>822</v>
      </c>
      <c r="C69" s="186" t="s">
        <v>823</v>
      </c>
      <c r="D69" s="172" t="s">
        <v>729</v>
      </c>
      <c r="E69" s="173">
        <v>1</v>
      </c>
      <c r="F69" s="174">
        <v>719.8</v>
      </c>
      <c r="G69" s="175">
        <f>ROUND(E69*F69,2)</f>
        <v>719.8</v>
      </c>
      <c r="H69" s="174">
        <v>0</v>
      </c>
      <c r="I69" s="175">
        <f>ROUND(E69*H69,2)</f>
        <v>0</v>
      </c>
      <c r="J69" s="174">
        <v>890</v>
      </c>
      <c r="K69" s="175">
        <f>ROUND(E69*J69,2)</f>
        <v>890</v>
      </c>
      <c r="L69" s="175">
        <v>21</v>
      </c>
      <c r="M69" s="175">
        <f>G69*(1+L69/100)</f>
        <v>870.95799999999997</v>
      </c>
      <c r="N69" s="173">
        <v>0</v>
      </c>
      <c r="O69" s="173">
        <f>ROUND(E69*N69,2)</f>
        <v>0</v>
      </c>
      <c r="P69" s="173">
        <v>0</v>
      </c>
      <c r="Q69" s="173">
        <f>ROUND(E69*P69,2)</f>
        <v>0</v>
      </c>
      <c r="R69" s="175"/>
      <c r="S69" s="175" t="s">
        <v>176</v>
      </c>
      <c r="T69" s="176" t="s">
        <v>177</v>
      </c>
      <c r="U69" s="156">
        <v>0</v>
      </c>
      <c r="V69" s="156">
        <f>ROUND(E69*U69,2)</f>
        <v>0</v>
      </c>
      <c r="W69" s="156"/>
      <c r="X69" s="156" t="s">
        <v>178</v>
      </c>
      <c r="Y69" s="156" t="s">
        <v>179</v>
      </c>
      <c r="Z69" s="146"/>
      <c r="AA69" s="146"/>
      <c r="AB69" s="146"/>
      <c r="AC69" s="146"/>
      <c r="AD69" s="146"/>
      <c r="AE69" s="146"/>
      <c r="AF69" s="146" t="s">
        <v>708</v>
      </c>
      <c r="AG69" s="146"/>
      <c r="AH69" s="146"/>
      <c r="AI69" s="146"/>
      <c r="AJ69" s="146"/>
      <c r="AK69" s="146"/>
      <c r="AL69" s="146"/>
      <c r="AM69" s="146"/>
      <c r="AN69" s="146"/>
      <c r="AO69" s="146"/>
      <c r="AP69" s="146"/>
      <c r="AQ69" s="146"/>
      <c r="AR69" s="146"/>
      <c r="AS69" s="146"/>
      <c r="AT69" s="146"/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</row>
    <row r="70" spans="1:59" outlineLevel="2" x14ac:dyDescent="0.2">
      <c r="A70" s="153"/>
      <c r="B70" s="154"/>
      <c r="C70" s="203" t="s">
        <v>824</v>
      </c>
      <c r="D70" s="203"/>
      <c r="E70" s="203"/>
      <c r="F70" s="203"/>
      <c r="G70" s="203"/>
      <c r="H70" s="156"/>
      <c r="I70" s="156"/>
      <c r="J70" s="156"/>
      <c r="K70" s="156"/>
      <c r="L70" s="156"/>
      <c r="M70" s="156"/>
      <c r="N70" s="155"/>
      <c r="O70" s="155"/>
      <c r="P70" s="155"/>
      <c r="Q70" s="155"/>
      <c r="R70" s="156"/>
      <c r="S70" s="156"/>
      <c r="T70" s="156"/>
      <c r="U70" s="156"/>
      <c r="V70" s="156"/>
      <c r="W70" s="156"/>
      <c r="X70" s="156"/>
      <c r="Y70" s="156"/>
      <c r="Z70" s="146"/>
      <c r="AA70" s="146"/>
      <c r="AB70" s="146"/>
      <c r="AC70" s="146"/>
      <c r="AD70" s="146"/>
      <c r="AE70" s="146"/>
      <c r="AF70" s="146" t="s">
        <v>181</v>
      </c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</row>
    <row r="71" spans="1:59" outlineLevel="3" x14ac:dyDescent="0.2">
      <c r="A71" s="153"/>
      <c r="B71" s="154"/>
      <c r="C71" s="204" t="s">
        <v>825</v>
      </c>
      <c r="D71" s="204"/>
      <c r="E71" s="204"/>
      <c r="F71" s="204"/>
      <c r="G71" s="204"/>
      <c r="H71" s="156"/>
      <c r="I71" s="156"/>
      <c r="J71" s="156"/>
      <c r="K71" s="156"/>
      <c r="L71" s="156"/>
      <c r="M71" s="156"/>
      <c r="N71" s="155"/>
      <c r="O71" s="155"/>
      <c r="P71" s="155"/>
      <c r="Q71" s="155"/>
      <c r="R71" s="156"/>
      <c r="S71" s="156"/>
      <c r="T71" s="156"/>
      <c r="U71" s="156"/>
      <c r="V71" s="156"/>
      <c r="W71" s="156"/>
      <c r="X71" s="156"/>
      <c r="Y71" s="156"/>
      <c r="Z71" s="146"/>
      <c r="AA71" s="146"/>
      <c r="AB71" s="146"/>
      <c r="AC71" s="146"/>
      <c r="AD71" s="146"/>
      <c r="AE71" s="146"/>
      <c r="AF71" s="146" t="s">
        <v>181</v>
      </c>
      <c r="AG71" s="146"/>
      <c r="AH71" s="146"/>
      <c r="AI71" s="146"/>
      <c r="AJ71" s="146"/>
      <c r="AK71" s="146"/>
      <c r="AL71" s="146"/>
      <c r="AM71" s="146"/>
      <c r="AN71" s="146"/>
      <c r="AO71" s="146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</row>
    <row r="72" spans="1:59" outlineLevel="1" x14ac:dyDescent="0.2">
      <c r="A72" s="177">
        <v>90</v>
      </c>
      <c r="B72" s="178" t="s">
        <v>826</v>
      </c>
      <c r="C72" s="188" t="s">
        <v>827</v>
      </c>
      <c r="D72" s="179" t="s">
        <v>729</v>
      </c>
      <c r="E72" s="180">
        <v>1</v>
      </c>
      <c r="F72" s="181">
        <v>7658.2</v>
      </c>
      <c r="G72" s="182">
        <f t="shared" ref="G72:G88" si="14">ROUND(E72*F72,2)</f>
        <v>7658.2</v>
      </c>
      <c r="H72" s="181">
        <v>0</v>
      </c>
      <c r="I72" s="182">
        <f t="shared" ref="I72:I88" si="15">ROUND(E72*H72,2)</f>
        <v>0</v>
      </c>
      <c r="J72" s="181">
        <v>12500</v>
      </c>
      <c r="K72" s="182">
        <f t="shared" ref="K72:K88" si="16">ROUND(E72*J72,2)</f>
        <v>12500</v>
      </c>
      <c r="L72" s="182">
        <v>21</v>
      </c>
      <c r="M72" s="182">
        <f t="shared" ref="M72:M88" si="17">G72*(1+L72/100)</f>
        <v>9266.4219999999987</v>
      </c>
      <c r="N72" s="180">
        <v>0</v>
      </c>
      <c r="O72" s="180">
        <f t="shared" ref="O72:O88" si="18">ROUND(E72*N72,2)</f>
        <v>0</v>
      </c>
      <c r="P72" s="180">
        <v>0</v>
      </c>
      <c r="Q72" s="180">
        <f t="shared" ref="Q72:Q88" si="19">ROUND(E72*P72,2)</f>
        <v>0</v>
      </c>
      <c r="R72" s="182"/>
      <c r="S72" s="182" t="s">
        <v>176</v>
      </c>
      <c r="T72" s="183" t="s">
        <v>177</v>
      </c>
      <c r="U72" s="156">
        <v>0</v>
      </c>
      <c r="V72" s="156">
        <f t="shared" ref="V72:V88" si="20">ROUND(E72*U72,2)</f>
        <v>0</v>
      </c>
      <c r="W72" s="156"/>
      <c r="X72" s="156" t="s">
        <v>178</v>
      </c>
      <c r="Y72" s="156" t="s">
        <v>179</v>
      </c>
      <c r="Z72" s="146"/>
      <c r="AA72" s="146"/>
      <c r="AB72" s="146"/>
      <c r="AC72" s="146"/>
      <c r="AD72" s="146"/>
      <c r="AE72" s="146"/>
      <c r="AF72" s="146" t="s">
        <v>708</v>
      </c>
      <c r="AG72" s="146"/>
      <c r="AH72" s="146"/>
      <c r="AI72" s="146"/>
      <c r="AJ72" s="146"/>
      <c r="AK72" s="146"/>
      <c r="AL72" s="146"/>
      <c r="AM72" s="146"/>
      <c r="AN72" s="146"/>
      <c r="AO72" s="146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</row>
    <row r="73" spans="1:59" outlineLevel="1" x14ac:dyDescent="0.2">
      <c r="A73" s="177">
        <v>91</v>
      </c>
      <c r="B73" s="178" t="s">
        <v>828</v>
      </c>
      <c r="C73" s="188" t="s">
        <v>823</v>
      </c>
      <c r="D73" s="179" t="s">
        <v>729</v>
      </c>
      <c r="E73" s="180">
        <v>1</v>
      </c>
      <c r="F73" s="181">
        <v>520.38</v>
      </c>
      <c r="G73" s="182">
        <f t="shared" si="14"/>
        <v>520.38</v>
      </c>
      <c r="H73" s="181">
        <v>0</v>
      </c>
      <c r="I73" s="182">
        <f t="shared" si="15"/>
        <v>0</v>
      </c>
      <c r="J73" s="181">
        <v>698</v>
      </c>
      <c r="K73" s="182">
        <f t="shared" si="16"/>
        <v>698</v>
      </c>
      <c r="L73" s="182">
        <v>21</v>
      </c>
      <c r="M73" s="182">
        <f t="shared" si="17"/>
        <v>629.65980000000002</v>
      </c>
      <c r="N73" s="180">
        <v>0</v>
      </c>
      <c r="O73" s="180">
        <f t="shared" si="18"/>
        <v>0</v>
      </c>
      <c r="P73" s="180">
        <v>0</v>
      </c>
      <c r="Q73" s="180">
        <f t="shared" si="19"/>
        <v>0</v>
      </c>
      <c r="R73" s="182"/>
      <c r="S73" s="182" t="s">
        <v>176</v>
      </c>
      <c r="T73" s="183" t="s">
        <v>177</v>
      </c>
      <c r="U73" s="156">
        <v>0</v>
      </c>
      <c r="V73" s="156">
        <f t="shared" si="20"/>
        <v>0</v>
      </c>
      <c r="W73" s="156"/>
      <c r="X73" s="156" t="s">
        <v>178</v>
      </c>
      <c r="Y73" s="156" t="s">
        <v>179</v>
      </c>
      <c r="Z73" s="146"/>
      <c r="AA73" s="146"/>
      <c r="AB73" s="146"/>
      <c r="AC73" s="146"/>
      <c r="AD73" s="146"/>
      <c r="AE73" s="146"/>
      <c r="AF73" s="146" t="s">
        <v>708</v>
      </c>
      <c r="AG73" s="146"/>
      <c r="AH73" s="146"/>
      <c r="AI73" s="146"/>
      <c r="AJ73" s="146"/>
      <c r="AK73" s="146"/>
      <c r="AL73" s="146"/>
      <c r="AM73" s="146"/>
      <c r="AN73" s="146"/>
      <c r="AO73" s="146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</row>
    <row r="74" spans="1:59" outlineLevel="1" x14ac:dyDescent="0.2">
      <c r="A74" s="177">
        <v>92</v>
      </c>
      <c r="B74" s="178" t="s">
        <v>829</v>
      </c>
      <c r="C74" s="188" t="s">
        <v>830</v>
      </c>
      <c r="D74" s="179" t="s">
        <v>729</v>
      </c>
      <c r="E74" s="180">
        <v>1</v>
      </c>
      <c r="F74" s="181">
        <v>4130</v>
      </c>
      <c r="G74" s="182">
        <f t="shared" si="14"/>
        <v>4130</v>
      </c>
      <c r="H74" s="181">
        <v>0</v>
      </c>
      <c r="I74" s="182">
        <f t="shared" si="15"/>
        <v>0</v>
      </c>
      <c r="J74" s="181">
        <v>12600</v>
      </c>
      <c r="K74" s="182">
        <f t="shared" si="16"/>
        <v>12600</v>
      </c>
      <c r="L74" s="182">
        <v>21</v>
      </c>
      <c r="M74" s="182">
        <f t="shared" si="17"/>
        <v>4997.3</v>
      </c>
      <c r="N74" s="180">
        <v>0</v>
      </c>
      <c r="O74" s="180">
        <f t="shared" si="18"/>
        <v>0</v>
      </c>
      <c r="P74" s="180">
        <v>0</v>
      </c>
      <c r="Q74" s="180">
        <f t="shared" si="19"/>
        <v>0</v>
      </c>
      <c r="R74" s="182"/>
      <c r="S74" s="182" t="s">
        <v>176</v>
      </c>
      <c r="T74" s="183" t="s">
        <v>177</v>
      </c>
      <c r="U74" s="156">
        <v>0</v>
      </c>
      <c r="V74" s="156">
        <f t="shared" si="20"/>
        <v>0</v>
      </c>
      <c r="W74" s="156"/>
      <c r="X74" s="156" t="s">
        <v>178</v>
      </c>
      <c r="Y74" s="156" t="s">
        <v>179</v>
      </c>
      <c r="Z74" s="146"/>
      <c r="AA74" s="146"/>
      <c r="AB74" s="146"/>
      <c r="AC74" s="146"/>
      <c r="AD74" s="146"/>
      <c r="AE74" s="146"/>
      <c r="AF74" s="146" t="s">
        <v>708</v>
      </c>
      <c r="AG74" s="146"/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</row>
    <row r="75" spans="1:59" outlineLevel="1" x14ac:dyDescent="0.2">
      <c r="A75" s="177">
        <v>93</v>
      </c>
      <c r="B75" s="178" t="s">
        <v>831</v>
      </c>
      <c r="C75" s="188" t="s">
        <v>832</v>
      </c>
      <c r="D75" s="179" t="s">
        <v>729</v>
      </c>
      <c r="E75" s="180">
        <v>1</v>
      </c>
      <c r="F75" s="181">
        <v>1705.1</v>
      </c>
      <c r="G75" s="182">
        <f t="shared" si="14"/>
        <v>1705.1</v>
      </c>
      <c r="H75" s="181">
        <v>0</v>
      </c>
      <c r="I75" s="182">
        <f t="shared" si="15"/>
        <v>0</v>
      </c>
      <c r="J75" s="181">
        <v>1850</v>
      </c>
      <c r="K75" s="182">
        <f t="shared" si="16"/>
        <v>1850</v>
      </c>
      <c r="L75" s="182">
        <v>21</v>
      </c>
      <c r="M75" s="182">
        <f t="shared" si="17"/>
        <v>2063.1709999999998</v>
      </c>
      <c r="N75" s="180">
        <v>0</v>
      </c>
      <c r="O75" s="180">
        <f t="shared" si="18"/>
        <v>0</v>
      </c>
      <c r="P75" s="180">
        <v>0</v>
      </c>
      <c r="Q75" s="180">
        <f t="shared" si="19"/>
        <v>0</v>
      </c>
      <c r="R75" s="182"/>
      <c r="S75" s="182" t="s">
        <v>176</v>
      </c>
      <c r="T75" s="183" t="s">
        <v>177</v>
      </c>
      <c r="U75" s="156">
        <v>0</v>
      </c>
      <c r="V75" s="156">
        <f t="shared" si="20"/>
        <v>0</v>
      </c>
      <c r="W75" s="156"/>
      <c r="X75" s="156" t="s">
        <v>178</v>
      </c>
      <c r="Y75" s="156" t="s">
        <v>179</v>
      </c>
      <c r="Z75" s="146"/>
      <c r="AA75" s="146"/>
      <c r="AB75" s="146"/>
      <c r="AC75" s="146"/>
      <c r="AD75" s="146"/>
      <c r="AE75" s="146"/>
      <c r="AF75" s="146" t="s">
        <v>708</v>
      </c>
      <c r="AG75" s="146"/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</row>
    <row r="76" spans="1:59" outlineLevel="1" x14ac:dyDescent="0.2">
      <c r="A76" s="177">
        <v>94</v>
      </c>
      <c r="B76" s="178" t="s">
        <v>833</v>
      </c>
      <c r="C76" s="188" t="s">
        <v>834</v>
      </c>
      <c r="D76" s="179" t="s">
        <v>729</v>
      </c>
      <c r="E76" s="180">
        <v>1</v>
      </c>
      <c r="F76" s="181">
        <v>847.24</v>
      </c>
      <c r="G76" s="182">
        <f t="shared" si="14"/>
        <v>847.24</v>
      </c>
      <c r="H76" s="181">
        <v>0</v>
      </c>
      <c r="I76" s="182">
        <f t="shared" si="15"/>
        <v>0</v>
      </c>
      <c r="J76" s="181">
        <v>425</v>
      </c>
      <c r="K76" s="182">
        <f t="shared" si="16"/>
        <v>425</v>
      </c>
      <c r="L76" s="182">
        <v>21</v>
      </c>
      <c r="M76" s="182">
        <f t="shared" si="17"/>
        <v>1025.1604</v>
      </c>
      <c r="N76" s="180">
        <v>0</v>
      </c>
      <c r="O76" s="180">
        <f t="shared" si="18"/>
        <v>0</v>
      </c>
      <c r="P76" s="180">
        <v>0</v>
      </c>
      <c r="Q76" s="180">
        <f t="shared" si="19"/>
        <v>0</v>
      </c>
      <c r="R76" s="182"/>
      <c r="S76" s="182" t="s">
        <v>176</v>
      </c>
      <c r="T76" s="183" t="s">
        <v>177</v>
      </c>
      <c r="U76" s="156">
        <v>0</v>
      </c>
      <c r="V76" s="156">
        <f t="shared" si="20"/>
        <v>0</v>
      </c>
      <c r="W76" s="156"/>
      <c r="X76" s="156" t="s">
        <v>178</v>
      </c>
      <c r="Y76" s="156" t="s">
        <v>179</v>
      </c>
      <c r="Z76" s="146"/>
      <c r="AA76" s="146"/>
      <c r="AB76" s="146"/>
      <c r="AC76" s="146"/>
      <c r="AD76" s="146"/>
      <c r="AE76" s="146"/>
      <c r="AF76" s="146" t="s">
        <v>708</v>
      </c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</row>
    <row r="77" spans="1:59" outlineLevel="1" x14ac:dyDescent="0.2">
      <c r="A77" s="177">
        <v>95</v>
      </c>
      <c r="B77" s="178" t="s">
        <v>835</v>
      </c>
      <c r="C77" s="188" t="s">
        <v>836</v>
      </c>
      <c r="D77" s="179" t="s">
        <v>729</v>
      </c>
      <c r="E77" s="180">
        <v>1</v>
      </c>
      <c r="F77" s="181">
        <v>545.16</v>
      </c>
      <c r="G77" s="182">
        <f t="shared" si="14"/>
        <v>545.16</v>
      </c>
      <c r="H77" s="181">
        <v>0</v>
      </c>
      <c r="I77" s="182">
        <f t="shared" si="15"/>
        <v>0</v>
      </c>
      <c r="J77" s="181">
        <v>456</v>
      </c>
      <c r="K77" s="182">
        <f t="shared" si="16"/>
        <v>456</v>
      </c>
      <c r="L77" s="182">
        <v>21</v>
      </c>
      <c r="M77" s="182">
        <f t="shared" si="17"/>
        <v>659.64359999999999</v>
      </c>
      <c r="N77" s="180">
        <v>0</v>
      </c>
      <c r="O77" s="180">
        <f t="shared" si="18"/>
        <v>0</v>
      </c>
      <c r="P77" s="180">
        <v>0</v>
      </c>
      <c r="Q77" s="180">
        <f t="shared" si="19"/>
        <v>0</v>
      </c>
      <c r="R77" s="182"/>
      <c r="S77" s="182" t="s">
        <v>176</v>
      </c>
      <c r="T77" s="183" t="s">
        <v>177</v>
      </c>
      <c r="U77" s="156">
        <v>0</v>
      </c>
      <c r="V77" s="156">
        <f t="shared" si="20"/>
        <v>0</v>
      </c>
      <c r="W77" s="156"/>
      <c r="X77" s="156" t="s">
        <v>178</v>
      </c>
      <c r="Y77" s="156" t="s">
        <v>179</v>
      </c>
      <c r="Z77" s="146"/>
      <c r="AA77" s="146"/>
      <c r="AB77" s="146"/>
      <c r="AC77" s="146"/>
      <c r="AD77" s="146"/>
      <c r="AE77" s="146"/>
      <c r="AF77" s="146" t="s">
        <v>708</v>
      </c>
      <c r="AG77" s="146"/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</row>
    <row r="78" spans="1:59" outlineLevel="1" x14ac:dyDescent="0.2">
      <c r="A78" s="177">
        <v>96</v>
      </c>
      <c r="B78" s="178" t="s">
        <v>837</v>
      </c>
      <c r="C78" s="188" t="s">
        <v>838</v>
      </c>
      <c r="D78" s="179" t="s">
        <v>729</v>
      </c>
      <c r="E78" s="180">
        <v>5</v>
      </c>
      <c r="F78" s="181">
        <v>1439.6</v>
      </c>
      <c r="G78" s="182">
        <f t="shared" si="14"/>
        <v>7198</v>
      </c>
      <c r="H78" s="181">
        <v>0</v>
      </c>
      <c r="I78" s="182">
        <f t="shared" si="15"/>
        <v>0</v>
      </c>
      <c r="J78" s="181">
        <v>1050</v>
      </c>
      <c r="K78" s="182">
        <f t="shared" si="16"/>
        <v>5250</v>
      </c>
      <c r="L78" s="182">
        <v>21</v>
      </c>
      <c r="M78" s="182">
        <f t="shared" si="17"/>
        <v>8709.58</v>
      </c>
      <c r="N78" s="180">
        <v>0</v>
      </c>
      <c r="O78" s="180">
        <f t="shared" si="18"/>
        <v>0</v>
      </c>
      <c r="P78" s="180">
        <v>0</v>
      </c>
      <c r="Q78" s="180">
        <f t="shared" si="19"/>
        <v>0</v>
      </c>
      <c r="R78" s="182"/>
      <c r="S78" s="182" t="s">
        <v>176</v>
      </c>
      <c r="T78" s="183" t="s">
        <v>177</v>
      </c>
      <c r="U78" s="156">
        <v>0</v>
      </c>
      <c r="V78" s="156">
        <f t="shared" si="20"/>
        <v>0</v>
      </c>
      <c r="W78" s="156"/>
      <c r="X78" s="156" t="s">
        <v>178</v>
      </c>
      <c r="Y78" s="156" t="s">
        <v>179</v>
      </c>
      <c r="Z78" s="146"/>
      <c r="AA78" s="146"/>
      <c r="AB78" s="146"/>
      <c r="AC78" s="146"/>
      <c r="AD78" s="146"/>
      <c r="AE78" s="146"/>
      <c r="AF78" s="146" t="s">
        <v>708</v>
      </c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</row>
    <row r="79" spans="1:59" outlineLevel="1" x14ac:dyDescent="0.2">
      <c r="A79" s="177">
        <v>97</v>
      </c>
      <c r="B79" s="178" t="s">
        <v>839</v>
      </c>
      <c r="C79" s="188" t="s">
        <v>840</v>
      </c>
      <c r="D79" s="179" t="s">
        <v>729</v>
      </c>
      <c r="E79" s="180">
        <v>1</v>
      </c>
      <c r="F79" s="181">
        <v>1982.3999999999999</v>
      </c>
      <c r="G79" s="182">
        <f t="shared" si="14"/>
        <v>1982.4</v>
      </c>
      <c r="H79" s="181">
        <v>0</v>
      </c>
      <c r="I79" s="182">
        <f t="shared" si="15"/>
        <v>0</v>
      </c>
      <c r="J79" s="181">
        <v>1690</v>
      </c>
      <c r="K79" s="182">
        <f t="shared" si="16"/>
        <v>1690</v>
      </c>
      <c r="L79" s="182">
        <v>21</v>
      </c>
      <c r="M79" s="182">
        <f t="shared" si="17"/>
        <v>2398.7040000000002</v>
      </c>
      <c r="N79" s="180">
        <v>0</v>
      </c>
      <c r="O79" s="180">
        <f t="shared" si="18"/>
        <v>0</v>
      </c>
      <c r="P79" s="180">
        <v>0</v>
      </c>
      <c r="Q79" s="180">
        <f t="shared" si="19"/>
        <v>0</v>
      </c>
      <c r="R79" s="182"/>
      <c r="S79" s="182" t="s">
        <v>176</v>
      </c>
      <c r="T79" s="183" t="s">
        <v>177</v>
      </c>
      <c r="U79" s="156">
        <v>0</v>
      </c>
      <c r="V79" s="156">
        <f t="shared" si="20"/>
        <v>0</v>
      </c>
      <c r="W79" s="156"/>
      <c r="X79" s="156" t="s">
        <v>178</v>
      </c>
      <c r="Y79" s="156" t="s">
        <v>179</v>
      </c>
      <c r="Z79" s="146"/>
      <c r="AA79" s="146"/>
      <c r="AB79" s="146"/>
      <c r="AC79" s="146"/>
      <c r="AD79" s="146"/>
      <c r="AE79" s="146"/>
      <c r="AF79" s="146" t="s">
        <v>708</v>
      </c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</row>
    <row r="80" spans="1:59" outlineLevel="1" x14ac:dyDescent="0.2">
      <c r="A80" s="177">
        <v>98</v>
      </c>
      <c r="B80" s="178" t="s">
        <v>841</v>
      </c>
      <c r="C80" s="188" t="s">
        <v>842</v>
      </c>
      <c r="D80" s="179" t="s">
        <v>729</v>
      </c>
      <c r="E80" s="180">
        <v>4</v>
      </c>
      <c r="F80" s="181">
        <v>177</v>
      </c>
      <c r="G80" s="182">
        <f t="shared" si="14"/>
        <v>708</v>
      </c>
      <c r="H80" s="181">
        <v>0</v>
      </c>
      <c r="I80" s="182">
        <f t="shared" si="15"/>
        <v>0</v>
      </c>
      <c r="J80" s="181">
        <v>230</v>
      </c>
      <c r="K80" s="182">
        <f t="shared" si="16"/>
        <v>920</v>
      </c>
      <c r="L80" s="182">
        <v>21</v>
      </c>
      <c r="M80" s="182">
        <f t="shared" si="17"/>
        <v>856.68</v>
      </c>
      <c r="N80" s="180">
        <v>0</v>
      </c>
      <c r="O80" s="180">
        <f t="shared" si="18"/>
        <v>0</v>
      </c>
      <c r="P80" s="180">
        <v>0</v>
      </c>
      <c r="Q80" s="180">
        <f t="shared" si="19"/>
        <v>0</v>
      </c>
      <c r="R80" s="182"/>
      <c r="S80" s="182" t="s">
        <v>176</v>
      </c>
      <c r="T80" s="183" t="s">
        <v>177</v>
      </c>
      <c r="U80" s="156">
        <v>0</v>
      </c>
      <c r="V80" s="156">
        <f t="shared" si="20"/>
        <v>0</v>
      </c>
      <c r="W80" s="156"/>
      <c r="X80" s="156" t="s">
        <v>178</v>
      </c>
      <c r="Y80" s="156" t="s">
        <v>179</v>
      </c>
      <c r="Z80" s="146"/>
      <c r="AA80" s="146"/>
      <c r="AB80" s="146"/>
      <c r="AC80" s="146"/>
      <c r="AD80" s="146"/>
      <c r="AE80" s="146"/>
      <c r="AF80" s="146" t="s">
        <v>708</v>
      </c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</row>
    <row r="81" spans="1:59" outlineLevel="1" x14ac:dyDescent="0.2">
      <c r="A81" s="177">
        <v>99</v>
      </c>
      <c r="B81" s="178" t="s">
        <v>843</v>
      </c>
      <c r="C81" s="188" t="s">
        <v>844</v>
      </c>
      <c r="D81" s="179" t="s">
        <v>729</v>
      </c>
      <c r="E81" s="180">
        <v>6</v>
      </c>
      <c r="F81" s="181">
        <v>177</v>
      </c>
      <c r="G81" s="182">
        <f t="shared" si="14"/>
        <v>1062</v>
      </c>
      <c r="H81" s="181">
        <v>0</v>
      </c>
      <c r="I81" s="182">
        <f t="shared" si="15"/>
        <v>0</v>
      </c>
      <c r="J81" s="181">
        <v>132</v>
      </c>
      <c r="K81" s="182">
        <f t="shared" si="16"/>
        <v>792</v>
      </c>
      <c r="L81" s="182">
        <v>21</v>
      </c>
      <c r="M81" s="182">
        <f t="shared" si="17"/>
        <v>1285.02</v>
      </c>
      <c r="N81" s="180">
        <v>0</v>
      </c>
      <c r="O81" s="180">
        <f t="shared" si="18"/>
        <v>0</v>
      </c>
      <c r="P81" s="180">
        <v>0</v>
      </c>
      <c r="Q81" s="180">
        <f t="shared" si="19"/>
        <v>0</v>
      </c>
      <c r="R81" s="182"/>
      <c r="S81" s="182" t="s">
        <v>176</v>
      </c>
      <c r="T81" s="183" t="s">
        <v>177</v>
      </c>
      <c r="U81" s="156">
        <v>0</v>
      </c>
      <c r="V81" s="156">
        <f t="shared" si="20"/>
        <v>0</v>
      </c>
      <c r="W81" s="156"/>
      <c r="X81" s="156" t="s">
        <v>178</v>
      </c>
      <c r="Y81" s="156" t="s">
        <v>179</v>
      </c>
      <c r="Z81" s="146"/>
      <c r="AA81" s="146"/>
      <c r="AB81" s="146"/>
      <c r="AC81" s="146"/>
      <c r="AD81" s="146"/>
      <c r="AE81" s="146"/>
      <c r="AF81" s="146" t="s">
        <v>708</v>
      </c>
      <c r="AG81" s="146"/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  <c r="AR81" s="146"/>
      <c r="AS81" s="146"/>
      <c r="AT81" s="146"/>
      <c r="AU81" s="146"/>
      <c r="AV81" s="146"/>
      <c r="AW81" s="146"/>
      <c r="AX81" s="146"/>
      <c r="AY81" s="146"/>
      <c r="AZ81" s="146"/>
      <c r="BA81" s="146"/>
      <c r="BB81" s="146"/>
      <c r="BC81" s="146"/>
      <c r="BD81" s="146"/>
      <c r="BE81" s="146"/>
      <c r="BF81" s="146"/>
      <c r="BG81" s="146"/>
    </row>
    <row r="82" spans="1:59" outlineLevel="1" x14ac:dyDescent="0.2">
      <c r="A82" s="177">
        <v>100</v>
      </c>
      <c r="B82" s="178" t="s">
        <v>845</v>
      </c>
      <c r="C82" s="188" t="s">
        <v>846</v>
      </c>
      <c r="D82" s="179" t="s">
        <v>729</v>
      </c>
      <c r="E82" s="180">
        <v>22</v>
      </c>
      <c r="F82" s="181">
        <v>177</v>
      </c>
      <c r="G82" s="182">
        <f t="shared" si="14"/>
        <v>3894</v>
      </c>
      <c r="H82" s="181">
        <v>0</v>
      </c>
      <c r="I82" s="182">
        <f t="shared" si="15"/>
        <v>0</v>
      </c>
      <c r="J82" s="181">
        <v>143</v>
      </c>
      <c r="K82" s="182">
        <f t="shared" si="16"/>
        <v>3146</v>
      </c>
      <c r="L82" s="182">
        <v>21</v>
      </c>
      <c r="M82" s="182">
        <f t="shared" si="17"/>
        <v>4711.74</v>
      </c>
      <c r="N82" s="180">
        <v>0</v>
      </c>
      <c r="O82" s="180">
        <f t="shared" si="18"/>
        <v>0</v>
      </c>
      <c r="P82" s="180">
        <v>0</v>
      </c>
      <c r="Q82" s="180">
        <f t="shared" si="19"/>
        <v>0</v>
      </c>
      <c r="R82" s="182"/>
      <c r="S82" s="182" t="s">
        <v>176</v>
      </c>
      <c r="T82" s="183" t="s">
        <v>177</v>
      </c>
      <c r="U82" s="156">
        <v>0</v>
      </c>
      <c r="V82" s="156">
        <f t="shared" si="20"/>
        <v>0</v>
      </c>
      <c r="W82" s="156"/>
      <c r="X82" s="156" t="s">
        <v>178</v>
      </c>
      <c r="Y82" s="156" t="s">
        <v>179</v>
      </c>
      <c r="Z82" s="146"/>
      <c r="AA82" s="146"/>
      <c r="AB82" s="146"/>
      <c r="AC82" s="146"/>
      <c r="AD82" s="146"/>
      <c r="AE82" s="146"/>
      <c r="AF82" s="146" t="s">
        <v>708</v>
      </c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6"/>
      <c r="BD82" s="146"/>
      <c r="BE82" s="146"/>
      <c r="BF82" s="146"/>
      <c r="BG82" s="146"/>
    </row>
    <row r="83" spans="1:59" outlineLevel="1" x14ac:dyDescent="0.2">
      <c r="A83" s="177">
        <v>101</v>
      </c>
      <c r="B83" s="178" t="s">
        <v>847</v>
      </c>
      <c r="C83" s="188" t="s">
        <v>848</v>
      </c>
      <c r="D83" s="179" t="s">
        <v>729</v>
      </c>
      <c r="E83" s="180">
        <v>1</v>
      </c>
      <c r="F83" s="181">
        <v>613.6</v>
      </c>
      <c r="G83" s="182">
        <f t="shared" si="14"/>
        <v>613.6</v>
      </c>
      <c r="H83" s="181">
        <v>0</v>
      </c>
      <c r="I83" s="182">
        <f t="shared" si="15"/>
        <v>0</v>
      </c>
      <c r="J83" s="181">
        <v>410</v>
      </c>
      <c r="K83" s="182">
        <f t="shared" si="16"/>
        <v>410</v>
      </c>
      <c r="L83" s="182">
        <v>21</v>
      </c>
      <c r="M83" s="182">
        <f t="shared" si="17"/>
        <v>742.45600000000002</v>
      </c>
      <c r="N83" s="180">
        <v>0</v>
      </c>
      <c r="O83" s="180">
        <f t="shared" si="18"/>
        <v>0</v>
      </c>
      <c r="P83" s="180">
        <v>0</v>
      </c>
      <c r="Q83" s="180">
        <f t="shared" si="19"/>
        <v>0</v>
      </c>
      <c r="R83" s="182"/>
      <c r="S83" s="182" t="s">
        <v>176</v>
      </c>
      <c r="T83" s="183" t="s">
        <v>177</v>
      </c>
      <c r="U83" s="156">
        <v>0</v>
      </c>
      <c r="V83" s="156">
        <f t="shared" si="20"/>
        <v>0</v>
      </c>
      <c r="W83" s="156"/>
      <c r="X83" s="156" t="s">
        <v>178</v>
      </c>
      <c r="Y83" s="156" t="s">
        <v>179</v>
      </c>
      <c r="Z83" s="146"/>
      <c r="AA83" s="146"/>
      <c r="AB83" s="146"/>
      <c r="AC83" s="146"/>
      <c r="AD83" s="146"/>
      <c r="AE83" s="146"/>
      <c r="AF83" s="146" t="s">
        <v>708</v>
      </c>
      <c r="AG83" s="146"/>
      <c r="AH83" s="146"/>
      <c r="AI83" s="146"/>
      <c r="AJ83" s="146"/>
      <c r="AK83" s="146"/>
      <c r="AL83" s="146"/>
      <c r="AM83" s="146"/>
      <c r="AN83" s="146"/>
      <c r="AO83" s="146"/>
      <c r="AP83" s="146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</row>
    <row r="84" spans="1:59" outlineLevel="1" x14ac:dyDescent="0.2">
      <c r="A84" s="177">
        <v>102</v>
      </c>
      <c r="B84" s="178" t="s">
        <v>849</v>
      </c>
      <c r="C84" s="188" t="s">
        <v>850</v>
      </c>
      <c r="D84" s="179" t="s">
        <v>729</v>
      </c>
      <c r="E84" s="180">
        <v>3</v>
      </c>
      <c r="F84" s="181">
        <v>613.6</v>
      </c>
      <c r="G84" s="182">
        <f t="shared" si="14"/>
        <v>1840.8</v>
      </c>
      <c r="H84" s="181">
        <v>0</v>
      </c>
      <c r="I84" s="182">
        <f t="shared" si="15"/>
        <v>0</v>
      </c>
      <c r="J84" s="181">
        <v>485</v>
      </c>
      <c r="K84" s="182">
        <f t="shared" si="16"/>
        <v>1455</v>
      </c>
      <c r="L84" s="182">
        <v>21</v>
      </c>
      <c r="M84" s="182">
        <f t="shared" si="17"/>
        <v>2227.3679999999999</v>
      </c>
      <c r="N84" s="180">
        <v>0</v>
      </c>
      <c r="O84" s="180">
        <f t="shared" si="18"/>
        <v>0</v>
      </c>
      <c r="P84" s="180">
        <v>0</v>
      </c>
      <c r="Q84" s="180">
        <f t="shared" si="19"/>
        <v>0</v>
      </c>
      <c r="R84" s="182"/>
      <c r="S84" s="182" t="s">
        <v>176</v>
      </c>
      <c r="T84" s="183" t="s">
        <v>177</v>
      </c>
      <c r="U84" s="156">
        <v>0</v>
      </c>
      <c r="V84" s="156">
        <f t="shared" si="20"/>
        <v>0</v>
      </c>
      <c r="W84" s="156"/>
      <c r="X84" s="156" t="s">
        <v>178</v>
      </c>
      <c r="Y84" s="156" t="s">
        <v>179</v>
      </c>
      <c r="Z84" s="146"/>
      <c r="AA84" s="146"/>
      <c r="AB84" s="146"/>
      <c r="AC84" s="146"/>
      <c r="AD84" s="146"/>
      <c r="AE84" s="146"/>
      <c r="AF84" s="146" t="s">
        <v>708</v>
      </c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</row>
    <row r="85" spans="1:59" outlineLevel="1" x14ac:dyDescent="0.2">
      <c r="A85" s="177">
        <v>103</v>
      </c>
      <c r="B85" s="178" t="s">
        <v>851</v>
      </c>
      <c r="C85" s="188" t="s">
        <v>852</v>
      </c>
      <c r="D85" s="179" t="s">
        <v>729</v>
      </c>
      <c r="E85" s="180">
        <v>90</v>
      </c>
      <c r="F85" s="181">
        <v>30.68</v>
      </c>
      <c r="G85" s="182">
        <f t="shared" si="14"/>
        <v>2761.2</v>
      </c>
      <c r="H85" s="181">
        <v>0</v>
      </c>
      <c r="I85" s="182">
        <f t="shared" si="15"/>
        <v>0</v>
      </c>
      <c r="J85" s="181">
        <v>10.5</v>
      </c>
      <c r="K85" s="182">
        <f t="shared" si="16"/>
        <v>945</v>
      </c>
      <c r="L85" s="182">
        <v>21</v>
      </c>
      <c r="M85" s="182">
        <f t="shared" si="17"/>
        <v>3341.0519999999997</v>
      </c>
      <c r="N85" s="180">
        <v>0</v>
      </c>
      <c r="O85" s="180">
        <f t="shared" si="18"/>
        <v>0</v>
      </c>
      <c r="P85" s="180">
        <v>0</v>
      </c>
      <c r="Q85" s="180">
        <f t="shared" si="19"/>
        <v>0</v>
      </c>
      <c r="R85" s="182"/>
      <c r="S85" s="182" t="s">
        <v>176</v>
      </c>
      <c r="T85" s="183" t="s">
        <v>177</v>
      </c>
      <c r="U85" s="156">
        <v>0</v>
      </c>
      <c r="V85" s="156">
        <f t="shared" si="20"/>
        <v>0</v>
      </c>
      <c r="W85" s="156"/>
      <c r="X85" s="156" t="s">
        <v>178</v>
      </c>
      <c r="Y85" s="156" t="s">
        <v>179</v>
      </c>
      <c r="Z85" s="146"/>
      <c r="AA85" s="146"/>
      <c r="AB85" s="146"/>
      <c r="AC85" s="146"/>
      <c r="AD85" s="146"/>
      <c r="AE85" s="146"/>
      <c r="AF85" s="146" t="s">
        <v>708</v>
      </c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  <c r="BB85" s="146"/>
      <c r="BC85" s="146"/>
      <c r="BD85" s="146"/>
      <c r="BE85" s="146"/>
      <c r="BF85" s="146"/>
      <c r="BG85" s="146"/>
    </row>
    <row r="86" spans="1:59" outlineLevel="1" x14ac:dyDescent="0.2">
      <c r="A86" s="177">
        <v>104</v>
      </c>
      <c r="B86" s="178" t="s">
        <v>853</v>
      </c>
      <c r="C86" s="188" t="s">
        <v>854</v>
      </c>
      <c r="D86" s="179" t="s">
        <v>729</v>
      </c>
      <c r="E86" s="180">
        <v>3</v>
      </c>
      <c r="F86" s="181">
        <v>40.119999999999997</v>
      </c>
      <c r="G86" s="182">
        <f t="shared" si="14"/>
        <v>120.36</v>
      </c>
      <c r="H86" s="181">
        <v>0</v>
      </c>
      <c r="I86" s="182">
        <f t="shared" si="15"/>
        <v>0</v>
      </c>
      <c r="J86" s="181">
        <v>22</v>
      </c>
      <c r="K86" s="182">
        <f t="shared" si="16"/>
        <v>66</v>
      </c>
      <c r="L86" s="182">
        <v>21</v>
      </c>
      <c r="M86" s="182">
        <f t="shared" si="17"/>
        <v>145.63559999999998</v>
      </c>
      <c r="N86" s="180">
        <v>0</v>
      </c>
      <c r="O86" s="180">
        <f t="shared" si="18"/>
        <v>0</v>
      </c>
      <c r="P86" s="180">
        <v>0</v>
      </c>
      <c r="Q86" s="180">
        <f t="shared" si="19"/>
        <v>0</v>
      </c>
      <c r="R86" s="182"/>
      <c r="S86" s="182" t="s">
        <v>176</v>
      </c>
      <c r="T86" s="183" t="s">
        <v>177</v>
      </c>
      <c r="U86" s="156">
        <v>0</v>
      </c>
      <c r="V86" s="156">
        <f t="shared" si="20"/>
        <v>0</v>
      </c>
      <c r="W86" s="156"/>
      <c r="X86" s="156" t="s">
        <v>178</v>
      </c>
      <c r="Y86" s="156" t="s">
        <v>179</v>
      </c>
      <c r="Z86" s="146"/>
      <c r="AA86" s="146"/>
      <c r="AB86" s="146"/>
      <c r="AC86" s="146"/>
      <c r="AD86" s="146"/>
      <c r="AE86" s="146"/>
      <c r="AF86" s="146" t="s">
        <v>708</v>
      </c>
      <c r="AG86" s="146"/>
      <c r="AH86" s="146"/>
      <c r="AI86" s="146"/>
      <c r="AJ86" s="146"/>
      <c r="AK86" s="146"/>
      <c r="AL86" s="146"/>
      <c r="AM86" s="146"/>
      <c r="AN86" s="146"/>
      <c r="AO86" s="146"/>
      <c r="AP86" s="146"/>
      <c r="AQ86" s="146"/>
      <c r="AR86" s="146"/>
      <c r="AS86" s="146"/>
      <c r="AT86" s="146"/>
      <c r="AU86" s="146"/>
      <c r="AV86" s="146"/>
      <c r="AW86" s="146"/>
      <c r="AX86" s="146"/>
      <c r="AY86" s="146"/>
      <c r="AZ86" s="146"/>
      <c r="BA86" s="146"/>
      <c r="BB86" s="146"/>
      <c r="BC86" s="146"/>
      <c r="BD86" s="146"/>
      <c r="BE86" s="146"/>
      <c r="BF86" s="146"/>
      <c r="BG86" s="146"/>
    </row>
    <row r="87" spans="1:59" ht="22.5" outlineLevel="1" x14ac:dyDescent="0.2">
      <c r="A87" s="177">
        <v>105</v>
      </c>
      <c r="B87" s="178" t="s">
        <v>855</v>
      </c>
      <c r="C87" s="188" t="s">
        <v>856</v>
      </c>
      <c r="D87" s="179" t="s">
        <v>729</v>
      </c>
      <c r="E87" s="180">
        <v>1</v>
      </c>
      <c r="F87" s="181">
        <v>5546</v>
      </c>
      <c r="G87" s="182">
        <f t="shared" si="14"/>
        <v>5546</v>
      </c>
      <c r="H87" s="181">
        <v>0</v>
      </c>
      <c r="I87" s="182">
        <f t="shared" si="15"/>
        <v>0</v>
      </c>
      <c r="J87" s="181">
        <v>2450</v>
      </c>
      <c r="K87" s="182">
        <f t="shared" si="16"/>
        <v>2450</v>
      </c>
      <c r="L87" s="182">
        <v>21</v>
      </c>
      <c r="M87" s="182">
        <f t="shared" si="17"/>
        <v>6710.66</v>
      </c>
      <c r="N87" s="180">
        <v>0</v>
      </c>
      <c r="O87" s="180">
        <f t="shared" si="18"/>
        <v>0</v>
      </c>
      <c r="P87" s="180">
        <v>0</v>
      </c>
      <c r="Q87" s="180">
        <f t="shared" si="19"/>
        <v>0</v>
      </c>
      <c r="R87" s="182"/>
      <c r="S87" s="182" t="s">
        <v>176</v>
      </c>
      <c r="T87" s="183" t="s">
        <v>177</v>
      </c>
      <c r="U87" s="156">
        <v>0</v>
      </c>
      <c r="V87" s="156">
        <f t="shared" si="20"/>
        <v>0</v>
      </c>
      <c r="W87" s="156"/>
      <c r="X87" s="156" t="s">
        <v>178</v>
      </c>
      <c r="Y87" s="156" t="s">
        <v>179</v>
      </c>
      <c r="Z87" s="146"/>
      <c r="AA87" s="146"/>
      <c r="AB87" s="146"/>
      <c r="AC87" s="146"/>
      <c r="AD87" s="146"/>
      <c r="AE87" s="146"/>
      <c r="AF87" s="146" t="s">
        <v>708</v>
      </c>
      <c r="AG87" s="146"/>
      <c r="AH87" s="146"/>
      <c r="AI87" s="146"/>
      <c r="AJ87" s="146"/>
      <c r="AK87" s="146"/>
      <c r="AL87" s="146"/>
      <c r="AM87" s="146"/>
      <c r="AN87" s="146"/>
      <c r="AO87" s="146"/>
      <c r="AP87" s="146"/>
      <c r="AQ87" s="146"/>
      <c r="AR87" s="146"/>
      <c r="AS87" s="146"/>
      <c r="AT87" s="146"/>
      <c r="AU87" s="146"/>
      <c r="AV87" s="146"/>
      <c r="AW87" s="146"/>
      <c r="AX87" s="146"/>
      <c r="AY87" s="146"/>
      <c r="AZ87" s="146"/>
      <c r="BA87" s="146"/>
      <c r="BB87" s="146"/>
      <c r="BC87" s="146"/>
      <c r="BD87" s="146"/>
      <c r="BE87" s="146"/>
      <c r="BF87" s="146"/>
      <c r="BG87" s="146"/>
    </row>
    <row r="88" spans="1:59" outlineLevel="1" x14ac:dyDescent="0.2">
      <c r="A88" s="170">
        <v>106</v>
      </c>
      <c r="B88" s="171" t="s">
        <v>857</v>
      </c>
      <c r="C88" s="186" t="s">
        <v>858</v>
      </c>
      <c r="D88" s="172" t="s">
        <v>729</v>
      </c>
      <c r="E88" s="173">
        <v>1</v>
      </c>
      <c r="F88" s="174">
        <v>16874</v>
      </c>
      <c r="G88" s="175">
        <f t="shared" si="14"/>
        <v>16874</v>
      </c>
      <c r="H88" s="174">
        <v>0</v>
      </c>
      <c r="I88" s="175">
        <f t="shared" si="15"/>
        <v>0</v>
      </c>
      <c r="J88" s="174">
        <v>8900</v>
      </c>
      <c r="K88" s="175">
        <f t="shared" si="16"/>
        <v>8900</v>
      </c>
      <c r="L88" s="175">
        <v>21</v>
      </c>
      <c r="M88" s="175">
        <f t="shared" si="17"/>
        <v>20417.54</v>
      </c>
      <c r="N88" s="173">
        <v>0</v>
      </c>
      <c r="O88" s="173">
        <f t="shared" si="18"/>
        <v>0</v>
      </c>
      <c r="P88" s="173">
        <v>0</v>
      </c>
      <c r="Q88" s="173">
        <f t="shared" si="19"/>
        <v>0</v>
      </c>
      <c r="R88" s="175"/>
      <c r="S88" s="175" t="s">
        <v>176</v>
      </c>
      <c r="T88" s="176" t="s">
        <v>177</v>
      </c>
      <c r="U88" s="156">
        <v>0</v>
      </c>
      <c r="V88" s="156">
        <f t="shared" si="20"/>
        <v>0</v>
      </c>
      <c r="W88" s="156"/>
      <c r="X88" s="156" t="s">
        <v>178</v>
      </c>
      <c r="Y88" s="156" t="s">
        <v>179</v>
      </c>
      <c r="Z88" s="146"/>
      <c r="AA88" s="146"/>
      <c r="AB88" s="146"/>
      <c r="AC88" s="146"/>
      <c r="AD88" s="146"/>
      <c r="AE88" s="146"/>
      <c r="AF88" s="146" t="s">
        <v>708</v>
      </c>
      <c r="AG88" s="146"/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  <c r="AR88" s="146"/>
      <c r="AS88" s="146"/>
      <c r="AT88" s="146"/>
      <c r="AU88" s="146"/>
      <c r="AV88" s="146"/>
      <c r="AW88" s="146"/>
      <c r="AX88" s="146"/>
      <c r="AY88" s="146"/>
      <c r="AZ88" s="146"/>
      <c r="BA88" s="146"/>
      <c r="BB88" s="146"/>
      <c r="BC88" s="146"/>
      <c r="BD88" s="146"/>
      <c r="BE88" s="146"/>
      <c r="BF88" s="146"/>
      <c r="BG88" s="146"/>
    </row>
    <row r="89" spans="1:59" outlineLevel="2" x14ac:dyDescent="0.2">
      <c r="A89" s="153"/>
      <c r="B89" s="154"/>
      <c r="C89" s="203" t="s">
        <v>859</v>
      </c>
      <c r="D89" s="203"/>
      <c r="E89" s="203"/>
      <c r="F89" s="203"/>
      <c r="G89" s="203"/>
      <c r="H89" s="156"/>
      <c r="I89" s="156"/>
      <c r="J89" s="156"/>
      <c r="K89" s="156"/>
      <c r="L89" s="156"/>
      <c r="M89" s="156"/>
      <c r="N89" s="155"/>
      <c r="O89" s="155"/>
      <c r="P89" s="155"/>
      <c r="Q89" s="155"/>
      <c r="R89" s="156"/>
      <c r="S89" s="156"/>
      <c r="T89" s="156"/>
      <c r="U89" s="156"/>
      <c r="V89" s="156"/>
      <c r="W89" s="156"/>
      <c r="X89" s="156"/>
      <c r="Y89" s="156"/>
      <c r="Z89" s="146"/>
      <c r="AA89" s="146"/>
      <c r="AB89" s="146"/>
      <c r="AC89" s="146"/>
      <c r="AD89" s="146"/>
      <c r="AE89" s="146"/>
      <c r="AF89" s="146" t="s">
        <v>181</v>
      </c>
      <c r="AG89" s="146"/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/>
      <c r="BD89" s="146"/>
      <c r="BE89" s="146"/>
      <c r="BF89" s="146"/>
      <c r="BG89" s="146"/>
    </row>
    <row r="90" spans="1:59" outlineLevel="1" x14ac:dyDescent="0.2">
      <c r="A90" s="177">
        <v>107</v>
      </c>
      <c r="B90" s="178" t="s">
        <v>860</v>
      </c>
      <c r="C90" s="188" t="s">
        <v>861</v>
      </c>
      <c r="D90" s="179" t="s">
        <v>729</v>
      </c>
      <c r="E90" s="180">
        <v>1</v>
      </c>
      <c r="F90" s="181">
        <v>3894</v>
      </c>
      <c r="G90" s="182">
        <f>ROUND(E90*F90,2)</f>
        <v>3894</v>
      </c>
      <c r="H90" s="181">
        <v>0</v>
      </c>
      <c r="I90" s="182">
        <f>ROUND(E90*H90,2)</f>
        <v>0</v>
      </c>
      <c r="J90" s="181">
        <v>0</v>
      </c>
      <c r="K90" s="182">
        <f>ROUND(E90*J90,2)</f>
        <v>0</v>
      </c>
      <c r="L90" s="182">
        <v>21</v>
      </c>
      <c r="M90" s="182">
        <f>G90*(1+L90/100)</f>
        <v>4711.74</v>
      </c>
      <c r="N90" s="180">
        <v>0</v>
      </c>
      <c r="O90" s="180">
        <f>ROUND(E90*N90,2)</f>
        <v>0</v>
      </c>
      <c r="P90" s="180">
        <v>0</v>
      </c>
      <c r="Q90" s="180">
        <f>ROUND(E90*P90,2)</f>
        <v>0</v>
      </c>
      <c r="R90" s="182"/>
      <c r="S90" s="182" t="s">
        <v>176</v>
      </c>
      <c r="T90" s="183" t="s">
        <v>177</v>
      </c>
      <c r="U90" s="156">
        <v>0</v>
      </c>
      <c r="V90" s="156">
        <f>ROUND(E90*U90,2)</f>
        <v>0</v>
      </c>
      <c r="W90" s="156"/>
      <c r="X90" s="156" t="s">
        <v>178</v>
      </c>
      <c r="Y90" s="156" t="s">
        <v>179</v>
      </c>
      <c r="Z90" s="146"/>
      <c r="AA90" s="146"/>
      <c r="AB90" s="146"/>
      <c r="AC90" s="146"/>
      <c r="AD90" s="146"/>
      <c r="AE90" s="146"/>
      <c r="AF90" s="146" t="s">
        <v>708</v>
      </c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  <c r="AQ90" s="146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/>
      <c r="BD90" s="146"/>
      <c r="BE90" s="146"/>
      <c r="BF90" s="146"/>
      <c r="BG90" s="146"/>
    </row>
    <row r="91" spans="1:59" outlineLevel="1" x14ac:dyDescent="0.2">
      <c r="A91" s="177">
        <v>108</v>
      </c>
      <c r="B91" s="178" t="s">
        <v>862</v>
      </c>
      <c r="C91" s="188" t="s">
        <v>863</v>
      </c>
      <c r="D91" s="179" t="s">
        <v>729</v>
      </c>
      <c r="E91" s="180">
        <v>1</v>
      </c>
      <c r="F91" s="181">
        <v>3658</v>
      </c>
      <c r="G91" s="182">
        <f>ROUND(E91*F91,2)</f>
        <v>3658</v>
      </c>
      <c r="H91" s="181">
        <v>0</v>
      </c>
      <c r="I91" s="182">
        <f>ROUND(E91*H91,2)</f>
        <v>0</v>
      </c>
      <c r="J91" s="181">
        <v>0</v>
      </c>
      <c r="K91" s="182">
        <f>ROUND(E91*J91,2)</f>
        <v>0</v>
      </c>
      <c r="L91" s="182">
        <v>21</v>
      </c>
      <c r="M91" s="182">
        <f>G91*(1+L91/100)</f>
        <v>4426.18</v>
      </c>
      <c r="N91" s="180">
        <v>0</v>
      </c>
      <c r="O91" s="180">
        <f>ROUND(E91*N91,2)</f>
        <v>0</v>
      </c>
      <c r="P91" s="180">
        <v>0</v>
      </c>
      <c r="Q91" s="180">
        <f>ROUND(E91*P91,2)</f>
        <v>0</v>
      </c>
      <c r="R91" s="182"/>
      <c r="S91" s="182" t="s">
        <v>176</v>
      </c>
      <c r="T91" s="183" t="s">
        <v>177</v>
      </c>
      <c r="U91" s="156">
        <v>0</v>
      </c>
      <c r="V91" s="156">
        <f>ROUND(E91*U91,2)</f>
        <v>0</v>
      </c>
      <c r="W91" s="156"/>
      <c r="X91" s="156" t="s">
        <v>178</v>
      </c>
      <c r="Y91" s="156" t="s">
        <v>179</v>
      </c>
      <c r="Z91" s="146"/>
      <c r="AA91" s="146"/>
      <c r="AB91" s="146"/>
      <c r="AC91" s="146"/>
      <c r="AD91" s="146"/>
      <c r="AE91" s="146"/>
      <c r="AF91" s="146" t="s">
        <v>708</v>
      </c>
      <c r="AG91" s="146"/>
      <c r="AH91" s="146"/>
      <c r="AI91" s="146"/>
      <c r="AJ91" s="146"/>
      <c r="AK91" s="146"/>
      <c r="AL91" s="146"/>
      <c r="AM91" s="146"/>
      <c r="AN91" s="146"/>
      <c r="AO91" s="146"/>
      <c r="AP91" s="146"/>
      <c r="AQ91" s="146"/>
      <c r="AR91" s="146"/>
      <c r="AS91" s="146"/>
      <c r="AT91" s="146"/>
      <c r="AU91" s="146"/>
      <c r="AV91" s="146"/>
      <c r="AW91" s="146"/>
      <c r="AX91" s="146"/>
      <c r="AY91" s="146"/>
      <c r="AZ91" s="146"/>
      <c r="BA91" s="146"/>
      <c r="BB91" s="146"/>
      <c r="BC91" s="146"/>
      <c r="BD91" s="146"/>
      <c r="BE91" s="146"/>
      <c r="BF91" s="146"/>
      <c r="BG91" s="146"/>
    </row>
    <row r="92" spans="1:59" x14ac:dyDescent="0.2">
      <c r="A92" s="160" t="s">
        <v>173</v>
      </c>
      <c r="B92" s="161" t="s">
        <v>95</v>
      </c>
      <c r="C92" s="185" t="s">
        <v>96</v>
      </c>
      <c r="D92" s="162"/>
      <c r="E92" s="163"/>
      <c r="F92" s="164"/>
      <c r="G92" s="164">
        <f>SUMIF(AF93:AF94,"&lt;&gt;NOR",G93:G94)</f>
        <v>154.58000000000001</v>
      </c>
      <c r="H92" s="164"/>
      <c r="I92" s="164">
        <f>SUM(I93:I94)</f>
        <v>0</v>
      </c>
      <c r="J92" s="164"/>
      <c r="K92" s="164">
        <f>SUM(K93:K94)</f>
        <v>4100.88</v>
      </c>
      <c r="L92" s="164"/>
      <c r="M92" s="164">
        <f>SUM(M93:M94)</f>
        <v>187.04179999999999</v>
      </c>
      <c r="N92" s="163"/>
      <c r="O92" s="163">
        <f>SUM(O93:O94)</f>
        <v>0</v>
      </c>
      <c r="P92" s="163"/>
      <c r="Q92" s="163">
        <f>SUM(Q93:Q94)</f>
        <v>0</v>
      </c>
      <c r="R92" s="164"/>
      <c r="S92" s="164"/>
      <c r="T92" s="165"/>
      <c r="U92" s="159"/>
      <c r="V92" s="159">
        <f>SUM(V93:V94)</f>
        <v>0</v>
      </c>
      <c r="W92" s="159"/>
      <c r="X92" s="159"/>
      <c r="Y92" s="159"/>
      <c r="AF92" t="s">
        <v>174</v>
      </c>
    </row>
    <row r="93" spans="1:59" ht="22.5" outlineLevel="1" x14ac:dyDescent="0.2">
      <c r="A93" s="177">
        <v>109</v>
      </c>
      <c r="B93" s="178" t="s">
        <v>864</v>
      </c>
      <c r="C93" s="188" t="s">
        <v>865</v>
      </c>
      <c r="D93" s="179" t="s">
        <v>729</v>
      </c>
      <c r="E93" s="180">
        <v>0.05</v>
      </c>
      <c r="F93" s="181">
        <v>2950</v>
      </c>
      <c r="G93" s="182">
        <f>ROUND(E93*F93,2)</f>
        <v>147.5</v>
      </c>
      <c r="H93" s="181">
        <v>0</v>
      </c>
      <c r="I93" s="182">
        <f>ROUND(E93*H93,2)</f>
        <v>0</v>
      </c>
      <c r="J93" s="181">
        <v>68348</v>
      </c>
      <c r="K93" s="182">
        <f>ROUND(E93*J93,2)</f>
        <v>3417.4</v>
      </c>
      <c r="L93" s="182">
        <v>21</v>
      </c>
      <c r="M93" s="182">
        <f>G93*(1+L93/100)</f>
        <v>178.47499999999999</v>
      </c>
      <c r="N93" s="180">
        <v>0</v>
      </c>
      <c r="O93" s="180">
        <f>ROUND(E93*N93,2)</f>
        <v>0</v>
      </c>
      <c r="P93" s="180">
        <v>0</v>
      </c>
      <c r="Q93" s="180">
        <f>ROUND(E93*P93,2)</f>
        <v>0</v>
      </c>
      <c r="R93" s="182"/>
      <c r="S93" s="182" t="s">
        <v>176</v>
      </c>
      <c r="T93" s="183" t="s">
        <v>177</v>
      </c>
      <c r="U93" s="156">
        <v>0</v>
      </c>
      <c r="V93" s="156">
        <f>ROUND(E93*U93,2)</f>
        <v>0</v>
      </c>
      <c r="W93" s="156"/>
      <c r="X93" s="156" t="s">
        <v>178</v>
      </c>
      <c r="Y93" s="156" t="s">
        <v>179</v>
      </c>
      <c r="Z93" s="194" t="s">
        <v>939</v>
      </c>
      <c r="AA93" s="146"/>
      <c r="AB93" s="146"/>
      <c r="AC93" s="146"/>
      <c r="AD93" s="146"/>
      <c r="AE93" s="146"/>
      <c r="AF93" s="146" t="s">
        <v>708</v>
      </c>
      <c r="AG93" s="146"/>
      <c r="AH93" s="146"/>
      <c r="AI93" s="146"/>
      <c r="AJ93" s="146"/>
      <c r="AK93" s="146"/>
      <c r="AL93" s="146"/>
      <c r="AM93" s="146"/>
      <c r="AN93" s="146"/>
      <c r="AO93" s="146"/>
      <c r="AP93" s="146"/>
      <c r="AQ93" s="146"/>
      <c r="AR93" s="146"/>
      <c r="AS93" s="146"/>
      <c r="AT93" s="146"/>
      <c r="AU93" s="146"/>
      <c r="AV93" s="146"/>
      <c r="AW93" s="146"/>
      <c r="AX93" s="146"/>
      <c r="AY93" s="146"/>
      <c r="AZ93" s="146"/>
      <c r="BA93" s="146"/>
      <c r="BB93" s="146"/>
      <c r="BC93" s="146"/>
      <c r="BD93" s="146"/>
      <c r="BE93" s="146"/>
      <c r="BF93" s="146"/>
      <c r="BG93" s="146"/>
    </row>
    <row r="94" spans="1:59" ht="22.5" outlineLevel="1" x14ac:dyDescent="0.2">
      <c r="A94" s="177">
        <v>110</v>
      </c>
      <c r="B94" s="178" t="s">
        <v>866</v>
      </c>
      <c r="C94" s="188" t="s">
        <v>867</v>
      </c>
      <c r="D94" s="179" t="s">
        <v>729</v>
      </c>
      <c r="E94" s="180">
        <v>0.01</v>
      </c>
      <c r="F94" s="181">
        <v>708</v>
      </c>
      <c r="G94" s="182">
        <f>ROUND(E94*F94,2)</f>
        <v>7.08</v>
      </c>
      <c r="H94" s="181">
        <v>0</v>
      </c>
      <c r="I94" s="182">
        <f>ROUND(E94*H94,2)</f>
        <v>0</v>
      </c>
      <c r="J94" s="181">
        <v>68348</v>
      </c>
      <c r="K94" s="182">
        <f>ROUND(E94*J94,2)</f>
        <v>683.48</v>
      </c>
      <c r="L94" s="182">
        <v>21</v>
      </c>
      <c r="M94" s="182">
        <f>G94*(1+L94/100)</f>
        <v>8.5668000000000006</v>
      </c>
      <c r="N94" s="180">
        <v>0</v>
      </c>
      <c r="O94" s="180">
        <f>ROUND(E94*N94,2)</f>
        <v>0</v>
      </c>
      <c r="P94" s="180">
        <v>0</v>
      </c>
      <c r="Q94" s="180">
        <f>ROUND(E94*P94,2)</f>
        <v>0</v>
      </c>
      <c r="R94" s="182"/>
      <c r="S94" s="182" t="s">
        <v>176</v>
      </c>
      <c r="T94" s="183" t="s">
        <v>177</v>
      </c>
      <c r="U94" s="156">
        <v>0</v>
      </c>
      <c r="V94" s="156">
        <f>ROUND(E94*U94,2)</f>
        <v>0</v>
      </c>
      <c r="W94" s="156"/>
      <c r="X94" s="156" t="s">
        <v>178</v>
      </c>
      <c r="Y94" s="156" t="s">
        <v>179</v>
      </c>
      <c r="Z94" s="194" t="s">
        <v>939</v>
      </c>
      <c r="AA94" s="146"/>
      <c r="AB94" s="146"/>
      <c r="AC94" s="146"/>
      <c r="AD94" s="146"/>
      <c r="AE94" s="146"/>
      <c r="AF94" s="146" t="s">
        <v>708</v>
      </c>
      <c r="AG94" s="146"/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  <c r="AR94" s="146"/>
      <c r="AS94" s="146"/>
      <c r="AT94" s="146"/>
      <c r="AU94" s="146"/>
      <c r="AV94" s="146"/>
      <c r="AW94" s="146"/>
      <c r="AX94" s="146"/>
      <c r="AY94" s="146"/>
      <c r="AZ94" s="146"/>
      <c r="BA94" s="146"/>
      <c r="BB94" s="146"/>
      <c r="BC94" s="146"/>
      <c r="BD94" s="146"/>
      <c r="BE94" s="146"/>
      <c r="BF94" s="146"/>
      <c r="BG94" s="146"/>
    </row>
    <row r="95" spans="1:59" ht="25.5" x14ac:dyDescent="0.2">
      <c r="A95" s="160" t="s">
        <v>173</v>
      </c>
      <c r="B95" s="161" t="s">
        <v>79</v>
      </c>
      <c r="C95" s="185" t="s">
        <v>80</v>
      </c>
      <c r="D95" s="162"/>
      <c r="E95" s="163"/>
      <c r="F95" s="164"/>
      <c r="G95" s="164">
        <f>SUMIF(AF96:AF107,"&lt;&gt;NOR",G96:G107)</f>
        <v>33238.240000000005</v>
      </c>
      <c r="H95" s="164"/>
      <c r="I95" s="164">
        <f>SUM(I96:I107)</f>
        <v>0</v>
      </c>
      <c r="J95" s="164"/>
      <c r="K95" s="164">
        <f>SUM(K96:K107)</f>
        <v>21680.199999999997</v>
      </c>
      <c r="L95" s="164"/>
      <c r="M95" s="164">
        <f>SUM(M96:M107)</f>
        <v>40218.270399999994</v>
      </c>
      <c r="N95" s="163"/>
      <c r="O95" s="163">
        <f>SUM(O96:O107)</f>
        <v>0</v>
      </c>
      <c r="P95" s="163"/>
      <c r="Q95" s="163">
        <f>SUM(Q96:Q107)</f>
        <v>0</v>
      </c>
      <c r="R95" s="164"/>
      <c r="S95" s="164"/>
      <c r="T95" s="165"/>
      <c r="U95" s="159"/>
      <c r="V95" s="159">
        <f>SUM(V96:V107)</f>
        <v>0</v>
      </c>
      <c r="W95" s="159"/>
      <c r="X95" s="159"/>
      <c r="Y95" s="159"/>
      <c r="AF95" t="s">
        <v>174</v>
      </c>
    </row>
    <row r="96" spans="1:59" outlineLevel="1" x14ac:dyDescent="0.2">
      <c r="A96" s="177">
        <v>130</v>
      </c>
      <c r="B96" s="178" t="s">
        <v>868</v>
      </c>
      <c r="C96" s="188" t="s">
        <v>869</v>
      </c>
      <c r="D96" s="179" t="s">
        <v>729</v>
      </c>
      <c r="E96" s="180">
        <v>1</v>
      </c>
      <c r="F96" s="181">
        <v>280.83999999999997</v>
      </c>
      <c r="G96" s="182">
        <f t="shared" ref="G96:G107" si="21">ROUND(E96*F96,2)</f>
        <v>280.83999999999997</v>
      </c>
      <c r="H96" s="181">
        <v>0</v>
      </c>
      <c r="I96" s="182">
        <f t="shared" ref="I96:I107" si="22">ROUND(E96*H96,2)</f>
        <v>0</v>
      </c>
      <c r="J96" s="181">
        <v>186.2</v>
      </c>
      <c r="K96" s="182">
        <f t="shared" ref="K96:K107" si="23">ROUND(E96*J96,2)</f>
        <v>186.2</v>
      </c>
      <c r="L96" s="182">
        <v>21</v>
      </c>
      <c r="M96" s="182">
        <f t="shared" ref="M96:M107" si="24">G96*(1+L96/100)</f>
        <v>339.81639999999999</v>
      </c>
      <c r="N96" s="180">
        <v>0</v>
      </c>
      <c r="O96" s="180">
        <f t="shared" ref="O96:O107" si="25">ROUND(E96*N96,2)</f>
        <v>0</v>
      </c>
      <c r="P96" s="180">
        <v>0</v>
      </c>
      <c r="Q96" s="180">
        <f t="shared" ref="Q96:Q107" si="26">ROUND(E96*P96,2)</f>
        <v>0</v>
      </c>
      <c r="R96" s="182"/>
      <c r="S96" s="182" t="s">
        <v>176</v>
      </c>
      <c r="T96" s="183" t="s">
        <v>177</v>
      </c>
      <c r="U96" s="156">
        <v>0</v>
      </c>
      <c r="V96" s="156">
        <f t="shared" ref="V96:V107" si="27">ROUND(E96*U96,2)</f>
        <v>0</v>
      </c>
      <c r="W96" s="156"/>
      <c r="X96" s="156" t="s">
        <v>178</v>
      </c>
      <c r="Y96" s="156" t="s">
        <v>179</v>
      </c>
      <c r="Z96" s="146"/>
      <c r="AA96" s="146"/>
      <c r="AB96" s="146"/>
      <c r="AC96" s="146"/>
      <c r="AD96" s="146"/>
      <c r="AE96" s="146"/>
      <c r="AF96" s="146" t="s">
        <v>708</v>
      </c>
      <c r="AG96" s="146"/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  <c r="AR96" s="146"/>
      <c r="AS96" s="146"/>
      <c r="AT96" s="146"/>
      <c r="AU96" s="146"/>
      <c r="AV96" s="146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</row>
    <row r="97" spans="1:59" outlineLevel="1" x14ac:dyDescent="0.2">
      <c r="A97" s="177">
        <v>131</v>
      </c>
      <c r="B97" s="178" t="s">
        <v>870</v>
      </c>
      <c r="C97" s="188" t="s">
        <v>871</v>
      </c>
      <c r="D97" s="179" t="s">
        <v>729</v>
      </c>
      <c r="E97" s="180">
        <v>14</v>
      </c>
      <c r="F97" s="181">
        <v>317.41999999999996</v>
      </c>
      <c r="G97" s="182">
        <f t="shared" si="21"/>
        <v>4443.88</v>
      </c>
      <c r="H97" s="181">
        <v>0</v>
      </c>
      <c r="I97" s="182">
        <f t="shared" si="22"/>
        <v>0</v>
      </c>
      <c r="J97" s="181">
        <v>242.2</v>
      </c>
      <c r="K97" s="182">
        <f t="shared" si="23"/>
        <v>3390.8</v>
      </c>
      <c r="L97" s="182">
        <v>21</v>
      </c>
      <c r="M97" s="182">
        <f t="shared" si="24"/>
        <v>5377.0947999999999</v>
      </c>
      <c r="N97" s="180">
        <v>0</v>
      </c>
      <c r="O97" s="180">
        <f t="shared" si="25"/>
        <v>0</v>
      </c>
      <c r="P97" s="180">
        <v>0</v>
      </c>
      <c r="Q97" s="180">
        <f t="shared" si="26"/>
        <v>0</v>
      </c>
      <c r="R97" s="182"/>
      <c r="S97" s="182" t="s">
        <v>176</v>
      </c>
      <c r="T97" s="183" t="s">
        <v>177</v>
      </c>
      <c r="U97" s="156">
        <v>0</v>
      </c>
      <c r="V97" s="156">
        <f t="shared" si="27"/>
        <v>0</v>
      </c>
      <c r="W97" s="156"/>
      <c r="X97" s="156" t="s">
        <v>178</v>
      </c>
      <c r="Y97" s="156" t="s">
        <v>179</v>
      </c>
      <c r="Z97" s="146"/>
      <c r="AA97" s="146"/>
      <c r="AB97" s="146"/>
      <c r="AC97" s="146"/>
      <c r="AD97" s="146"/>
      <c r="AE97" s="146"/>
      <c r="AF97" s="146" t="s">
        <v>708</v>
      </c>
      <c r="AG97" s="146"/>
      <c r="AH97" s="146"/>
      <c r="AI97" s="146"/>
      <c r="AJ97" s="146"/>
      <c r="AK97" s="146"/>
      <c r="AL97" s="146"/>
      <c r="AM97" s="146"/>
      <c r="AN97" s="146"/>
      <c r="AO97" s="146"/>
      <c r="AP97" s="146"/>
      <c r="AQ97" s="146"/>
      <c r="AR97" s="146"/>
      <c r="AS97" s="146"/>
      <c r="AT97" s="146"/>
      <c r="AU97" s="146"/>
      <c r="AV97" s="146"/>
      <c r="AW97" s="146"/>
      <c r="AX97" s="146"/>
      <c r="AY97" s="146"/>
      <c r="AZ97" s="146"/>
      <c r="BA97" s="146"/>
      <c r="BB97" s="146"/>
      <c r="BC97" s="146"/>
      <c r="BD97" s="146"/>
      <c r="BE97" s="146"/>
      <c r="BF97" s="146"/>
      <c r="BG97" s="146"/>
    </row>
    <row r="98" spans="1:59" outlineLevel="1" x14ac:dyDescent="0.2">
      <c r="A98" s="177">
        <v>132</v>
      </c>
      <c r="B98" s="178" t="s">
        <v>872</v>
      </c>
      <c r="C98" s="188" t="s">
        <v>873</v>
      </c>
      <c r="D98" s="179" t="s">
        <v>707</v>
      </c>
      <c r="E98" s="180">
        <v>380</v>
      </c>
      <c r="F98" s="181">
        <v>20.059999999999999</v>
      </c>
      <c r="G98" s="182">
        <f t="shared" si="21"/>
        <v>7622.8</v>
      </c>
      <c r="H98" s="181">
        <v>0</v>
      </c>
      <c r="I98" s="182">
        <f t="shared" si="22"/>
        <v>0</v>
      </c>
      <c r="J98" s="181">
        <v>11.62</v>
      </c>
      <c r="K98" s="182">
        <f t="shared" si="23"/>
        <v>4415.6000000000004</v>
      </c>
      <c r="L98" s="182">
        <v>21</v>
      </c>
      <c r="M98" s="182">
        <f t="shared" si="24"/>
        <v>9223.5879999999997</v>
      </c>
      <c r="N98" s="180">
        <v>0</v>
      </c>
      <c r="O98" s="180">
        <f t="shared" si="25"/>
        <v>0</v>
      </c>
      <c r="P98" s="180">
        <v>0</v>
      </c>
      <c r="Q98" s="180">
        <f t="shared" si="26"/>
        <v>0</v>
      </c>
      <c r="R98" s="182"/>
      <c r="S98" s="182" t="s">
        <v>176</v>
      </c>
      <c r="T98" s="183" t="s">
        <v>177</v>
      </c>
      <c r="U98" s="156">
        <v>0</v>
      </c>
      <c r="V98" s="156">
        <f t="shared" si="27"/>
        <v>0</v>
      </c>
      <c r="W98" s="156"/>
      <c r="X98" s="156" t="s">
        <v>178</v>
      </c>
      <c r="Y98" s="156" t="s">
        <v>179</v>
      </c>
      <c r="Z98" s="146"/>
      <c r="AA98" s="146"/>
      <c r="AB98" s="146"/>
      <c r="AC98" s="146"/>
      <c r="AD98" s="146"/>
      <c r="AE98" s="146"/>
      <c r="AF98" s="146" t="s">
        <v>708</v>
      </c>
      <c r="AG98" s="146"/>
      <c r="AH98" s="146"/>
      <c r="AI98" s="146"/>
      <c r="AJ98" s="146"/>
      <c r="AK98" s="146"/>
      <c r="AL98" s="146"/>
      <c r="AM98" s="146"/>
      <c r="AN98" s="146"/>
      <c r="AO98" s="146"/>
      <c r="AP98" s="146"/>
      <c r="AQ98" s="146"/>
      <c r="AR98" s="146"/>
      <c r="AS98" s="146"/>
      <c r="AT98" s="146"/>
      <c r="AU98" s="146"/>
      <c r="AV98" s="146"/>
      <c r="AW98" s="146"/>
      <c r="AX98" s="146"/>
      <c r="AY98" s="146"/>
      <c r="AZ98" s="146"/>
      <c r="BA98" s="146"/>
      <c r="BB98" s="146"/>
      <c r="BC98" s="146"/>
      <c r="BD98" s="146"/>
      <c r="BE98" s="146"/>
      <c r="BF98" s="146"/>
      <c r="BG98" s="146"/>
    </row>
    <row r="99" spans="1:59" outlineLevel="1" x14ac:dyDescent="0.2">
      <c r="A99" s="177">
        <v>133</v>
      </c>
      <c r="B99" s="178" t="s">
        <v>874</v>
      </c>
      <c r="C99" s="188" t="s">
        <v>875</v>
      </c>
      <c r="D99" s="179" t="s">
        <v>729</v>
      </c>
      <c r="E99" s="180">
        <v>1</v>
      </c>
      <c r="F99" s="181">
        <v>769.36</v>
      </c>
      <c r="G99" s="182">
        <f t="shared" si="21"/>
        <v>769.36</v>
      </c>
      <c r="H99" s="181">
        <v>0</v>
      </c>
      <c r="I99" s="182">
        <f t="shared" si="22"/>
        <v>0</v>
      </c>
      <c r="J99" s="181">
        <v>1350</v>
      </c>
      <c r="K99" s="182">
        <f t="shared" si="23"/>
        <v>1350</v>
      </c>
      <c r="L99" s="182">
        <v>21</v>
      </c>
      <c r="M99" s="182">
        <f t="shared" si="24"/>
        <v>930.92560000000003</v>
      </c>
      <c r="N99" s="180">
        <v>0</v>
      </c>
      <c r="O99" s="180">
        <f t="shared" si="25"/>
        <v>0</v>
      </c>
      <c r="P99" s="180">
        <v>0</v>
      </c>
      <c r="Q99" s="180">
        <f t="shared" si="26"/>
        <v>0</v>
      </c>
      <c r="R99" s="182"/>
      <c r="S99" s="182" t="s">
        <v>176</v>
      </c>
      <c r="T99" s="183" t="s">
        <v>177</v>
      </c>
      <c r="U99" s="156">
        <v>0</v>
      </c>
      <c r="V99" s="156">
        <f t="shared" si="27"/>
        <v>0</v>
      </c>
      <c r="W99" s="156"/>
      <c r="X99" s="156" t="s">
        <v>178</v>
      </c>
      <c r="Y99" s="156" t="s">
        <v>179</v>
      </c>
      <c r="Z99" s="146"/>
      <c r="AA99" s="146"/>
      <c r="AB99" s="146"/>
      <c r="AC99" s="146"/>
      <c r="AD99" s="146"/>
      <c r="AE99" s="146"/>
      <c r="AF99" s="146" t="s">
        <v>708</v>
      </c>
      <c r="AG99" s="146"/>
      <c r="AH99" s="146"/>
      <c r="AI99" s="146"/>
      <c r="AJ99" s="146"/>
      <c r="AK99" s="146"/>
      <c r="AL99" s="146"/>
      <c r="AM99" s="146"/>
      <c r="AN99" s="146"/>
      <c r="AO99" s="146"/>
      <c r="AP99" s="146"/>
      <c r="AQ99" s="146"/>
      <c r="AR99" s="146"/>
      <c r="AS99" s="146"/>
      <c r="AT99" s="146"/>
      <c r="AU99" s="146"/>
      <c r="AV99" s="146"/>
      <c r="AW99" s="146"/>
      <c r="AX99" s="146"/>
      <c r="AY99" s="146"/>
      <c r="AZ99" s="146"/>
      <c r="BA99" s="146"/>
      <c r="BB99" s="146"/>
      <c r="BC99" s="146"/>
      <c r="BD99" s="146"/>
      <c r="BE99" s="146"/>
      <c r="BF99" s="146"/>
      <c r="BG99" s="146"/>
    </row>
    <row r="100" spans="1:59" outlineLevel="1" x14ac:dyDescent="0.2">
      <c r="A100" s="177">
        <v>134</v>
      </c>
      <c r="B100" s="178" t="s">
        <v>876</v>
      </c>
      <c r="C100" s="188" t="s">
        <v>877</v>
      </c>
      <c r="D100" s="179" t="s">
        <v>729</v>
      </c>
      <c r="E100" s="180">
        <v>1</v>
      </c>
      <c r="F100" s="181">
        <v>8260</v>
      </c>
      <c r="G100" s="182">
        <f t="shared" si="21"/>
        <v>8260</v>
      </c>
      <c r="H100" s="181">
        <v>0</v>
      </c>
      <c r="I100" s="182">
        <f t="shared" si="22"/>
        <v>0</v>
      </c>
      <c r="J100" s="181">
        <v>5500</v>
      </c>
      <c r="K100" s="182">
        <f t="shared" si="23"/>
        <v>5500</v>
      </c>
      <c r="L100" s="182">
        <v>21</v>
      </c>
      <c r="M100" s="182">
        <f t="shared" si="24"/>
        <v>9994.6</v>
      </c>
      <c r="N100" s="180">
        <v>0</v>
      </c>
      <c r="O100" s="180">
        <f t="shared" si="25"/>
        <v>0</v>
      </c>
      <c r="P100" s="180">
        <v>0</v>
      </c>
      <c r="Q100" s="180">
        <f t="shared" si="26"/>
        <v>0</v>
      </c>
      <c r="R100" s="182"/>
      <c r="S100" s="182" t="s">
        <v>176</v>
      </c>
      <c r="T100" s="183" t="s">
        <v>177</v>
      </c>
      <c r="U100" s="156">
        <v>0</v>
      </c>
      <c r="V100" s="156">
        <f t="shared" si="27"/>
        <v>0</v>
      </c>
      <c r="W100" s="156"/>
      <c r="X100" s="156" t="s">
        <v>178</v>
      </c>
      <c r="Y100" s="156" t="s">
        <v>179</v>
      </c>
      <c r="Z100" s="146"/>
      <c r="AA100" s="146"/>
      <c r="AB100" s="146"/>
      <c r="AC100" s="146"/>
      <c r="AD100" s="146"/>
      <c r="AE100" s="146"/>
      <c r="AF100" s="146" t="s">
        <v>708</v>
      </c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  <c r="AR100" s="146"/>
      <c r="AS100" s="146"/>
      <c r="AT100" s="146"/>
      <c r="AU100" s="146"/>
      <c r="AV100" s="146"/>
      <c r="AW100" s="146"/>
      <c r="AX100" s="146"/>
      <c r="AY100" s="146"/>
      <c r="AZ100" s="146"/>
      <c r="BA100" s="146"/>
      <c r="BB100" s="146"/>
      <c r="BC100" s="146"/>
      <c r="BD100" s="146"/>
      <c r="BE100" s="146"/>
      <c r="BF100" s="146"/>
      <c r="BG100" s="146"/>
    </row>
    <row r="101" spans="1:59" outlineLevel="1" x14ac:dyDescent="0.2">
      <c r="A101" s="177">
        <v>135</v>
      </c>
      <c r="B101" s="178" t="s">
        <v>878</v>
      </c>
      <c r="C101" s="188" t="s">
        <v>879</v>
      </c>
      <c r="D101" s="179" t="s">
        <v>729</v>
      </c>
      <c r="E101" s="180">
        <v>1</v>
      </c>
      <c r="F101" s="181">
        <v>1947</v>
      </c>
      <c r="G101" s="182">
        <f t="shared" si="21"/>
        <v>1947</v>
      </c>
      <c r="H101" s="181">
        <v>0</v>
      </c>
      <c r="I101" s="182">
        <f t="shared" si="22"/>
        <v>0</v>
      </c>
      <c r="J101" s="181">
        <v>1190</v>
      </c>
      <c r="K101" s="182">
        <f t="shared" si="23"/>
        <v>1190</v>
      </c>
      <c r="L101" s="182">
        <v>21</v>
      </c>
      <c r="M101" s="182">
        <f t="shared" si="24"/>
        <v>2355.87</v>
      </c>
      <c r="N101" s="180">
        <v>0</v>
      </c>
      <c r="O101" s="180">
        <f t="shared" si="25"/>
        <v>0</v>
      </c>
      <c r="P101" s="180">
        <v>0</v>
      </c>
      <c r="Q101" s="180">
        <f t="shared" si="26"/>
        <v>0</v>
      </c>
      <c r="R101" s="182"/>
      <c r="S101" s="182" t="s">
        <v>176</v>
      </c>
      <c r="T101" s="183" t="s">
        <v>177</v>
      </c>
      <c r="U101" s="156">
        <v>0</v>
      </c>
      <c r="V101" s="156">
        <f t="shared" si="27"/>
        <v>0</v>
      </c>
      <c r="W101" s="156"/>
      <c r="X101" s="156" t="s">
        <v>178</v>
      </c>
      <c r="Y101" s="156" t="s">
        <v>179</v>
      </c>
      <c r="Z101" s="146"/>
      <c r="AA101" s="146"/>
      <c r="AB101" s="146"/>
      <c r="AC101" s="146"/>
      <c r="AD101" s="146"/>
      <c r="AE101" s="146"/>
      <c r="AF101" s="146" t="s">
        <v>708</v>
      </c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  <c r="AR101" s="146"/>
      <c r="AS101" s="146"/>
      <c r="AT101" s="146"/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</row>
    <row r="102" spans="1:59" outlineLevel="1" x14ac:dyDescent="0.2">
      <c r="A102" s="177">
        <v>136</v>
      </c>
      <c r="B102" s="178" t="s">
        <v>880</v>
      </c>
      <c r="C102" s="188" t="s">
        <v>881</v>
      </c>
      <c r="D102" s="179" t="s">
        <v>729</v>
      </c>
      <c r="E102" s="180">
        <v>1</v>
      </c>
      <c r="F102" s="181">
        <v>2702.2</v>
      </c>
      <c r="G102" s="182">
        <f t="shared" si="21"/>
        <v>2702.2</v>
      </c>
      <c r="H102" s="181">
        <v>0</v>
      </c>
      <c r="I102" s="182">
        <f t="shared" si="22"/>
        <v>0</v>
      </c>
      <c r="J102" s="181">
        <v>546</v>
      </c>
      <c r="K102" s="182">
        <f t="shared" si="23"/>
        <v>546</v>
      </c>
      <c r="L102" s="182">
        <v>21</v>
      </c>
      <c r="M102" s="182">
        <f t="shared" si="24"/>
        <v>3269.6619999999998</v>
      </c>
      <c r="N102" s="180">
        <v>0</v>
      </c>
      <c r="O102" s="180">
        <f t="shared" si="25"/>
        <v>0</v>
      </c>
      <c r="P102" s="180">
        <v>0</v>
      </c>
      <c r="Q102" s="180">
        <f t="shared" si="26"/>
        <v>0</v>
      </c>
      <c r="R102" s="182"/>
      <c r="S102" s="182" t="s">
        <v>176</v>
      </c>
      <c r="T102" s="183" t="s">
        <v>177</v>
      </c>
      <c r="U102" s="156">
        <v>0</v>
      </c>
      <c r="V102" s="156">
        <f t="shared" si="27"/>
        <v>0</v>
      </c>
      <c r="W102" s="156"/>
      <c r="X102" s="156" t="s">
        <v>178</v>
      </c>
      <c r="Y102" s="156" t="s">
        <v>179</v>
      </c>
      <c r="Z102" s="146"/>
      <c r="AA102" s="146"/>
      <c r="AB102" s="146"/>
      <c r="AC102" s="146"/>
      <c r="AD102" s="146"/>
      <c r="AE102" s="146"/>
      <c r="AF102" s="146" t="s">
        <v>708</v>
      </c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  <c r="AR102" s="146"/>
      <c r="AS102" s="146"/>
      <c r="AT102" s="146"/>
      <c r="AU102" s="146"/>
      <c r="AV102" s="146"/>
      <c r="AW102" s="146"/>
      <c r="AX102" s="146"/>
      <c r="AY102" s="146"/>
      <c r="AZ102" s="146"/>
      <c r="BA102" s="146"/>
      <c r="BB102" s="146"/>
      <c r="BC102" s="146"/>
      <c r="BD102" s="146"/>
      <c r="BE102" s="146"/>
      <c r="BF102" s="146"/>
      <c r="BG102" s="146"/>
    </row>
    <row r="103" spans="1:59" outlineLevel="1" x14ac:dyDescent="0.2">
      <c r="A103" s="177">
        <v>137</v>
      </c>
      <c r="B103" s="178" t="s">
        <v>882</v>
      </c>
      <c r="C103" s="188" t="s">
        <v>883</v>
      </c>
      <c r="D103" s="179" t="s">
        <v>729</v>
      </c>
      <c r="E103" s="180">
        <v>12</v>
      </c>
      <c r="F103" s="181">
        <v>80.239999999999995</v>
      </c>
      <c r="G103" s="182">
        <f t="shared" si="21"/>
        <v>962.88</v>
      </c>
      <c r="H103" s="181">
        <v>0</v>
      </c>
      <c r="I103" s="182">
        <f t="shared" si="22"/>
        <v>0</v>
      </c>
      <c r="J103" s="181">
        <v>58.8</v>
      </c>
      <c r="K103" s="182">
        <f t="shared" si="23"/>
        <v>705.6</v>
      </c>
      <c r="L103" s="182">
        <v>21</v>
      </c>
      <c r="M103" s="182">
        <f t="shared" si="24"/>
        <v>1165.0847999999999</v>
      </c>
      <c r="N103" s="180">
        <v>0</v>
      </c>
      <c r="O103" s="180">
        <f t="shared" si="25"/>
        <v>0</v>
      </c>
      <c r="P103" s="180">
        <v>0</v>
      </c>
      <c r="Q103" s="180">
        <f t="shared" si="26"/>
        <v>0</v>
      </c>
      <c r="R103" s="182"/>
      <c r="S103" s="182" t="s">
        <v>176</v>
      </c>
      <c r="T103" s="183" t="s">
        <v>177</v>
      </c>
      <c r="U103" s="156">
        <v>0</v>
      </c>
      <c r="V103" s="156">
        <f t="shared" si="27"/>
        <v>0</v>
      </c>
      <c r="W103" s="156"/>
      <c r="X103" s="156" t="s">
        <v>178</v>
      </c>
      <c r="Y103" s="156" t="s">
        <v>179</v>
      </c>
      <c r="Z103" s="146"/>
      <c r="AA103" s="146"/>
      <c r="AB103" s="146"/>
      <c r="AC103" s="146"/>
      <c r="AD103" s="146"/>
      <c r="AE103" s="146"/>
      <c r="AF103" s="146" t="s">
        <v>708</v>
      </c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</row>
    <row r="104" spans="1:59" outlineLevel="1" x14ac:dyDescent="0.2">
      <c r="A104" s="177">
        <v>138</v>
      </c>
      <c r="B104" s="178" t="s">
        <v>884</v>
      </c>
      <c r="C104" s="188" t="s">
        <v>885</v>
      </c>
      <c r="D104" s="179" t="s">
        <v>729</v>
      </c>
      <c r="E104" s="180">
        <v>12</v>
      </c>
      <c r="F104" s="181">
        <v>80.239999999999995</v>
      </c>
      <c r="G104" s="182">
        <f t="shared" si="21"/>
        <v>962.88</v>
      </c>
      <c r="H104" s="181">
        <v>0</v>
      </c>
      <c r="I104" s="182">
        <f t="shared" si="22"/>
        <v>0</v>
      </c>
      <c r="J104" s="181">
        <v>77</v>
      </c>
      <c r="K104" s="182">
        <f t="shared" si="23"/>
        <v>924</v>
      </c>
      <c r="L104" s="182">
        <v>21</v>
      </c>
      <c r="M104" s="182">
        <f t="shared" si="24"/>
        <v>1165.0847999999999</v>
      </c>
      <c r="N104" s="180">
        <v>0</v>
      </c>
      <c r="O104" s="180">
        <f t="shared" si="25"/>
        <v>0</v>
      </c>
      <c r="P104" s="180">
        <v>0</v>
      </c>
      <c r="Q104" s="180">
        <f t="shared" si="26"/>
        <v>0</v>
      </c>
      <c r="R104" s="182"/>
      <c r="S104" s="182" t="s">
        <v>176</v>
      </c>
      <c r="T104" s="183" t="s">
        <v>177</v>
      </c>
      <c r="U104" s="156">
        <v>0</v>
      </c>
      <c r="V104" s="156">
        <f t="shared" si="27"/>
        <v>0</v>
      </c>
      <c r="W104" s="156"/>
      <c r="X104" s="156" t="s">
        <v>178</v>
      </c>
      <c r="Y104" s="156" t="s">
        <v>179</v>
      </c>
      <c r="Z104" s="146"/>
      <c r="AA104" s="146"/>
      <c r="AB104" s="146"/>
      <c r="AC104" s="146"/>
      <c r="AD104" s="146"/>
      <c r="AE104" s="146"/>
      <c r="AF104" s="146" t="s">
        <v>708</v>
      </c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46"/>
      <c r="AX104" s="146"/>
      <c r="AY104" s="146"/>
      <c r="AZ104" s="146"/>
      <c r="BA104" s="146"/>
      <c r="BB104" s="146"/>
      <c r="BC104" s="146"/>
      <c r="BD104" s="146"/>
      <c r="BE104" s="146"/>
      <c r="BF104" s="146"/>
      <c r="BG104" s="146"/>
    </row>
    <row r="105" spans="1:59" outlineLevel="1" x14ac:dyDescent="0.2">
      <c r="A105" s="177">
        <v>139</v>
      </c>
      <c r="B105" s="178" t="s">
        <v>886</v>
      </c>
      <c r="C105" s="188" t="s">
        <v>887</v>
      </c>
      <c r="D105" s="179" t="s">
        <v>729</v>
      </c>
      <c r="E105" s="180">
        <v>1</v>
      </c>
      <c r="F105" s="181">
        <v>1593</v>
      </c>
      <c r="G105" s="182">
        <f t="shared" si="21"/>
        <v>1593</v>
      </c>
      <c r="H105" s="181">
        <v>0</v>
      </c>
      <c r="I105" s="182">
        <f t="shared" si="22"/>
        <v>0</v>
      </c>
      <c r="J105" s="181">
        <v>532</v>
      </c>
      <c r="K105" s="182">
        <f t="shared" si="23"/>
        <v>532</v>
      </c>
      <c r="L105" s="182">
        <v>21</v>
      </c>
      <c r="M105" s="182">
        <f t="shared" si="24"/>
        <v>1927.53</v>
      </c>
      <c r="N105" s="180">
        <v>0</v>
      </c>
      <c r="O105" s="180">
        <f t="shared" si="25"/>
        <v>0</v>
      </c>
      <c r="P105" s="180">
        <v>0</v>
      </c>
      <c r="Q105" s="180">
        <f t="shared" si="26"/>
        <v>0</v>
      </c>
      <c r="R105" s="182"/>
      <c r="S105" s="182" t="s">
        <v>176</v>
      </c>
      <c r="T105" s="183" t="s">
        <v>177</v>
      </c>
      <c r="U105" s="156">
        <v>0</v>
      </c>
      <c r="V105" s="156">
        <f t="shared" si="27"/>
        <v>0</v>
      </c>
      <c r="W105" s="156"/>
      <c r="X105" s="156" t="s">
        <v>178</v>
      </c>
      <c r="Y105" s="156" t="s">
        <v>179</v>
      </c>
      <c r="Z105" s="146"/>
      <c r="AA105" s="146"/>
      <c r="AB105" s="146"/>
      <c r="AC105" s="146"/>
      <c r="AD105" s="146"/>
      <c r="AE105" s="146"/>
      <c r="AF105" s="146" t="s">
        <v>708</v>
      </c>
      <c r="AG105" s="146"/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  <c r="AR105" s="146"/>
      <c r="AS105" s="146"/>
      <c r="AT105" s="146"/>
      <c r="AU105" s="146"/>
      <c r="AV105" s="146"/>
      <c r="AW105" s="146"/>
      <c r="AX105" s="146"/>
      <c r="AY105" s="146"/>
      <c r="AZ105" s="146"/>
      <c r="BA105" s="146"/>
      <c r="BB105" s="146"/>
      <c r="BC105" s="146"/>
      <c r="BD105" s="146"/>
      <c r="BE105" s="146"/>
      <c r="BF105" s="146"/>
      <c r="BG105" s="146"/>
    </row>
    <row r="106" spans="1:59" outlineLevel="1" x14ac:dyDescent="0.2">
      <c r="A106" s="177">
        <v>140</v>
      </c>
      <c r="B106" s="178" t="s">
        <v>888</v>
      </c>
      <c r="C106" s="188" t="s">
        <v>889</v>
      </c>
      <c r="D106" s="179" t="s">
        <v>729</v>
      </c>
      <c r="E106" s="180">
        <v>1</v>
      </c>
      <c r="F106" s="181">
        <v>625.4</v>
      </c>
      <c r="G106" s="182">
        <f t="shared" si="21"/>
        <v>625.4</v>
      </c>
      <c r="H106" s="181">
        <v>0</v>
      </c>
      <c r="I106" s="182">
        <f t="shared" si="22"/>
        <v>0</v>
      </c>
      <c r="J106" s="181">
        <v>490</v>
      </c>
      <c r="K106" s="182">
        <f t="shared" si="23"/>
        <v>490</v>
      </c>
      <c r="L106" s="182">
        <v>21</v>
      </c>
      <c r="M106" s="182">
        <f t="shared" si="24"/>
        <v>756.73399999999992</v>
      </c>
      <c r="N106" s="180">
        <v>0</v>
      </c>
      <c r="O106" s="180">
        <f t="shared" si="25"/>
        <v>0</v>
      </c>
      <c r="P106" s="180">
        <v>0</v>
      </c>
      <c r="Q106" s="180">
        <f t="shared" si="26"/>
        <v>0</v>
      </c>
      <c r="R106" s="182"/>
      <c r="S106" s="182" t="s">
        <v>176</v>
      </c>
      <c r="T106" s="183" t="s">
        <v>177</v>
      </c>
      <c r="U106" s="156">
        <v>0</v>
      </c>
      <c r="V106" s="156">
        <f t="shared" si="27"/>
        <v>0</v>
      </c>
      <c r="W106" s="156"/>
      <c r="X106" s="156" t="s">
        <v>178</v>
      </c>
      <c r="Y106" s="156" t="s">
        <v>179</v>
      </c>
      <c r="Z106" s="146"/>
      <c r="AA106" s="146"/>
      <c r="AB106" s="146"/>
      <c r="AC106" s="146"/>
      <c r="AD106" s="146"/>
      <c r="AE106" s="146"/>
      <c r="AF106" s="146" t="s">
        <v>708</v>
      </c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6"/>
      <c r="BD106" s="146"/>
      <c r="BE106" s="146"/>
      <c r="BF106" s="146"/>
      <c r="BG106" s="146"/>
    </row>
    <row r="107" spans="1:59" ht="22.5" outlineLevel="1" x14ac:dyDescent="0.2">
      <c r="A107" s="177">
        <v>141</v>
      </c>
      <c r="B107" s="178" t="s">
        <v>890</v>
      </c>
      <c r="C107" s="188" t="s">
        <v>891</v>
      </c>
      <c r="D107" s="179" t="s">
        <v>729</v>
      </c>
      <c r="E107" s="180">
        <v>1</v>
      </c>
      <c r="F107" s="181">
        <v>3068</v>
      </c>
      <c r="G107" s="182">
        <f t="shared" si="21"/>
        <v>3068</v>
      </c>
      <c r="H107" s="181">
        <v>0</v>
      </c>
      <c r="I107" s="182">
        <f t="shared" si="22"/>
        <v>0</v>
      </c>
      <c r="J107" s="181">
        <v>2450</v>
      </c>
      <c r="K107" s="182">
        <f t="shared" si="23"/>
        <v>2450</v>
      </c>
      <c r="L107" s="182">
        <v>21</v>
      </c>
      <c r="M107" s="182">
        <f t="shared" si="24"/>
        <v>3712.2799999999997</v>
      </c>
      <c r="N107" s="180">
        <v>0</v>
      </c>
      <c r="O107" s="180">
        <f t="shared" si="25"/>
        <v>0</v>
      </c>
      <c r="P107" s="180">
        <v>0</v>
      </c>
      <c r="Q107" s="180">
        <f t="shared" si="26"/>
        <v>0</v>
      </c>
      <c r="R107" s="182"/>
      <c r="S107" s="182" t="s">
        <v>176</v>
      </c>
      <c r="T107" s="183" t="s">
        <v>177</v>
      </c>
      <c r="U107" s="156">
        <v>0</v>
      </c>
      <c r="V107" s="156">
        <f t="shared" si="27"/>
        <v>0</v>
      </c>
      <c r="W107" s="156"/>
      <c r="X107" s="156" t="s">
        <v>178</v>
      </c>
      <c r="Y107" s="156" t="s">
        <v>179</v>
      </c>
      <c r="Z107" s="146"/>
      <c r="AA107" s="146"/>
      <c r="AB107" s="146"/>
      <c r="AC107" s="146"/>
      <c r="AD107" s="146"/>
      <c r="AE107" s="146"/>
      <c r="AF107" s="146" t="s">
        <v>708</v>
      </c>
      <c r="AG107" s="146"/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  <c r="AR107" s="146"/>
      <c r="AS107" s="146"/>
      <c r="AT107" s="146"/>
      <c r="AU107" s="146"/>
      <c r="AV107" s="146"/>
      <c r="AW107" s="146"/>
      <c r="AX107" s="146"/>
      <c r="AY107" s="146"/>
      <c r="AZ107" s="146"/>
      <c r="BA107" s="146"/>
      <c r="BB107" s="146"/>
      <c r="BC107" s="146"/>
      <c r="BD107" s="146"/>
      <c r="BE107" s="146"/>
      <c r="BF107" s="146"/>
      <c r="BG107" s="146"/>
    </row>
    <row r="108" spans="1:59" x14ac:dyDescent="0.2">
      <c r="A108" s="160" t="s">
        <v>173</v>
      </c>
      <c r="B108" s="161" t="s">
        <v>81</v>
      </c>
      <c r="C108" s="185" t="s">
        <v>82</v>
      </c>
      <c r="D108" s="162"/>
      <c r="E108" s="163"/>
      <c r="F108" s="164"/>
      <c r="G108" s="164">
        <f>SUMIF(AF109:AF112,"&lt;&gt;NOR",G109:G112)</f>
        <v>34479.599999999999</v>
      </c>
      <c r="H108" s="164"/>
      <c r="I108" s="164">
        <f>SUM(I109:I112)</f>
        <v>0</v>
      </c>
      <c r="J108" s="164"/>
      <c r="K108" s="164">
        <f>SUM(K109:K112)</f>
        <v>36940</v>
      </c>
      <c r="L108" s="164"/>
      <c r="M108" s="164">
        <f>SUM(M109:M112)</f>
        <v>41720.316000000006</v>
      </c>
      <c r="N108" s="163"/>
      <c r="O108" s="163">
        <f>SUM(O109:O112)</f>
        <v>0</v>
      </c>
      <c r="P108" s="163"/>
      <c r="Q108" s="163">
        <f>SUM(Q109:Q112)</f>
        <v>0</v>
      </c>
      <c r="R108" s="164"/>
      <c r="S108" s="164"/>
      <c r="T108" s="165"/>
      <c r="U108" s="159"/>
      <c r="V108" s="159">
        <f>SUM(V109:V112)</f>
        <v>0</v>
      </c>
      <c r="W108" s="159"/>
      <c r="X108" s="159"/>
      <c r="Y108" s="159"/>
      <c r="AF108" t="s">
        <v>174</v>
      </c>
    </row>
    <row r="109" spans="1:59" outlineLevel="1" x14ac:dyDescent="0.2">
      <c r="A109" s="177">
        <v>142</v>
      </c>
      <c r="B109" s="178" t="s">
        <v>892</v>
      </c>
      <c r="C109" s="188" t="s">
        <v>810</v>
      </c>
      <c r="D109" s="179" t="s">
        <v>729</v>
      </c>
      <c r="E109" s="180">
        <v>1</v>
      </c>
      <c r="F109" s="181">
        <v>24190</v>
      </c>
      <c r="G109" s="182">
        <f>ROUND(E109*F109,2)</f>
        <v>24190</v>
      </c>
      <c r="H109" s="181">
        <v>0</v>
      </c>
      <c r="I109" s="182">
        <f>ROUND(E109*H109,2)</f>
        <v>0</v>
      </c>
      <c r="J109" s="181">
        <v>32000</v>
      </c>
      <c r="K109" s="182">
        <f>ROUND(E109*J109,2)</f>
        <v>32000</v>
      </c>
      <c r="L109" s="182">
        <v>21</v>
      </c>
      <c r="M109" s="182">
        <f>G109*(1+L109/100)</f>
        <v>29269.899999999998</v>
      </c>
      <c r="N109" s="180">
        <v>0</v>
      </c>
      <c r="O109" s="180">
        <f>ROUND(E109*N109,2)</f>
        <v>0</v>
      </c>
      <c r="P109" s="180">
        <v>0</v>
      </c>
      <c r="Q109" s="180">
        <f>ROUND(E109*P109,2)</f>
        <v>0</v>
      </c>
      <c r="R109" s="182"/>
      <c r="S109" s="182" t="s">
        <v>176</v>
      </c>
      <c r="T109" s="183" t="s">
        <v>177</v>
      </c>
      <c r="U109" s="156">
        <v>0</v>
      </c>
      <c r="V109" s="156">
        <f>ROUND(E109*U109,2)</f>
        <v>0</v>
      </c>
      <c r="W109" s="156"/>
      <c r="X109" s="156" t="s">
        <v>178</v>
      </c>
      <c r="Y109" s="156" t="s">
        <v>179</v>
      </c>
      <c r="Z109" s="146"/>
      <c r="AA109" s="146"/>
      <c r="AB109" s="146"/>
      <c r="AC109" s="146"/>
      <c r="AD109" s="146"/>
      <c r="AE109" s="146"/>
      <c r="AF109" s="146" t="s">
        <v>708</v>
      </c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6"/>
      <c r="AQ109" s="146"/>
      <c r="AR109" s="146"/>
      <c r="AS109" s="146"/>
      <c r="AT109" s="146"/>
      <c r="AU109" s="146"/>
      <c r="AV109" s="146"/>
      <c r="AW109" s="146"/>
      <c r="AX109" s="146"/>
      <c r="AY109" s="146"/>
      <c r="AZ109" s="146"/>
      <c r="BA109" s="146"/>
      <c r="BB109" s="146"/>
      <c r="BC109" s="146"/>
      <c r="BD109" s="146"/>
      <c r="BE109" s="146"/>
      <c r="BF109" s="146"/>
      <c r="BG109" s="146"/>
    </row>
    <row r="110" spans="1:59" ht="22.5" outlineLevel="1" x14ac:dyDescent="0.2">
      <c r="A110" s="177">
        <v>143</v>
      </c>
      <c r="B110" s="178" t="s">
        <v>893</v>
      </c>
      <c r="C110" s="188" t="s">
        <v>894</v>
      </c>
      <c r="D110" s="179" t="s">
        <v>729</v>
      </c>
      <c r="E110" s="180">
        <v>1</v>
      </c>
      <c r="F110" s="181">
        <v>3068</v>
      </c>
      <c r="G110" s="182">
        <f>ROUND(E110*F110,2)</f>
        <v>3068</v>
      </c>
      <c r="H110" s="181">
        <v>0</v>
      </c>
      <c r="I110" s="182">
        <f>ROUND(E110*H110,2)</f>
        <v>0</v>
      </c>
      <c r="J110" s="181">
        <v>2300</v>
      </c>
      <c r="K110" s="182">
        <f>ROUND(E110*J110,2)</f>
        <v>2300</v>
      </c>
      <c r="L110" s="182">
        <v>21</v>
      </c>
      <c r="M110" s="182">
        <f>G110*(1+L110/100)</f>
        <v>3712.2799999999997</v>
      </c>
      <c r="N110" s="180">
        <v>0</v>
      </c>
      <c r="O110" s="180">
        <f>ROUND(E110*N110,2)</f>
        <v>0</v>
      </c>
      <c r="P110" s="180">
        <v>0</v>
      </c>
      <c r="Q110" s="180">
        <f>ROUND(E110*P110,2)</f>
        <v>0</v>
      </c>
      <c r="R110" s="182"/>
      <c r="S110" s="182" t="s">
        <v>176</v>
      </c>
      <c r="T110" s="183" t="s">
        <v>177</v>
      </c>
      <c r="U110" s="156">
        <v>0</v>
      </c>
      <c r="V110" s="156">
        <f>ROUND(E110*U110,2)</f>
        <v>0</v>
      </c>
      <c r="W110" s="156"/>
      <c r="X110" s="156" t="s">
        <v>178</v>
      </c>
      <c r="Y110" s="156" t="s">
        <v>179</v>
      </c>
      <c r="Z110" s="146"/>
      <c r="AA110" s="146"/>
      <c r="AB110" s="146"/>
      <c r="AC110" s="146"/>
      <c r="AD110" s="146"/>
      <c r="AE110" s="146"/>
      <c r="AF110" s="146" t="s">
        <v>708</v>
      </c>
      <c r="AG110" s="146"/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  <c r="AR110" s="146"/>
      <c r="AS110" s="146"/>
      <c r="AT110" s="146"/>
      <c r="AU110" s="146"/>
      <c r="AV110" s="146"/>
      <c r="AW110" s="146"/>
      <c r="AX110" s="146"/>
      <c r="AY110" s="146"/>
      <c r="AZ110" s="146"/>
      <c r="BA110" s="146"/>
      <c r="BB110" s="146"/>
      <c r="BC110" s="146"/>
      <c r="BD110" s="146"/>
      <c r="BE110" s="146"/>
      <c r="BF110" s="146"/>
      <c r="BG110" s="146"/>
    </row>
    <row r="111" spans="1:59" outlineLevel="1" x14ac:dyDescent="0.2">
      <c r="A111" s="177">
        <v>144</v>
      </c>
      <c r="B111" s="178" t="s">
        <v>895</v>
      </c>
      <c r="C111" s="188" t="s">
        <v>896</v>
      </c>
      <c r="D111" s="179" t="s">
        <v>729</v>
      </c>
      <c r="E111" s="180">
        <v>24</v>
      </c>
      <c r="F111" s="181">
        <v>148.67999999999998</v>
      </c>
      <c r="G111" s="182">
        <f>ROUND(E111*F111,2)</f>
        <v>3568.32</v>
      </c>
      <c r="H111" s="181">
        <v>0</v>
      </c>
      <c r="I111" s="182">
        <f>ROUND(E111*H111,2)</f>
        <v>0</v>
      </c>
      <c r="J111" s="181">
        <v>55</v>
      </c>
      <c r="K111" s="182">
        <f>ROUND(E111*J111,2)</f>
        <v>1320</v>
      </c>
      <c r="L111" s="182">
        <v>21</v>
      </c>
      <c r="M111" s="182">
        <f>G111*(1+L111/100)</f>
        <v>4317.6671999999999</v>
      </c>
      <c r="N111" s="180">
        <v>0</v>
      </c>
      <c r="O111" s="180">
        <f>ROUND(E111*N111,2)</f>
        <v>0</v>
      </c>
      <c r="P111" s="180">
        <v>0</v>
      </c>
      <c r="Q111" s="180">
        <f>ROUND(E111*P111,2)</f>
        <v>0</v>
      </c>
      <c r="R111" s="182"/>
      <c r="S111" s="182" t="s">
        <v>176</v>
      </c>
      <c r="T111" s="183" t="s">
        <v>177</v>
      </c>
      <c r="U111" s="156">
        <v>0</v>
      </c>
      <c r="V111" s="156">
        <f>ROUND(E111*U111,2)</f>
        <v>0</v>
      </c>
      <c r="W111" s="156"/>
      <c r="X111" s="156" t="s">
        <v>178</v>
      </c>
      <c r="Y111" s="156" t="s">
        <v>179</v>
      </c>
      <c r="Z111" s="146"/>
      <c r="AA111" s="146"/>
      <c r="AB111" s="146"/>
      <c r="AC111" s="146"/>
      <c r="AD111" s="146"/>
      <c r="AE111" s="146"/>
      <c r="AF111" s="146" t="s">
        <v>708</v>
      </c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  <c r="AR111" s="146"/>
      <c r="AS111" s="146"/>
      <c r="AT111" s="146"/>
      <c r="AU111" s="146"/>
      <c r="AV111" s="146"/>
      <c r="AW111" s="146"/>
      <c r="AX111" s="146"/>
      <c r="AY111" s="146"/>
      <c r="AZ111" s="146"/>
      <c r="BA111" s="146"/>
      <c r="BB111" s="146"/>
      <c r="BC111" s="146"/>
      <c r="BD111" s="146"/>
      <c r="BE111" s="146"/>
      <c r="BF111" s="146"/>
      <c r="BG111" s="146"/>
    </row>
    <row r="112" spans="1:59" outlineLevel="1" x14ac:dyDescent="0.2">
      <c r="A112" s="177">
        <v>145</v>
      </c>
      <c r="B112" s="178" t="s">
        <v>897</v>
      </c>
      <c r="C112" s="188" t="s">
        <v>898</v>
      </c>
      <c r="D112" s="179" t="s">
        <v>729</v>
      </c>
      <c r="E112" s="180">
        <v>12</v>
      </c>
      <c r="F112" s="181">
        <v>304.44</v>
      </c>
      <c r="G112" s="182">
        <f>ROUND(E112*F112,2)</f>
        <v>3653.28</v>
      </c>
      <c r="H112" s="181">
        <v>0</v>
      </c>
      <c r="I112" s="182">
        <f>ROUND(E112*H112,2)</f>
        <v>0</v>
      </c>
      <c r="J112" s="181">
        <v>110</v>
      </c>
      <c r="K112" s="182">
        <f>ROUND(E112*J112,2)</f>
        <v>1320</v>
      </c>
      <c r="L112" s="182">
        <v>21</v>
      </c>
      <c r="M112" s="182">
        <f>G112*(1+L112/100)</f>
        <v>4420.4688000000006</v>
      </c>
      <c r="N112" s="180">
        <v>0</v>
      </c>
      <c r="O112" s="180">
        <f>ROUND(E112*N112,2)</f>
        <v>0</v>
      </c>
      <c r="P112" s="180">
        <v>0</v>
      </c>
      <c r="Q112" s="180">
        <f>ROUND(E112*P112,2)</f>
        <v>0</v>
      </c>
      <c r="R112" s="182"/>
      <c r="S112" s="182" t="s">
        <v>176</v>
      </c>
      <c r="T112" s="183" t="s">
        <v>177</v>
      </c>
      <c r="U112" s="156">
        <v>0</v>
      </c>
      <c r="V112" s="156">
        <f>ROUND(E112*U112,2)</f>
        <v>0</v>
      </c>
      <c r="W112" s="156"/>
      <c r="X112" s="156" t="s">
        <v>178</v>
      </c>
      <c r="Y112" s="156" t="s">
        <v>179</v>
      </c>
      <c r="Z112" s="146"/>
      <c r="AA112" s="146"/>
      <c r="AB112" s="146"/>
      <c r="AC112" s="146"/>
      <c r="AD112" s="146"/>
      <c r="AE112" s="146"/>
      <c r="AF112" s="146" t="s">
        <v>708</v>
      </c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6"/>
      <c r="BD112" s="146"/>
      <c r="BE112" s="146"/>
      <c r="BF112" s="146"/>
      <c r="BG112" s="146"/>
    </row>
    <row r="113" spans="1:59" x14ac:dyDescent="0.2">
      <c r="A113" s="149" t="s">
        <v>173</v>
      </c>
      <c r="B113" s="150" t="s">
        <v>83</v>
      </c>
      <c r="C113" s="190" t="s">
        <v>84</v>
      </c>
      <c r="D113" s="166"/>
      <c r="E113" s="167"/>
      <c r="F113" s="168"/>
      <c r="G113" s="168">
        <f>SUMIF(AF114:AF120,"&lt;&gt;NOR",G114:G120)</f>
        <v>12335.720000000001</v>
      </c>
      <c r="H113" s="168"/>
      <c r="I113" s="168">
        <f>SUM(I114:I120)</f>
        <v>0</v>
      </c>
      <c r="J113" s="168"/>
      <c r="K113" s="168">
        <f>SUM(K114:K120)</f>
        <v>12746</v>
      </c>
      <c r="L113" s="168"/>
      <c r="M113" s="168">
        <f>SUM(M114:M120)</f>
        <v>14926.2212</v>
      </c>
      <c r="N113" s="167"/>
      <c r="O113" s="167">
        <f>SUM(O114:O120)</f>
        <v>0</v>
      </c>
      <c r="P113" s="167"/>
      <c r="Q113" s="167">
        <f>SUM(Q114:Q120)</f>
        <v>0</v>
      </c>
      <c r="R113" s="168"/>
      <c r="S113" s="168"/>
      <c r="T113" s="169"/>
      <c r="U113" s="159"/>
      <c r="V113" s="159">
        <f>SUM(V114:V120)</f>
        <v>0</v>
      </c>
      <c r="W113" s="159"/>
      <c r="X113" s="159"/>
      <c r="Y113" s="159"/>
      <c r="AF113" t="s">
        <v>174</v>
      </c>
    </row>
    <row r="114" spans="1:59" outlineLevel="1" x14ac:dyDescent="0.2">
      <c r="A114" s="153"/>
      <c r="B114" s="154"/>
      <c r="C114" s="203" t="s">
        <v>80</v>
      </c>
      <c r="D114" s="203"/>
      <c r="E114" s="203"/>
      <c r="F114" s="203"/>
      <c r="G114" s="203"/>
      <c r="H114" s="156"/>
      <c r="I114" s="156"/>
      <c r="J114" s="156"/>
      <c r="K114" s="156"/>
      <c r="L114" s="156"/>
      <c r="M114" s="156"/>
      <c r="N114" s="155"/>
      <c r="O114" s="155"/>
      <c r="P114" s="155"/>
      <c r="Q114" s="155"/>
      <c r="R114" s="156"/>
      <c r="S114" s="156"/>
      <c r="T114" s="156"/>
      <c r="U114" s="156"/>
      <c r="V114" s="156"/>
      <c r="W114" s="156"/>
      <c r="X114" s="156"/>
      <c r="Y114" s="156"/>
      <c r="Z114" s="146"/>
      <c r="AA114" s="146"/>
      <c r="AB114" s="146"/>
      <c r="AC114" s="146"/>
      <c r="AD114" s="146"/>
      <c r="AE114" s="146"/>
      <c r="AF114" s="146" t="s">
        <v>181</v>
      </c>
      <c r="AG114" s="146"/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  <c r="AR114" s="146"/>
      <c r="AS114" s="146"/>
      <c r="AT114" s="146"/>
      <c r="AU114" s="146"/>
      <c r="AV114" s="146"/>
      <c r="AW114" s="146"/>
      <c r="AX114" s="146"/>
      <c r="AY114" s="146"/>
      <c r="AZ114" s="146"/>
      <c r="BA114" s="146"/>
      <c r="BB114" s="146"/>
      <c r="BC114" s="146"/>
      <c r="BD114" s="146"/>
      <c r="BE114" s="146"/>
      <c r="BF114" s="146"/>
      <c r="BG114" s="146"/>
    </row>
    <row r="115" spans="1:59" outlineLevel="1" x14ac:dyDescent="0.2">
      <c r="A115" s="177">
        <v>146</v>
      </c>
      <c r="B115" s="178" t="s">
        <v>899</v>
      </c>
      <c r="C115" s="188" t="s">
        <v>900</v>
      </c>
      <c r="D115" s="179" t="s">
        <v>729</v>
      </c>
      <c r="E115" s="180">
        <v>1</v>
      </c>
      <c r="F115" s="181">
        <v>4366</v>
      </c>
      <c r="G115" s="182">
        <f t="shared" ref="G115:G120" si="28">ROUND(E115*F115,2)</f>
        <v>4366</v>
      </c>
      <c r="H115" s="181">
        <v>0</v>
      </c>
      <c r="I115" s="182">
        <f t="shared" ref="I115:I120" si="29">ROUND(E115*H115,2)</f>
        <v>0</v>
      </c>
      <c r="J115" s="181">
        <v>4452</v>
      </c>
      <c r="K115" s="182">
        <f t="shared" ref="K115:K120" si="30">ROUND(E115*J115,2)</f>
        <v>4452</v>
      </c>
      <c r="L115" s="182">
        <v>21</v>
      </c>
      <c r="M115" s="182">
        <f t="shared" ref="M115:M120" si="31">G115*(1+L115/100)</f>
        <v>5282.86</v>
      </c>
      <c r="N115" s="180">
        <v>0</v>
      </c>
      <c r="O115" s="180">
        <f t="shared" ref="O115:O120" si="32">ROUND(E115*N115,2)</f>
        <v>0</v>
      </c>
      <c r="P115" s="180">
        <v>0</v>
      </c>
      <c r="Q115" s="180">
        <f t="shared" ref="Q115:Q120" si="33">ROUND(E115*P115,2)</f>
        <v>0</v>
      </c>
      <c r="R115" s="182"/>
      <c r="S115" s="182" t="s">
        <v>176</v>
      </c>
      <c r="T115" s="183" t="s">
        <v>177</v>
      </c>
      <c r="U115" s="156">
        <v>0</v>
      </c>
      <c r="V115" s="156">
        <f t="shared" ref="V115:V120" si="34">ROUND(E115*U115,2)</f>
        <v>0</v>
      </c>
      <c r="W115" s="156"/>
      <c r="X115" s="156" t="s">
        <v>178</v>
      </c>
      <c r="Y115" s="156" t="s">
        <v>179</v>
      </c>
      <c r="Z115" s="146"/>
      <c r="AA115" s="146"/>
      <c r="AB115" s="146"/>
      <c r="AC115" s="146"/>
      <c r="AD115" s="146"/>
      <c r="AE115" s="146"/>
      <c r="AF115" s="146" t="s">
        <v>708</v>
      </c>
      <c r="AG115" s="146"/>
      <c r="AH115" s="146"/>
      <c r="AI115" s="146"/>
      <c r="AJ115" s="146"/>
      <c r="AK115" s="146"/>
      <c r="AL115" s="146"/>
      <c r="AM115" s="146"/>
      <c r="AN115" s="146"/>
      <c r="AO115" s="146"/>
      <c r="AP115" s="146"/>
      <c r="AQ115" s="146"/>
      <c r="AR115" s="146"/>
      <c r="AS115" s="146"/>
      <c r="AT115" s="146"/>
      <c r="AU115" s="146"/>
      <c r="AV115" s="146"/>
      <c r="AW115" s="146"/>
      <c r="AX115" s="146"/>
      <c r="AY115" s="146"/>
      <c r="AZ115" s="146"/>
      <c r="BA115" s="146"/>
      <c r="BB115" s="146"/>
      <c r="BC115" s="146"/>
      <c r="BD115" s="146"/>
      <c r="BE115" s="146"/>
      <c r="BF115" s="146"/>
      <c r="BG115" s="146"/>
    </row>
    <row r="116" spans="1:59" outlineLevel="1" x14ac:dyDescent="0.2">
      <c r="A116" s="177">
        <v>147</v>
      </c>
      <c r="B116" s="178" t="s">
        <v>901</v>
      </c>
      <c r="C116" s="188" t="s">
        <v>902</v>
      </c>
      <c r="D116" s="179" t="s">
        <v>729</v>
      </c>
      <c r="E116" s="180">
        <v>1</v>
      </c>
      <c r="F116" s="181">
        <v>2065</v>
      </c>
      <c r="G116" s="182">
        <f t="shared" si="28"/>
        <v>2065</v>
      </c>
      <c r="H116" s="181">
        <v>0</v>
      </c>
      <c r="I116" s="182">
        <f t="shared" si="29"/>
        <v>0</v>
      </c>
      <c r="J116" s="181">
        <v>4900</v>
      </c>
      <c r="K116" s="182">
        <f t="shared" si="30"/>
        <v>4900</v>
      </c>
      <c r="L116" s="182">
        <v>21</v>
      </c>
      <c r="M116" s="182">
        <f t="shared" si="31"/>
        <v>2498.65</v>
      </c>
      <c r="N116" s="180">
        <v>0</v>
      </c>
      <c r="O116" s="180">
        <f t="shared" si="32"/>
        <v>0</v>
      </c>
      <c r="P116" s="180">
        <v>0</v>
      </c>
      <c r="Q116" s="180">
        <f t="shared" si="33"/>
        <v>0</v>
      </c>
      <c r="R116" s="182"/>
      <c r="S116" s="182" t="s">
        <v>176</v>
      </c>
      <c r="T116" s="183" t="s">
        <v>177</v>
      </c>
      <c r="U116" s="156">
        <v>0</v>
      </c>
      <c r="V116" s="156">
        <f t="shared" si="34"/>
        <v>0</v>
      </c>
      <c r="W116" s="156"/>
      <c r="X116" s="156" t="s">
        <v>178</v>
      </c>
      <c r="Y116" s="156" t="s">
        <v>179</v>
      </c>
      <c r="Z116" s="146"/>
      <c r="AA116" s="146"/>
      <c r="AB116" s="146"/>
      <c r="AC116" s="146"/>
      <c r="AD116" s="146"/>
      <c r="AE116" s="146"/>
      <c r="AF116" s="146" t="s">
        <v>708</v>
      </c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6"/>
      <c r="AY116" s="146"/>
      <c r="AZ116" s="146"/>
      <c r="BA116" s="146"/>
      <c r="BB116" s="146"/>
      <c r="BC116" s="146"/>
      <c r="BD116" s="146"/>
      <c r="BE116" s="146"/>
      <c r="BF116" s="146"/>
      <c r="BG116" s="146"/>
    </row>
    <row r="117" spans="1:59" outlineLevel="1" x14ac:dyDescent="0.2">
      <c r="A117" s="177">
        <v>148</v>
      </c>
      <c r="B117" s="178" t="s">
        <v>903</v>
      </c>
      <c r="C117" s="188" t="s">
        <v>904</v>
      </c>
      <c r="D117" s="179" t="s">
        <v>729</v>
      </c>
      <c r="E117" s="180">
        <v>2</v>
      </c>
      <c r="F117" s="181">
        <v>297.35999999999996</v>
      </c>
      <c r="G117" s="182">
        <f t="shared" si="28"/>
        <v>594.72</v>
      </c>
      <c r="H117" s="181">
        <v>0</v>
      </c>
      <c r="I117" s="182">
        <f t="shared" si="29"/>
        <v>0</v>
      </c>
      <c r="J117" s="181">
        <v>282.8</v>
      </c>
      <c r="K117" s="182">
        <f t="shared" si="30"/>
        <v>565.6</v>
      </c>
      <c r="L117" s="182">
        <v>21</v>
      </c>
      <c r="M117" s="182">
        <f t="shared" si="31"/>
        <v>719.61120000000005</v>
      </c>
      <c r="N117" s="180">
        <v>0</v>
      </c>
      <c r="O117" s="180">
        <f t="shared" si="32"/>
        <v>0</v>
      </c>
      <c r="P117" s="180">
        <v>0</v>
      </c>
      <c r="Q117" s="180">
        <f t="shared" si="33"/>
        <v>0</v>
      </c>
      <c r="R117" s="182"/>
      <c r="S117" s="182" t="s">
        <v>176</v>
      </c>
      <c r="T117" s="183" t="s">
        <v>177</v>
      </c>
      <c r="U117" s="156">
        <v>0</v>
      </c>
      <c r="V117" s="156">
        <f t="shared" si="34"/>
        <v>0</v>
      </c>
      <c r="W117" s="156"/>
      <c r="X117" s="156" t="s">
        <v>178</v>
      </c>
      <c r="Y117" s="156" t="s">
        <v>179</v>
      </c>
      <c r="Z117" s="146"/>
      <c r="AA117" s="146"/>
      <c r="AB117" s="146"/>
      <c r="AC117" s="146"/>
      <c r="AD117" s="146"/>
      <c r="AE117" s="146"/>
      <c r="AF117" s="146" t="s">
        <v>708</v>
      </c>
      <c r="AG117" s="146"/>
      <c r="AH117" s="146"/>
      <c r="AI117" s="146"/>
      <c r="AJ117" s="146"/>
      <c r="AK117" s="146"/>
      <c r="AL117" s="146"/>
      <c r="AM117" s="146"/>
      <c r="AN117" s="146"/>
      <c r="AO117" s="146"/>
      <c r="AP117" s="146"/>
      <c r="AQ117" s="146"/>
      <c r="AR117" s="146"/>
      <c r="AS117" s="146"/>
      <c r="AT117" s="146"/>
      <c r="AU117" s="146"/>
      <c r="AV117" s="146"/>
      <c r="AW117" s="146"/>
      <c r="AX117" s="146"/>
      <c r="AY117" s="146"/>
      <c r="AZ117" s="146"/>
      <c r="BA117" s="146"/>
      <c r="BB117" s="146"/>
      <c r="BC117" s="146"/>
      <c r="BD117" s="146"/>
      <c r="BE117" s="146"/>
      <c r="BF117" s="146"/>
      <c r="BG117" s="146"/>
    </row>
    <row r="118" spans="1:59" outlineLevel="1" x14ac:dyDescent="0.2">
      <c r="A118" s="177">
        <v>149</v>
      </c>
      <c r="B118" s="178" t="s">
        <v>905</v>
      </c>
      <c r="C118" s="188" t="s">
        <v>906</v>
      </c>
      <c r="D118" s="179" t="s">
        <v>707</v>
      </c>
      <c r="E118" s="180">
        <v>90</v>
      </c>
      <c r="F118" s="181">
        <v>22.419999999999998</v>
      </c>
      <c r="G118" s="182">
        <f t="shared" si="28"/>
        <v>2017.8</v>
      </c>
      <c r="H118" s="181">
        <v>0</v>
      </c>
      <c r="I118" s="182">
        <f t="shared" si="29"/>
        <v>0</v>
      </c>
      <c r="J118" s="181">
        <v>20.3</v>
      </c>
      <c r="K118" s="182">
        <f t="shared" si="30"/>
        <v>1827</v>
      </c>
      <c r="L118" s="182">
        <v>21</v>
      </c>
      <c r="M118" s="182">
        <f t="shared" si="31"/>
        <v>2441.538</v>
      </c>
      <c r="N118" s="180">
        <v>0</v>
      </c>
      <c r="O118" s="180">
        <f t="shared" si="32"/>
        <v>0</v>
      </c>
      <c r="P118" s="180">
        <v>0</v>
      </c>
      <c r="Q118" s="180">
        <f t="shared" si="33"/>
        <v>0</v>
      </c>
      <c r="R118" s="182"/>
      <c r="S118" s="182" t="s">
        <v>176</v>
      </c>
      <c r="T118" s="183" t="s">
        <v>177</v>
      </c>
      <c r="U118" s="156">
        <v>0</v>
      </c>
      <c r="V118" s="156">
        <f t="shared" si="34"/>
        <v>0</v>
      </c>
      <c r="W118" s="156"/>
      <c r="X118" s="156" t="s">
        <v>178</v>
      </c>
      <c r="Y118" s="156" t="s">
        <v>179</v>
      </c>
      <c r="Z118" s="146"/>
      <c r="AA118" s="146"/>
      <c r="AB118" s="146"/>
      <c r="AC118" s="146"/>
      <c r="AD118" s="146"/>
      <c r="AE118" s="146"/>
      <c r="AF118" s="146" t="s">
        <v>708</v>
      </c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6"/>
      <c r="BD118" s="146"/>
      <c r="BE118" s="146"/>
      <c r="BF118" s="146"/>
      <c r="BG118" s="146"/>
    </row>
    <row r="119" spans="1:59" outlineLevel="1" x14ac:dyDescent="0.2">
      <c r="A119" s="177">
        <v>150</v>
      </c>
      <c r="B119" s="178" t="s">
        <v>907</v>
      </c>
      <c r="C119" s="188" t="s">
        <v>908</v>
      </c>
      <c r="D119" s="179" t="s">
        <v>707</v>
      </c>
      <c r="E119" s="180">
        <v>10</v>
      </c>
      <c r="F119" s="181">
        <v>23.599999999999998</v>
      </c>
      <c r="G119" s="182">
        <f t="shared" si="28"/>
        <v>236</v>
      </c>
      <c r="H119" s="181">
        <v>0</v>
      </c>
      <c r="I119" s="182">
        <f t="shared" si="29"/>
        <v>0</v>
      </c>
      <c r="J119" s="181">
        <v>35.14</v>
      </c>
      <c r="K119" s="182">
        <f t="shared" si="30"/>
        <v>351.4</v>
      </c>
      <c r="L119" s="182">
        <v>21</v>
      </c>
      <c r="M119" s="182">
        <f t="shared" si="31"/>
        <v>285.56</v>
      </c>
      <c r="N119" s="180">
        <v>0</v>
      </c>
      <c r="O119" s="180">
        <f t="shared" si="32"/>
        <v>0</v>
      </c>
      <c r="P119" s="180">
        <v>0</v>
      </c>
      <c r="Q119" s="180">
        <f t="shared" si="33"/>
        <v>0</v>
      </c>
      <c r="R119" s="182"/>
      <c r="S119" s="182" t="s">
        <v>176</v>
      </c>
      <c r="T119" s="183" t="s">
        <v>177</v>
      </c>
      <c r="U119" s="156">
        <v>0</v>
      </c>
      <c r="V119" s="156">
        <f t="shared" si="34"/>
        <v>0</v>
      </c>
      <c r="W119" s="156"/>
      <c r="X119" s="156" t="s">
        <v>178</v>
      </c>
      <c r="Y119" s="156" t="s">
        <v>179</v>
      </c>
      <c r="Z119" s="146"/>
      <c r="AA119" s="146"/>
      <c r="AB119" s="146"/>
      <c r="AC119" s="146"/>
      <c r="AD119" s="146"/>
      <c r="AE119" s="146"/>
      <c r="AF119" s="146" t="s">
        <v>708</v>
      </c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  <c r="AR119" s="146"/>
      <c r="AS119" s="146"/>
      <c r="AT119" s="146"/>
      <c r="AU119" s="146"/>
      <c r="AV119" s="146"/>
      <c r="AW119" s="146"/>
      <c r="AX119" s="146"/>
      <c r="AY119" s="146"/>
      <c r="AZ119" s="146"/>
      <c r="BA119" s="146"/>
      <c r="BB119" s="146"/>
      <c r="BC119" s="146"/>
      <c r="BD119" s="146"/>
      <c r="BE119" s="146"/>
      <c r="BF119" s="146"/>
      <c r="BG119" s="146"/>
    </row>
    <row r="120" spans="1:59" ht="22.5" outlineLevel="1" x14ac:dyDescent="0.2">
      <c r="A120" s="177">
        <v>151</v>
      </c>
      <c r="B120" s="178" t="s">
        <v>909</v>
      </c>
      <c r="C120" s="188" t="s">
        <v>891</v>
      </c>
      <c r="D120" s="179" t="s">
        <v>729</v>
      </c>
      <c r="E120" s="180">
        <v>1</v>
      </c>
      <c r="F120" s="181">
        <v>3056.2</v>
      </c>
      <c r="G120" s="182">
        <f t="shared" si="28"/>
        <v>3056.2</v>
      </c>
      <c r="H120" s="181">
        <v>0</v>
      </c>
      <c r="I120" s="182">
        <f t="shared" si="29"/>
        <v>0</v>
      </c>
      <c r="J120" s="181">
        <v>650</v>
      </c>
      <c r="K120" s="182">
        <f t="shared" si="30"/>
        <v>650</v>
      </c>
      <c r="L120" s="182">
        <v>21</v>
      </c>
      <c r="M120" s="182">
        <f t="shared" si="31"/>
        <v>3698.0019999999995</v>
      </c>
      <c r="N120" s="180">
        <v>0</v>
      </c>
      <c r="O120" s="180">
        <f t="shared" si="32"/>
        <v>0</v>
      </c>
      <c r="P120" s="180">
        <v>0</v>
      </c>
      <c r="Q120" s="180">
        <f t="shared" si="33"/>
        <v>0</v>
      </c>
      <c r="R120" s="182"/>
      <c r="S120" s="182" t="s">
        <v>176</v>
      </c>
      <c r="T120" s="183" t="s">
        <v>177</v>
      </c>
      <c r="U120" s="156">
        <v>0</v>
      </c>
      <c r="V120" s="156">
        <f t="shared" si="34"/>
        <v>0</v>
      </c>
      <c r="W120" s="156"/>
      <c r="X120" s="156" t="s">
        <v>178</v>
      </c>
      <c r="Y120" s="156" t="s">
        <v>179</v>
      </c>
      <c r="Z120" s="146"/>
      <c r="AA120" s="146"/>
      <c r="AB120" s="146"/>
      <c r="AC120" s="146"/>
      <c r="AD120" s="146"/>
      <c r="AE120" s="146"/>
      <c r="AF120" s="146" t="s">
        <v>708</v>
      </c>
      <c r="AG120" s="146"/>
      <c r="AH120" s="146"/>
      <c r="AI120" s="146"/>
      <c r="AJ120" s="146"/>
      <c r="AK120" s="146"/>
      <c r="AL120" s="146"/>
      <c r="AM120" s="146"/>
      <c r="AN120" s="146"/>
      <c r="AO120" s="146"/>
      <c r="AP120" s="146"/>
      <c r="AQ120" s="146"/>
      <c r="AR120" s="146"/>
      <c r="AS120" s="146"/>
      <c r="AT120" s="146"/>
      <c r="AU120" s="146"/>
      <c r="AV120" s="146"/>
      <c r="AW120" s="146"/>
      <c r="AX120" s="146"/>
      <c r="AY120" s="146"/>
      <c r="AZ120" s="146"/>
      <c r="BA120" s="146"/>
      <c r="BB120" s="146"/>
      <c r="BC120" s="146"/>
      <c r="BD120" s="146"/>
      <c r="BE120" s="146"/>
      <c r="BF120" s="146"/>
      <c r="BG120" s="146"/>
    </row>
    <row r="121" spans="1:59" x14ac:dyDescent="0.2">
      <c r="A121" s="160" t="s">
        <v>173</v>
      </c>
      <c r="B121" s="161" t="s">
        <v>85</v>
      </c>
      <c r="C121" s="185" t="s">
        <v>86</v>
      </c>
      <c r="D121" s="162"/>
      <c r="E121" s="163"/>
      <c r="F121" s="164"/>
      <c r="G121" s="164">
        <f>SUMIF(AF122:AF124,"&lt;&gt;NOR",G122:G124)</f>
        <v>10343.879999999999</v>
      </c>
      <c r="H121" s="164"/>
      <c r="I121" s="164">
        <f>SUM(I122:I124)</f>
        <v>0</v>
      </c>
      <c r="J121" s="164"/>
      <c r="K121" s="164">
        <f>SUM(K122:K124)</f>
        <v>21320</v>
      </c>
      <c r="L121" s="164"/>
      <c r="M121" s="164">
        <f>SUM(M122:M124)</f>
        <v>12516.094799999999</v>
      </c>
      <c r="N121" s="163"/>
      <c r="O121" s="163">
        <f>SUM(O122:O124)</f>
        <v>0</v>
      </c>
      <c r="P121" s="163"/>
      <c r="Q121" s="163">
        <f>SUM(Q122:Q124)</f>
        <v>0</v>
      </c>
      <c r="R121" s="164"/>
      <c r="S121" s="164"/>
      <c r="T121" s="165"/>
      <c r="U121" s="159"/>
      <c r="V121" s="159">
        <f>SUM(V122:V124)</f>
        <v>0</v>
      </c>
      <c r="W121" s="159"/>
      <c r="X121" s="159"/>
      <c r="Y121" s="159"/>
      <c r="AF121" t="s">
        <v>174</v>
      </c>
    </row>
    <row r="122" spans="1:59" outlineLevel="1" x14ac:dyDescent="0.2">
      <c r="A122" s="177">
        <v>152</v>
      </c>
      <c r="B122" s="178" t="s">
        <v>910</v>
      </c>
      <c r="C122" s="188" t="s">
        <v>810</v>
      </c>
      <c r="D122" s="179" t="s">
        <v>729</v>
      </c>
      <c r="E122" s="180">
        <v>1</v>
      </c>
      <c r="F122" s="181">
        <v>5605</v>
      </c>
      <c r="G122" s="182">
        <f>ROUND(E122*F122,2)</f>
        <v>5605</v>
      </c>
      <c r="H122" s="181">
        <v>0</v>
      </c>
      <c r="I122" s="182">
        <f>ROUND(E122*H122,2)</f>
        <v>0</v>
      </c>
      <c r="J122" s="181">
        <v>20000</v>
      </c>
      <c r="K122" s="182">
        <f>ROUND(E122*J122,2)</f>
        <v>20000</v>
      </c>
      <c r="L122" s="182">
        <v>21</v>
      </c>
      <c r="M122" s="182">
        <f>G122*(1+L122/100)</f>
        <v>6782.05</v>
      </c>
      <c r="N122" s="180">
        <v>0</v>
      </c>
      <c r="O122" s="180">
        <f>ROUND(E122*N122,2)</f>
        <v>0</v>
      </c>
      <c r="P122" s="180">
        <v>0</v>
      </c>
      <c r="Q122" s="180">
        <f>ROUND(E122*P122,2)</f>
        <v>0</v>
      </c>
      <c r="R122" s="182"/>
      <c r="S122" s="182" t="s">
        <v>176</v>
      </c>
      <c r="T122" s="183" t="s">
        <v>177</v>
      </c>
      <c r="U122" s="156">
        <v>0</v>
      </c>
      <c r="V122" s="156">
        <f>ROUND(E122*U122,2)</f>
        <v>0</v>
      </c>
      <c r="W122" s="156"/>
      <c r="X122" s="156" t="s">
        <v>178</v>
      </c>
      <c r="Y122" s="156" t="s">
        <v>179</v>
      </c>
      <c r="Z122" s="146"/>
      <c r="AA122" s="146"/>
      <c r="AB122" s="146"/>
      <c r="AC122" s="146"/>
      <c r="AD122" s="146"/>
      <c r="AE122" s="146"/>
      <c r="AF122" s="146" t="s">
        <v>708</v>
      </c>
      <c r="AG122" s="146"/>
      <c r="AH122" s="146"/>
      <c r="AI122" s="146"/>
      <c r="AJ122" s="146"/>
      <c r="AK122" s="146"/>
      <c r="AL122" s="146"/>
      <c r="AM122" s="146"/>
      <c r="AN122" s="146"/>
      <c r="AO122" s="146"/>
      <c r="AP122" s="146"/>
      <c r="AQ122" s="146"/>
      <c r="AR122" s="146"/>
      <c r="AS122" s="146"/>
      <c r="AT122" s="146"/>
      <c r="AU122" s="146"/>
      <c r="AV122" s="146"/>
      <c r="AW122" s="146"/>
      <c r="AX122" s="146"/>
      <c r="AY122" s="146"/>
      <c r="AZ122" s="146"/>
      <c r="BA122" s="146"/>
      <c r="BB122" s="146"/>
      <c r="BC122" s="146"/>
      <c r="BD122" s="146"/>
      <c r="BE122" s="146"/>
      <c r="BF122" s="146"/>
      <c r="BG122" s="146"/>
    </row>
    <row r="123" spans="1:59" ht="22.5" outlineLevel="1" x14ac:dyDescent="0.2">
      <c r="A123" s="177">
        <v>153</v>
      </c>
      <c r="B123" s="178" t="s">
        <v>911</v>
      </c>
      <c r="C123" s="188" t="s">
        <v>894</v>
      </c>
      <c r="D123" s="179" t="s">
        <v>729</v>
      </c>
      <c r="E123" s="180">
        <v>1</v>
      </c>
      <c r="F123" s="181">
        <v>3134.08</v>
      </c>
      <c r="G123" s="182">
        <f>ROUND(E123*F123,2)</f>
        <v>3134.08</v>
      </c>
      <c r="H123" s="181">
        <v>0</v>
      </c>
      <c r="I123" s="182">
        <f>ROUND(E123*H123,2)</f>
        <v>0</v>
      </c>
      <c r="J123" s="181">
        <v>1100</v>
      </c>
      <c r="K123" s="182">
        <f>ROUND(E123*J123,2)</f>
        <v>1100</v>
      </c>
      <c r="L123" s="182">
        <v>21</v>
      </c>
      <c r="M123" s="182">
        <f>G123*(1+L123/100)</f>
        <v>3792.2367999999997</v>
      </c>
      <c r="N123" s="180">
        <v>0</v>
      </c>
      <c r="O123" s="180">
        <f>ROUND(E123*N123,2)</f>
        <v>0</v>
      </c>
      <c r="P123" s="180">
        <v>0</v>
      </c>
      <c r="Q123" s="180">
        <f>ROUND(E123*P123,2)</f>
        <v>0</v>
      </c>
      <c r="R123" s="182"/>
      <c r="S123" s="182" t="s">
        <v>176</v>
      </c>
      <c r="T123" s="183" t="s">
        <v>177</v>
      </c>
      <c r="U123" s="156">
        <v>0</v>
      </c>
      <c r="V123" s="156">
        <f>ROUND(E123*U123,2)</f>
        <v>0</v>
      </c>
      <c r="W123" s="156"/>
      <c r="X123" s="156" t="s">
        <v>178</v>
      </c>
      <c r="Y123" s="156" t="s">
        <v>179</v>
      </c>
      <c r="Z123" s="146"/>
      <c r="AA123" s="146"/>
      <c r="AB123" s="146"/>
      <c r="AC123" s="146"/>
      <c r="AD123" s="146"/>
      <c r="AE123" s="146"/>
      <c r="AF123" s="146" t="s">
        <v>708</v>
      </c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  <c r="AR123" s="146"/>
      <c r="AS123" s="146"/>
      <c r="AT123" s="146"/>
      <c r="AU123" s="146"/>
      <c r="AV123" s="146"/>
      <c r="AW123" s="146"/>
      <c r="AX123" s="146"/>
      <c r="AY123" s="146"/>
      <c r="AZ123" s="146"/>
      <c r="BA123" s="146"/>
      <c r="BB123" s="146"/>
      <c r="BC123" s="146"/>
      <c r="BD123" s="146"/>
      <c r="BE123" s="146"/>
      <c r="BF123" s="146"/>
      <c r="BG123" s="146"/>
    </row>
    <row r="124" spans="1:59" outlineLevel="1" x14ac:dyDescent="0.2">
      <c r="A124" s="177">
        <v>154</v>
      </c>
      <c r="B124" s="178" t="s">
        <v>912</v>
      </c>
      <c r="C124" s="188" t="s">
        <v>913</v>
      </c>
      <c r="D124" s="179" t="s">
        <v>729</v>
      </c>
      <c r="E124" s="180">
        <v>4</v>
      </c>
      <c r="F124" s="181">
        <v>401.2</v>
      </c>
      <c r="G124" s="182">
        <f>ROUND(E124*F124,2)</f>
        <v>1604.8</v>
      </c>
      <c r="H124" s="181">
        <v>0</v>
      </c>
      <c r="I124" s="182">
        <f>ROUND(E124*H124,2)</f>
        <v>0</v>
      </c>
      <c r="J124" s="181">
        <v>55</v>
      </c>
      <c r="K124" s="182">
        <f>ROUND(E124*J124,2)</f>
        <v>220</v>
      </c>
      <c r="L124" s="182">
        <v>21</v>
      </c>
      <c r="M124" s="182">
        <f>G124*(1+L124/100)</f>
        <v>1941.808</v>
      </c>
      <c r="N124" s="180">
        <v>0</v>
      </c>
      <c r="O124" s="180">
        <f>ROUND(E124*N124,2)</f>
        <v>0</v>
      </c>
      <c r="P124" s="180">
        <v>0</v>
      </c>
      <c r="Q124" s="180">
        <f>ROUND(E124*P124,2)</f>
        <v>0</v>
      </c>
      <c r="R124" s="182"/>
      <c r="S124" s="182" t="s">
        <v>176</v>
      </c>
      <c r="T124" s="183" t="s">
        <v>177</v>
      </c>
      <c r="U124" s="156">
        <v>0</v>
      </c>
      <c r="V124" s="156">
        <f>ROUND(E124*U124,2)</f>
        <v>0</v>
      </c>
      <c r="W124" s="156"/>
      <c r="X124" s="156" t="s">
        <v>178</v>
      </c>
      <c r="Y124" s="156" t="s">
        <v>179</v>
      </c>
      <c r="Z124" s="146"/>
      <c r="AA124" s="146"/>
      <c r="AB124" s="146"/>
      <c r="AC124" s="146"/>
      <c r="AD124" s="146"/>
      <c r="AE124" s="146"/>
      <c r="AF124" s="146" t="s">
        <v>708</v>
      </c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6"/>
      <c r="BD124" s="146"/>
      <c r="BE124" s="146"/>
      <c r="BF124" s="146"/>
      <c r="BG124" s="146"/>
    </row>
    <row r="125" spans="1:59" x14ac:dyDescent="0.2">
      <c r="A125" s="160" t="s">
        <v>173</v>
      </c>
      <c r="B125" s="161" t="s">
        <v>87</v>
      </c>
      <c r="C125" s="185" t="s">
        <v>88</v>
      </c>
      <c r="D125" s="162"/>
      <c r="E125" s="163"/>
      <c r="F125" s="164"/>
      <c r="G125" s="164">
        <f>SUMIF(AF126:AF131,"&lt;&gt;NOR",G126:G131)</f>
        <v>69974</v>
      </c>
      <c r="H125" s="164"/>
      <c r="I125" s="164">
        <f>SUM(I126:I131)</f>
        <v>0</v>
      </c>
      <c r="J125" s="164"/>
      <c r="K125" s="164">
        <f>SUM(K126:K131)</f>
        <v>99450</v>
      </c>
      <c r="L125" s="164"/>
      <c r="M125" s="164">
        <f>SUM(M126:M131)</f>
        <v>84668.540000000008</v>
      </c>
      <c r="N125" s="163"/>
      <c r="O125" s="163">
        <f>SUM(O126:O131)</f>
        <v>0</v>
      </c>
      <c r="P125" s="163"/>
      <c r="Q125" s="163">
        <f>SUM(Q126:Q131)</f>
        <v>0</v>
      </c>
      <c r="R125" s="164"/>
      <c r="S125" s="164"/>
      <c r="T125" s="165"/>
      <c r="U125" s="159"/>
      <c r="V125" s="159">
        <f>SUM(V126:V131)</f>
        <v>0</v>
      </c>
      <c r="W125" s="159"/>
      <c r="X125" s="159"/>
      <c r="Y125" s="159"/>
      <c r="AF125" t="s">
        <v>174</v>
      </c>
    </row>
    <row r="126" spans="1:59" outlineLevel="1" x14ac:dyDescent="0.2">
      <c r="A126" s="177">
        <v>177</v>
      </c>
      <c r="B126" s="178" t="s">
        <v>914</v>
      </c>
      <c r="C126" s="188" t="s">
        <v>915</v>
      </c>
      <c r="D126" s="179" t="s">
        <v>916</v>
      </c>
      <c r="E126" s="180">
        <v>20</v>
      </c>
      <c r="F126" s="181">
        <v>590</v>
      </c>
      <c r="G126" s="182">
        <f t="shared" ref="G126:G131" si="35">ROUND(E126*F126,2)</f>
        <v>11800</v>
      </c>
      <c r="H126" s="181">
        <v>0</v>
      </c>
      <c r="I126" s="182">
        <f t="shared" ref="I126:I131" si="36">ROUND(E126*H126,2)</f>
        <v>0</v>
      </c>
      <c r="J126" s="181">
        <v>650</v>
      </c>
      <c r="K126" s="182">
        <f t="shared" ref="K126:K131" si="37">ROUND(E126*J126,2)</f>
        <v>13000</v>
      </c>
      <c r="L126" s="182">
        <v>21</v>
      </c>
      <c r="M126" s="182">
        <f t="shared" ref="M126:M131" si="38">G126*(1+L126/100)</f>
        <v>14278</v>
      </c>
      <c r="N126" s="180">
        <v>0</v>
      </c>
      <c r="O126" s="180">
        <f t="shared" ref="O126:O131" si="39">ROUND(E126*N126,2)</f>
        <v>0</v>
      </c>
      <c r="P126" s="180">
        <v>0</v>
      </c>
      <c r="Q126" s="180">
        <f t="shared" ref="Q126:Q131" si="40">ROUND(E126*P126,2)</f>
        <v>0</v>
      </c>
      <c r="R126" s="182"/>
      <c r="S126" s="182" t="s">
        <v>176</v>
      </c>
      <c r="T126" s="183" t="s">
        <v>177</v>
      </c>
      <c r="U126" s="156">
        <v>0</v>
      </c>
      <c r="V126" s="156">
        <f t="shared" ref="V126:V131" si="41">ROUND(E126*U126,2)</f>
        <v>0</v>
      </c>
      <c r="W126" s="156"/>
      <c r="X126" s="156" t="s">
        <v>178</v>
      </c>
      <c r="Y126" s="156" t="s">
        <v>179</v>
      </c>
      <c r="Z126" s="146"/>
      <c r="AA126" s="146"/>
      <c r="AB126" s="146"/>
      <c r="AC126" s="146"/>
      <c r="AD126" s="146"/>
      <c r="AE126" s="146"/>
      <c r="AF126" s="146" t="s">
        <v>708</v>
      </c>
      <c r="AG126" s="146"/>
      <c r="AH126" s="146"/>
      <c r="AI126" s="146"/>
      <c r="AJ126" s="146"/>
      <c r="AK126" s="146"/>
      <c r="AL126" s="146"/>
      <c r="AM126" s="146"/>
      <c r="AN126" s="146"/>
      <c r="AO126" s="146"/>
      <c r="AP126" s="146"/>
      <c r="AQ126" s="146"/>
      <c r="AR126" s="146"/>
      <c r="AS126" s="146"/>
      <c r="AT126" s="146"/>
      <c r="AU126" s="146"/>
      <c r="AV126" s="146"/>
      <c r="AW126" s="146"/>
      <c r="AX126" s="146"/>
      <c r="AY126" s="146"/>
      <c r="AZ126" s="146"/>
      <c r="BA126" s="146"/>
      <c r="BB126" s="146"/>
      <c r="BC126" s="146"/>
      <c r="BD126" s="146"/>
      <c r="BE126" s="146"/>
      <c r="BF126" s="146"/>
      <c r="BG126" s="146"/>
    </row>
    <row r="127" spans="1:59" ht="22.5" outlineLevel="1" x14ac:dyDescent="0.2">
      <c r="A127" s="177">
        <v>178</v>
      </c>
      <c r="B127" s="178" t="s">
        <v>917</v>
      </c>
      <c r="C127" s="188" t="s">
        <v>918</v>
      </c>
      <c r="D127" s="179" t="s">
        <v>916</v>
      </c>
      <c r="E127" s="180">
        <v>5</v>
      </c>
      <c r="F127" s="181">
        <v>590</v>
      </c>
      <c r="G127" s="182">
        <f t="shared" si="35"/>
        <v>2950</v>
      </c>
      <c r="H127" s="181">
        <v>0</v>
      </c>
      <c r="I127" s="182">
        <f t="shared" si="36"/>
        <v>0</v>
      </c>
      <c r="J127" s="181">
        <v>650</v>
      </c>
      <c r="K127" s="182">
        <f t="shared" si="37"/>
        <v>3250</v>
      </c>
      <c r="L127" s="182">
        <v>21</v>
      </c>
      <c r="M127" s="182">
        <f t="shared" si="38"/>
        <v>3569.5</v>
      </c>
      <c r="N127" s="180">
        <v>0</v>
      </c>
      <c r="O127" s="180">
        <f t="shared" si="39"/>
        <v>0</v>
      </c>
      <c r="P127" s="180">
        <v>0</v>
      </c>
      <c r="Q127" s="180">
        <f t="shared" si="40"/>
        <v>0</v>
      </c>
      <c r="R127" s="182"/>
      <c r="S127" s="182" t="s">
        <v>176</v>
      </c>
      <c r="T127" s="183" t="s">
        <v>177</v>
      </c>
      <c r="U127" s="156">
        <v>0</v>
      </c>
      <c r="V127" s="156">
        <f t="shared" si="41"/>
        <v>0</v>
      </c>
      <c r="W127" s="156"/>
      <c r="X127" s="156" t="s">
        <v>178</v>
      </c>
      <c r="Y127" s="156" t="s">
        <v>179</v>
      </c>
      <c r="Z127" s="146"/>
      <c r="AA127" s="146"/>
      <c r="AB127" s="146"/>
      <c r="AC127" s="146"/>
      <c r="AD127" s="146"/>
      <c r="AE127" s="146"/>
      <c r="AF127" s="146" t="s">
        <v>708</v>
      </c>
      <c r="AG127" s="146"/>
      <c r="AH127" s="146"/>
      <c r="AI127" s="146"/>
      <c r="AJ127" s="146"/>
      <c r="AK127" s="146"/>
      <c r="AL127" s="146"/>
      <c r="AM127" s="146"/>
      <c r="AN127" s="146"/>
      <c r="AO127" s="146"/>
      <c r="AP127" s="146"/>
      <c r="AQ127" s="146"/>
      <c r="AR127" s="146"/>
      <c r="AS127" s="146"/>
      <c r="AT127" s="146"/>
      <c r="AU127" s="146"/>
      <c r="AV127" s="146"/>
      <c r="AW127" s="146"/>
      <c r="AX127" s="146"/>
      <c r="AY127" s="146"/>
      <c r="AZ127" s="146"/>
      <c r="BA127" s="146"/>
      <c r="BB127" s="146"/>
      <c r="BC127" s="146"/>
      <c r="BD127" s="146"/>
      <c r="BE127" s="146"/>
      <c r="BF127" s="146"/>
      <c r="BG127" s="146"/>
    </row>
    <row r="128" spans="1:59" outlineLevel="1" x14ac:dyDescent="0.2">
      <c r="A128" s="177">
        <v>179</v>
      </c>
      <c r="B128" s="178" t="s">
        <v>919</v>
      </c>
      <c r="C128" s="188" t="s">
        <v>920</v>
      </c>
      <c r="D128" s="179" t="s">
        <v>916</v>
      </c>
      <c r="E128" s="180">
        <v>100</v>
      </c>
      <c r="F128" s="181">
        <v>377.59999999999997</v>
      </c>
      <c r="G128" s="182">
        <f t="shared" si="35"/>
        <v>37760</v>
      </c>
      <c r="H128" s="181">
        <v>0</v>
      </c>
      <c r="I128" s="182">
        <f t="shared" si="36"/>
        <v>0</v>
      </c>
      <c r="J128" s="181">
        <v>650</v>
      </c>
      <c r="K128" s="182">
        <f t="shared" si="37"/>
        <v>65000</v>
      </c>
      <c r="L128" s="182">
        <v>21</v>
      </c>
      <c r="M128" s="182">
        <f t="shared" si="38"/>
        <v>45689.599999999999</v>
      </c>
      <c r="N128" s="180">
        <v>0</v>
      </c>
      <c r="O128" s="180">
        <f t="shared" si="39"/>
        <v>0</v>
      </c>
      <c r="P128" s="180">
        <v>0</v>
      </c>
      <c r="Q128" s="180">
        <f t="shared" si="40"/>
        <v>0</v>
      </c>
      <c r="R128" s="182"/>
      <c r="S128" s="182" t="s">
        <v>176</v>
      </c>
      <c r="T128" s="183" t="s">
        <v>177</v>
      </c>
      <c r="U128" s="156">
        <v>0</v>
      </c>
      <c r="V128" s="156">
        <f t="shared" si="41"/>
        <v>0</v>
      </c>
      <c r="W128" s="156"/>
      <c r="X128" s="156" t="s">
        <v>178</v>
      </c>
      <c r="Y128" s="156" t="s">
        <v>179</v>
      </c>
      <c r="Z128" s="146"/>
      <c r="AA128" s="146"/>
      <c r="AB128" s="146"/>
      <c r="AC128" s="146"/>
      <c r="AD128" s="146"/>
      <c r="AE128" s="146"/>
      <c r="AF128" s="146" t="s">
        <v>708</v>
      </c>
      <c r="AG128" s="146"/>
      <c r="AH128" s="146"/>
      <c r="AI128" s="146"/>
      <c r="AJ128" s="146"/>
      <c r="AK128" s="146"/>
      <c r="AL128" s="146"/>
      <c r="AM128" s="146"/>
      <c r="AN128" s="146"/>
      <c r="AO128" s="146"/>
      <c r="AP128" s="146"/>
      <c r="AQ128" s="146"/>
      <c r="AR128" s="146"/>
      <c r="AS128" s="146"/>
      <c r="AT128" s="146"/>
      <c r="AU128" s="146"/>
      <c r="AV128" s="146"/>
      <c r="AW128" s="146"/>
      <c r="AX128" s="146"/>
      <c r="AY128" s="146"/>
      <c r="AZ128" s="146"/>
      <c r="BA128" s="146"/>
      <c r="BB128" s="146"/>
      <c r="BC128" s="146"/>
      <c r="BD128" s="146"/>
      <c r="BE128" s="146"/>
      <c r="BF128" s="146"/>
      <c r="BG128" s="146"/>
    </row>
    <row r="129" spans="1:59" outlineLevel="1" x14ac:dyDescent="0.2">
      <c r="A129" s="177">
        <v>180</v>
      </c>
      <c r="B129" s="178" t="s">
        <v>921</v>
      </c>
      <c r="C129" s="188" t="s">
        <v>922</v>
      </c>
      <c r="D129" s="179" t="s">
        <v>916</v>
      </c>
      <c r="E129" s="180">
        <v>10</v>
      </c>
      <c r="F129" s="181">
        <v>590</v>
      </c>
      <c r="G129" s="182">
        <f t="shared" si="35"/>
        <v>5900</v>
      </c>
      <c r="H129" s="181">
        <v>0</v>
      </c>
      <c r="I129" s="182">
        <f t="shared" si="36"/>
        <v>0</v>
      </c>
      <c r="J129" s="181">
        <v>650</v>
      </c>
      <c r="K129" s="182">
        <f t="shared" si="37"/>
        <v>6500</v>
      </c>
      <c r="L129" s="182">
        <v>21</v>
      </c>
      <c r="M129" s="182">
        <f t="shared" si="38"/>
        <v>7139</v>
      </c>
      <c r="N129" s="180">
        <v>0</v>
      </c>
      <c r="O129" s="180">
        <f t="shared" si="39"/>
        <v>0</v>
      </c>
      <c r="P129" s="180">
        <v>0</v>
      </c>
      <c r="Q129" s="180">
        <f t="shared" si="40"/>
        <v>0</v>
      </c>
      <c r="R129" s="182"/>
      <c r="S129" s="182" t="s">
        <v>176</v>
      </c>
      <c r="T129" s="183" t="s">
        <v>177</v>
      </c>
      <c r="U129" s="156">
        <v>0</v>
      </c>
      <c r="V129" s="156">
        <f t="shared" si="41"/>
        <v>0</v>
      </c>
      <c r="W129" s="156"/>
      <c r="X129" s="156" t="s">
        <v>178</v>
      </c>
      <c r="Y129" s="156" t="s">
        <v>179</v>
      </c>
      <c r="Z129" s="146"/>
      <c r="AA129" s="146"/>
      <c r="AB129" s="146"/>
      <c r="AC129" s="146"/>
      <c r="AD129" s="146"/>
      <c r="AE129" s="146"/>
      <c r="AF129" s="146" t="s">
        <v>708</v>
      </c>
      <c r="AG129" s="146"/>
      <c r="AH129" s="146"/>
      <c r="AI129" s="146"/>
      <c r="AJ129" s="146"/>
      <c r="AK129" s="146"/>
      <c r="AL129" s="146"/>
      <c r="AM129" s="146"/>
      <c r="AN129" s="146"/>
      <c r="AO129" s="146"/>
      <c r="AP129" s="146"/>
      <c r="AQ129" s="146"/>
      <c r="AR129" s="146"/>
      <c r="AS129" s="146"/>
      <c r="AT129" s="146"/>
      <c r="AU129" s="146"/>
      <c r="AV129" s="146"/>
      <c r="AW129" s="146"/>
      <c r="AX129" s="146"/>
      <c r="AY129" s="146"/>
      <c r="AZ129" s="146"/>
      <c r="BA129" s="146"/>
      <c r="BB129" s="146"/>
      <c r="BC129" s="146"/>
      <c r="BD129" s="146"/>
      <c r="BE129" s="146"/>
      <c r="BF129" s="146"/>
      <c r="BG129" s="146"/>
    </row>
    <row r="130" spans="1:59" outlineLevel="1" x14ac:dyDescent="0.2">
      <c r="A130" s="177">
        <v>181</v>
      </c>
      <c r="B130" s="178" t="s">
        <v>923</v>
      </c>
      <c r="C130" s="188" t="s">
        <v>924</v>
      </c>
      <c r="D130" s="179" t="s">
        <v>916</v>
      </c>
      <c r="E130" s="180">
        <v>10</v>
      </c>
      <c r="F130" s="181">
        <v>590</v>
      </c>
      <c r="G130" s="182">
        <f t="shared" si="35"/>
        <v>5900</v>
      </c>
      <c r="H130" s="181">
        <v>0</v>
      </c>
      <c r="I130" s="182">
        <f t="shared" si="36"/>
        <v>0</v>
      </c>
      <c r="J130" s="181">
        <v>650</v>
      </c>
      <c r="K130" s="182">
        <f t="shared" si="37"/>
        <v>6500</v>
      </c>
      <c r="L130" s="182">
        <v>21</v>
      </c>
      <c r="M130" s="182">
        <f t="shared" si="38"/>
        <v>7139</v>
      </c>
      <c r="N130" s="180">
        <v>0</v>
      </c>
      <c r="O130" s="180">
        <f t="shared" si="39"/>
        <v>0</v>
      </c>
      <c r="P130" s="180">
        <v>0</v>
      </c>
      <c r="Q130" s="180">
        <f t="shared" si="40"/>
        <v>0</v>
      </c>
      <c r="R130" s="182"/>
      <c r="S130" s="182" t="s">
        <v>176</v>
      </c>
      <c r="T130" s="183" t="s">
        <v>177</v>
      </c>
      <c r="U130" s="156">
        <v>0</v>
      </c>
      <c r="V130" s="156">
        <f t="shared" si="41"/>
        <v>0</v>
      </c>
      <c r="W130" s="156"/>
      <c r="X130" s="156" t="s">
        <v>178</v>
      </c>
      <c r="Y130" s="156" t="s">
        <v>179</v>
      </c>
      <c r="Z130" s="146"/>
      <c r="AA130" s="146"/>
      <c r="AB130" s="146"/>
      <c r="AC130" s="146"/>
      <c r="AD130" s="146"/>
      <c r="AE130" s="146"/>
      <c r="AF130" s="146" t="s">
        <v>708</v>
      </c>
      <c r="AG130" s="146"/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6"/>
      <c r="BD130" s="146"/>
      <c r="BE130" s="146"/>
      <c r="BF130" s="146"/>
      <c r="BG130" s="146"/>
    </row>
    <row r="131" spans="1:59" outlineLevel="1" x14ac:dyDescent="0.2">
      <c r="A131" s="177">
        <v>182</v>
      </c>
      <c r="B131" s="178" t="s">
        <v>925</v>
      </c>
      <c r="C131" s="188" t="s">
        <v>926</v>
      </c>
      <c r="D131" s="179" t="s">
        <v>916</v>
      </c>
      <c r="E131" s="180">
        <v>8</v>
      </c>
      <c r="F131" s="181">
        <v>708</v>
      </c>
      <c r="G131" s="182">
        <f t="shared" si="35"/>
        <v>5664</v>
      </c>
      <c r="H131" s="181">
        <v>0</v>
      </c>
      <c r="I131" s="182">
        <f t="shared" si="36"/>
        <v>0</v>
      </c>
      <c r="J131" s="181">
        <v>650</v>
      </c>
      <c r="K131" s="182">
        <f t="shared" si="37"/>
        <v>5200</v>
      </c>
      <c r="L131" s="182">
        <v>21</v>
      </c>
      <c r="M131" s="182">
        <f t="shared" si="38"/>
        <v>6853.44</v>
      </c>
      <c r="N131" s="180">
        <v>0</v>
      </c>
      <c r="O131" s="180">
        <f t="shared" si="39"/>
        <v>0</v>
      </c>
      <c r="P131" s="180">
        <v>0</v>
      </c>
      <c r="Q131" s="180">
        <f t="shared" si="40"/>
        <v>0</v>
      </c>
      <c r="R131" s="182"/>
      <c r="S131" s="182" t="s">
        <v>176</v>
      </c>
      <c r="T131" s="183" t="s">
        <v>177</v>
      </c>
      <c r="U131" s="156">
        <v>0</v>
      </c>
      <c r="V131" s="156">
        <f t="shared" si="41"/>
        <v>0</v>
      </c>
      <c r="W131" s="156"/>
      <c r="X131" s="156" t="s">
        <v>178</v>
      </c>
      <c r="Y131" s="156" t="s">
        <v>179</v>
      </c>
      <c r="Z131" s="146"/>
      <c r="AA131" s="146"/>
      <c r="AB131" s="146"/>
      <c r="AC131" s="146"/>
      <c r="AD131" s="146"/>
      <c r="AE131" s="146"/>
      <c r="AF131" s="146" t="s">
        <v>708</v>
      </c>
      <c r="AG131" s="146"/>
      <c r="AH131" s="146"/>
      <c r="AI131" s="146"/>
      <c r="AJ131" s="146"/>
      <c r="AK131" s="146"/>
      <c r="AL131" s="146"/>
      <c r="AM131" s="146"/>
      <c r="AN131" s="146"/>
      <c r="AO131" s="146"/>
      <c r="AP131" s="146"/>
      <c r="AQ131" s="146"/>
      <c r="AR131" s="146"/>
      <c r="AS131" s="146"/>
      <c r="AT131" s="146"/>
      <c r="AU131" s="146"/>
      <c r="AV131" s="146"/>
      <c r="AW131" s="146"/>
      <c r="AX131" s="146"/>
      <c r="AY131" s="146"/>
      <c r="AZ131" s="146"/>
      <c r="BA131" s="146"/>
      <c r="BB131" s="146"/>
      <c r="BC131" s="146"/>
      <c r="BD131" s="146"/>
      <c r="BE131" s="146"/>
      <c r="BF131" s="146"/>
      <c r="BG131" s="146"/>
    </row>
    <row r="132" spans="1:59" x14ac:dyDescent="0.2">
      <c r="A132" s="3"/>
      <c r="B132" s="4"/>
      <c r="C132" s="189"/>
      <c r="D132" s="6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AD132">
        <v>12</v>
      </c>
      <c r="AE132">
        <v>21</v>
      </c>
      <c r="AF132" t="s">
        <v>159</v>
      </c>
    </row>
    <row r="133" spans="1:59" x14ac:dyDescent="0.2">
      <c r="A133" s="149"/>
      <c r="B133" s="150" t="s">
        <v>29</v>
      </c>
      <c r="C133" s="190"/>
      <c r="D133" s="151"/>
      <c r="E133" s="152"/>
      <c r="F133" s="152"/>
      <c r="G133" s="169">
        <f>G125+G121+G113+G108+G95+G92+G64+G60+G50+G8</f>
        <v>589968.1399999999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AD133">
        <f>SUMIF(L7:L131,AD132,G7:G131)</f>
        <v>0</v>
      </c>
      <c r="AE133">
        <f>SUMIF(L7:L131,AE132,G7:G131)</f>
        <v>589968.1399999999</v>
      </c>
      <c r="AF133" t="s">
        <v>346</v>
      </c>
    </row>
    <row r="134" spans="1:59" x14ac:dyDescent="0.2">
      <c r="C134" s="191"/>
      <c r="D134" s="10"/>
      <c r="AF134" t="s">
        <v>347</v>
      </c>
    </row>
    <row r="135" spans="1:59" x14ac:dyDescent="0.2">
      <c r="D135" s="10"/>
    </row>
    <row r="136" spans="1:59" x14ac:dyDescent="0.2">
      <c r="D136" s="10"/>
    </row>
    <row r="137" spans="1:59" x14ac:dyDescent="0.2">
      <c r="D137" s="10"/>
    </row>
    <row r="138" spans="1:59" x14ac:dyDescent="0.2">
      <c r="D138" s="10"/>
    </row>
    <row r="139" spans="1:59" x14ac:dyDescent="0.2">
      <c r="D139" s="10"/>
    </row>
    <row r="140" spans="1:59" x14ac:dyDescent="0.2">
      <c r="D140" s="10"/>
    </row>
    <row r="141" spans="1:59" x14ac:dyDescent="0.2">
      <c r="D141" s="10"/>
    </row>
    <row r="142" spans="1:59" x14ac:dyDescent="0.2">
      <c r="D142" s="10"/>
    </row>
    <row r="143" spans="1:59" x14ac:dyDescent="0.2">
      <c r="D143" s="10"/>
    </row>
    <row r="144" spans="1:59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</sheetData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56</vt:i4>
      </vt:variant>
    </vt:vector>
  </HeadingPairs>
  <TitlesOfParts>
    <vt:vector size="64" baseType="lpstr">
      <vt:lpstr>Pokyny pro vyplnění</vt:lpstr>
      <vt:lpstr>Stavba</vt:lpstr>
      <vt:lpstr>VzorPolozky</vt:lpstr>
      <vt:lpstr>S01 1) STAVBA Pol</vt:lpstr>
      <vt:lpstr>S01 2) ZTI Pol</vt:lpstr>
      <vt:lpstr>S01 3) PL Pol</vt:lpstr>
      <vt:lpstr>S01 4) UT Pol</vt:lpstr>
      <vt:lpstr>S01 5) ELEKTRO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'S01 1) STAVBA Pol'!Názvy_tisku</vt:lpstr>
      <vt:lpstr>'S01 2) ZTI Pol'!Názvy_tisku</vt:lpstr>
      <vt:lpstr>'S01 3) PL Pol'!Názvy_tisku</vt:lpstr>
      <vt:lpstr>'S01 4) UT Pol'!Názvy_tisku</vt:lpstr>
      <vt:lpstr>'S01 5) ELEKTRO Pol'!Názvy_tisku</vt:lpstr>
      <vt:lpstr>oadresa</vt:lpstr>
      <vt:lpstr>Stavba!Objednatel</vt:lpstr>
      <vt:lpstr>Stavba!Objekt</vt:lpstr>
      <vt:lpstr>'S01 1) STAVBA Pol'!Oblast_tisku</vt:lpstr>
      <vt:lpstr>'S01 2) ZTI Pol'!Oblast_tisku</vt:lpstr>
      <vt:lpstr>'S01 3) PL Pol'!Oblast_tisku</vt:lpstr>
      <vt:lpstr>'S01 4) UT Pol'!Oblast_tisku</vt:lpstr>
      <vt:lpstr>'S01 5) ELEKTRO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Uniprojekt</dc:creator>
  <cp:lastModifiedBy>starosta</cp:lastModifiedBy>
  <cp:lastPrinted>2026-04-14T13:44:59Z</cp:lastPrinted>
  <dcterms:created xsi:type="dcterms:W3CDTF">2009-04-08T07:15:50Z</dcterms:created>
  <dcterms:modified xsi:type="dcterms:W3CDTF">2026-04-14T13:55:25Z</dcterms:modified>
</cp:coreProperties>
</file>