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/>
  <mc:AlternateContent xmlns:mc="http://schemas.openxmlformats.org/markup-compatibility/2006">
    <mc:Choice Requires="x15">
      <x15ac:absPath xmlns:x15ac="http://schemas.microsoft.com/office/spreadsheetml/2010/11/ac" url="C:\Users\ivojt\Disk Google\IVA_VOJTKOVÁ\TTA\VŘ\TAPA\ZD k rozeslání\"/>
    </mc:Choice>
  </mc:AlternateContent>
  <xr:revisionPtr revIDLastSave="0" documentId="13_ncr:1_{FC88EECD-E368-4ABD-8182-6E42EEC7E6B5}" xr6:coauthVersionLast="31" xr6:coauthVersionMax="31" xr10:uidLastSave="{00000000-0000-0000-0000-000000000000}"/>
  <bookViews>
    <workbookView xWindow="0" yWindow="0" windowWidth="19008" windowHeight="8784" activeTab="1" xr2:uid="{00000000-000D-0000-FFFF-FFFF00000000}"/>
  </bookViews>
  <sheets>
    <sheet name="Rekapitulace stavby" sheetId="1" r:id="rId1"/>
    <sheet name="soubor - Potrubní část" sheetId="2" r:id="rId2"/>
    <sheet name="Pokyny pro vyplnění" sheetId="3" r:id="rId3"/>
  </sheets>
  <definedNames>
    <definedName name="_xlnm._FilterDatabase" localSheetId="1" hidden="1">'soubor - Potrubní část'!$C$91:$K$273</definedName>
    <definedName name="_xlnm.Print_Titles" localSheetId="0">'Rekapitulace stavby'!$49:$49</definedName>
    <definedName name="_xlnm.Print_Titles" localSheetId="1">'soubor - Potrubní část'!$91:$91</definedName>
    <definedName name="_xlnm.Print_Area" localSheetId="2">'Pokyny pro vyplnění'!$B$2:$K$69,'Pokyny pro vyplnění'!$B$72:$K$116,'Pokyny pro vyplnění'!$B$119:$K$188,'Pokyny pro vyplnění'!$B$196:$K$216</definedName>
    <definedName name="_xlnm.Print_Area" localSheetId="0">'Rekapitulace stavby'!$D$4:$AO$33,'Rekapitulace stavby'!$C$39:$AQ$53</definedName>
    <definedName name="_xlnm.Print_Area" localSheetId="1">'soubor - Potrubní část'!$C$4:$J$36,'soubor - Potrubní část'!$C$42:$J$73,'soubor - Potrubní část'!$C$79:$K$273</definedName>
  </definedNames>
  <calcPr calcId="179017"/>
</workbook>
</file>

<file path=xl/calcChain.xml><?xml version="1.0" encoding="utf-8"?>
<calcChain xmlns="http://schemas.openxmlformats.org/spreadsheetml/2006/main">
  <c r="AY52" i="1" l="1"/>
  <c r="AX52" i="1"/>
  <c r="BI272" i="2"/>
  <c r="BH272" i="2"/>
  <c r="BG272" i="2"/>
  <c r="BF272" i="2"/>
  <c r="T272" i="2"/>
  <c r="T271" i="2" s="1"/>
  <c r="R272" i="2"/>
  <c r="R271" i="2" s="1"/>
  <c r="P272" i="2"/>
  <c r="P271" i="2" s="1"/>
  <c r="BK272" i="2"/>
  <c r="BK271" i="2" s="1"/>
  <c r="J271" i="2" s="1"/>
  <c r="J72" i="2" s="1"/>
  <c r="J272" i="2"/>
  <c r="BE272" i="2" s="1"/>
  <c r="BI269" i="2"/>
  <c r="BH269" i="2"/>
  <c r="BG269" i="2"/>
  <c r="BF269" i="2"/>
  <c r="T269" i="2"/>
  <c r="R269" i="2"/>
  <c r="P269" i="2"/>
  <c r="BK269" i="2"/>
  <c r="J269" i="2"/>
  <c r="BE269" i="2" s="1"/>
  <c r="BI267" i="2"/>
  <c r="BH267" i="2"/>
  <c r="BG267" i="2"/>
  <c r="BF267" i="2"/>
  <c r="T267" i="2"/>
  <c r="R267" i="2"/>
  <c r="P267" i="2"/>
  <c r="BK267" i="2"/>
  <c r="J267" i="2"/>
  <c r="BE267" i="2" s="1"/>
  <c r="BI265" i="2"/>
  <c r="BH265" i="2"/>
  <c r="BG265" i="2"/>
  <c r="BF265" i="2"/>
  <c r="T265" i="2"/>
  <c r="T264" i="2" s="1"/>
  <c r="R265" i="2"/>
  <c r="R264" i="2" s="1"/>
  <c r="P265" i="2"/>
  <c r="P264" i="2" s="1"/>
  <c r="BK265" i="2"/>
  <c r="BK264" i="2" s="1"/>
  <c r="J264" i="2"/>
  <c r="J71" i="2" s="1"/>
  <c r="J265" i="2"/>
  <c r="BE265" i="2"/>
  <c r="BI262" i="2"/>
  <c r="BH262" i="2"/>
  <c r="BG262" i="2"/>
  <c r="BF262" i="2"/>
  <c r="T262" i="2"/>
  <c r="R262" i="2"/>
  <c r="P262" i="2"/>
  <c r="BK262" i="2"/>
  <c r="J262" i="2"/>
  <c r="BE262" i="2" s="1"/>
  <c r="BI260" i="2"/>
  <c r="BH260" i="2"/>
  <c r="BG260" i="2"/>
  <c r="BF260" i="2"/>
  <c r="T260" i="2"/>
  <c r="T259" i="2" s="1"/>
  <c r="R260" i="2"/>
  <c r="R259" i="2" s="1"/>
  <c r="P260" i="2"/>
  <c r="P259" i="2" s="1"/>
  <c r="BK260" i="2"/>
  <c r="J260" i="2"/>
  <c r="BE260" i="2"/>
  <c r="BI257" i="2"/>
  <c r="BH257" i="2"/>
  <c r="BG257" i="2"/>
  <c r="BF257" i="2"/>
  <c r="T257" i="2"/>
  <c r="R257" i="2"/>
  <c r="P257" i="2"/>
  <c r="BK257" i="2"/>
  <c r="J257" i="2"/>
  <c r="BE257" i="2" s="1"/>
  <c r="BI255" i="2"/>
  <c r="BH255" i="2"/>
  <c r="BG255" i="2"/>
  <c r="BF255" i="2"/>
  <c r="T255" i="2"/>
  <c r="R255" i="2"/>
  <c r="P255" i="2"/>
  <c r="BK255" i="2"/>
  <c r="J255" i="2"/>
  <c r="BE255" i="2" s="1"/>
  <c r="BI253" i="2"/>
  <c r="BH253" i="2"/>
  <c r="BG253" i="2"/>
  <c r="BF253" i="2"/>
  <c r="T253" i="2"/>
  <c r="T252" i="2" s="1"/>
  <c r="T251" i="2"/>
  <c r="R253" i="2"/>
  <c r="R252" i="2"/>
  <c r="R251" i="2" s="1"/>
  <c r="P253" i="2"/>
  <c r="P252" i="2" s="1"/>
  <c r="P251" i="2"/>
  <c r="BK253" i="2"/>
  <c r="BK252" i="2" s="1"/>
  <c r="J252" i="2" s="1"/>
  <c r="J69" i="2" s="1"/>
  <c r="J253" i="2"/>
  <c r="BE253" i="2" s="1"/>
  <c r="BI249" i="2"/>
  <c r="BH249" i="2"/>
  <c r="BG249" i="2"/>
  <c r="BF249" i="2"/>
  <c r="T249" i="2"/>
  <c r="R249" i="2"/>
  <c r="P249" i="2"/>
  <c r="BK249" i="2"/>
  <c r="J249" i="2"/>
  <c r="BE249" i="2" s="1"/>
  <c r="BI247" i="2"/>
  <c r="BH247" i="2"/>
  <c r="BG247" i="2"/>
  <c r="BF247" i="2"/>
  <c r="T247" i="2"/>
  <c r="R247" i="2"/>
  <c r="P247" i="2"/>
  <c r="BK247" i="2"/>
  <c r="J247" i="2"/>
  <c r="BE247" i="2" s="1"/>
  <c r="BI245" i="2"/>
  <c r="BH245" i="2"/>
  <c r="BG245" i="2"/>
  <c r="BF245" i="2"/>
  <c r="T245" i="2"/>
  <c r="R245" i="2"/>
  <c r="P245" i="2"/>
  <c r="BK245" i="2"/>
  <c r="J245" i="2"/>
  <c r="BE245" i="2" s="1"/>
  <c r="BI243" i="2"/>
  <c r="BH243" i="2"/>
  <c r="BG243" i="2"/>
  <c r="BF243" i="2"/>
  <c r="T243" i="2"/>
  <c r="R243" i="2"/>
  <c r="P243" i="2"/>
  <c r="BK243" i="2"/>
  <c r="J243" i="2"/>
  <c r="BE243" i="2" s="1"/>
  <c r="BI241" i="2"/>
  <c r="BH241" i="2"/>
  <c r="BG241" i="2"/>
  <c r="BF241" i="2"/>
  <c r="T241" i="2"/>
  <c r="R241" i="2"/>
  <c r="P241" i="2"/>
  <c r="BK241" i="2"/>
  <c r="J241" i="2"/>
  <c r="BE241" i="2" s="1"/>
  <c r="BI239" i="2"/>
  <c r="BH239" i="2"/>
  <c r="BG239" i="2"/>
  <c r="BF239" i="2"/>
  <c r="T239" i="2"/>
  <c r="R239" i="2"/>
  <c r="P239" i="2"/>
  <c r="BK239" i="2"/>
  <c r="J239" i="2"/>
  <c r="BE239" i="2" s="1"/>
  <c r="BI237" i="2"/>
  <c r="BH237" i="2"/>
  <c r="BG237" i="2"/>
  <c r="BF237" i="2"/>
  <c r="T237" i="2"/>
  <c r="R237" i="2"/>
  <c r="P237" i="2"/>
  <c r="BK237" i="2"/>
  <c r="J237" i="2"/>
  <c r="BE237" i="2" s="1"/>
  <c r="BI235" i="2"/>
  <c r="BH235" i="2"/>
  <c r="BG235" i="2"/>
  <c r="BF235" i="2"/>
  <c r="T235" i="2"/>
  <c r="R235" i="2"/>
  <c r="R234" i="2" s="1"/>
  <c r="P235" i="2"/>
  <c r="BK235" i="2"/>
  <c r="BK234" i="2" s="1"/>
  <c r="J234" i="2" s="1"/>
  <c r="J67" i="2" s="1"/>
  <c r="J235" i="2"/>
  <c r="BE235" i="2"/>
  <c r="BI232" i="2"/>
  <c r="BH232" i="2"/>
  <c r="BG232" i="2"/>
  <c r="BF232" i="2"/>
  <c r="T232" i="2"/>
  <c r="R232" i="2"/>
  <c r="P232" i="2"/>
  <c r="BK232" i="2"/>
  <c r="J232" i="2"/>
  <c r="BE232" i="2" s="1"/>
  <c r="BI230" i="2"/>
  <c r="BH230" i="2"/>
  <c r="BG230" i="2"/>
  <c r="BF230" i="2"/>
  <c r="T230" i="2"/>
  <c r="R230" i="2"/>
  <c r="P230" i="2"/>
  <c r="BK230" i="2"/>
  <c r="J230" i="2"/>
  <c r="BE230" i="2" s="1"/>
  <c r="BI228" i="2"/>
  <c r="BH228" i="2"/>
  <c r="BG228" i="2"/>
  <c r="BF228" i="2"/>
  <c r="T228" i="2"/>
  <c r="R228" i="2"/>
  <c r="P228" i="2"/>
  <c r="BK228" i="2"/>
  <c r="J228" i="2"/>
  <c r="BE228" i="2" s="1"/>
  <c r="BI226" i="2"/>
  <c r="BH226" i="2"/>
  <c r="BG226" i="2"/>
  <c r="BF226" i="2"/>
  <c r="T226" i="2"/>
  <c r="R226" i="2"/>
  <c r="P226" i="2"/>
  <c r="BK226" i="2"/>
  <c r="J226" i="2"/>
  <c r="BE226" i="2" s="1"/>
  <c r="BI224" i="2"/>
  <c r="BH224" i="2"/>
  <c r="BG224" i="2"/>
  <c r="BF224" i="2"/>
  <c r="T224" i="2"/>
  <c r="R224" i="2"/>
  <c r="P224" i="2"/>
  <c r="BK224" i="2"/>
  <c r="J224" i="2"/>
  <c r="BE224" i="2" s="1"/>
  <c r="BI222" i="2"/>
  <c r="BH222" i="2"/>
  <c r="BG222" i="2"/>
  <c r="BF222" i="2"/>
  <c r="T222" i="2"/>
  <c r="R222" i="2"/>
  <c r="P222" i="2"/>
  <c r="BK222" i="2"/>
  <c r="J222" i="2"/>
  <c r="BE222" i="2" s="1"/>
  <c r="BI220" i="2"/>
  <c r="BH220" i="2"/>
  <c r="BG220" i="2"/>
  <c r="BF220" i="2"/>
  <c r="T220" i="2"/>
  <c r="R220" i="2"/>
  <c r="P220" i="2"/>
  <c r="BK220" i="2"/>
  <c r="J220" i="2"/>
  <c r="BE220" i="2" s="1"/>
  <c r="BI218" i="2"/>
  <c r="BH218" i="2"/>
  <c r="BG218" i="2"/>
  <c r="BF218" i="2"/>
  <c r="T218" i="2"/>
  <c r="R218" i="2"/>
  <c r="P218" i="2"/>
  <c r="BK218" i="2"/>
  <c r="J218" i="2"/>
  <c r="BE218" i="2" s="1"/>
  <c r="BI216" i="2"/>
  <c r="BH216" i="2"/>
  <c r="BG216" i="2"/>
  <c r="BF216" i="2"/>
  <c r="T216" i="2"/>
  <c r="R216" i="2"/>
  <c r="P216" i="2"/>
  <c r="BK216" i="2"/>
  <c r="J216" i="2"/>
  <c r="BE216" i="2" s="1"/>
  <c r="BI214" i="2"/>
  <c r="BH214" i="2"/>
  <c r="BG214" i="2"/>
  <c r="BF214" i="2"/>
  <c r="T214" i="2"/>
  <c r="R214" i="2"/>
  <c r="P214" i="2"/>
  <c r="BK214" i="2"/>
  <c r="J214" i="2"/>
  <c r="BE214" i="2" s="1"/>
  <c r="BI212" i="2"/>
  <c r="BH212" i="2"/>
  <c r="BG212" i="2"/>
  <c r="BF212" i="2"/>
  <c r="T212" i="2"/>
  <c r="R212" i="2"/>
  <c r="P212" i="2"/>
  <c r="BK212" i="2"/>
  <c r="J212" i="2"/>
  <c r="BE212" i="2" s="1"/>
  <c r="BI210" i="2"/>
  <c r="BH210" i="2"/>
  <c r="BG210" i="2"/>
  <c r="BF210" i="2"/>
  <c r="T210" i="2"/>
  <c r="R210" i="2"/>
  <c r="P210" i="2"/>
  <c r="BK210" i="2"/>
  <c r="J210" i="2"/>
  <c r="BE210" i="2" s="1"/>
  <c r="BI208" i="2"/>
  <c r="BH208" i="2"/>
  <c r="BG208" i="2"/>
  <c r="BF208" i="2"/>
  <c r="T208" i="2"/>
  <c r="R208" i="2"/>
  <c r="P208" i="2"/>
  <c r="BK208" i="2"/>
  <c r="J208" i="2"/>
  <c r="BE208" i="2" s="1"/>
  <c r="BI206" i="2"/>
  <c r="BH206" i="2"/>
  <c r="BG206" i="2"/>
  <c r="BF206" i="2"/>
  <c r="T206" i="2"/>
  <c r="R206" i="2"/>
  <c r="R205" i="2" s="1"/>
  <c r="P206" i="2"/>
  <c r="BK206" i="2"/>
  <c r="BK205" i="2" s="1"/>
  <c r="J205" i="2" s="1"/>
  <c r="J66" i="2" s="1"/>
  <c r="J206" i="2"/>
  <c r="BE206" i="2"/>
  <c r="BI203" i="2"/>
  <c r="BH203" i="2"/>
  <c r="BG203" i="2"/>
  <c r="BF203" i="2"/>
  <c r="T203" i="2"/>
  <c r="R203" i="2"/>
  <c r="P203" i="2"/>
  <c r="BK203" i="2"/>
  <c r="J203" i="2"/>
  <c r="BE203" i="2" s="1"/>
  <c r="BI201" i="2"/>
  <c r="BH201" i="2"/>
  <c r="BG201" i="2"/>
  <c r="BF201" i="2"/>
  <c r="T201" i="2"/>
  <c r="R201" i="2"/>
  <c r="P201" i="2"/>
  <c r="BK201" i="2"/>
  <c r="J201" i="2"/>
  <c r="BE201" i="2" s="1"/>
  <c r="BI199" i="2"/>
  <c r="BH199" i="2"/>
  <c r="BG199" i="2"/>
  <c r="BF199" i="2"/>
  <c r="T199" i="2"/>
  <c r="R199" i="2"/>
  <c r="P199" i="2"/>
  <c r="BK199" i="2"/>
  <c r="J199" i="2"/>
  <c r="BE199" i="2" s="1"/>
  <c r="BI197" i="2"/>
  <c r="BH197" i="2"/>
  <c r="BG197" i="2"/>
  <c r="BF197" i="2"/>
  <c r="T197" i="2"/>
  <c r="R197" i="2"/>
  <c r="P197" i="2"/>
  <c r="BK197" i="2"/>
  <c r="J197" i="2"/>
  <c r="BE197" i="2" s="1"/>
  <c r="BI195" i="2"/>
  <c r="BH195" i="2"/>
  <c r="BG195" i="2"/>
  <c r="BF195" i="2"/>
  <c r="T195" i="2"/>
  <c r="R195" i="2"/>
  <c r="P195" i="2"/>
  <c r="BK195" i="2"/>
  <c r="J195" i="2"/>
  <c r="BE195" i="2" s="1"/>
  <c r="BI193" i="2"/>
  <c r="BH193" i="2"/>
  <c r="BG193" i="2"/>
  <c r="BF193" i="2"/>
  <c r="T193" i="2"/>
  <c r="R193" i="2"/>
  <c r="P193" i="2"/>
  <c r="BK193" i="2"/>
  <c r="J193" i="2"/>
  <c r="BE193" i="2" s="1"/>
  <c r="BI191" i="2"/>
  <c r="BH191" i="2"/>
  <c r="BG191" i="2"/>
  <c r="BF191" i="2"/>
  <c r="T191" i="2"/>
  <c r="R191" i="2"/>
  <c r="P191" i="2"/>
  <c r="BK191" i="2"/>
  <c r="J191" i="2"/>
  <c r="BE191" i="2" s="1"/>
  <c r="BI189" i="2"/>
  <c r="BH189" i="2"/>
  <c r="BG189" i="2"/>
  <c r="BF189" i="2"/>
  <c r="T189" i="2"/>
  <c r="R189" i="2"/>
  <c r="P189" i="2"/>
  <c r="BK189" i="2"/>
  <c r="J189" i="2"/>
  <c r="BE189" i="2" s="1"/>
  <c r="BI187" i="2"/>
  <c r="BH187" i="2"/>
  <c r="BG187" i="2"/>
  <c r="BF187" i="2"/>
  <c r="T187" i="2"/>
  <c r="R187" i="2"/>
  <c r="P187" i="2"/>
  <c r="BK187" i="2"/>
  <c r="J187" i="2"/>
  <c r="BE187" i="2" s="1"/>
  <c r="BI185" i="2"/>
  <c r="BH185" i="2"/>
  <c r="BG185" i="2"/>
  <c r="BF185" i="2"/>
  <c r="T185" i="2"/>
  <c r="R185" i="2"/>
  <c r="R184" i="2" s="1"/>
  <c r="P185" i="2"/>
  <c r="BK185" i="2"/>
  <c r="BK184" i="2" s="1"/>
  <c r="J184" i="2" s="1"/>
  <c r="J65" i="2" s="1"/>
  <c r="J185" i="2"/>
  <c r="BE185" i="2"/>
  <c r="BI182" i="2"/>
  <c r="BH182" i="2"/>
  <c r="BG182" i="2"/>
  <c r="BF182" i="2"/>
  <c r="T182" i="2"/>
  <c r="R182" i="2"/>
  <c r="P182" i="2"/>
  <c r="BK182" i="2"/>
  <c r="J182" i="2"/>
  <c r="BE182" i="2" s="1"/>
  <c r="BI180" i="2"/>
  <c r="BH180" i="2"/>
  <c r="BG180" i="2"/>
  <c r="BF180" i="2"/>
  <c r="T180" i="2"/>
  <c r="R180" i="2"/>
  <c r="P180" i="2"/>
  <c r="BK180" i="2"/>
  <c r="J180" i="2"/>
  <c r="BE180" i="2" s="1"/>
  <c r="BI178" i="2"/>
  <c r="BH178" i="2"/>
  <c r="BG178" i="2"/>
  <c r="BF178" i="2"/>
  <c r="T178" i="2"/>
  <c r="R178" i="2"/>
  <c r="P178" i="2"/>
  <c r="BK178" i="2"/>
  <c r="J178" i="2"/>
  <c r="BE178" i="2" s="1"/>
  <c r="BI176" i="2"/>
  <c r="BH176" i="2"/>
  <c r="BG176" i="2"/>
  <c r="BF176" i="2"/>
  <c r="T176" i="2"/>
  <c r="R176" i="2"/>
  <c r="P176" i="2"/>
  <c r="BK176" i="2"/>
  <c r="J176" i="2"/>
  <c r="BE176" i="2" s="1"/>
  <c r="BI174" i="2"/>
  <c r="BH174" i="2"/>
  <c r="BG174" i="2"/>
  <c r="BF174" i="2"/>
  <c r="T174" i="2"/>
  <c r="R174" i="2"/>
  <c r="P174" i="2"/>
  <c r="BK174" i="2"/>
  <c r="J174" i="2"/>
  <c r="BE174" i="2" s="1"/>
  <c r="BI172" i="2"/>
  <c r="BH172" i="2"/>
  <c r="BG172" i="2"/>
  <c r="BF172" i="2"/>
  <c r="T172" i="2"/>
  <c r="R172" i="2"/>
  <c r="P172" i="2"/>
  <c r="BK172" i="2"/>
  <c r="J172" i="2"/>
  <c r="BE172" i="2" s="1"/>
  <c r="BI170" i="2"/>
  <c r="BH170" i="2"/>
  <c r="BG170" i="2"/>
  <c r="BF170" i="2"/>
  <c r="T170" i="2"/>
  <c r="R170" i="2"/>
  <c r="P170" i="2"/>
  <c r="BK170" i="2"/>
  <c r="J170" i="2"/>
  <c r="BE170" i="2" s="1"/>
  <c r="BI168" i="2"/>
  <c r="BH168" i="2"/>
  <c r="BG168" i="2"/>
  <c r="BF168" i="2"/>
  <c r="T168" i="2"/>
  <c r="T167" i="2" s="1"/>
  <c r="R168" i="2"/>
  <c r="R167" i="2" s="1"/>
  <c r="P168" i="2"/>
  <c r="P167" i="2" s="1"/>
  <c r="BK168" i="2"/>
  <c r="BK167" i="2" s="1"/>
  <c r="J167" i="2" s="1"/>
  <c r="J64" i="2" s="1"/>
  <c r="J168" i="2"/>
  <c r="BE168" i="2"/>
  <c r="BI165" i="2"/>
  <c r="BH165" i="2"/>
  <c r="BG165" i="2"/>
  <c r="BF165" i="2"/>
  <c r="T165" i="2"/>
  <c r="R165" i="2"/>
  <c r="P165" i="2"/>
  <c r="BK165" i="2"/>
  <c r="J165" i="2"/>
  <c r="BE165" i="2" s="1"/>
  <c r="BI162" i="2"/>
  <c r="BH162" i="2"/>
  <c r="BG162" i="2"/>
  <c r="BF162" i="2"/>
  <c r="T162" i="2"/>
  <c r="R162" i="2"/>
  <c r="P162" i="2"/>
  <c r="BK162" i="2"/>
  <c r="J162" i="2"/>
  <c r="BE162" i="2" s="1"/>
  <c r="BI160" i="2"/>
  <c r="BH160" i="2"/>
  <c r="BG160" i="2"/>
  <c r="BF160" i="2"/>
  <c r="T160" i="2"/>
  <c r="R160" i="2"/>
  <c r="P160" i="2"/>
  <c r="BK160" i="2"/>
  <c r="J160" i="2"/>
  <c r="BE160" i="2"/>
  <c r="BI158" i="2"/>
  <c r="BH158" i="2"/>
  <c r="BG158" i="2"/>
  <c r="BF158" i="2"/>
  <c r="T158" i="2"/>
  <c r="R158" i="2"/>
  <c r="P158" i="2"/>
  <c r="BK158" i="2"/>
  <c r="J158" i="2"/>
  <c r="BE158" i="2"/>
  <c r="BI155" i="2"/>
  <c r="BH155" i="2"/>
  <c r="BG155" i="2"/>
  <c r="BF155" i="2"/>
  <c r="T155" i="2"/>
  <c r="R155" i="2"/>
  <c r="P155" i="2"/>
  <c r="BK155" i="2"/>
  <c r="J155" i="2"/>
  <c r="BE155" i="2"/>
  <c r="BI153" i="2"/>
  <c r="BH153" i="2"/>
  <c r="BG153" i="2"/>
  <c r="BF153" i="2"/>
  <c r="T153" i="2"/>
  <c r="R153" i="2"/>
  <c r="P153" i="2"/>
  <c r="BK153" i="2"/>
  <c r="J153" i="2"/>
  <c r="BE153" i="2"/>
  <c r="BI151" i="2"/>
  <c r="BH151" i="2"/>
  <c r="BG151" i="2"/>
  <c r="BF151" i="2"/>
  <c r="T151" i="2"/>
  <c r="R151" i="2"/>
  <c r="P151" i="2"/>
  <c r="BK151" i="2"/>
  <c r="J151" i="2"/>
  <c r="BE151" i="2"/>
  <c r="BI149" i="2"/>
  <c r="BH149" i="2"/>
  <c r="BG149" i="2"/>
  <c r="BF149" i="2"/>
  <c r="T149" i="2"/>
  <c r="R149" i="2"/>
  <c r="P149" i="2"/>
  <c r="BK149" i="2"/>
  <c r="J149" i="2"/>
  <c r="BE149" i="2"/>
  <c r="BI147" i="2"/>
  <c r="BH147" i="2"/>
  <c r="BG147" i="2"/>
  <c r="BF147" i="2"/>
  <c r="T147" i="2"/>
  <c r="R147" i="2"/>
  <c r="P147" i="2"/>
  <c r="BK147" i="2"/>
  <c r="J147" i="2"/>
  <c r="BE147" i="2"/>
  <c r="BI145" i="2"/>
  <c r="BH145" i="2"/>
  <c r="BG145" i="2"/>
  <c r="BF145" i="2"/>
  <c r="T145" i="2"/>
  <c r="R145" i="2"/>
  <c r="P145" i="2"/>
  <c r="BK145" i="2"/>
  <c r="J145" i="2"/>
  <c r="BE145" i="2"/>
  <c r="BI143" i="2"/>
  <c r="BH143" i="2"/>
  <c r="BG143" i="2"/>
  <c r="BF143" i="2"/>
  <c r="T143" i="2"/>
  <c r="R143" i="2"/>
  <c r="P143" i="2"/>
  <c r="BK143" i="2"/>
  <c r="J143" i="2"/>
  <c r="BE143" i="2"/>
  <c r="BI141" i="2"/>
  <c r="BH141" i="2"/>
  <c r="BG141" i="2"/>
  <c r="BF141" i="2"/>
  <c r="T141" i="2"/>
  <c r="T140" i="2"/>
  <c r="R141" i="2"/>
  <c r="R140" i="2" s="1"/>
  <c r="R139" i="2" s="1"/>
  <c r="P141" i="2"/>
  <c r="P140" i="2"/>
  <c r="BK141" i="2"/>
  <c r="BK140" i="2" s="1"/>
  <c r="J141" i="2"/>
  <c r="BE141" i="2"/>
  <c r="BI137" i="2"/>
  <c r="BH137" i="2"/>
  <c r="BG137" i="2"/>
  <c r="BF137" i="2"/>
  <c r="T137" i="2"/>
  <c r="R137" i="2"/>
  <c r="P137" i="2"/>
  <c r="BK137" i="2"/>
  <c r="J137" i="2"/>
  <c r="BE137" i="2"/>
  <c r="BI135" i="2"/>
  <c r="BH135" i="2"/>
  <c r="BG135" i="2"/>
  <c r="BF135" i="2"/>
  <c r="T135" i="2"/>
  <c r="T134" i="2"/>
  <c r="R135" i="2"/>
  <c r="R134" i="2"/>
  <c r="P135" i="2"/>
  <c r="P134" i="2"/>
  <c r="BK135" i="2"/>
  <c r="BK134" i="2"/>
  <c r="J134" i="2" s="1"/>
  <c r="J61" i="2" s="1"/>
  <c r="J135" i="2"/>
  <c r="BE135" i="2" s="1"/>
  <c r="BI131" i="2"/>
  <c r="BH131" i="2"/>
  <c r="BG131" i="2"/>
  <c r="BF131" i="2"/>
  <c r="T131" i="2"/>
  <c r="R131" i="2"/>
  <c r="P131" i="2"/>
  <c r="BK131" i="2"/>
  <c r="J131" i="2"/>
  <c r="BE131" i="2"/>
  <c r="BI128" i="2"/>
  <c r="BH128" i="2"/>
  <c r="BG128" i="2"/>
  <c r="BF128" i="2"/>
  <c r="T128" i="2"/>
  <c r="T127" i="2"/>
  <c r="R128" i="2"/>
  <c r="R127" i="2"/>
  <c r="P128" i="2"/>
  <c r="P127" i="2"/>
  <c r="BK128" i="2"/>
  <c r="BK127" i="2"/>
  <c r="J127" i="2" s="1"/>
  <c r="J60" i="2" s="1"/>
  <c r="J128" i="2"/>
  <c r="BE128" i="2"/>
  <c r="BI124" i="2"/>
  <c r="BH124" i="2"/>
  <c r="BG124" i="2"/>
  <c r="BF124" i="2"/>
  <c r="T124" i="2"/>
  <c r="R124" i="2"/>
  <c r="P124" i="2"/>
  <c r="BK124" i="2"/>
  <c r="J124" i="2"/>
  <c r="BE124" i="2"/>
  <c r="BI122" i="2"/>
  <c r="BH122" i="2"/>
  <c r="BG122" i="2"/>
  <c r="BF122" i="2"/>
  <c r="T122" i="2"/>
  <c r="R122" i="2"/>
  <c r="P122" i="2"/>
  <c r="BK122" i="2"/>
  <c r="J122" i="2"/>
  <c r="BE122" i="2"/>
  <c r="BI120" i="2"/>
  <c r="BH120" i="2"/>
  <c r="BG120" i="2"/>
  <c r="BF120" i="2"/>
  <c r="T120" i="2"/>
  <c r="R120" i="2"/>
  <c r="P120" i="2"/>
  <c r="BK120" i="2"/>
  <c r="J120" i="2"/>
  <c r="BE120" i="2"/>
  <c r="BI118" i="2"/>
  <c r="BH118" i="2"/>
  <c r="BG118" i="2"/>
  <c r="BF118" i="2"/>
  <c r="T118" i="2"/>
  <c r="R118" i="2"/>
  <c r="P118" i="2"/>
  <c r="BK118" i="2"/>
  <c r="J118" i="2"/>
  <c r="BE118" i="2"/>
  <c r="BI116" i="2"/>
  <c r="BH116" i="2"/>
  <c r="BG116" i="2"/>
  <c r="BF116" i="2"/>
  <c r="T116" i="2"/>
  <c r="T115" i="2"/>
  <c r="R116" i="2"/>
  <c r="R115" i="2"/>
  <c r="P116" i="2"/>
  <c r="P115" i="2"/>
  <c r="BK116" i="2"/>
  <c r="BK115" i="2"/>
  <c r="J115" i="2" s="1"/>
  <c r="J59" i="2" s="1"/>
  <c r="J116" i="2"/>
  <c r="BE116" i="2" s="1"/>
  <c r="BI113" i="2"/>
  <c r="BH113" i="2"/>
  <c r="BG113" i="2"/>
  <c r="BF113" i="2"/>
  <c r="T113" i="2"/>
  <c r="R113" i="2"/>
  <c r="P113" i="2"/>
  <c r="BK113" i="2"/>
  <c r="J113" i="2"/>
  <c r="BE113" i="2"/>
  <c r="BI110" i="2"/>
  <c r="BH110" i="2"/>
  <c r="BG110" i="2"/>
  <c r="BF110" i="2"/>
  <c r="T110" i="2"/>
  <c r="R110" i="2"/>
  <c r="P110" i="2"/>
  <c r="BK110" i="2"/>
  <c r="J110" i="2"/>
  <c r="BE110" i="2"/>
  <c r="BI108" i="2"/>
  <c r="BH108" i="2"/>
  <c r="BG108" i="2"/>
  <c r="BF108" i="2"/>
  <c r="T108" i="2"/>
  <c r="R108" i="2"/>
  <c r="P108" i="2"/>
  <c r="BK108" i="2"/>
  <c r="J108" i="2"/>
  <c r="BE108" i="2"/>
  <c r="BI105" i="2"/>
  <c r="BH105" i="2"/>
  <c r="BG105" i="2"/>
  <c r="BF105" i="2"/>
  <c r="T105" i="2"/>
  <c r="R105" i="2"/>
  <c r="P105" i="2"/>
  <c r="BK105" i="2"/>
  <c r="J105" i="2"/>
  <c r="BE105" i="2"/>
  <c r="BI103" i="2"/>
  <c r="BH103" i="2"/>
  <c r="BG103" i="2"/>
  <c r="BF103" i="2"/>
  <c r="T103" i="2"/>
  <c r="R103" i="2"/>
  <c r="P103" i="2"/>
  <c r="BK103" i="2"/>
  <c r="J103" i="2"/>
  <c r="BE103" i="2"/>
  <c r="BI101" i="2"/>
  <c r="BH101" i="2"/>
  <c r="BG101" i="2"/>
  <c r="BF101" i="2"/>
  <c r="T101" i="2"/>
  <c r="R101" i="2"/>
  <c r="P101" i="2"/>
  <c r="BK101" i="2"/>
  <c r="J101" i="2"/>
  <c r="BE101" i="2"/>
  <c r="BI99" i="2"/>
  <c r="BH99" i="2"/>
  <c r="BG99" i="2"/>
  <c r="BF99" i="2"/>
  <c r="T99" i="2"/>
  <c r="R99" i="2"/>
  <c r="P99" i="2"/>
  <c r="BK99" i="2"/>
  <c r="J99" i="2"/>
  <c r="BE99" i="2"/>
  <c r="BI97" i="2"/>
  <c r="BH97" i="2"/>
  <c r="BG97" i="2"/>
  <c r="BF97" i="2"/>
  <c r="T97" i="2"/>
  <c r="R97" i="2"/>
  <c r="P97" i="2"/>
  <c r="BK97" i="2"/>
  <c r="J97" i="2"/>
  <c r="BE97" i="2"/>
  <c r="BI95" i="2"/>
  <c r="BH95" i="2"/>
  <c r="BG95" i="2"/>
  <c r="F32" i="2" s="1"/>
  <c r="BB52" i="1" s="1"/>
  <c r="BB51" i="1" s="1"/>
  <c r="BF95" i="2"/>
  <c r="J31" i="2" s="1"/>
  <c r="AW52" i="1" s="1"/>
  <c r="T95" i="2"/>
  <c r="T94" i="2"/>
  <c r="T93" i="2" s="1"/>
  <c r="R95" i="2"/>
  <c r="R94" i="2"/>
  <c r="R93" i="2" s="1"/>
  <c r="P95" i="2"/>
  <c r="P94" i="2"/>
  <c r="P93" i="2" s="1"/>
  <c r="BK95" i="2"/>
  <c r="BK94" i="2" s="1"/>
  <c r="J95" i="2"/>
  <c r="BE95" i="2" s="1"/>
  <c r="F86" i="2"/>
  <c r="E84" i="2"/>
  <c r="F49" i="2"/>
  <c r="E47" i="2"/>
  <c r="J21" i="2"/>
  <c r="E21" i="2"/>
  <c r="J88" i="2"/>
  <c r="J51" i="2"/>
  <c r="J20" i="2"/>
  <c r="J18" i="2"/>
  <c r="E18" i="2"/>
  <c r="F89" i="2" s="1"/>
  <c r="F52" i="2"/>
  <c r="J17" i="2"/>
  <c r="J15" i="2"/>
  <c r="E15" i="2"/>
  <c r="F88" i="2"/>
  <c r="F51" i="2"/>
  <c r="J14" i="2"/>
  <c r="J12" i="2"/>
  <c r="J86" i="2"/>
  <c r="J49" i="2"/>
  <c r="E7" i="2"/>
  <c r="E82" i="2" s="1"/>
  <c r="AS51" i="1"/>
  <c r="L47" i="1"/>
  <c r="AM46" i="1"/>
  <c r="L46" i="1"/>
  <c r="AM44" i="1"/>
  <c r="L44" i="1"/>
  <c r="L42" i="1"/>
  <c r="L41" i="1"/>
  <c r="E45" i="2" l="1"/>
  <c r="F34" i="2"/>
  <c r="BD52" i="1" s="1"/>
  <c r="BD51" i="1" s="1"/>
  <c r="W30" i="1" s="1"/>
  <c r="F33" i="2"/>
  <c r="BC52" i="1" s="1"/>
  <c r="BC51" i="1" s="1"/>
  <c r="W29" i="1" s="1"/>
  <c r="BK259" i="2"/>
  <c r="J259" i="2" s="1"/>
  <c r="J70" i="2" s="1"/>
  <c r="J94" i="2"/>
  <c r="J58" i="2" s="1"/>
  <c r="BK93" i="2"/>
  <c r="W28" i="1"/>
  <c r="AX51" i="1"/>
  <c r="AY51" i="1"/>
  <c r="J30" i="2"/>
  <c r="AV52" i="1" s="1"/>
  <c r="AT52" i="1" s="1"/>
  <c r="F30" i="2"/>
  <c r="AZ52" i="1" s="1"/>
  <c r="AZ51" i="1" s="1"/>
  <c r="R92" i="2"/>
  <c r="J140" i="2"/>
  <c r="J63" i="2" s="1"/>
  <c r="BK139" i="2"/>
  <c r="J139" i="2" s="1"/>
  <c r="J62" i="2" s="1"/>
  <c r="F31" i="2"/>
  <c r="BA52" i="1" s="1"/>
  <c r="BA51" i="1" s="1"/>
  <c r="P184" i="2"/>
  <c r="P139" i="2" s="1"/>
  <c r="P92" i="2" s="1"/>
  <c r="AU52" i="1" s="1"/>
  <c r="AU51" i="1" s="1"/>
  <c r="T184" i="2"/>
  <c r="T139" i="2" s="1"/>
  <c r="T92" i="2" s="1"/>
  <c r="P205" i="2"/>
  <c r="T205" i="2"/>
  <c r="P234" i="2"/>
  <c r="T234" i="2"/>
  <c r="BK251" i="2" l="1"/>
  <c r="J251" i="2" s="1"/>
  <c r="J68" i="2" s="1"/>
  <c r="AW51" i="1"/>
  <c r="AK27" i="1" s="1"/>
  <c r="W27" i="1"/>
  <c r="J93" i="2"/>
  <c r="J57" i="2" s="1"/>
  <c r="BK92" i="2"/>
  <c r="J92" i="2" s="1"/>
  <c r="AV51" i="1"/>
  <c r="W26" i="1"/>
  <c r="J27" i="2" l="1"/>
  <c r="J56" i="2"/>
  <c r="AK26" i="1"/>
  <c r="AT51" i="1"/>
  <c r="J36" i="2" l="1"/>
  <c r="AG52" i="1"/>
  <c r="AN52" i="1" l="1"/>
  <c r="AG51" i="1"/>
  <c r="AK23" i="1" l="1"/>
  <c r="AK32" i="1" s="1"/>
  <c r="AN51" i="1"/>
</calcChain>
</file>

<file path=xl/sharedStrings.xml><?xml version="1.0" encoding="utf-8"?>
<sst xmlns="http://schemas.openxmlformats.org/spreadsheetml/2006/main" count="2375" uniqueCount="708">
  <si>
    <t>Export VZ</t>
  </si>
  <si>
    <t>List obsahuje:</t>
  </si>
  <si>
    <t>1) Rekapitulace stavby</t>
  </si>
  <si>
    <t>2) Rekapitulace objektů stavby a soupisů prací</t>
  </si>
  <si>
    <t>3.0</t>
  </si>
  <si>
    <t/>
  </si>
  <si>
    <t>False</t>
  </si>
  <si>
    <t>{b0d2a4f7-1603-406c-86c5-ac88ea2196d9}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</si>
  <si>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</si>
  <si>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</si>
  <si>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</si>
  <si>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</si>
  <si>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</si>
  <si>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</si>
  <si>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</si>
  <si>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</si>
  <si>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</si>
  <si>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A2018191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</si>
  <si>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</si>
  <si>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</si>
  <si>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KSO:</t>
  </si>
  <si>
    <t>CC-CZ:</t>
  </si>
  <si>
    <t>Místo:</t>
  </si>
  <si>
    <t xml:space="preserve"> </t>
  </si>
  <si>
    <t>Datum:</t>
  </si>
  <si>
    <t>10. 4. 2018</t>
  </si>
  <si>
    <t>Zadavatel:</t>
  </si>
  <si>
    <t>IČ:</t>
  </si>
  <si>
    <t>DIČ:</t>
  </si>
  <si>
    <t>Uchazeč:</t>
  </si>
  <si>
    <t>Vyplň údaj</t>
  </si>
  <si>
    <t>Projektant: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</si>
  <si>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</si>
  <si>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</si>
  <si>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</si>
  <si>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</si>
  <si>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</si>
  <si>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</si>
  <si>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</si>
  <si>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</si>
  <si>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</si>
  <si>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</si>
  <si>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</si>
  <si>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</si>
  <si>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</si>
  <si>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</si>
  <si>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</si>
  <si>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</si>
  <si>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</si>
  <si>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</si>
  <si>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</si>
  <si>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</si>
  <si>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</si>
  <si>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</si>
  <si>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</si>
  <si>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</si>
  <si>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</si>
  <si>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</si>
  <si>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</si>
  <si>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</si>
  <si>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</si>
  <si>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</si>
  <si>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</si>
  <si>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</si>
  <si>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</si>
  <si>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</si>
  <si>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</si>
  <si>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</si>
  <si>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</si>
  <si>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</si>
  <si>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</si>
  <si>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</si>
  <si>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</si>
  <si>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soubor</t>
  </si>
  <si>
    <t>Potrubní část</t>
  </si>
  <si>
    <t>STA</t>
  </si>
  <si>
    <t>1</t>
  </si>
  <si>
    <t>{c7673c63-9c9c-4dd3-b4ff-04d358fc7516}</t>
  </si>
  <si>
    <t>2</t>
  </si>
  <si>
    <t>1) Krycí list soupisu</t>
  </si>
  <si>
    <t>2) Rekapitulace</t>
  </si>
  <si>
    <t>3) Soupis prací</t>
  </si>
  <si>
    <t>Zpět na list:</t>
  </si>
  <si>
    <t>Rekapitulace stavby</t>
  </si>
  <si>
    <t>KRYCÍ LIST SOUPISU</t>
  </si>
  <si>
    <t>Objekt:</t>
  </si>
  <si>
    <t>soubor - Potrubní část</t>
  </si>
  <si>
    <t>REKAPITULACE ČLENĚNÍ SOUPISU PRACÍ</t>
  </si>
  <si>
    <t>Kód dílu - Popis</t>
  </si>
  <si>
    <t>Cena celkem [CZK]</t>
  </si>
  <si>
    <t>Náklady soupisu celkem</t>
  </si>
  <si>
    <t>-1</t>
  </si>
  <si>
    <t>HSV - Práce a dodávky HSV</t>
  </si>
  <si>
    <t xml:space="preserve">    1 - Zemní práce</t>
  </si>
  <si>
    <t xml:space="preserve">    2 - Zakládání</t>
  </si>
  <si>
    <t xml:space="preserve">    9 - Ostatní konstrukce a práce, bourání</t>
  </si>
  <si>
    <t xml:space="preserve">    998 - Přesun hmot</t>
  </si>
  <si>
    <t>PSV - Práce a dodávky PSV</t>
  </si>
  <si>
    <t xml:space="preserve">    713 - Izolace tepelné</t>
  </si>
  <si>
    <t xml:space="preserve">    733 - Ústřední vytápění - rozvodné potrubí</t>
  </si>
  <si>
    <t xml:space="preserve">    734 - Ústřední vytápění - armatury</t>
  </si>
  <si>
    <t xml:space="preserve">    764 - Konstrukce klempířské</t>
  </si>
  <si>
    <t xml:space="preserve">    783 - Dokončovací práce - nátěry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</si>
  <si>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</si>
  <si>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</si>
  <si>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</si>
  <si>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</si>
  <si>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</si>
  <si>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</si>
  <si>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</si>
  <si>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</si>
  <si>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</si>
  <si>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</si>
  <si>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</si>
  <si>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</si>
  <si>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</si>
  <si>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</si>
  <si>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</si>
  <si>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</si>
  <si>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</si>
  <si>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</si>
  <si>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</si>
  <si>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HSV</t>
  </si>
  <si>
    <t>Práce a dodávky HSV</t>
  </si>
  <si>
    <t>ROZPOCET</t>
  </si>
  <si>
    <t>Zemní práce</t>
  </si>
  <si>
    <t>K</t>
  </si>
  <si>
    <t>131201101</t>
  </si>
  <si>
    <t>Hloubení jam nezapažených v hornině tř. 3 objemu do 100 m3</t>
  </si>
  <si>
    <t>m3</t>
  </si>
  <si>
    <t>CS ÚRS 2018 01</t>
  </si>
  <si>
    <t>4</t>
  </si>
  <si>
    <t>-1641192805</t>
  </si>
  <si>
    <t>PP</t>
  </si>
  <si>
    <t>Hloubení nezapažených jam a zářezů s urovnáním dna do předepsaného profilu a spádu v hornině tř. 3 do 100 m3</t>
  </si>
  <si>
    <t>131201109</t>
  </si>
  <si>
    <t>Příplatek za lepivost u hloubení jam nezapažených v hornině tř. 3</t>
  </si>
  <si>
    <t>-1308741224</t>
  </si>
  <si>
    <t>Hloubení nezapažených jam a zářezů s urovnáním dna do předepsaného profilu a spádu Příplatek k cenám za lepivost horniny tř. 3</t>
  </si>
  <si>
    <t>3</t>
  </si>
  <si>
    <t>162701105</t>
  </si>
  <si>
    <t>Vodorovné přemístění do 10000 m výkopku/sypaniny z horniny tř. 1 až 4</t>
  </si>
  <si>
    <t>-1909757781</t>
  </si>
  <si>
    <t>Vodorovné přemístění výkopku nebo sypaniny po suchu  na obvyklém dopravním prostředku, bez naložení výkopku, avšak se složením bez rozhrnutí z horniny tř. 1 až 4 na vzdálenost přes 9 000 do 10 000 m</t>
  </si>
  <si>
    <t>167101101</t>
  </si>
  <si>
    <t>Nakládání výkopku z hornin tř. 1 až 4 do 100 m3</t>
  </si>
  <si>
    <t>-244069059</t>
  </si>
  <si>
    <t>Nakládání, skládání a překládání neulehlého výkopku nebo sypaniny  nakládání, množství do 100 m3, z hornin tř. 1 až 4</t>
  </si>
  <si>
    <t>5</t>
  </si>
  <si>
    <t>171201201</t>
  </si>
  <si>
    <t>Uložení sypaniny na skládky</t>
  </si>
  <si>
    <t>995475660</t>
  </si>
  <si>
    <t>Uložení sypaniny  na skládky</t>
  </si>
  <si>
    <t>6</t>
  </si>
  <si>
    <t>171201211</t>
  </si>
  <si>
    <t>Poplatek za uložení stavebního odpadu - zeminy a kameniva na skládce</t>
  </si>
  <si>
    <t>t</t>
  </si>
  <si>
    <t>1717431889</t>
  </si>
  <si>
    <t>Poplatek za uložení stavebního odpadu na skládce (skládkovné) zeminy a kameniva zatříděného do Katalogu odpadů pod kódem 170 504</t>
  </si>
  <si>
    <t>VV</t>
  </si>
  <si>
    <t>4*2 'Přepočtené koeficientem množství</t>
  </si>
  <si>
    <t>7</t>
  </si>
  <si>
    <t>181411131</t>
  </si>
  <si>
    <t>Založení parkového trávníku výsevem plochy do 1000 m2 v rovině a ve svahu do 1:5</t>
  </si>
  <si>
    <t>m2</t>
  </si>
  <si>
    <t>-736485352</t>
  </si>
  <si>
    <t>Založení trávníku na půdě předem připravené plochy do 1000 m2 výsevem včetně utažení parkového v rovině nebo na svahu do 1:5</t>
  </si>
  <si>
    <t>8</t>
  </si>
  <si>
    <t>M</t>
  </si>
  <si>
    <t>00572410</t>
  </si>
  <si>
    <t>osivo směs travní parková</t>
  </si>
  <si>
    <t>kg</t>
  </si>
  <si>
    <t>1274133669</t>
  </si>
  <si>
    <t>200*0,15 'Přepočtené koeficientem množství</t>
  </si>
  <si>
    <t>9</t>
  </si>
  <si>
    <t>181951101</t>
  </si>
  <si>
    <t>Úprava pláně v hornině tř. 1 až 4 bez zhutnění</t>
  </si>
  <si>
    <t>267143213</t>
  </si>
  <si>
    <t>Úprava pláně vyrovnáním výškových rozdílů  v hornině tř. 1 až 4 bez zhutnění</t>
  </si>
  <si>
    <t>Zakládání</t>
  </si>
  <si>
    <t>10</t>
  </si>
  <si>
    <t>275313611</t>
  </si>
  <si>
    <t>Základové patky z betonu tř. C 16/20</t>
  </si>
  <si>
    <t>566436928</t>
  </si>
  <si>
    <t>Základy z betonu prostého patky a bloky z betonu kamenem neprokládaného tř. C 16/20</t>
  </si>
  <si>
    <t>11</t>
  </si>
  <si>
    <t>275321511</t>
  </si>
  <si>
    <t>Základové patky ze ŽB bez zvýšených nároků na prostředí tř. C 25/30</t>
  </si>
  <si>
    <t>694169303</t>
  </si>
  <si>
    <t>Základy z betonu železového (bez výztuže) patky z betonu bez zvýšených nároků na prostředí tř. C 25/30</t>
  </si>
  <si>
    <t>12</t>
  </si>
  <si>
    <t>275351121</t>
  </si>
  <si>
    <t>Zřízení bednění základových patek</t>
  </si>
  <si>
    <t>1683938945</t>
  </si>
  <si>
    <t>Bednění základů patek zřízení</t>
  </si>
  <si>
    <t>13</t>
  </si>
  <si>
    <t>275351122</t>
  </si>
  <si>
    <t>Odstranění bednění základových patek</t>
  </si>
  <si>
    <t>-2049657583</t>
  </si>
  <si>
    <t>Bednění základů patek odstranění</t>
  </si>
  <si>
    <t>14</t>
  </si>
  <si>
    <t>275361321</t>
  </si>
  <si>
    <t>Výztuž základových patek betonářskou ocelí 11 373 (EZ)</t>
  </si>
  <si>
    <t>-1991159767</t>
  </si>
  <si>
    <t>Výztuž základů patek z betonářské oceli 11 373 (EZ)</t>
  </si>
  <si>
    <t>3,59*0,08 'Přepočtené koeficientem množství</t>
  </si>
  <si>
    <t>Ostatní konstrukce a práce, bourání</t>
  </si>
  <si>
    <t>977151113</t>
  </si>
  <si>
    <t>Jádrové vrty diamantovými korunkami do D 50 mm do stavebních materiálů</t>
  </si>
  <si>
    <t>kus</t>
  </si>
  <si>
    <t>866830303</t>
  </si>
  <si>
    <t>Jádrové vrty diamantovými korunkami do stavebních materiálů (železobetonu, betonu, cihel, obkladů, dlažeb, kamene) průměru přes 40 do 50 mm</t>
  </si>
  <si>
    <t>P</t>
  </si>
  <si>
    <t xml:space="preserve">Poznámka k položce:
zhotovení prostupu ve stěně objektu pro potrubí kondenzátu DN 40
</t>
  </si>
  <si>
    <t>16</t>
  </si>
  <si>
    <t>977151117</t>
  </si>
  <si>
    <t>Jádrové vrty diamantovými korunkami do D 90 mm do stavebních materiálů</t>
  </si>
  <si>
    <t>142751453</t>
  </si>
  <si>
    <t>Jádrové vrty diamantovými korunkami do stavebních materiálů (železobetonu, betonu, cihel, obkladů, dlažeb, kamene) průměru přes 80 do 90 mm</t>
  </si>
  <si>
    <t xml:space="preserve">Poznámka k položce:
zhotovení prostupu ve stěně objektu pro potrubí páry DN 80
</t>
  </si>
  <si>
    <t>998</t>
  </si>
  <si>
    <t>Přesun hmot</t>
  </si>
  <si>
    <t>17</t>
  </si>
  <si>
    <t>998021021</t>
  </si>
  <si>
    <t>Přesun hmot pro haly s nosnou kcí zděnou nebo monolitickou v do 20 m</t>
  </si>
  <si>
    <t>-907287940</t>
  </si>
  <si>
    <t>Přesun hmot pro haly občanské výstavby, výrobu a služby  s nosnou svislou konstrukcí zděnou nebo betonovou monolitickou vodorovná dopravní vzdálenost do 100 m, pro haly výšky do 20 m</t>
  </si>
  <si>
    <t>18</t>
  </si>
  <si>
    <t>998021024</t>
  </si>
  <si>
    <t>Příplatek k přesunu hmot hal s nosnou kcí zděnou nebo monolitickou za zvětšený přesun do 500 m</t>
  </si>
  <si>
    <t>651571378</t>
  </si>
  <si>
    <t>Přesun hmot pro haly občanské výstavby, výrobu a služby  s nosnou svislou konstrukcí zděnou nebo betonovou monolitickou Příplatek k ceně za zvětšený přesun přes vymezenou největší dopravní vzdálenost do 500 m</t>
  </si>
  <si>
    <t>PSV</t>
  </si>
  <si>
    <t>Práce a dodávky PSV</t>
  </si>
  <si>
    <t>713</t>
  </si>
  <si>
    <t>Izolace tepelné</t>
  </si>
  <si>
    <t>19</t>
  </si>
  <si>
    <t>713463211</t>
  </si>
  <si>
    <t>Montáž izolace tepelné potrubí potrubními pouzdry s Al fólií staženými Al páskou 1x D do 50 mm</t>
  </si>
  <si>
    <t>m</t>
  </si>
  <si>
    <t>-1095482249</t>
  </si>
  <si>
    <t>Montáž izolace tepelné potrubí a ohybů tvarovkami nebo deskami  potrubními pouzdry s povrchovou úpravou hliníkovou fólií (izolační materiál ve specifikaci) přelepenými samolepící hliníkovou páskou potrubí jednovrstvá D do 50 mm</t>
  </si>
  <si>
    <t>20</t>
  </si>
  <si>
    <t>631R0001</t>
  </si>
  <si>
    <t>pouzdro izolační potrubní s jednostrannou Al fólií max. 250/100 °C 42/60 mm</t>
  </si>
  <si>
    <t>32</t>
  </si>
  <si>
    <t>868429915</t>
  </si>
  <si>
    <t>713463212</t>
  </si>
  <si>
    <t>Montáž izolace tepelné potrubí potrubními pouzdry s Al fólií staženými Al páskou 1x D do 100 mm</t>
  </si>
  <si>
    <t>2004331507</t>
  </si>
  <si>
    <t>Montáž izolace tepelné potrubí a ohybů tvarovkami nebo deskami  potrubními pouzdry s povrchovou úpravou hliníkovou fólií (izolační materiál ve specifikaci) přelepenými samolepící hliníkovou páskou potrubí jednovrstvá D přes 50 do 100 mm</t>
  </si>
  <si>
    <t>22</t>
  </si>
  <si>
    <t>631R0002</t>
  </si>
  <si>
    <t>pouzdro izolační potrubní s jednostrannou Al fólií max. 250/100 °C 89/100 mm</t>
  </si>
  <si>
    <t>-1297482671</t>
  </si>
  <si>
    <t>23</t>
  </si>
  <si>
    <t>713463213</t>
  </si>
  <si>
    <t>Montáž izolace tepelné potrubí potrubními pouzdry s Al fólií staženými Al páskou 1x D do 150 mm</t>
  </si>
  <si>
    <t>369891006</t>
  </si>
  <si>
    <t>Montáž izolace tepelné potrubí a ohybů tvarovkami nebo deskami  potrubními pouzdry s povrchovou úpravou hliníkovou fólií (izolační materiál ve specifikaci) přelepenými samolepící hliníkovou páskou potrubí jednovrstvá D přes 100 do 150 mm</t>
  </si>
  <si>
    <t>24</t>
  </si>
  <si>
    <t>631R0003</t>
  </si>
  <si>
    <t>pouzdro izolační potrubní s jednostrannou Al fólií max. 250/100 °C 159/100 mm</t>
  </si>
  <si>
    <t>1975406532</t>
  </si>
  <si>
    <t>25</t>
  </si>
  <si>
    <t>713491211</t>
  </si>
  <si>
    <t>Montáž tepelné izolace oplechování pevné potrubí vnějšího obvodu přes 500 mm</t>
  </si>
  <si>
    <t>1939714371</t>
  </si>
  <si>
    <t>Montáž izolace tepelné potrubí a ohybů - doplňky a konstrukční součástí oplechování pevného vnějšího obvodu přes 500 mm potrubí</t>
  </si>
  <si>
    <t>26</t>
  </si>
  <si>
    <t>194R0001</t>
  </si>
  <si>
    <t>plech Al hladký polotvrdý tl 0,70mm</t>
  </si>
  <si>
    <t>-1336546016</t>
  </si>
  <si>
    <t>121,283*1,9 'Přepočtené koeficientem množství</t>
  </si>
  <si>
    <t>27</t>
  </si>
  <si>
    <t>713471124</t>
  </si>
  <si>
    <t>Montáž tepelné izolace armatur pásy v plechovém pouzdře s patentními uzávěry</t>
  </si>
  <si>
    <t>581581615</t>
  </si>
  <si>
    <t>Montáž izolace tepelné potrubí, ohybů, přírub, armatur nebo tvarovek snímatelnými pouzdry  s výplní z pásů, pouzdra z plechu s patentními uzávěry (izolační materiál a plech ve specifikaci) armatur</t>
  </si>
  <si>
    <t>28</t>
  </si>
  <si>
    <t>63151674</t>
  </si>
  <si>
    <t>rohož izolační lamelová s jednostrannou Al fólií 55 kg/m3 tl.100 mm</t>
  </si>
  <si>
    <t>778220707</t>
  </si>
  <si>
    <t>29</t>
  </si>
  <si>
    <t>567181242</t>
  </si>
  <si>
    <t>4,5*1,9 'Přepočtené koeficientem množství</t>
  </si>
  <si>
    <t>30</t>
  </si>
  <si>
    <t>998713201</t>
  </si>
  <si>
    <t>Přesun hmot procentní pro izolace tepelné v objektech v do 6 m</t>
  </si>
  <si>
    <t>%</t>
  </si>
  <si>
    <t>-277034132</t>
  </si>
  <si>
    <t>Přesun hmot pro izolace tepelné stanovený procentní sazbou (%) z ceny vodorovná dopravní vzdálenost do 50 m v objektech výšky do 6 m</t>
  </si>
  <si>
    <t>733</t>
  </si>
  <si>
    <t>Ústřední vytápění - rozvodné potrubí</t>
  </si>
  <si>
    <t>31</t>
  </si>
  <si>
    <t>733111127</t>
  </si>
  <si>
    <t>Potrubí ocelové závitové bezešvé běžné nízkotlaké nebo středotlaké DN 40</t>
  </si>
  <si>
    <t>-652605908</t>
  </si>
  <si>
    <t>Potrubí z trubek ocelových závitových  bezešvých běžných nízkotlakých a středotlakých DN 40</t>
  </si>
  <si>
    <t>733121165</t>
  </si>
  <si>
    <t>Potrubí ocelové hladké bezešvé nízkotlaké nebo středotlaké D 89x3,6</t>
  </si>
  <si>
    <t>-1408187586</t>
  </si>
  <si>
    <t>Potrubí z trubek ocelových hladkých bezešvých tvářených za tepla nízkotlakých a středotlakých Ø 89/3,6</t>
  </si>
  <si>
    <t>33</t>
  </si>
  <si>
    <t>733R00001</t>
  </si>
  <si>
    <t>Ocelové potrubí hladké – ohyby 2D DN40 – 45°</t>
  </si>
  <si>
    <t>-1506506399</t>
  </si>
  <si>
    <t>34</t>
  </si>
  <si>
    <t>733R00002</t>
  </si>
  <si>
    <t>Ocelové potrubí hladké – ohyby 2D DN40 – 90°</t>
  </si>
  <si>
    <t>1877749355</t>
  </si>
  <si>
    <t>35</t>
  </si>
  <si>
    <t>733R00003</t>
  </si>
  <si>
    <t>Ocelové potrubí hladké – ohyby 2D 89/3,6- 45°</t>
  </si>
  <si>
    <t>-1941779411</t>
  </si>
  <si>
    <t>36</t>
  </si>
  <si>
    <t>733R00004</t>
  </si>
  <si>
    <t>Ocelové potrubí hladké – ohyby 2D 89/3,6 – 90°</t>
  </si>
  <si>
    <t>-1904349404</t>
  </si>
  <si>
    <t>37</t>
  </si>
  <si>
    <t>733R00005</t>
  </si>
  <si>
    <t>Zhotovení přípojky DN 40 + DN 80 pro výše uvedené potrubí oprava tepelné izolace</t>
  </si>
  <si>
    <t>-450405790</t>
  </si>
  <si>
    <t>38</t>
  </si>
  <si>
    <t>998733201</t>
  </si>
  <si>
    <t>Přesun hmot procentní pro rozvody potrubí v objektech v do 6 m</t>
  </si>
  <si>
    <t>-1263433075</t>
  </si>
  <si>
    <t>Přesun hmot pro rozvody potrubí  stanovený procentní sazbou z ceny vodorovná dopravní vzdálenost do 50 m v objektech výšky do 6 m</t>
  </si>
  <si>
    <t>734</t>
  </si>
  <si>
    <t>Ústřední vytápění - armatury</t>
  </si>
  <si>
    <t>39</t>
  </si>
  <si>
    <t>734111611</t>
  </si>
  <si>
    <t>Ventil přírubový uzavírací přímý DN 15 PN 16 do 400°C ovládaný ručně</t>
  </si>
  <si>
    <t>-1958440796</t>
  </si>
  <si>
    <t>Ventily uzavírací přírubové  přímé ovládané ručně PN 40 do 400°C (V 30 111 540) DN 15</t>
  </si>
  <si>
    <t>40</t>
  </si>
  <si>
    <t>734111612</t>
  </si>
  <si>
    <t>Ventil přírubový uzavírací přímý DN 25 PN 16 do 400°C ovládaný ručně</t>
  </si>
  <si>
    <t>-1614942416</t>
  </si>
  <si>
    <t>Ventily uzavírací přírubové  přímé ovládané ručně PN 40 do 400°C (V 30 111 540) DN 25</t>
  </si>
  <si>
    <t>41</t>
  </si>
  <si>
    <t>734111613</t>
  </si>
  <si>
    <t>Ventil přírubový uzavírací přímý DN 40 PN 16 do 400°C ovládaný ručně</t>
  </si>
  <si>
    <t>-858101287</t>
  </si>
  <si>
    <t>Ventily uzavírací přírubové  přímé ovládané ručně PN 40 do 400°C (V 30 111 540) DN 40</t>
  </si>
  <si>
    <t>42</t>
  </si>
  <si>
    <t>734111617</t>
  </si>
  <si>
    <t>Ventil přírubový uzavírací přímý DN 80 PN 16 do 400°C ovládaný ručně</t>
  </si>
  <si>
    <t>-104581148</t>
  </si>
  <si>
    <t>Ventily uzavírací přírubové  přímé ovládané ručně PN 40 do 400°C (V 30 111 540) DN 80</t>
  </si>
  <si>
    <t>43</t>
  </si>
  <si>
    <t>734R00001</t>
  </si>
  <si>
    <t>Kalník DN 150, Celková výška 1100 mm, počet hrdel 3 (DN 40 – DN 80)</t>
  </si>
  <si>
    <t>788473484</t>
  </si>
  <si>
    <t>44</t>
  </si>
  <si>
    <t>734R00002</t>
  </si>
  <si>
    <t xml:space="preserve">Odvzdušňovací ventil pro parní systémy </t>
  </si>
  <si>
    <t>1149984977</t>
  </si>
  <si>
    <t>45</t>
  </si>
  <si>
    <t>734R00003</t>
  </si>
  <si>
    <t>Zpětný ventil mezipřírubový DN 25, PN 40</t>
  </si>
  <si>
    <t>-1669535084</t>
  </si>
  <si>
    <t>46</t>
  </si>
  <si>
    <t>734R00004</t>
  </si>
  <si>
    <t>Filtr na páru/kondenzát DN 25, PN 40</t>
  </si>
  <si>
    <t>-1110964166</t>
  </si>
  <si>
    <t>47</t>
  </si>
  <si>
    <t>734R00005</t>
  </si>
  <si>
    <t>Plovákový odvaděč kondenzátu DN 25, PN 40</t>
  </si>
  <si>
    <t>-1842775712</t>
  </si>
  <si>
    <t>48</t>
  </si>
  <si>
    <t>998734201</t>
  </si>
  <si>
    <t>Přesun hmot procentní pro armatury v objektech v do 6 m</t>
  </si>
  <si>
    <t>-1038145106</t>
  </si>
  <si>
    <t>Přesun hmot pro armatury  stanovený procentní sazbou (%) z ceny vodorovná dopravní vzdálenost do 50 m v objektech výšky do 6 m</t>
  </si>
  <si>
    <t>764</t>
  </si>
  <si>
    <t>Konstrukce klempířské</t>
  </si>
  <si>
    <t>49</t>
  </si>
  <si>
    <t>764R00001</t>
  </si>
  <si>
    <t>Pevné body – třmen z ploché oceli upravené DN 40</t>
  </si>
  <si>
    <t>575031765</t>
  </si>
  <si>
    <t>50</t>
  </si>
  <si>
    <t>764R00002</t>
  </si>
  <si>
    <t>Kluzná podpěra (ON 13 0800) DN 40</t>
  </si>
  <si>
    <t>-1614215592</t>
  </si>
  <si>
    <t>51</t>
  </si>
  <si>
    <t>764R00003</t>
  </si>
  <si>
    <t>Kluzná podpěra, ax. vedení (ON 13 0800) DN 40</t>
  </si>
  <si>
    <t>304659561</t>
  </si>
  <si>
    <t>52</t>
  </si>
  <si>
    <t>764R00004</t>
  </si>
  <si>
    <t>Pevné body (ON 13 0801.1) upravené DN 80</t>
  </si>
  <si>
    <t>-73488962</t>
  </si>
  <si>
    <t>53</t>
  </si>
  <si>
    <t>764R00005</t>
  </si>
  <si>
    <t>Kluzná podpěra (ON 13 0800) DN 80</t>
  </si>
  <si>
    <t>1395350047</t>
  </si>
  <si>
    <t>54</t>
  </si>
  <si>
    <t>764R00006</t>
  </si>
  <si>
    <t>Kluzná podpěra, axiální vedení (ON 13 0800) DN 80</t>
  </si>
  <si>
    <t>-1839917774</t>
  </si>
  <si>
    <t>55</t>
  </si>
  <si>
    <t>764R00007</t>
  </si>
  <si>
    <t>Kluzný plech  400×200×5 mm</t>
  </si>
  <si>
    <t>-679566034</t>
  </si>
  <si>
    <t>56</t>
  </si>
  <si>
    <t>764R00008</t>
  </si>
  <si>
    <t>Ocelový profil U 65 – 900 mm</t>
  </si>
  <si>
    <t>-1063497559</t>
  </si>
  <si>
    <t>57</t>
  </si>
  <si>
    <t>764R00009</t>
  </si>
  <si>
    <t>Ocelový profil U 80 – 900 mm</t>
  </si>
  <si>
    <t>692896638</t>
  </si>
  <si>
    <t>58</t>
  </si>
  <si>
    <t>764R00010</t>
  </si>
  <si>
    <t>Ocelový profil I 140 – 6900 mm</t>
  </si>
  <si>
    <t>-34348846</t>
  </si>
  <si>
    <t>59</t>
  </si>
  <si>
    <t>764R00011</t>
  </si>
  <si>
    <t>Trubka 133/4,5 – 2200 mm</t>
  </si>
  <si>
    <t>952037645</t>
  </si>
  <si>
    <t>60</t>
  </si>
  <si>
    <t>764R00012</t>
  </si>
  <si>
    <t>Trubka 133/4,5 – 2600 mm</t>
  </si>
  <si>
    <t>-816210179</t>
  </si>
  <si>
    <t>61</t>
  </si>
  <si>
    <t>764R00013</t>
  </si>
  <si>
    <t>Konzola nástěnná, L = 600 mm, Fmax = 1,5 kN, pro uložení dvojice potrubí (DN 80 + DN 40 vedle sebe) na stěnu; včetně kotvení</t>
  </si>
  <si>
    <t>-1451600334</t>
  </si>
  <si>
    <t>62</t>
  </si>
  <si>
    <t>998764201</t>
  </si>
  <si>
    <t>Přesun hmot procentní pro konstrukce klempířské v objektech v do 6 m</t>
  </si>
  <si>
    <t>-1495608218</t>
  </si>
  <si>
    <t>Přesun hmot pro konstrukce klempířské stanovený procentní sazbou (%) z ceny vodorovná dopravní vzdálenost do 50 m v objektech výšky do 6 m</t>
  </si>
  <si>
    <t>783</t>
  </si>
  <si>
    <t>Dokončovací práce - nátěry</t>
  </si>
  <si>
    <t>63</t>
  </si>
  <si>
    <t>783314101</t>
  </si>
  <si>
    <t>Základní jednonásobný syntetický nátěr zámečnických konstrukcí</t>
  </si>
  <si>
    <t>845536485</t>
  </si>
  <si>
    <t>Základní nátěr zámečnických konstrukcí jednonásobný syntetický</t>
  </si>
  <si>
    <t>64</t>
  </si>
  <si>
    <t>783314201</t>
  </si>
  <si>
    <t>Základní antikorozní jednonásobný syntetický standardní nátěr zámečnických konstrukcí</t>
  </si>
  <si>
    <t>-489220134</t>
  </si>
  <si>
    <t>Základní antikorozní nátěr zámečnických konstrukcí jednonásobný syntetický standardní</t>
  </si>
  <si>
    <t>65</t>
  </si>
  <si>
    <t>783614551</t>
  </si>
  <si>
    <t>Základní jednonásobný syntetický nátěr potrubí DN do 50 mm</t>
  </si>
  <si>
    <t>1508676134</t>
  </si>
  <si>
    <t>Základní nátěr armatur a kovových potrubí jednonásobný potrubí do DN 50 mm syntetický</t>
  </si>
  <si>
    <t>66</t>
  </si>
  <si>
    <t>783614561</t>
  </si>
  <si>
    <t>Základní jednonásobný syntetický nátěr potrubí DN do 100 mm</t>
  </si>
  <si>
    <t>310983007</t>
  </si>
  <si>
    <t>Základní nátěr armatur a kovových potrubí jednonásobný potrubí přes DN 50 do DN 100 mm syntetický</t>
  </si>
  <si>
    <t>67</t>
  </si>
  <si>
    <t>783614571</t>
  </si>
  <si>
    <t>Základní jednonásobný syntetický nátěr potrubí DN do 150 mm</t>
  </si>
  <si>
    <t>163816101</t>
  </si>
  <si>
    <t>Základní nátěr armatur a kovových potrubí jednonásobný potrubí přes DN 100 do DN 150 mm syntetický</t>
  </si>
  <si>
    <t>68</t>
  </si>
  <si>
    <t>783614651</t>
  </si>
  <si>
    <t>Základní antikorozní jednonásobný syntetický potrubí DN do 50 mm</t>
  </si>
  <si>
    <t>-422922455</t>
  </si>
  <si>
    <t>Základní antikorozní nátěr armatur a kovových potrubí jednonásobný potrubí do DN 50 mm syntetický standardní</t>
  </si>
  <si>
    <t>69</t>
  </si>
  <si>
    <t>783614661</t>
  </si>
  <si>
    <t>Základní antikorozní jednonásobný syntetický potrubí DN do 100 mm</t>
  </si>
  <si>
    <t>1634106832</t>
  </si>
  <si>
    <t>Základní antikorozní nátěr armatur a kovových potrubí jednonásobný potrubí přes DN 50 do DN 100 mm syntetický standardní</t>
  </si>
  <si>
    <t>70</t>
  </si>
  <si>
    <t>783614671</t>
  </si>
  <si>
    <t>Základní antikorozní jednonásobný syntetický potrubí DN do 150 mm</t>
  </si>
  <si>
    <t>197659895</t>
  </si>
  <si>
    <t>Základní antikorozní nátěr armatur a kovových potrubí jednonásobný potrubí přes DN 100 do DN 150 mm syntetický standardní</t>
  </si>
  <si>
    <t>VRN</t>
  </si>
  <si>
    <t>Vedlejší rozpočtové náklady</t>
  </si>
  <si>
    <t>VRN1</t>
  </si>
  <si>
    <t>Průzkumné, geodetické a projektové práce</t>
  </si>
  <si>
    <t>71</t>
  </si>
  <si>
    <t>012103000</t>
  </si>
  <si>
    <t>Geodetické práce před výstavbou</t>
  </si>
  <si>
    <t>1024</t>
  </si>
  <si>
    <t>-2070598021</t>
  </si>
  <si>
    <t>72</t>
  </si>
  <si>
    <t>012303000</t>
  </si>
  <si>
    <t>Geodetické práce po výstavbě</t>
  </si>
  <si>
    <t>-614055427</t>
  </si>
  <si>
    <t>73</t>
  </si>
  <si>
    <t>013254000</t>
  </si>
  <si>
    <t>-1423291507</t>
  </si>
  <si>
    <t>VRN3</t>
  </si>
  <si>
    <t>Zařízení staveniště</t>
  </si>
  <si>
    <t>74</t>
  </si>
  <si>
    <t>032103000</t>
  </si>
  <si>
    <t>Náklady na stavební buňky</t>
  </si>
  <si>
    <t>-137209300</t>
  </si>
  <si>
    <t>75</t>
  </si>
  <si>
    <t>034103000</t>
  </si>
  <si>
    <t>Oplocení staveniště</t>
  </si>
  <si>
    <t>643081313</t>
  </si>
  <si>
    <t>VRN4</t>
  </si>
  <si>
    <t>Inženýrská činnost</t>
  </si>
  <si>
    <t>76</t>
  </si>
  <si>
    <t>041103000</t>
  </si>
  <si>
    <t>Autorský dozor projektanta</t>
  </si>
  <si>
    <t>-226941839</t>
  </si>
  <si>
    <t>77</t>
  </si>
  <si>
    <t>043114000</t>
  </si>
  <si>
    <t>Zkoušky tlakové, topné a provozní, revize, revizní zprávy</t>
  </si>
  <si>
    <t>1490498410</t>
  </si>
  <si>
    <t>78</t>
  </si>
  <si>
    <t>043194000</t>
  </si>
  <si>
    <t>Zprovoznění, zaškolení</t>
  </si>
  <si>
    <t>-925802142</t>
  </si>
  <si>
    <t xml:space="preserve">Zprovoznění, zaškolení
</t>
  </si>
  <si>
    <t>VRN6</t>
  </si>
  <si>
    <t>Územní vlivy</t>
  </si>
  <si>
    <t>79</t>
  </si>
  <si>
    <t>063503000</t>
  </si>
  <si>
    <t>Práce ve stísněném prostoru a ztížených podmínkách</t>
  </si>
  <si>
    <t>-1032099084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</si>
  <si>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</si>
  <si>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</si>
  <si>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</si>
  <si>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</si>
  <si>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charset val="238"/>
      </rPr>
      <t xml:space="preserve">Rekapitulace stavby </t>
    </r>
    <r>
      <rPr>
        <sz val="9"/>
        <rFont val="Trebuchet MS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</si>
  <si>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9"/>
        <rFont val="Trebuchet MS"/>
        <charset val="238"/>
      </rPr>
      <t>Rekapitulace stavby</t>
    </r>
    <r>
      <rPr>
        <sz val="9"/>
        <rFont val="Trebuchet MS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</si>
  <si>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</si>
  <si>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t xml:space="preserve">V sestavě </t>
    </r>
    <r>
      <rPr>
        <b/>
        <sz val="9"/>
        <rFont val="Trebuchet MS"/>
        <charset val="238"/>
      </rPr>
      <t>Rekapitulace objektů stavby a soupisů prací</t>
    </r>
    <r>
      <rPr>
        <sz val="9"/>
        <rFont val="Trebuchet MS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</si>
  <si>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</si>
  <si>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</si>
  <si>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</si>
  <si>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</si>
  <si>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</si>
  <si>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</si>
  <si>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</si>
  <si>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</si>
  <si>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</si>
  <si>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</si>
  <si>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</si>
  <si>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</si>
  <si>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</si>
  <si>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</si>
  <si>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</si>
  <si>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charset val="238"/>
      </rPr>
      <t>Krycí list soupisu</t>
    </r>
    <r>
      <rPr>
        <sz val="9"/>
        <rFont val="Trebuchet MS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</si>
  <si>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</si>
  <si>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charset val="238"/>
      </rPr>
      <t>Rekapitulace členění soupisu prací</t>
    </r>
    <r>
      <rPr>
        <sz val="9"/>
        <rFont val="Trebuchet MS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</si>
  <si>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</si>
  <si>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</si>
  <si>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</si>
  <si>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</si>
  <si>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</si>
  <si>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</si>
  <si>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</si>
  <si>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</si>
  <si>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</si>
  <si>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</si>
  <si>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</si>
  <si>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</si>
  <si>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</si>
  <si>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</si>
  <si>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</si>
  <si>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</si>
  <si>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</si>
  <si>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</si>
  <si>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</si>
  <si>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</si>
  <si>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</si>
  <si>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</si>
  <si>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</si>
  <si>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</si>
  <si>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</si>
  <si>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</si>
  <si>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</si>
  <si>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</si>
  <si>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</si>
  <si>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</si>
  <si>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</si>
  <si>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</si>
  <si>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</si>
  <si>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</si>
  <si>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</si>
  <si>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</si>
  <si>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</si>
  <si>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</si>
  <si>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</si>
  <si>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</si>
  <si>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</si>
  <si>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</si>
  <si>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</si>
  <si>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</si>
  <si>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</si>
  <si>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</si>
  <si>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</si>
  <si>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</si>
  <si>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</si>
  <si>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</si>
  <si>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</si>
  <si>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</si>
  <si>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</si>
  <si>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</si>
  <si>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</si>
  <si>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</si>
  <si>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</si>
  <si>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</si>
  <si>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</si>
  <si>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</si>
  <si>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</si>
  <si>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</si>
  <si>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</si>
  <si>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</si>
  <si>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</si>
  <si>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</si>
  <si>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</si>
  <si>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</si>
  <si>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</si>
  <si>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</si>
  <si>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</si>
  <si>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</si>
  <si>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</si>
  <si>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</si>
  <si>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</si>
  <si>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</si>
  <si>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</si>
  <si>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</si>
  <si>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</si>
  <si>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</si>
  <si>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</si>
  <si>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</si>
  <si>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</si>
  <si>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</si>
  <si>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</si>
  <si>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</si>
  <si>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</si>
  <si>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</si>
  <si>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</si>
  <si>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</si>
  <si>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</si>
  <si>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</si>
  <si>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</si>
  <si>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</si>
  <si>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</si>
  <si>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</si>
  <si>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</si>
  <si>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</si>
  <si>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</si>
  <si>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</si>
  <si>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</si>
  <si>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</si>
  <si>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</si>
  <si>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</si>
  <si>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</si>
  <si>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</si>
  <si>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</si>
  <si>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</si>
  <si>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</si>
  <si>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</si>
  <si>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</si>
  <si>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</si>
  <si>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</si>
  <si>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</si>
  <si>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</si>
  <si>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</si>
  <si>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</si>
  <si>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</si>
  <si>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</si>
  <si>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</si>
  <si>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</si>
  <si>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</si>
  <si>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</si>
  <si>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</si>
  <si>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</si>
  <si>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</si>
  <si>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</si>
  <si>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</si>
  <si>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</si>
  <si>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</si>
  <si>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</si>
  <si>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</si>
  <si>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</si>
  <si>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</si>
  <si>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</si>
  <si>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</si>
  <si>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</si>
  <si>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</si>
  <si>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</si>
  <si>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</si>
  <si>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</si>
  <si>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</si>
  <si>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</si>
  <si>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</si>
  <si>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</si>
  <si>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</si>
  <si>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</si>
  <si>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</si>
  <si>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</si>
  <si>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</si>
  <si>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</si>
  <si>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</si>
  <si>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</si>
  <si>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</si>
  <si>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</si>
  <si>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</si>
  <si>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</si>
  <si>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Dokumentace skutečného provedení stavby + realizační dokumentace</t>
  </si>
  <si>
    <t>TAPA - Nová parovodní přípojka v areálu AL INVEST, Tábor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</si>
</sst>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5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sz val="10"/>
      <color theme="10"/>
      <name val="Trebuchet MS"/>
    </font>
    <font>
      <b/>
      <sz val="12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sz val="7"/>
      <name val="Trebuchet MS"/>
    </font>
    <font>
      <i/>
      <sz val="8"/>
      <color rgb="FF0000FF"/>
      <name val="Trebuchet MS"/>
    </font>
    <font>
      <i/>
      <sz val="7"/>
      <color rgb="FF969696"/>
      <name val="Trebuchet MS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3" fillId="0" borderId="0" applyNumberFormat="0" applyFill="0" applyBorder="0" applyAlignment="0" applyProtection="0"/>
  </cellStyleXfs>
  <cellXfs count="359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left" vertical="center"/>
    </xf>
    <xf numFmtId="0" fontId="10" fillId="2" borderId="0" xfId="0" applyFont="1" applyFill="1" applyAlignment="1" applyProtection="1">
      <alignment vertical="center"/>
    </xf>
    <xf numFmtId="0" fontId="11" fillId="2" borderId="0" xfId="0" applyFont="1" applyFill="1" applyAlignment="1" applyProtection="1">
      <alignment horizontal="left" vertical="center"/>
    </xf>
    <xf numFmtId="0" fontId="12" fillId="2" borderId="0" xfId="1" applyFont="1" applyFill="1" applyAlignment="1" applyProtection="1">
      <alignment vertical="center"/>
    </xf>
    <xf numFmtId="0" fontId="43" fillId="2" borderId="0" xfId="1" applyFill="1"/>
    <xf numFmtId="0" fontId="0" fillId="2" borderId="0" xfId="0" applyFill="1"/>
    <xf numFmtId="0" fontId="9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14" fillId="0" borderId="0" xfId="0" applyFont="1" applyBorder="1" applyAlignment="1">
      <alignment horizontal="left" vertical="center"/>
    </xf>
    <xf numFmtId="0" fontId="0" fillId="0" borderId="6" xfId="0" applyBorder="1"/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6" fillId="0" borderId="0" xfId="0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7" xfId="0" applyBorder="1"/>
    <xf numFmtId="0" fontId="0" fillId="0" borderId="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8" fillId="0" borderId="8" xfId="0" applyFont="1" applyBorder="1" applyAlignment="1">
      <alignment horizontal="left" vertical="center"/>
    </xf>
    <xf numFmtId="0" fontId="0" fillId="0" borderId="8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3" fillId="5" borderId="9" xfId="0" applyFont="1" applyFill="1" applyBorder="1" applyAlignment="1">
      <alignment horizontal="left" vertical="center"/>
    </xf>
    <xf numFmtId="0" fontId="0" fillId="5" borderId="10" xfId="0" applyFont="1" applyFill="1" applyBorder="1" applyAlignment="1">
      <alignment vertical="center"/>
    </xf>
    <xf numFmtId="0" fontId="3" fillId="5" borderId="10" xfId="0" applyFont="1" applyFill="1" applyBorder="1" applyAlignment="1">
      <alignment horizontal="center" vertical="center"/>
    </xf>
    <xf numFmtId="0" fontId="0" fillId="5" borderId="6" xfId="0" applyFont="1" applyFill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6" borderId="10" xfId="0" applyFont="1" applyFill="1" applyBorder="1" applyAlignment="1">
      <alignment vertical="center"/>
    </xf>
    <xf numFmtId="0" fontId="2" fillId="6" borderId="11" xfId="0" applyFont="1" applyFill="1" applyBorder="1" applyAlignment="1">
      <alignment horizontal="center" vertical="center"/>
    </xf>
    <xf numFmtId="0" fontId="16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15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0" fillId="0" borderId="18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9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4" fontId="27" fillId="0" borderId="23" xfId="0" applyNumberFormat="1" applyFont="1" applyBorder="1" applyAlignment="1">
      <alignment vertical="center"/>
    </xf>
    <xf numFmtId="4" fontId="27" fillId="0" borderId="24" xfId="0" applyNumberFormat="1" applyFont="1" applyBorder="1" applyAlignment="1">
      <alignment vertical="center"/>
    </xf>
    <xf numFmtId="166" fontId="27" fillId="0" borderId="24" xfId="0" applyNumberFormat="1" applyFont="1" applyBorder="1" applyAlignment="1">
      <alignment vertical="center"/>
    </xf>
    <xf numFmtId="4" fontId="27" fillId="0" borderId="2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28" fillId="2" borderId="0" xfId="1" applyFont="1" applyFill="1" applyAlignment="1">
      <alignment vertical="center"/>
    </xf>
    <xf numFmtId="0" fontId="10" fillId="2" borderId="0" xfId="0" applyFont="1" applyFill="1" applyAlignment="1" applyProtection="1">
      <alignment vertical="center"/>
      <protection locked="0"/>
    </xf>
    <xf numFmtId="0" fontId="0" fillId="0" borderId="5" xfId="0" applyFont="1" applyBorder="1" applyAlignment="1">
      <alignment horizontal="center" vertical="center" wrapText="1"/>
    </xf>
    <xf numFmtId="166" fontId="30" fillId="0" borderId="16" xfId="0" applyNumberFormat="1" applyFont="1" applyBorder="1" applyAlignment="1"/>
    <xf numFmtId="166" fontId="30" fillId="0" borderId="17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7" fillId="0" borderId="5" xfId="0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 applyProtection="1">
      <protection locked="0"/>
    </xf>
    <xf numFmtId="0" fontId="7" fillId="0" borderId="18" xfId="0" applyFont="1" applyBorder="1" applyAlignment="1"/>
    <xf numFmtId="0" fontId="7" fillId="0" borderId="0" xfId="0" applyFont="1" applyBorder="1" applyAlignment="1"/>
    <xf numFmtId="166" fontId="7" fillId="0" borderId="0" xfId="0" applyNumberFormat="1" applyFont="1" applyBorder="1" applyAlignment="1"/>
    <xf numFmtId="166" fontId="7" fillId="0" borderId="19" xfId="0" applyNumberFormat="1" applyFont="1" applyBorder="1" applyAlignment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4" fontId="0" fillId="4" borderId="28" xfId="0" applyNumberFormat="1" applyFont="1" applyFill="1" applyBorder="1" applyAlignment="1" applyProtection="1">
      <alignment vertical="center"/>
      <protection locked="0"/>
    </xf>
    <xf numFmtId="0" fontId="1" fillId="4" borderId="28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center" vertical="center"/>
    </xf>
    <xf numFmtId="166" fontId="1" fillId="0" borderId="0" xfId="0" applyNumberFormat="1" applyFont="1" applyBorder="1" applyAlignment="1">
      <alignment vertical="center"/>
    </xf>
    <xf numFmtId="166" fontId="1" fillId="0" borderId="19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18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1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4" fontId="34" fillId="4" borderId="28" xfId="0" applyNumberFormat="1" applyFont="1" applyFill="1" applyBorder="1" applyAlignment="1" applyProtection="1">
      <alignment vertical="center"/>
      <protection locked="0"/>
    </xf>
    <xf numFmtId="0" fontId="34" fillId="0" borderId="5" xfId="0" applyFont="1" applyBorder="1" applyAlignment="1">
      <alignment vertical="center"/>
    </xf>
    <xf numFmtId="0" fontId="34" fillId="4" borderId="28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167" fontId="0" fillId="4" borderId="28" xfId="0" applyNumberFormat="1" applyFont="1" applyFill="1" applyBorder="1" applyAlignment="1" applyProtection="1">
      <alignment vertical="center"/>
      <protection locked="0"/>
    </xf>
    <xf numFmtId="0" fontId="0" fillId="0" borderId="23" xfId="0" applyFon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0" fillId="0" borderId="0" xfId="0" applyAlignment="1" applyProtection="1">
      <alignment vertical="top"/>
      <protection locked="0"/>
    </xf>
    <xf numFmtId="0" fontId="36" fillId="0" borderId="29" xfId="0" applyFont="1" applyBorder="1" applyAlignment="1" applyProtection="1">
      <alignment vertical="center" wrapText="1"/>
      <protection locked="0"/>
    </xf>
    <xf numFmtId="0" fontId="36" fillId="0" borderId="30" xfId="0" applyFont="1" applyBorder="1" applyAlignment="1" applyProtection="1">
      <alignment vertical="center" wrapText="1"/>
      <protection locked="0"/>
    </xf>
    <xf numFmtId="0" fontId="36" fillId="0" borderId="31" xfId="0" applyFont="1" applyBorder="1" applyAlignment="1" applyProtection="1">
      <alignment vertical="center" wrapText="1"/>
      <protection locked="0"/>
    </xf>
    <xf numFmtId="0" fontId="36" fillId="0" borderId="32" xfId="0" applyFont="1" applyBorder="1" applyAlignment="1" applyProtection="1">
      <alignment horizontal="center" vertical="center" wrapText="1"/>
      <protection locked="0"/>
    </xf>
    <xf numFmtId="0" fontId="36" fillId="0" borderId="33" xfId="0" applyFont="1" applyBorder="1" applyAlignment="1" applyProtection="1">
      <alignment horizontal="center" vertical="center" wrapText="1"/>
      <protection locked="0"/>
    </xf>
    <xf numFmtId="0" fontId="36" fillId="0" borderId="32" xfId="0" applyFont="1" applyBorder="1" applyAlignment="1" applyProtection="1">
      <alignment vertical="center" wrapText="1"/>
      <protection locked="0"/>
    </xf>
    <xf numFmtId="0" fontId="36" fillId="0" borderId="33" xfId="0" applyFont="1" applyBorder="1" applyAlignment="1" applyProtection="1">
      <alignment vertical="center" wrapText="1"/>
      <protection locked="0"/>
    </xf>
    <xf numFmtId="0" fontId="38" fillId="0" borderId="1" xfId="0" applyFont="1" applyBorder="1" applyAlignment="1" applyProtection="1">
      <alignment horizontal="left" vertical="center" wrapText="1"/>
      <protection locked="0"/>
    </xf>
    <xf numFmtId="0" fontId="39" fillId="0" borderId="1" xfId="0" applyFont="1" applyBorder="1" applyAlignment="1" applyProtection="1">
      <alignment horizontal="left" vertical="center" wrapText="1"/>
      <protection locked="0"/>
    </xf>
    <xf numFmtId="0" fontId="39" fillId="0" borderId="32" xfId="0" applyFont="1" applyBorder="1" applyAlignment="1" applyProtection="1">
      <alignment vertical="center" wrapText="1"/>
      <protection locked="0"/>
    </xf>
    <xf numFmtId="0" fontId="39" fillId="0" borderId="1" xfId="0" applyFont="1" applyBorder="1" applyAlignment="1" applyProtection="1">
      <alignment vertical="center" wrapText="1"/>
      <protection locked="0"/>
    </xf>
    <xf numFmtId="0" fontId="39" fillId="0" borderId="1" xfId="0" applyFont="1" applyBorder="1" applyAlignment="1" applyProtection="1">
      <alignment vertical="center"/>
      <protection locked="0"/>
    </xf>
    <xf numFmtId="0" fontId="39" fillId="0" borderId="1" xfId="0" applyFont="1" applyBorder="1" applyAlignment="1" applyProtection="1">
      <alignment horizontal="left" vertical="center"/>
      <protection locked="0"/>
    </xf>
    <xf numFmtId="49" fontId="39" fillId="0" borderId="1" xfId="0" applyNumberFormat="1" applyFont="1" applyBorder="1" applyAlignment="1" applyProtection="1">
      <alignment vertical="center" wrapText="1"/>
      <protection locked="0"/>
    </xf>
    <xf numFmtId="0" fontId="36" fillId="0" borderId="35" xfId="0" applyFont="1" applyBorder="1" applyAlignment="1" applyProtection="1">
      <alignment vertical="center" wrapText="1"/>
      <protection locked="0"/>
    </xf>
    <xf numFmtId="0" fontId="40" fillId="0" borderId="34" xfId="0" applyFont="1" applyBorder="1" applyAlignment="1" applyProtection="1">
      <alignment vertical="center" wrapText="1"/>
      <protection locked="0"/>
    </xf>
    <xf numFmtId="0" fontId="36" fillId="0" borderId="36" xfId="0" applyFont="1" applyBorder="1" applyAlignment="1" applyProtection="1">
      <alignment vertical="center" wrapText="1"/>
      <protection locked="0"/>
    </xf>
    <xf numFmtId="0" fontId="36" fillId="0" borderId="1" xfId="0" applyFont="1" applyBorder="1" applyAlignment="1" applyProtection="1">
      <alignment vertical="top"/>
      <protection locked="0"/>
    </xf>
    <xf numFmtId="0" fontId="36" fillId="0" borderId="0" xfId="0" applyFont="1" applyAlignment="1" applyProtection="1">
      <alignment vertical="top"/>
      <protection locked="0"/>
    </xf>
    <xf numFmtId="0" fontId="36" fillId="0" borderId="29" xfId="0" applyFont="1" applyBorder="1" applyAlignment="1" applyProtection="1">
      <alignment horizontal="left" vertical="center"/>
      <protection locked="0"/>
    </xf>
    <xf numFmtId="0" fontId="36" fillId="0" borderId="30" xfId="0" applyFont="1" applyBorder="1" applyAlignment="1" applyProtection="1">
      <alignment horizontal="left" vertical="center"/>
      <protection locked="0"/>
    </xf>
    <xf numFmtId="0" fontId="36" fillId="0" borderId="31" xfId="0" applyFont="1" applyBorder="1" applyAlignment="1" applyProtection="1">
      <alignment horizontal="left" vertical="center"/>
      <protection locked="0"/>
    </xf>
    <xf numFmtId="0" fontId="36" fillId="0" borderId="32" xfId="0" applyFont="1" applyBorder="1" applyAlignment="1" applyProtection="1">
      <alignment horizontal="left" vertical="center"/>
      <protection locked="0"/>
    </xf>
    <xf numFmtId="0" fontId="36" fillId="0" borderId="33" xfId="0" applyFont="1" applyBorder="1" applyAlignment="1" applyProtection="1">
      <alignment horizontal="left" vertical="center"/>
      <protection locked="0"/>
    </xf>
    <xf numFmtId="0" fontId="38" fillId="0" borderId="1" xfId="0" applyFont="1" applyBorder="1" applyAlignment="1" applyProtection="1">
      <alignment horizontal="left" vertical="center"/>
      <protection locked="0"/>
    </xf>
    <xf numFmtId="0" fontId="41" fillId="0" borderId="0" xfId="0" applyFont="1" applyAlignment="1" applyProtection="1">
      <alignment horizontal="left" vertical="center"/>
      <protection locked="0"/>
    </xf>
    <xf numFmtId="0" fontId="38" fillId="0" borderId="34" xfId="0" applyFont="1" applyBorder="1" applyAlignment="1" applyProtection="1">
      <alignment horizontal="left" vertical="center"/>
      <protection locked="0"/>
    </xf>
    <xf numFmtId="0" fontId="38" fillId="0" borderId="34" xfId="0" applyFont="1" applyBorder="1" applyAlignment="1" applyProtection="1">
      <alignment horizontal="center" vertical="center"/>
      <protection locked="0"/>
    </xf>
    <xf numFmtId="0" fontId="41" fillId="0" borderId="34" xfId="0" applyFont="1" applyBorder="1" applyAlignment="1" applyProtection="1">
      <alignment horizontal="left" vertical="center"/>
      <protection locked="0"/>
    </xf>
    <xf numFmtId="0" fontId="42" fillId="0" borderId="1" xfId="0" applyFont="1" applyBorder="1" applyAlignment="1" applyProtection="1">
      <alignment horizontal="left" vertical="center"/>
      <protection locked="0"/>
    </xf>
    <xf numFmtId="0" fontId="39" fillId="0" borderId="0" xfId="0" applyFont="1" applyAlignment="1" applyProtection="1">
      <alignment horizontal="left" vertical="center"/>
      <protection locked="0"/>
    </xf>
    <xf numFmtId="0" fontId="39" fillId="0" borderId="1" xfId="0" applyFont="1" applyBorder="1" applyAlignment="1" applyProtection="1">
      <alignment horizontal="center" vertical="center"/>
      <protection locked="0"/>
    </xf>
    <xf numFmtId="0" fontId="39" fillId="0" borderId="32" xfId="0" applyFont="1" applyBorder="1" applyAlignment="1" applyProtection="1">
      <alignment horizontal="left" vertical="center"/>
      <protection locked="0"/>
    </xf>
    <xf numFmtId="0" fontId="39" fillId="0" borderId="1" xfId="0" applyFont="1" applyFill="1" applyBorder="1" applyAlignment="1" applyProtection="1">
      <alignment horizontal="left" vertical="center"/>
      <protection locked="0"/>
    </xf>
    <xf numFmtId="0" fontId="39" fillId="0" borderId="1" xfId="0" applyFont="1" applyFill="1" applyBorder="1" applyAlignment="1" applyProtection="1">
      <alignment horizontal="center" vertical="center"/>
      <protection locked="0"/>
    </xf>
    <xf numFmtId="0" fontId="36" fillId="0" borderId="35" xfId="0" applyFont="1" applyBorder="1" applyAlignment="1" applyProtection="1">
      <alignment horizontal="left" vertical="center"/>
      <protection locked="0"/>
    </xf>
    <xf numFmtId="0" fontId="40" fillId="0" borderId="34" xfId="0" applyFont="1" applyBorder="1" applyAlignment="1" applyProtection="1">
      <alignment horizontal="left" vertical="center"/>
      <protection locked="0"/>
    </xf>
    <xf numFmtId="0" fontId="36" fillId="0" borderId="36" xfId="0" applyFont="1" applyBorder="1" applyAlignment="1" applyProtection="1">
      <alignment horizontal="left" vertical="center"/>
      <protection locked="0"/>
    </xf>
    <xf numFmtId="0" fontId="36" fillId="0" borderId="1" xfId="0" applyFont="1" applyBorder="1" applyAlignment="1" applyProtection="1">
      <alignment horizontal="left" vertical="center"/>
      <protection locked="0"/>
    </xf>
    <xf numFmtId="0" fontId="40" fillId="0" borderId="1" xfId="0" applyFont="1" applyBorder="1" applyAlignment="1" applyProtection="1">
      <alignment horizontal="left" vertical="center"/>
      <protection locked="0"/>
    </xf>
    <xf numFmtId="0" fontId="41" fillId="0" borderId="1" xfId="0" applyFont="1" applyBorder="1" applyAlignment="1" applyProtection="1">
      <alignment horizontal="left" vertical="center"/>
      <protection locked="0"/>
    </xf>
    <xf numFmtId="0" fontId="39" fillId="0" borderId="34" xfId="0" applyFont="1" applyBorder="1" applyAlignment="1" applyProtection="1">
      <alignment horizontal="left" vertical="center"/>
      <protection locked="0"/>
    </xf>
    <xf numFmtId="0" fontId="36" fillId="0" borderId="1" xfId="0" applyFont="1" applyBorder="1" applyAlignment="1" applyProtection="1">
      <alignment horizontal="left" vertical="center" wrapText="1"/>
      <protection locked="0"/>
    </xf>
    <xf numFmtId="0" fontId="39" fillId="0" borderId="1" xfId="0" applyFont="1" applyBorder="1" applyAlignment="1" applyProtection="1">
      <alignment horizontal="center" vertical="center" wrapText="1"/>
      <protection locked="0"/>
    </xf>
    <xf numFmtId="0" fontId="36" fillId="0" borderId="29" xfId="0" applyFont="1" applyBorder="1" applyAlignment="1" applyProtection="1">
      <alignment horizontal="left" vertical="center" wrapText="1"/>
      <protection locked="0"/>
    </xf>
    <xf numFmtId="0" fontId="36" fillId="0" borderId="30" xfId="0" applyFont="1" applyBorder="1" applyAlignment="1" applyProtection="1">
      <alignment horizontal="left" vertical="center" wrapText="1"/>
      <protection locked="0"/>
    </xf>
    <xf numFmtId="0" fontId="36" fillId="0" borderId="31" xfId="0" applyFont="1" applyBorder="1" applyAlignment="1" applyProtection="1">
      <alignment horizontal="left" vertical="center" wrapText="1"/>
      <protection locked="0"/>
    </xf>
    <xf numFmtId="0" fontId="36" fillId="0" borderId="32" xfId="0" applyFont="1" applyBorder="1" applyAlignment="1" applyProtection="1">
      <alignment horizontal="left" vertical="center" wrapText="1"/>
      <protection locked="0"/>
    </xf>
    <xf numFmtId="0" fontId="36" fillId="0" borderId="33" xfId="0" applyFont="1" applyBorder="1" applyAlignment="1" applyProtection="1">
      <alignment horizontal="left" vertical="center" wrapText="1"/>
      <protection locked="0"/>
    </xf>
    <xf numFmtId="0" fontId="41" fillId="0" borderId="32" xfId="0" applyFont="1" applyBorder="1" applyAlignment="1" applyProtection="1">
      <alignment horizontal="left" vertical="center" wrapText="1"/>
      <protection locked="0"/>
    </xf>
    <xf numFmtId="0" fontId="41" fillId="0" borderId="33" xfId="0" applyFont="1" applyBorder="1" applyAlignment="1" applyProtection="1">
      <alignment horizontal="left" vertical="center" wrapText="1"/>
      <protection locked="0"/>
    </xf>
    <xf numFmtId="0" fontId="39" fillId="0" borderId="32" xfId="0" applyFont="1" applyBorder="1" applyAlignment="1" applyProtection="1">
      <alignment horizontal="left" vertical="center" wrapText="1"/>
      <protection locked="0"/>
    </xf>
    <xf numFmtId="0" fontId="39" fillId="0" borderId="33" xfId="0" applyFont="1" applyBorder="1" applyAlignment="1" applyProtection="1">
      <alignment horizontal="left" vertical="center" wrapText="1"/>
      <protection locked="0"/>
    </xf>
    <xf numFmtId="0" fontId="39" fillId="0" borderId="33" xfId="0" applyFont="1" applyBorder="1" applyAlignment="1" applyProtection="1">
      <alignment horizontal="left" vertical="center"/>
      <protection locked="0"/>
    </xf>
    <xf numFmtId="0" fontId="39" fillId="0" borderId="35" xfId="0" applyFont="1" applyBorder="1" applyAlignment="1" applyProtection="1">
      <alignment horizontal="left" vertical="center" wrapText="1"/>
      <protection locked="0"/>
    </xf>
    <xf numFmtId="0" fontId="39" fillId="0" borderId="34" xfId="0" applyFont="1" applyBorder="1" applyAlignment="1" applyProtection="1">
      <alignment horizontal="left" vertical="center" wrapText="1"/>
      <protection locked="0"/>
    </xf>
    <xf numFmtId="0" fontId="39" fillId="0" borderId="36" xfId="0" applyFont="1" applyBorder="1" applyAlignment="1" applyProtection="1">
      <alignment horizontal="left" vertical="center" wrapText="1"/>
      <protection locked="0"/>
    </xf>
    <xf numFmtId="0" fontId="39" fillId="0" borderId="1" xfId="0" applyFont="1" applyBorder="1" applyAlignment="1" applyProtection="1">
      <alignment horizontal="left" vertical="top"/>
      <protection locked="0"/>
    </xf>
    <xf numFmtId="0" fontId="39" fillId="0" borderId="1" xfId="0" applyFont="1" applyBorder="1" applyAlignment="1" applyProtection="1">
      <alignment horizontal="center" vertical="top"/>
      <protection locked="0"/>
    </xf>
    <xf numFmtId="0" fontId="39" fillId="0" borderId="35" xfId="0" applyFont="1" applyBorder="1" applyAlignment="1" applyProtection="1">
      <alignment horizontal="left" vertical="center"/>
      <protection locked="0"/>
    </xf>
    <xf numFmtId="0" fontId="39" fillId="0" borderId="36" xfId="0" applyFont="1" applyBorder="1" applyAlignment="1" applyProtection="1">
      <alignment horizontal="left" vertical="center"/>
      <protection locked="0"/>
    </xf>
    <xf numFmtId="0" fontId="41" fillId="0" borderId="0" xfId="0" applyFont="1" applyAlignment="1" applyProtection="1">
      <alignment vertical="center"/>
      <protection locked="0"/>
    </xf>
    <xf numFmtId="0" fontId="38" fillId="0" borderId="1" xfId="0" applyFont="1" applyBorder="1" applyAlignment="1" applyProtection="1">
      <alignment vertical="center"/>
      <protection locked="0"/>
    </xf>
    <xf numFmtId="0" fontId="41" fillId="0" borderId="34" xfId="0" applyFont="1" applyBorder="1" applyAlignment="1" applyProtection="1">
      <alignment vertical="center"/>
      <protection locked="0"/>
    </xf>
    <xf numFmtId="0" fontId="38" fillId="0" borderId="34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top"/>
      <protection locked="0"/>
    </xf>
    <xf numFmtId="49" fontId="39" fillId="0" borderId="1" xfId="0" applyNumberFormat="1" applyFont="1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vertical="top"/>
      <protection locked="0"/>
    </xf>
    <xf numFmtId="0" fontId="38" fillId="0" borderId="34" xfId="0" applyFont="1" applyBorder="1" applyAlignment="1" applyProtection="1">
      <alignment horizontal="left"/>
      <protection locked="0"/>
    </xf>
    <xf numFmtId="0" fontId="41" fillId="0" borderId="34" xfId="0" applyFont="1" applyBorder="1" applyAlignment="1" applyProtection="1">
      <protection locked="0"/>
    </xf>
    <xf numFmtId="0" fontId="36" fillId="0" borderId="32" xfId="0" applyFont="1" applyBorder="1" applyAlignment="1" applyProtection="1">
      <alignment vertical="top"/>
      <protection locked="0"/>
    </xf>
    <xf numFmtId="0" fontId="36" fillId="0" borderId="33" xfId="0" applyFont="1" applyBorder="1" applyAlignment="1" applyProtection="1">
      <alignment vertical="top"/>
      <protection locked="0"/>
    </xf>
    <xf numFmtId="0" fontId="36" fillId="0" borderId="1" xfId="0" applyFont="1" applyBorder="1" applyAlignment="1" applyProtection="1">
      <alignment horizontal="center" vertical="center"/>
      <protection locked="0"/>
    </xf>
    <xf numFmtId="0" fontId="36" fillId="0" borderId="1" xfId="0" applyFont="1" applyBorder="1" applyAlignment="1" applyProtection="1">
      <alignment horizontal="left" vertical="top"/>
      <protection locked="0"/>
    </xf>
    <xf numFmtId="0" fontId="36" fillId="0" borderId="35" xfId="0" applyFont="1" applyBorder="1" applyAlignment="1" applyProtection="1">
      <alignment vertical="top"/>
      <protection locked="0"/>
    </xf>
    <xf numFmtId="0" fontId="36" fillId="0" borderId="34" xfId="0" applyFont="1" applyBorder="1" applyAlignment="1" applyProtection="1">
      <alignment vertical="top"/>
      <protection locked="0"/>
    </xf>
    <xf numFmtId="0" fontId="36" fillId="0" borderId="36" xfId="0" applyFont="1" applyBorder="1" applyAlignment="1" applyProtection="1">
      <alignment vertical="top"/>
      <protection locked="0"/>
    </xf>
    <xf numFmtId="0" fontId="0" fillId="0" borderId="0" xfId="0" applyProtection="1"/>
    <xf numFmtId="0" fontId="0" fillId="0" borderId="3" xfId="0" applyBorder="1" applyProtection="1"/>
    <xf numFmtId="0" fontId="0" fillId="0" borderId="4" xfId="0" applyBorder="1" applyProtection="1"/>
    <xf numFmtId="0" fontId="14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0" fontId="0" fillId="0" borderId="6" xfId="0" applyBorder="1" applyProtection="1"/>
    <xf numFmtId="0" fontId="16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 wrapText="1"/>
    </xf>
    <xf numFmtId="0" fontId="0" fillId="0" borderId="6" xfId="0" applyFont="1" applyBorder="1" applyAlignment="1" applyProtection="1">
      <alignment vertical="center" wrapText="1"/>
    </xf>
    <xf numFmtId="0" fontId="0" fillId="0" borderId="16" xfId="0" applyFont="1" applyBorder="1" applyAlignment="1" applyProtection="1">
      <alignment vertical="center"/>
    </xf>
    <xf numFmtId="0" fontId="0" fillId="0" borderId="26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horizontal="left" vertical="center"/>
    </xf>
    <xf numFmtId="4" fontId="2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left" vertical="center"/>
    </xf>
    <xf numFmtId="4" fontId="1" fillId="0" borderId="0" xfId="0" applyNumberFormat="1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right" vertical="center"/>
    </xf>
    <xf numFmtId="0" fontId="3" fillId="6" borderId="9" xfId="0" applyFont="1" applyFill="1" applyBorder="1" applyAlignment="1" applyProtection="1">
      <alignment horizontal="left" vertical="center"/>
    </xf>
    <xf numFmtId="0" fontId="0" fillId="6" borderId="10" xfId="0" applyFont="1" applyFill="1" applyBorder="1" applyAlignment="1" applyProtection="1">
      <alignment vertical="center"/>
    </xf>
    <xf numFmtId="0" fontId="3" fillId="6" borderId="10" xfId="0" applyFont="1" applyFill="1" applyBorder="1" applyAlignment="1" applyProtection="1">
      <alignment horizontal="right" vertical="center"/>
    </xf>
    <xf numFmtId="0" fontId="3" fillId="6" borderId="10" xfId="0" applyFont="1" applyFill="1" applyBorder="1" applyAlignment="1" applyProtection="1">
      <alignment horizontal="center" vertical="center"/>
    </xf>
    <xf numFmtId="4" fontId="3" fillId="6" borderId="10" xfId="0" applyNumberFormat="1" applyFont="1" applyFill="1" applyBorder="1" applyAlignment="1" applyProtection="1">
      <alignment vertical="center"/>
    </xf>
    <xf numFmtId="0" fontId="0" fillId="6" borderId="27" xfId="0" applyFont="1" applyFill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4" xfId="0" applyFont="1" applyBorder="1" applyAlignment="1" applyProtection="1">
      <alignment vertical="center"/>
    </xf>
    <xf numFmtId="0" fontId="0" fillId="6" borderId="0" xfId="0" applyFont="1" applyFill="1" applyBorder="1" applyAlignment="1" applyProtection="1">
      <alignment vertical="center"/>
    </xf>
    <xf numFmtId="0" fontId="2" fillId="6" borderId="0" xfId="0" applyFont="1" applyFill="1" applyBorder="1" applyAlignment="1" applyProtection="1">
      <alignment horizontal="right" vertical="center"/>
    </xf>
    <xf numFmtId="0" fontId="0" fillId="6" borderId="6" xfId="0" applyFont="1" applyFill="1" applyBorder="1" applyAlignment="1" applyProtection="1">
      <alignment vertical="center"/>
    </xf>
    <xf numFmtId="0" fontId="5" fillId="0" borderId="24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vertical="center"/>
    </xf>
    <xf numFmtId="4" fontId="5" fillId="0" borderId="24" xfId="0" applyNumberFormat="1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vertical="center"/>
    </xf>
    <xf numFmtId="4" fontId="6" fillId="0" borderId="24" xfId="0" applyNumberFormat="1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left" vertical="center"/>
    </xf>
    <xf numFmtId="165" fontId="2" fillId="0" borderId="0" xfId="0" applyNumberFormat="1" applyFont="1" applyAlignment="1" applyProtection="1">
      <alignment horizontal="left" vertical="center"/>
    </xf>
    <xf numFmtId="0" fontId="2" fillId="6" borderId="21" xfId="0" applyFont="1" applyFill="1" applyBorder="1" applyAlignment="1" applyProtection="1">
      <alignment horizontal="center" vertical="center" wrapText="1"/>
    </xf>
    <xf numFmtId="0" fontId="2" fillId="6" borderId="22" xfId="0" applyFont="1" applyFill="1" applyBorder="1" applyAlignment="1" applyProtection="1">
      <alignment horizontal="center" vertical="center" wrapText="1"/>
    </xf>
    <xf numFmtId="4" fontId="21" fillId="0" borderId="0" xfId="0" applyNumberFormat="1" applyFont="1" applyAlignment="1" applyProtection="1"/>
    <xf numFmtId="0" fontId="7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/>
    <xf numFmtId="4" fontId="5" fillId="0" borderId="0" xfId="0" applyNumberFormat="1" applyFont="1" applyAlignment="1" applyProtection="1"/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0" fillId="0" borderId="2" xfId="0" applyBorder="1" applyProtection="1"/>
    <xf numFmtId="0" fontId="0" fillId="0" borderId="5" xfId="0" applyBorder="1" applyProtection="1"/>
    <xf numFmtId="0" fontId="0" fillId="0" borderId="5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 wrapText="1"/>
    </xf>
    <xf numFmtId="0" fontId="0" fillId="0" borderId="5" xfId="0" applyFont="1" applyBorder="1" applyAlignment="1" applyProtection="1">
      <alignment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6" borderId="0" xfId="0" applyFont="1" applyFill="1" applyBorder="1" applyAlignment="1" applyProtection="1">
      <alignment horizontal="left" vertical="center"/>
    </xf>
    <xf numFmtId="0" fontId="29" fillId="0" borderId="0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vertical="center"/>
    </xf>
    <xf numFmtId="0" fontId="5" fillId="0" borderId="5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14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 wrapText="1"/>
    </xf>
    <xf numFmtId="0" fontId="2" fillId="6" borderId="20" xfId="0" applyFont="1" applyFill="1" applyBorder="1" applyAlignment="1" applyProtection="1">
      <alignment horizontal="center" vertical="center" wrapText="1"/>
    </xf>
    <xf numFmtId="0" fontId="21" fillId="0" borderId="0" xfId="0" applyFont="1" applyAlignment="1" applyProtection="1">
      <alignment horizontal="left" vertical="center"/>
    </xf>
    <xf numFmtId="0" fontId="7" fillId="0" borderId="5" xfId="0" applyFont="1" applyBorder="1" applyAlignment="1" applyProtection="1"/>
    <xf numFmtId="0" fontId="0" fillId="0" borderId="28" xfId="0" applyFont="1" applyBorder="1" applyAlignment="1" applyProtection="1">
      <alignment horizontal="center" vertical="center"/>
    </xf>
    <xf numFmtId="49" fontId="0" fillId="0" borderId="28" xfId="0" applyNumberFormat="1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center" vertical="center" wrapText="1"/>
    </xf>
    <xf numFmtId="167" fontId="0" fillId="0" borderId="28" xfId="0" applyNumberFormat="1" applyFont="1" applyBorder="1" applyAlignment="1" applyProtection="1">
      <alignment vertical="center"/>
    </xf>
    <xf numFmtId="4" fontId="0" fillId="0" borderId="28" xfId="0" applyNumberFormat="1" applyFont="1" applyBorder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horizontal="left" vertical="center" wrapText="1"/>
    </xf>
    <xf numFmtId="0" fontId="8" fillId="0" borderId="0" xfId="0" applyFont="1" applyAlignment="1" applyProtection="1">
      <alignment vertical="center"/>
    </xf>
    <xf numFmtId="0" fontId="8" fillId="0" borderId="5" xfId="0" applyFont="1" applyBorder="1" applyAlignment="1" applyProtection="1">
      <alignment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34" fillId="0" borderId="28" xfId="0" applyFont="1" applyBorder="1" applyAlignment="1" applyProtection="1">
      <alignment horizontal="center" vertical="center"/>
    </xf>
    <xf numFmtId="49" fontId="34" fillId="0" borderId="28" xfId="0" applyNumberFormat="1" applyFont="1" applyBorder="1" applyAlignment="1" applyProtection="1">
      <alignment horizontal="left" vertical="center" wrapText="1"/>
    </xf>
    <xf numFmtId="0" fontId="34" fillId="0" borderId="28" xfId="0" applyFont="1" applyBorder="1" applyAlignment="1" applyProtection="1">
      <alignment horizontal="left" vertical="center" wrapText="1"/>
    </xf>
    <xf numFmtId="0" fontId="34" fillId="0" borderId="28" xfId="0" applyFont="1" applyBorder="1" applyAlignment="1" applyProtection="1">
      <alignment horizontal="center" vertical="center" wrapText="1"/>
    </xf>
    <xf numFmtId="167" fontId="34" fillId="0" borderId="28" xfId="0" applyNumberFormat="1" applyFont="1" applyBorder="1" applyAlignment="1" applyProtection="1">
      <alignment vertical="center"/>
    </xf>
    <xf numFmtId="4" fontId="34" fillId="0" borderId="28" xfId="0" applyNumberFormat="1" applyFont="1" applyBorder="1" applyAlignment="1" applyProtection="1">
      <alignment vertical="center"/>
    </xf>
    <xf numFmtId="0" fontId="35" fillId="0" borderId="0" xfId="0" applyFont="1" applyAlignment="1" applyProtection="1">
      <alignment vertical="center" wrapText="1"/>
    </xf>
    <xf numFmtId="4" fontId="17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4" fontId="18" fillId="0" borderId="8" xfId="0" applyNumberFormat="1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3" fillId="5" borderId="10" xfId="0" applyFont="1" applyFill="1" applyBorder="1" applyAlignment="1">
      <alignment horizontal="left" vertical="center"/>
    </xf>
    <xf numFmtId="0" fontId="0" fillId="5" borderId="10" xfId="0" applyFont="1" applyFill="1" applyBorder="1" applyAlignment="1">
      <alignment vertical="center"/>
    </xf>
    <xf numFmtId="4" fontId="3" fillId="5" borderId="10" xfId="0" applyNumberFormat="1" applyFont="1" applyFill="1" applyBorder="1" applyAlignment="1">
      <alignment vertical="center"/>
    </xf>
    <xf numFmtId="0" fontId="0" fillId="5" borderId="11" xfId="0" applyFont="1" applyFill="1" applyBorder="1" applyAlignment="1">
      <alignment vertical="center"/>
    </xf>
    <xf numFmtId="0" fontId="13" fillId="3" borderId="0" xfId="0" applyFont="1" applyFill="1" applyAlignment="1">
      <alignment horizontal="center" vertical="center"/>
    </xf>
    <xf numFmtId="0" fontId="0" fillId="0" borderId="0" xfId="0"/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left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right" vertical="center"/>
    </xf>
    <xf numFmtId="0" fontId="2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left" vertical="center"/>
    </xf>
    <xf numFmtId="0" fontId="16" fillId="0" borderId="0" xfId="0" applyFont="1" applyAlignment="1" applyProtection="1">
      <alignment horizontal="left" vertical="center" wrapText="1"/>
    </xf>
    <xf numFmtId="0" fontId="16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</xf>
    <xf numFmtId="0" fontId="28" fillId="2" borderId="0" xfId="1" applyFont="1" applyFill="1" applyAlignment="1">
      <alignment vertical="center"/>
    </xf>
    <xf numFmtId="0" fontId="16" fillId="0" borderId="0" xfId="0" applyFont="1" applyBorder="1" applyAlignment="1" applyProtection="1">
      <alignment horizontal="left" vertical="center" wrapText="1"/>
    </xf>
    <xf numFmtId="0" fontId="16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vertical="center"/>
    </xf>
    <xf numFmtId="0" fontId="37" fillId="0" borderId="1" xfId="0" applyFont="1" applyBorder="1" applyAlignment="1" applyProtection="1">
      <alignment horizontal="center" vertical="center" wrapText="1"/>
      <protection locked="0"/>
    </xf>
    <xf numFmtId="0" fontId="39" fillId="0" borderId="1" xfId="0" applyFont="1" applyBorder="1" applyAlignment="1" applyProtection="1">
      <alignment horizontal="left" vertical="top"/>
      <protection locked="0"/>
    </xf>
    <xf numFmtId="0" fontId="39" fillId="0" borderId="1" xfId="0" applyFont="1" applyBorder="1" applyAlignment="1" applyProtection="1">
      <alignment horizontal="left" vertical="center"/>
      <protection locked="0"/>
    </xf>
    <xf numFmtId="0" fontId="39" fillId="0" borderId="1" xfId="0" applyFont="1" applyBorder="1" applyAlignment="1" applyProtection="1">
      <alignment horizontal="left" vertical="center" wrapText="1"/>
      <protection locked="0"/>
    </xf>
    <xf numFmtId="49" fontId="39" fillId="0" borderId="1" xfId="0" applyNumberFormat="1" applyFont="1" applyBorder="1" applyAlignment="1" applyProtection="1">
      <alignment horizontal="left" vertical="center" wrapText="1"/>
      <protection locked="0"/>
    </xf>
    <xf numFmtId="0" fontId="37" fillId="0" borderId="1" xfId="0" applyFont="1" applyBorder="1" applyAlignment="1" applyProtection="1">
      <alignment horizontal="center" vertical="center"/>
      <protection locked="0"/>
    </xf>
    <xf numFmtId="0" fontId="38" fillId="0" borderId="34" xfId="0" applyFont="1" applyBorder="1" applyAlignment="1" applyProtection="1">
      <alignment horizontal="left"/>
      <protection locked="0"/>
    </xf>
    <xf numFmtId="0" fontId="38" fillId="0" borderId="34" xfId="0" applyFont="1" applyBorder="1" applyAlignment="1" applyProtection="1">
      <alignment horizontal="left" wrapText="1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4"/>
  <sheetViews>
    <sheetView showGridLines="0" workbookViewId="0">
      <pane ySplit="1" topLeftCell="A27" activePane="bottomLeft" state="frozen"/>
      <selection pane="bottomLeft" activeCell="AK26" sqref="AK26:AO26"/>
    </sheetView>
  </sheetViews>
  <sheetFormatPr defaultRowHeight="12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customWidth="1"/>
    <col min="44" max="44" width="13.7109375" customWidth="1"/>
    <col min="45" max="47" width="25.85546875" hidden="1" customWidth="1"/>
    <col min="48" max="52" width="21.7109375" hidden="1" customWidth="1"/>
    <col min="53" max="53" width="19.140625" hidden="1" customWidth="1"/>
    <col min="54" max="54" width="25" hidden="1" customWidth="1"/>
    <col min="55" max="56" width="19.140625" hidden="1" customWidth="1"/>
    <col min="57" max="57" width="66.42578125" customWidth="1"/>
    <col min="71" max="91" width="9.28515625" hidden="1"/>
  </cols>
  <sheetData>
    <row r="1" spans="1:74" ht="21.3" customHeight="1">
      <c r="A1" s="13" t="s">
        <v>0</v>
      </c>
      <c r="B1" s="14"/>
      <c r="C1" s="14"/>
      <c r="D1" s="15" t="s">
        <v>1</v>
      </c>
      <c r="E1" s="14"/>
      <c r="F1" s="14"/>
      <c r="G1" s="14"/>
      <c r="H1" s="14"/>
      <c r="I1" s="14"/>
      <c r="J1" s="14"/>
      <c r="K1" s="16" t="s">
        <v>2</v>
      </c>
      <c r="L1" s="16"/>
      <c r="M1" s="16"/>
      <c r="N1" s="16"/>
      <c r="O1" s="16"/>
      <c r="P1" s="16"/>
      <c r="Q1" s="16"/>
      <c r="R1" s="16"/>
      <c r="S1" s="16"/>
      <c r="T1" s="14"/>
      <c r="U1" s="14"/>
      <c r="V1" s="14"/>
      <c r="W1" s="16" t="s">
        <v>3</v>
      </c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7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9" t="s">
        <v>4</v>
      </c>
      <c r="BB1" s="19" t="s">
        <v>5</v>
      </c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T1" s="20" t="s">
        <v>6</v>
      </c>
      <c r="BU1" s="20" t="s">
        <v>6</v>
      </c>
      <c r="BV1" s="20" t="s">
        <v>7</v>
      </c>
    </row>
    <row r="2" spans="1:74" ht="36.9" customHeight="1">
      <c r="AR2" s="321" t="s">
        <v>8</v>
      </c>
      <c r="AS2" s="322"/>
      <c r="AT2" s="322"/>
      <c r="AU2" s="322"/>
      <c r="AV2" s="322"/>
      <c r="AW2" s="322"/>
      <c r="AX2" s="322"/>
      <c r="AY2" s="322"/>
      <c r="AZ2" s="322"/>
      <c r="BA2" s="322"/>
      <c r="BB2" s="322"/>
      <c r="BC2" s="322"/>
      <c r="BD2" s="322"/>
      <c r="BE2" s="322"/>
      <c r="BS2" s="21" t="s">
        <v>9</v>
      </c>
      <c r="BT2" s="21" t="s">
        <v>10</v>
      </c>
    </row>
    <row r="3" spans="1:74" ht="6.9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4"/>
      <c r="BS3" s="21" t="s">
        <v>9</v>
      </c>
      <c r="BT3" s="21" t="s">
        <v>11</v>
      </c>
    </row>
    <row r="4" spans="1:74" ht="36.9" customHeight="1">
      <c r="B4" s="25"/>
      <c r="C4" s="26"/>
      <c r="D4" s="27" t="s">
        <v>12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8"/>
      <c r="AS4" s="29" t="s">
        <v>13</v>
      </c>
      <c r="BE4" s="30" t="s">
        <v>14</v>
      </c>
      <c r="BS4" s="21" t="s">
        <v>15</v>
      </c>
    </row>
    <row r="5" spans="1:74" ht="14.4" customHeight="1">
      <c r="B5" s="25"/>
      <c r="C5" s="26"/>
      <c r="D5" s="31" t="s">
        <v>16</v>
      </c>
      <c r="E5" s="26"/>
      <c r="F5" s="26"/>
      <c r="G5" s="26"/>
      <c r="H5" s="26"/>
      <c r="I5" s="26"/>
      <c r="J5" s="26"/>
      <c r="K5" s="308" t="s">
        <v>17</v>
      </c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  <c r="AD5" s="309"/>
      <c r="AE5" s="309"/>
      <c r="AF5" s="309"/>
      <c r="AG5" s="309"/>
      <c r="AH5" s="309"/>
      <c r="AI5" s="309"/>
      <c r="AJ5" s="309"/>
      <c r="AK5" s="309"/>
      <c r="AL5" s="309"/>
      <c r="AM5" s="309"/>
      <c r="AN5" s="309"/>
      <c r="AO5" s="309"/>
      <c r="AP5" s="26"/>
      <c r="AQ5" s="28"/>
      <c r="BE5" s="306" t="s">
        <v>18</v>
      </c>
      <c r="BS5" s="21" t="s">
        <v>9</v>
      </c>
    </row>
    <row r="6" spans="1:74" ht="36.9" customHeight="1">
      <c r="B6" s="25"/>
      <c r="C6" s="26"/>
      <c r="D6" s="33" t="s">
        <v>19</v>
      </c>
      <c r="E6" s="26"/>
      <c r="F6" s="26"/>
      <c r="G6" s="26"/>
      <c r="H6" s="26"/>
      <c r="I6" s="26"/>
      <c r="J6" s="26"/>
      <c r="K6" s="310" t="s">
        <v>707</v>
      </c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309"/>
      <c r="AM6" s="309"/>
      <c r="AN6" s="309"/>
      <c r="AO6" s="309"/>
      <c r="AP6" s="26"/>
      <c r="AQ6" s="28"/>
      <c r="BE6" s="307"/>
      <c r="BS6" s="21" t="s">
        <v>9</v>
      </c>
    </row>
    <row r="7" spans="1:74" ht="14.4" customHeight="1">
      <c r="B7" s="25"/>
      <c r="C7" s="26"/>
      <c r="D7" s="34" t="s">
        <v>20</v>
      </c>
      <c r="E7" s="26"/>
      <c r="F7" s="26"/>
      <c r="G7" s="26"/>
      <c r="H7" s="26"/>
      <c r="I7" s="26"/>
      <c r="J7" s="26"/>
      <c r="K7" s="32" t="s">
        <v>5</v>
      </c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34" t="s">
        <v>21</v>
      </c>
      <c r="AL7" s="26"/>
      <c r="AM7" s="26"/>
      <c r="AN7" s="32" t="s">
        <v>5</v>
      </c>
      <c r="AO7" s="26"/>
      <c r="AP7" s="26"/>
      <c r="AQ7" s="28"/>
      <c r="BE7" s="307"/>
      <c r="BS7" s="21" t="s">
        <v>9</v>
      </c>
    </row>
    <row r="8" spans="1:74" ht="14.4" customHeight="1">
      <c r="B8" s="25"/>
      <c r="C8" s="26"/>
      <c r="D8" s="34" t="s">
        <v>22</v>
      </c>
      <c r="E8" s="26"/>
      <c r="F8" s="26"/>
      <c r="G8" s="26"/>
      <c r="H8" s="26"/>
      <c r="I8" s="26"/>
      <c r="J8" s="26"/>
      <c r="K8" s="32" t="s">
        <v>23</v>
      </c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34" t="s">
        <v>24</v>
      </c>
      <c r="AL8" s="26"/>
      <c r="AM8" s="26"/>
      <c r="AN8" s="35" t="s">
        <v>25</v>
      </c>
      <c r="AO8" s="26"/>
      <c r="AP8" s="26"/>
      <c r="AQ8" s="28"/>
      <c r="BE8" s="307"/>
      <c r="BS8" s="21" t="s">
        <v>9</v>
      </c>
    </row>
    <row r="9" spans="1:74" ht="14.4" customHeight="1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8"/>
      <c r="BE9" s="307"/>
      <c r="BS9" s="21" t="s">
        <v>9</v>
      </c>
    </row>
    <row r="10" spans="1:74" ht="14.4" customHeight="1">
      <c r="B10" s="25"/>
      <c r="C10" s="26"/>
      <c r="D10" s="34" t="s">
        <v>26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34" t="s">
        <v>27</v>
      </c>
      <c r="AL10" s="26"/>
      <c r="AM10" s="26"/>
      <c r="AN10" s="32" t="s">
        <v>5</v>
      </c>
      <c r="AO10" s="26"/>
      <c r="AP10" s="26"/>
      <c r="AQ10" s="28"/>
      <c r="BE10" s="307"/>
      <c r="BS10" s="21" t="s">
        <v>9</v>
      </c>
    </row>
    <row r="11" spans="1:74" ht="18.45" customHeight="1">
      <c r="B11" s="25"/>
      <c r="C11" s="26"/>
      <c r="D11" s="26"/>
      <c r="E11" s="32" t="s">
        <v>23</v>
      </c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34" t="s">
        <v>28</v>
      </c>
      <c r="AL11" s="26"/>
      <c r="AM11" s="26"/>
      <c r="AN11" s="32" t="s">
        <v>5</v>
      </c>
      <c r="AO11" s="26"/>
      <c r="AP11" s="26"/>
      <c r="AQ11" s="28"/>
      <c r="BE11" s="307"/>
      <c r="BS11" s="21" t="s">
        <v>9</v>
      </c>
    </row>
    <row r="12" spans="1:74" ht="6.9" customHeight="1"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8"/>
      <c r="BE12" s="307"/>
      <c r="BS12" s="21" t="s">
        <v>9</v>
      </c>
    </row>
    <row r="13" spans="1:74" ht="14.4" customHeight="1">
      <c r="B13" s="25"/>
      <c r="C13" s="26"/>
      <c r="D13" s="34" t="s">
        <v>29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34" t="s">
        <v>27</v>
      </c>
      <c r="AL13" s="26"/>
      <c r="AM13" s="26"/>
      <c r="AN13" s="36" t="s">
        <v>30</v>
      </c>
      <c r="AO13" s="26"/>
      <c r="AP13" s="26"/>
      <c r="AQ13" s="28"/>
      <c r="BE13" s="307"/>
      <c r="BS13" s="21" t="s">
        <v>9</v>
      </c>
    </row>
    <row r="14" spans="1:74" ht="13.2">
      <c r="B14" s="25"/>
      <c r="C14" s="26"/>
      <c r="D14" s="26"/>
      <c r="E14" s="311" t="s">
        <v>30</v>
      </c>
      <c r="F14" s="312"/>
      <c r="G14" s="312"/>
      <c r="H14" s="312"/>
      <c r="I14" s="312"/>
      <c r="J14" s="312"/>
      <c r="K14" s="312"/>
      <c r="L14" s="312"/>
      <c r="M14" s="312"/>
      <c r="N14" s="312"/>
      <c r="O14" s="312"/>
      <c r="P14" s="312"/>
      <c r="Q14" s="312"/>
      <c r="R14" s="312"/>
      <c r="S14" s="312"/>
      <c r="T14" s="312"/>
      <c r="U14" s="312"/>
      <c r="V14" s="312"/>
      <c r="W14" s="312"/>
      <c r="X14" s="312"/>
      <c r="Y14" s="312"/>
      <c r="Z14" s="312"/>
      <c r="AA14" s="312"/>
      <c r="AB14" s="312"/>
      <c r="AC14" s="312"/>
      <c r="AD14" s="312"/>
      <c r="AE14" s="312"/>
      <c r="AF14" s="312"/>
      <c r="AG14" s="312"/>
      <c r="AH14" s="312"/>
      <c r="AI14" s="312"/>
      <c r="AJ14" s="312"/>
      <c r="AK14" s="34" t="s">
        <v>28</v>
      </c>
      <c r="AL14" s="26"/>
      <c r="AM14" s="26"/>
      <c r="AN14" s="36" t="s">
        <v>30</v>
      </c>
      <c r="AO14" s="26"/>
      <c r="AP14" s="26"/>
      <c r="AQ14" s="28"/>
      <c r="BE14" s="307"/>
      <c r="BS14" s="21" t="s">
        <v>9</v>
      </c>
    </row>
    <row r="15" spans="1:74" ht="6.9" customHeight="1">
      <c r="B15" s="25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8"/>
      <c r="BE15" s="307"/>
      <c r="BS15" s="21" t="s">
        <v>6</v>
      </c>
    </row>
    <row r="16" spans="1:74" ht="14.4" customHeight="1">
      <c r="B16" s="25"/>
      <c r="C16" s="26"/>
      <c r="D16" s="34" t="s">
        <v>31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34" t="s">
        <v>27</v>
      </c>
      <c r="AL16" s="26"/>
      <c r="AM16" s="26"/>
      <c r="AN16" s="32" t="s">
        <v>5</v>
      </c>
      <c r="AO16" s="26"/>
      <c r="AP16" s="26"/>
      <c r="AQ16" s="28"/>
      <c r="BE16" s="307"/>
      <c r="BS16" s="21" t="s">
        <v>6</v>
      </c>
    </row>
    <row r="17" spans="2:71" ht="18.45" customHeight="1">
      <c r="B17" s="25"/>
      <c r="C17" s="26"/>
      <c r="D17" s="26"/>
      <c r="E17" s="32" t="s">
        <v>23</v>
      </c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34" t="s">
        <v>28</v>
      </c>
      <c r="AL17" s="26"/>
      <c r="AM17" s="26"/>
      <c r="AN17" s="32" t="s">
        <v>5</v>
      </c>
      <c r="AO17" s="26"/>
      <c r="AP17" s="26"/>
      <c r="AQ17" s="28"/>
      <c r="BE17" s="307"/>
      <c r="BS17" s="21" t="s">
        <v>32</v>
      </c>
    </row>
    <row r="18" spans="2:71" ht="6.9" customHeight="1"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8"/>
      <c r="BE18" s="307"/>
      <c r="BS18" s="21" t="s">
        <v>9</v>
      </c>
    </row>
    <row r="19" spans="2:71" ht="14.4" customHeight="1">
      <c r="B19" s="25"/>
      <c r="C19" s="26"/>
      <c r="D19" s="34" t="s">
        <v>33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8"/>
      <c r="BE19" s="307"/>
      <c r="BS19" s="21" t="s">
        <v>9</v>
      </c>
    </row>
    <row r="20" spans="2:71" ht="16.5" customHeight="1">
      <c r="B20" s="25"/>
      <c r="C20" s="26"/>
      <c r="D20" s="26"/>
      <c r="E20" s="313" t="s">
        <v>5</v>
      </c>
      <c r="F20" s="313"/>
      <c r="G20" s="313"/>
      <c r="H20" s="313"/>
      <c r="I20" s="313"/>
      <c r="J20" s="313"/>
      <c r="K20" s="313"/>
      <c r="L20" s="313"/>
      <c r="M20" s="313"/>
      <c r="N20" s="313"/>
      <c r="O20" s="313"/>
      <c r="P20" s="313"/>
      <c r="Q20" s="313"/>
      <c r="R20" s="313"/>
      <c r="S20" s="313"/>
      <c r="T20" s="313"/>
      <c r="U20" s="313"/>
      <c r="V20" s="313"/>
      <c r="W20" s="313"/>
      <c r="X20" s="313"/>
      <c r="Y20" s="313"/>
      <c r="Z20" s="313"/>
      <c r="AA20" s="313"/>
      <c r="AB20" s="313"/>
      <c r="AC20" s="313"/>
      <c r="AD20" s="313"/>
      <c r="AE20" s="313"/>
      <c r="AF20" s="313"/>
      <c r="AG20" s="313"/>
      <c r="AH20" s="313"/>
      <c r="AI20" s="313"/>
      <c r="AJ20" s="313"/>
      <c r="AK20" s="313"/>
      <c r="AL20" s="313"/>
      <c r="AM20" s="313"/>
      <c r="AN20" s="313"/>
      <c r="AO20" s="26"/>
      <c r="AP20" s="26"/>
      <c r="AQ20" s="28"/>
      <c r="BE20" s="307"/>
      <c r="BS20" s="21" t="s">
        <v>6</v>
      </c>
    </row>
    <row r="21" spans="2:71" ht="6.9" customHeight="1"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8"/>
      <c r="BE21" s="307"/>
    </row>
    <row r="22" spans="2:71" ht="6.9" customHeight="1">
      <c r="B22" s="25"/>
      <c r="C22" s="26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26"/>
      <c r="AQ22" s="28"/>
      <c r="BE22" s="307"/>
    </row>
    <row r="23" spans="2:71" s="1" customFormat="1" ht="25.95" customHeight="1">
      <c r="B23" s="38"/>
      <c r="C23" s="39"/>
      <c r="D23" s="40" t="s">
        <v>34</v>
      </c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314">
        <f>ROUND(AG51,2)</f>
        <v>0</v>
      </c>
      <c r="AL23" s="315"/>
      <c r="AM23" s="315"/>
      <c r="AN23" s="315"/>
      <c r="AO23" s="315"/>
      <c r="AP23" s="39"/>
      <c r="AQ23" s="42"/>
      <c r="BE23" s="307"/>
    </row>
    <row r="24" spans="2:71" s="1" customFormat="1" ht="6.9" customHeight="1">
      <c r="B24" s="38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42"/>
      <c r="BE24" s="307"/>
    </row>
    <row r="25" spans="2:71" s="1" customFormat="1">
      <c r="B25" s="38"/>
      <c r="C25" s="39"/>
      <c r="D25" s="39"/>
      <c r="E25" s="39"/>
      <c r="F25" s="39"/>
      <c r="G25" s="39"/>
      <c r="H25" s="39"/>
      <c r="I25" s="39"/>
      <c r="J25" s="39"/>
      <c r="K25" s="39"/>
      <c r="L25" s="316" t="s">
        <v>35</v>
      </c>
      <c r="M25" s="316"/>
      <c r="N25" s="316"/>
      <c r="O25" s="316"/>
      <c r="P25" s="39"/>
      <c r="Q25" s="39"/>
      <c r="R25" s="39"/>
      <c r="S25" s="39"/>
      <c r="T25" s="39"/>
      <c r="U25" s="39"/>
      <c r="V25" s="39"/>
      <c r="W25" s="316" t="s">
        <v>36</v>
      </c>
      <c r="X25" s="316"/>
      <c r="Y25" s="316"/>
      <c r="Z25" s="316"/>
      <c r="AA25" s="316"/>
      <c r="AB25" s="316"/>
      <c r="AC25" s="316"/>
      <c r="AD25" s="316"/>
      <c r="AE25" s="316"/>
      <c r="AF25" s="39"/>
      <c r="AG25" s="39"/>
      <c r="AH25" s="39"/>
      <c r="AI25" s="39"/>
      <c r="AJ25" s="39"/>
      <c r="AK25" s="316" t="s">
        <v>37</v>
      </c>
      <c r="AL25" s="316"/>
      <c r="AM25" s="316"/>
      <c r="AN25" s="316"/>
      <c r="AO25" s="316"/>
      <c r="AP25" s="39"/>
      <c r="AQ25" s="42"/>
      <c r="BE25" s="307"/>
    </row>
    <row r="26" spans="2:71" s="2" customFormat="1" ht="14.4" customHeight="1">
      <c r="B26" s="43"/>
      <c r="C26" s="44"/>
      <c r="D26" s="45" t="s">
        <v>38</v>
      </c>
      <c r="E26" s="44"/>
      <c r="F26" s="45" t="s">
        <v>39</v>
      </c>
      <c r="G26" s="44"/>
      <c r="H26" s="44"/>
      <c r="I26" s="44"/>
      <c r="J26" s="44"/>
      <c r="K26" s="44"/>
      <c r="L26" s="305">
        <v>0.21</v>
      </c>
      <c r="M26" s="304"/>
      <c r="N26" s="304"/>
      <c r="O26" s="304"/>
      <c r="P26" s="44"/>
      <c r="Q26" s="44"/>
      <c r="R26" s="44"/>
      <c r="S26" s="44"/>
      <c r="T26" s="44"/>
      <c r="U26" s="44"/>
      <c r="V26" s="44"/>
      <c r="W26" s="303">
        <f>ROUND(AZ51,2)</f>
        <v>0</v>
      </c>
      <c r="X26" s="304"/>
      <c r="Y26" s="304"/>
      <c r="Z26" s="304"/>
      <c r="AA26" s="304"/>
      <c r="AB26" s="304"/>
      <c r="AC26" s="304"/>
      <c r="AD26" s="304"/>
      <c r="AE26" s="304"/>
      <c r="AF26" s="44"/>
      <c r="AG26" s="44"/>
      <c r="AH26" s="44"/>
      <c r="AI26" s="44"/>
      <c r="AJ26" s="44"/>
      <c r="AK26" s="303">
        <f>ROUND(AV51,2)</f>
        <v>0</v>
      </c>
      <c r="AL26" s="304"/>
      <c r="AM26" s="304"/>
      <c r="AN26" s="304"/>
      <c r="AO26" s="304"/>
      <c r="AP26" s="44"/>
      <c r="AQ26" s="46"/>
      <c r="BE26" s="307"/>
    </row>
    <row r="27" spans="2:71" s="2" customFormat="1" ht="14.4" customHeight="1">
      <c r="B27" s="43"/>
      <c r="C27" s="44"/>
      <c r="D27" s="44"/>
      <c r="E27" s="44"/>
      <c r="F27" s="45" t="s">
        <v>40</v>
      </c>
      <c r="G27" s="44"/>
      <c r="H27" s="44"/>
      <c r="I27" s="44"/>
      <c r="J27" s="44"/>
      <c r="K27" s="44"/>
      <c r="L27" s="305">
        <v>0.15</v>
      </c>
      <c r="M27" s="304"/>
      <c r="N27" s="304"/>
      <c r="O27" s="304"/>
      <c r="P27" s="44"/>
      <c r="Q27" s="44"/>
      <c r="R27" s="44"/>
      <c r="S27" s="44"/>
      <c r="T27" s="44"/>
      <c r="U27" s="44"/>
      <c r="V27" s="44"/>
      <c r="W27" s="303">
        <f>ROUND(BA51,2)</f>
        <v>0</v>
      </c>
      <c r="X27" s="304"/>
      <c r="Y27" s="304"/>
      <c r="Z27" s="304"/>
      <c r="AA27" s="304"/>
      <c r="AB27" s="304"/>
      <c r="AC27" s="304"/>
      <c r="AD27" s="304"/>
      <c r="AE27" s="304"/>
      <c r="AF27" s="44"/>
      <c r="AG27" s="44"/>
      <c r="AH27" s="44"/>
      <c r="AI27" s="44"/>
      <c r="AJ27" s="44"/>
      <c r="AK27" s="303">
        <f>ROUND(AW51,2)</f>
        <v>0</v>
      </c>
      <c r="AL27" s="304"/>
      <c r="AM27" s="304"/>
      <c r="AN27" s="304"/>
      <c r="AO27" s="304"/>
      <c r="AP27" s="44"/>
      <c r="AQ27" s="46"/>
      <c r="BE27" s="307"/>
    </row>
    <row r="28" spans="2:71" s="2" customFormat="1" ht="14.4" hidden="1" customHeight="1">
      <c r="B28" s="43"/>
      <c r="C28" s="44"/>
      <c r="D28" s="44"/>
      <c r="E28" s="44"/>
      <c r="F28" s="45" t="s">
        <v>41</v>
      </c>
      <c r="G28" s="44"/>
      <c r="H28" s="44"/>
      <c r="I28" s="44"/>
      <c r="J28" s="44"/>
      <c r="K28" s="44"/>
      <c r="L28" s="305">
        <v>0.21</v>
      </c>
      <c r="M28" s="304"/>
      <c r="N28" s="304"/>
      <c r="O28" s="304"/>
      <c r="P28" s="44"/>
      <c r="Q28" s="44"/>
      <c r="R28" s="44"/>
      <c r="S28" s="44"/>
      <c r="T28" s="44"/>
      <c r="U28" s="44"/>
      <c r="V28" s="44"/>
      <c r="W28" s="303">
        <f>ROUND(BB51,2)</f>
        <v>0</v>
      </c>
      <c r="X28" s="304"/>
      <c r="Y28" s="304"/>
      <c r="Z28" s="304"/>
      <c r="AA28" s="304"/>
      <c r="AB28" s="304"/>
      <c r="AC28" s="304"/>
      <c r="AD28" s="304"/>
      <c r="AE28" s="304"/>
      <c r="AF28" s="44"/>
      <c r="AG28" s="44"/>
      <c r="AH28" s="44"/>
      <c r="AI28" s="44"/>
      <c r="AJ28" s="44"/>
      <c r="AK28" s="303">
        <v>0</v>
      </c>
      <c r="AL28" s="304"/>
      <c r="AM28" s="304"/>
      <c r="AN28" s="304"/>
      <c r="AO28" s="304"/>
      <c r="AP28" s="44"/>
      <c r="AQ28" s="46"/>
      <c r="BE28" s="307"/>
    </row>
    <row r="29" spans="2:71" s="2" customFormat="1" ht="14.4" hidden="1" customHeight="1">
      <c r="B29" s="43"/>
      <c r="C29" s="44"/>
      <c r="D29" s="44"/>
      <c r="E29" s="44"/>
      <c r="F29" s="45" t="s">
        <v>42</v>
      </c>
      <c r="G29" s="44"/>
      <c r="H29" s="44"/>
      <c r="I29" s="44"/>
      <c r="J29" s="44"/>
      <c r="K29" s="44"/>
      <c r="L29" s="305">
        <v>0.15</v>
      </c>
      <c r="M29" s="304"/>
      <c r="N29" s="304"/>
      <c r="O29" s="304"/>
      <c r="P29" s="44"/>
      <c r="Q29" s="44"/>
      <c r="R29" s="44"/>
      <c r="S29" s="44"/>
      <c r="T29" s="44"/>
      <c r="U29" s="44"/>
      <c r="V29" s="44"/>
      <c r="W29" s="303">
        <f>ROUND(BC51,2)</f>
        <v>0</v>
      </c>
      <c r="X29" s="304"/>
      <c r="Y29" s="304"/>
      <c r="Z29" s="304"/>
      <c r="AA29" s="304"/>
      <c r="AB29" s="304"/>
      <c r="AC29" s="304"/>
      <c r="AD29" s="304"/>
      <c r="AE29" s="304"/>
      <c r="AF29" s="44"/>
      <c r="AG29" s="44"/>
      <c r="AH29" s="44"/>
      <c r="AI29" s="44"/>
      <c r="AJ29" s="44"/>
      <c r="AK29" s="303">
        <v>0</v>
      </c>
      <c r="AL29" s="304"/>
      <c r="AM29" s="304"/>
      <c r="AN29" s="304"/>
      <c r="AO29" s="304"/>
      <c r="AP29" s="44"/>
      <c r="AQ29" s="46"/>
      <c r="BE29" s="307"/>
    </row>
    <row r="30" spans="2:71" s="2" customFormat="1" ht="14.4" hidden="1" customHeight="1">
      <c r="B30" s="43"/>
      <c r="C30" s="44"/>
      <c r="D30" s="44"/>
      <c r="E30" s="44"/>
      <c r="F30" s="45" t="s">
        <v>43</v>
      </c>
      <c r="G30" s="44"/>
      <c r="H30" s="44"/>
      <c r="I30" s="44"/>
      <c r="J30" s="44"/>
      <c r="K30" s="44"/>
      <c r="L30" s="305">
        <v>0</v>
      </c>
      <c r="M30" s="304"/>
      <c r="N30" s="304"/>
      <c r="O30" s="304"/>
      <c r="P30" s="44"/>
      <c r="Q30" s="44"/>
      <c r="R30" s="44"/>
      <c r="S30" s="44"/>
      <c r="T30" s="44"/>
      <c r="U30" s="44"/>
      <c r="V30" s="44"/>
      <c r="W30" s="303">
        <f>ROUND(BD51,2)</f>
        <v>0</v>
      </c>
      <c r="X30" s="304"/>
      <c r="Y30" s="304"/>
      <c r="Z30" s="304"/>
      <c r="AA30" s="304"/>
      <c r="AB30" s="304"/>
      <c r="AC30" s="304"/>
      <c r="AD30" s="304"/>
      <c r="AE30" s="304"/>
      <c r="AF30" s="44"/>
      <c r="AG30" s="44"/>
      <c r="AH30" s="44"/>
      <c r="AI30" s="44"/>
      <c r="AJ30" s="44"/>
      <c r="AK30" s="303">
        <v>0</v>
      </c>
      <c r="AL30" s="304"/>
      <c r="AM30" s="304"/>
      <c r="AN30" s="304"/>
      <c r="AO30" s="304"/>
      <c r="AP30" s="44"/>
      <c r="AQ30" s="46"/>
      <c r="BE30" s="307"/>
    </row>
    <row r="31" spans="2:71" s="1" customFormat="1" ht="6.9" customHeight="1">
      <c r="B31" s="38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42"/>
      <c r="BE31" s="307"/>
    </row>
    <row r="32" spans="2:71" s="1" customFormat="1" ht="25.95" customHeight="1">
      <c r="B32" s="38"/>
      <c r="C32" s="47"/>
      <c r="D32" s="48" t="s">
        <v>44</v>
      </c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50" t="s">
        <v>45</v>
      </c>
      <c r="U32" s="49"/>
      <c r="V32" s="49"/>
      <c r="W32" s="49"/>
      <c r="X32" s="317" t="s">
        <v>46</v>
      </c>
      <c r="Y32" s="318"/>
      <c r="Z32" s="318"/>
      <c r="AA32" s="318"/>
      <c r="AB32" s="318"/>
      <c r="AC32" s="49"/>
      <c r="AD32" s="49"/>
      <c r="AE32" s="49"/>
      <c r="AF32" s="49"/>
      <c r="AG32" s="49"/>
      <c r="AH32" s="49"/>
      <c r="AI32" s="49"/>
      <c r="AJ32" s="49"/>
      <c r="AK32" s="319">
        <f>SUM(AK23:AK30)</f>
        <v>0</v>
      </c>
      <c r="AL32" s="318"/>
      <c r="AM32" s="318"/>
      <c r="AN32" s="318"/>
      <c r="AO32" s="320"/>
      <c r="AP32" s="47"/>
      <c r="AQ32" s="51"/>
      <c r="BE32" s="307"/>
    </row>
    <row r="33" spans="2:56" s="1" customFormat="1" ht="6.9" customHeight="1">
      <c r="B33" s="38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42"/>
    </row>
    <row r="34" spans="2:56" s="1" customFormat="1" ht="6.9" customHeight="1">
      <c r="B34" s="52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4"/>
    </row>
    <row r="38" spans="2:56" s="1" customFormat="1" ht="6.9" customHeight="1">
      <c r="B38" s="55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38"/>
    </row>
    <row r="39" spans="2:56" s="1" customFormat="1" ht="36.9" customHeight="1">
      <c r="B39" s="38"/>
      <c r="C39" s="57" t="s">
        <v>47</v>
      </c>
      <c r="AR39" s="38"/>
    </row>
    <row r="40" spans="2:56" s="1" customFormat="1" ht="6.9" customHeight="1">
      <c r="B40" s="38"/>
      <c r="AR40" s="38"/>
    </row>
    <row r="41" spans="2:56" s="3" customFormat="1" ht="14.4" customHeight="1">
      <c r="B41" s="58"/>
      <c r="C41" s="59" t="s">
        <v>16</v>
      </c>
      <c r="L41" s="3" t="str">
        <f>K5</f>
        <v>A2018191</v>
      </c>
      <c r="AR41" s="58"/>
    </row>
    <row r="42" spans="2:56" s="4" customFormat="1" ht="36.9" customHeight="1">
      <c r="B42" s="60"/>
      <c r="C42" s="61" t="s">
        <v>19</v>
      </c>
      <c r="L42" s="328" t="str">
        <f>K6</f>
        <v>TAPA - Nová parovodní přípojka v areálu AL INVEST, Tábor</v>
      </c>
      <c r="M42" s="329"/>
      <c r="N42" s="329"/>
      <c r="O42" s="329"/>
      <c r="P42" s="329"/>
      <c r="Q42" s="329"/>
      <c r="R42" s="329"/>
      <c r="S42" s="329"/>
      <c r="T42" s="329"/>
      <c r="U42" s="329"/>
      <c r="V42" s="329"/>
      <c r="W42" s="329"/>
      <c r="X42" s="329"/>
      <c r="Y42" s="329"/>
      <c r="Z42" s="329"/>
      <c r="AA42" s="329"/>
      <c r="AB42" s="329"/>
      <c r="AC42" s="329"/>
      <c r="AD42" s="329"/>
      <c r="AE42" s="329"/>
      <c r="AF42" s="329"/>
      <c r="AG42" s="329"/>
      <c r="AH42" s="329"/>
      <c r="AI42" s="329"/>
      <c r="AJ42" s="329"/>
      <c r="AK42" s="329"/>
      <c r="AL42" s="329"/>
      <c r="AM42" s="329"/>
      <c r="AN42" s="329"/>
      <c r="AO42" s="329"/>
      <c r="AR42" s="60"/>
    </row>
    <row r="43" spans="2:56" s="1" customFormat="1" ht="6.9" customHeight="1">
      <c r="B43" s="38"/>
      <c r="AR43" s="38"/>
    </row>
    <row r="44" spans="2:56" s="1" customFormat="1" ht="13.2">
      <c r="B44" s="38"/>
      <c r="C44" s="59" t="s">
        <v>22</v>
      </c>
      <c r="L44" s="62" t="str">
        <f>IF(K8="","",K8)</f>
        <v xml:space="preserve"> </v>
      </c>
      <c r="AI44" s="59" t="s">
        <v>24</v>
      </c>
      <c r="AM44" s="330" t="str">
        <f>IF(AN8= "","",AN8)</f>
        <v>10. 4. 2018</v>
      </c>
      <c r="AN44" s="330"/>
      <c r="AR44" s="38"/>
    </row>
    <row r="45" spans="2:56" s="1" customFormat="1" ht="6.9" customHeight="1">
      <c r="B45" s="38"/>
      <c r="AR45" s="38"/>
    </row>
    <row r="46" spans="2:56" s="1" customFormat="1" ht="13.2">
      <c r="B46" s="38"/>
      <c r="C46" s="59" t="s">
        <v>26</v>
      </c>
      <c r="L46" s="3" t="str">
        <f>IF(E11= "","",E11)</f>
        <v xml:space="preserve"> </v>
      </c>
      <c r="AI46" s="59" t="s">
        <v>31</v>
      </c>
      <c r="AM46" s="331" t="str">
        <f>IF(E17="","",E17)</f>
        <v xml:space="preserve"> </v>
      </c>
      <c r="AN46" s="331"/>
      <c r="AO46" s="331"/>
      <c r="AP46" s="331"/>
      <c r="AR46" s="38"/>
      <c r="AS46" s="332" t="s">
        <v>48</v>
      </c>
      <c r="AT46" s="333"/>
      <c r="AU46" s="63"/>
      <c r="AV46" s="63"/>
      <c r="AW46" s="63"/>
      <c r="AX46" s="63"/>
      <c r="AY46" s="63"/>
      <c r="AZ46" s="63"/>
      <c r="BA46" s="63"/>
      <c r="BB46" s="63"/>
      <c r="BC46" s="63"/>
      <c r="BD46" s="64"/>
    </row>
    <row r="47" spans="2:56" s="1" customFormat="1" ht="13.2">
      <c r="B47" s="38"/>
      <c r="C47" s="59" t="s">
        <v>29</v>
      </c>
      <c r="L47" s="3" t="str">
        <f>IF(E14= "Vyplň údaj","",E14)</f>
        <v/>
      </c>
      <c r="AR47" s="38"/>
      <c r="AS47" s="334"/>
      <c r="AT47" s="335"/>
      <c r="AU47" s="39"/>
      <c r="AV47" s="39"/>
      <c r="AW47" s="39"/>
      <c r="AX47" s="39"/>
      <c r="AY47" s="39"/>
      <c r="AZ47" s="39"/>
      <c r="BA47" s="39"/>
      <c r="BB47" s="39"/>
      <c r="BC47" s="39"/>
      <c r="BD47" s="65"/>
    </row>
    <row r="48" spans="2:56" s="1" customFormat="1" ht="10.8" customHeight="1">
      <c r="B48" s="38"/>
      <c r="AR48" s="38"/>
      <c r="AS48" s="334"/>
      <c r="AT48" s="335"/>
      <c r="AU48" s="39"/>
      <c r="AV48" s="39"/>
      <c r="AW48" s="39"/>
      <c r="AX48" s="39"/>
      <c r="AY48" s="39"/>
      <c r="AZ48" s="39"/>
      <c r="BA48" s="39"/>
      <c r="BB48" s="39"/>
      <c r="BC48" s="39"/>
      <c r="BD48" s="65"/>
    </row>
    <row r="49" spans="1:91" s="1" customFormat="1" ht="29.25" customHeight="1">
      <c r="B49" s="38"/>
      <c r="C49" s="336" t="s">
        <v>49</v>
      </c>
      <c r="D49" s="337"/>
      <c r="E49" s="337"/>
      <c r="F49" s="337"/>
      <c r="G49" s="337"/>
      <c r="H49" s="66"/>
      <c r="I49" s="338" t="s">
        <v>50</v>
      </c>
      <c r="J49" s="337"/>
      <c r="K49" s="337"/>
      <c r="L49" s="337"/>
      <c r="M49" s="337"/>
      <c r="N49" s="337"/>
      <c r="O49" s="337"/>
      <c r="P49" s="337"/>
      <c r="Q49" s="337"/>
      <c r="R49" s="337"/>
      <c r="S49" s="337"/>
      <c r="T49" s="337"/>
      <c r="U49" s="337"/>
      <c r="V49" s="337"/>
      <c r="W49" s="337"/>
      <c r="X49" s="337"/>
      <c r="Y49" s="337"/>
      <c r="Z49" s="337"/>
      <c r="AA49" s="337"/>
      <c r="AB49" s="337"/>
      <c r="AC49" s="337"/>
      <c r="AD49" s="337"/>
      <c r="AE49" s="337"/>
      <c r="AF49" s="337"/>
      <c r="AG49" s="339" t="s">
        <v>51</v>
      </c>
      <c r="AH49" s="337"/>
      <c r="AI49" s="337"/>
      <c r="AJ49" s="337"/>
      <c r="AK49" s="337"/>
      <c r="AL49" s="337"/>
      <c r="AM49" s="337"/>
      <c r="AN49" s="338" t="s">
        <v>52</v>
      </c>
      <c r="AO49" s="337"/>
      <c r="AP49" s="337"/>
      <c r="AQ49" s="67" t="s">
        <v>53</v>
      </c>
      <c r="AR49" s="38"/>
      <c r="AS49" s="68" t="s">
        <v>54</v>
      </c>
      <c r="AT49" s="69" t="s">
        <v>55</v>
      </c>
      <c r="AU49" s="69" t="s">
        <v>56</v>
      </c>
      <c r="AV49" s="69" t="s">
        <v>57</v>
      </c>
      <c r="AW49" s="69" t="s">
        <v>58</v>
      </c>
      <c r="AX49" s="69" t="s">
        <v>59</v>
      </c>
      <c r="AY49" s="69" t="s">
        <v>60</v>
      </c>
      <c r="AZ49" s="69" t="s">
        <v>61</v>
      </c>
      <c r="BA49" s="69" t="s">
        <v>62</v>
      </c>
      <c r="BB49" s="69" t="s">
        <v>63</v>
      </c>
      <c r="BC49" s="69" t="s">
        <v>64</v>
      </c>
      <c r="BD49" s="70" t="s">
        <v>65</v>
      </c>
    </row>
    <row r="50" spans="1:91" s="1" customFormat="1" ht="10.8" customHeight="1">
      <c r="B50" s="38"/>
      <c r="AR50" s="38"/>
      <c r="AS50" s="71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4"/>
    </row>
    <row r="51" spans="1:91" s="4" customFormat="1" ht="32.4" customHeight="1">
      <c r="B51" s="60"/>
      <c r="C51" s="72" t="s">
        <v>66</v>
      </c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326">
        <f>ROUND(AG52,2)</f>
        <v>0</v>
      </c>
      <c r="AH51" s="326"/>
      <c r="AI51" s="326"/>
      <c r="AJ51" s="326"/>
      <c r="AK51" s="326"/>
      <c r="AL51" s="326"/>
      <c r="AM51" s="326"/>
      <c r="AN51" s="327">
        <f>SUM(AG51,AT51)</f>
        <v>0</v>
      </c>
      <c r="AO51" s="327"/>
      <c r="AP51" s="327"/>
      <c r="AQ51" s="74" t="s">
        <v>5</v>
      </c>
      <c r="AR51" s="60"/>
      <c r="AS51" s="75">
        <f>ROUND(AS52,2)</f>
        <v>0</v>
      </c>
      <c r="AT51" s="76">
        <f>ROUND(SUM(AV51:AW51),2)</f>
        <v>0</v>
      </c>
      <c r="AU51" s="77">
        <f>ROUND(AU52,5)</f>
        <v>0</v>
      </c>
      <c r="AV51" s="76">
        <f>ROUND(AZ51*L26,2)</f>
        <v>0</v>
      </c>
      <c r="AW51" s="76">
        <f>ROUND(BA51*L27,2)</f>
        <v>0</v>
      </c>
      <c r="AX51" s="76">
        <f>ROUND(BB51*L26,2)</f>
        <v>0</v>
      </c>
      <c r="AY51" s="76">
        <f>ROUND(BC51*L27,2)</f>
        <v>0</v>
      </c>
      <c r="AZ51" s="76">
        <f>ROUND(AZ52,2)</f>
        <v>0</v>
      </c>
      <c r="BA51" s="76">
        <f>ROUND(BA52,2)</f>
        <v>0</v>
      </c>
      <c r="BB51" s="76">
        <f>ROUND(BB52,2)</f>
        <v>0</v>
      </c>
      <c r="BC51" s="76">
        <f>ROUND(BC52,2)</f>
        <v>0</v>
      </c>
      <c r="BD51" s="78">
        <f>ROUND(BD52,2)</f>
        <v>0</v>
      </c>
      <c r="BS51" s="61" t="s">
        <v>67</v>
      </c>
      <c r="BT51" s="61" t="s">
        <v>68</v>
      </c>
      <c r="BU51" s="79" t="s">
        <v>69</v>
      </c>
      <c r="BV51" s="61" t="s">
        <v>70</v>
      </c>
      <c r="BW51" s="61" t="s">
        <v>7</v>
      </c>
      <c r="BX51" s="61" t="s">
        <v>71</v>
      </c>
      <c r="CL51" s="61" t="s">
        <v>5</v>
      </c>
    </row>
    <row r="52" spans="1:91" s="5" customFormat="1" ht="16.5" customHeight="1">
      <c r="A52" s="80" t="s">
        <v>72</v>
      </c>
      <c r="B52" s="81"/>
      <c r="C52" s="82"/>
      <c r="D52" s="325" t="s">
        <v>73</v>
      </c>
      <c r="E52" s="325"/>
      <c r="F52" s="325"/>
      <c r="G52" s="325"/>
      <c r="H52" s="325"/>
      <c r="I52" s="83"/>
      <c r="J52" s="325" t="s">
        <v>74</v>
      </c>
      <c r="K52" s="325"/>
      <c r="L52" s="325"/>
      <c r="M52" s="325"/>
      <c r="N52" s="325"/>
      <c r="O52" s="325"/>
      <c r="P52" s="325"/>
      <c r="Q52" s="325"/>
      <c r="R52" s="325"/>
      <c r="S52" s="325"/>
      <c r="T52" s="325"/>
      <c r="U52" s="325"/>
      <c r="V52" s="325"/>
      <c r="W52" s="325"/>
      <c r="X52" s="325"/>
      <c r="Y52" s="325"/>
      <c r="Z52" s="325"/>
      <c r="AA52" s="325"/>
      <c r="AB52" s="325"/>
      <c r="AC52" s="325"/>
      <c r="AD52" s="325"/>
      <c r="AE52" s="325"/>
      <c r="AF52" s="325"/>
      <c r="AG52" s="323">
        <f>'soubor - Potrubní část'!J27</f>
        <v>0</v>
      </c>
      <c r="AH52" s="324"/>
      <c r="AI52" s="324"/>
      <c r="AJ52" s="324"/>
      <c r="AK52" s="324"/>
      <c r="AL52" s="324"/>
      <c r="AM52" s="324"/>
      <c r="AN52" s="323">
        <f>SUM(AG52,AT52)</f>
        <v>0</v>
      </c>
      <c r="AO52" s="324"/>
      <c r="AP52" s="324"/>
      <c r="AQ52" s="84" t="s">
        <v>75</v>
      </c>
      <c r="AR52" s="81"/>
      <c r="AS52" s="85">
        <v>0</v>
      </c>
      <c r="AT52" s="86">
        <f>ROUND(SUM(AV52:AW52),2)</f>
        <v>0</v>
      </c>
      <c r="AU52" s="87">
        <f>'soubor - Potrubní část'!P92</f>
        <v>0</v>
      </c>
      <c r="AV52" s="86">
        <f>'soubor - Potrubní část'!J30</f>
        <v>0</v>
      </c>
      <c r="AW52" s="86">
        <f>'soubor - Potrubní část'!J31</f>
        <v>0</v>
      </c>
      <c r="AX52" s="86">
        <f>'soubor - Potrubní část'!J32</f>
        <v>0</v>
      </c>
      <c r="AY52" s="86">
        <f>'soubor - Potrubní část'!J33</f>
        <v>0</v>
      </c>
      <c r="AZ52" s="86">
        <f>'soubor - Potrubní část'!F30</f>
        <v>0</v>
      </c>
      <c r="BA52" s="86">
        <f>'soubor - Potrubní část'!F31</f>
        <v>0</v>
      </c>
      <c r="BB52" s="86">
        <f>'soubor - Potrubní část'!F32</f>
        <v>0</v>
      </c>
      <c r="BC52" s="86">
        <f>'soubor - Potrubní část'!F33</f>
        <v>0</v>
      </c>
      <c r="BD52" s="88">
        <f>'soubor - Potrubní část'!F34</f>
        <v>0</v>
      </c>
      <c r="BT52" s="89" t="s">
        <v>76</v>
      </c>
      <c r="BV52" s="89" t="s">
        <v>70</v>
      </c>
      <c r="BW52" s="89" t="s">
        <v>77</v>
      </c>
      <c r="BX52" s="89" t="s">
        <v>7</v>
      </c>
      <c r="CL52" s="89" t="s">
        <v>5</v>
      </c>
      <c r="CM52" s="89" t="s">
        <v>78</v>
      </c>
    </row>
    <row r="53" spans="1:91" s="1" customFormat="1" ht="30" customHeight="1">
      <c r="B53" s="38"/>
      <c r="AR53" s="38"/>
    </row>
    <row r="54" spans="1:91" s="1" customFormat="1" ht="6.9" customHeight="1">
      <c r="B54" s="52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38"/>
    </row>
  </sheetData>
  <sheetProtection algorithmName="SHA-512" hashValue="0V7Zu7zwKc3PtIpHq4pjjrPRUu7/DPEp3IizW86JhgN7WYoEeDsqk0TDd9KRsDLhMoAtQ3sWdUTZYA/0x7zvAg==" saltValue="K/e/s4guMkMGibTljXoYbA==" spinCount="100000" sheet="1" objects="1" scenarios="1" selectLockedCells="1" selectUnlockedCells="1"/>
  <mergeCells count="41">
    <mergeCell ref="L30:O30"/>
    <mergeCell ref="D52:H52"/>
    <mergeCell ref="J52:AF52"/>
    <mergeCell ref="AG51:AM51"/>
    <mergeCell ref="AN51:AP51"/>
    <mergeCell ref="L42:AO42"/>
    <mergeCell ref="AM44:AN44"/>
    <mergeCell ref="AM46:AP46"/>
    <mergeCell ref="C49:G49"/>
    <mergeCell ref="I49:AF49"/>
    <mergeCell ref="AG49:AM49"/>
    <mergeCell ref="AN49:AP49"/>
    <mergeCell ref="AK32:AO32"/>
    <mergeCell ref="W28:AE28"/>
    <mergeCell ref="AK28:AO28"/>
    <mergeCell ref="AR2:BE2"/>
    <mergeCell ref="AN52:AP52"/>
    <mergeCell ref="AG52:AM52"/>
    <mergeCell ref="AS46:AT48"/>
    <mergeCell ref="BE5:BE32"/>
    <mergeCell ref="K5:AO5"/>
    <mergeCell ref="K6:AO6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K26:AO26"/>
    <mergeCell ref="L27:O27"/>
    <mergeCell ref="W30:AE30"/>
    <mergeCell ref="AK30:AO30"/>
    <mergeCell ref="X32:AB32"/>
    <mergeCell ref="W27:AE27"/>
    <mergeCell ref="AK27:AO27"/>
    <mergeCell ref="L28:O28"/>
    <mergeCell ref="L29:O29"/>
    <mergeCell ref="W29:AE29"/>
    <mergeCell ref="AK29:AO29"/>
  </mergeCells>
  <hyperlinks>
    <hyperlink ref="K1:S1" location="C2" display="1) Rekapitulace stavby" xr:uid="{00000000-0004-0000-0000-000000000000}"/>
    <hyperlink ref="W1:AI1" location="C51" display="2) Rekapitulace objektů stavby a soupisů prací" xr:uid="{00000000-0004-0000-0000-000001000000}"/>
    <hyperlink ref="A52" location="'soubor - Potrubní část'!C2" display="/" xr:uid="{00000000-0004-0000-0000-000002000000}"/>
  </hyperlinks>
  <pageMargins left="0.58333330000000005" right="0.58333330000000005" top="0.58333330000000005" bottom="0.58333330000000005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R274"/>
  <sheetViews>
    <sheetView showGridLines="0" tabSelected="1" zoomScale="70" zoomScaleNormal="70" workbookViewId="0">
      <pane ySplit="1" topLeftCell="A232" activePane="bottomLeft" state="frozen"/>
      <selection pane="bottomLeft" activeCell="F95" sqref="F95"/>
    </sheetView>
  </sheetViews>
  <sheetFormatPr defaultRowHeight="12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6" width="75" customWidth="1"/>
    <col min="7" max="7" width="8.7109375" customWidth="1"/>
    <col min="8" max="8" width="11.140625" customWidth="1"/>
    <col min="9" max="9" width="12.7109375" style="90" customWidth="1"/>
    <col min="10" max="10" width="23.42578125" customWidth="1"/>
    <col min="11" max="11" width="15.42578125" customWidth="1"/>
    <col min="13" max="18" width="9.28515625" hidden="1"/>
    <col min="19" max="19" width="8.140625" hidden="1" customWidth="1"/>
    <col min="20" max="20" width="29.710937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1" spans="1:70" ht="21.75" customHeight="1">
      <c r="A1" s="18"/>
      <c r="B1" s="91"/>
      <c r="C1" s="91"/>
      <c r="D1" s="92" t="s">
        <v>1</v>
      </c>
      <c r="E1" s="91"/>
      <c r="F1" s="93" t="s">
        <v>79</v>
      </c>
      <c r="G1" s="346" t="s">
        <v>80</v>
      </c>
      <c r="H1" s="346"/>
      <c r="I1" s="94"/>
      <c r="J1" s="93" t="s">
        <v>81</v>
      </c>
      <c r="K1" s="92" t="s">
        <v>82</v>
      </c>
      <c r="L1" s="93" t="s">
        <v>83</v>
      </c>
      <c r="M1" s="93"/>
      <c r="N1" s="93"/>
      <c r="O1" s="93"/>
      <c r="P1" s="93"/>
      <c r="Q1" s="93"/>
      <c r="R1" s="93"/>
      <c r="S1" s="93"/>
      <c r="T1" s="93"/>
      <c r="U1" s="17"/>
      <c r="V1" s="17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</row>
    <row r="2" spans="1:70" ht="36.9" customHeight="1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321" t="s">
        <v>8</v>
      </c>
      <c r="M2" s="322"/>
      <c r="N2" s="322"/>
      <c r="O2" s="322"/>
      <c r="P2" s="322"/>
      <c r="Q2" s="322"/>
      <c r="R2" s="322"/>
      <c r="S2" s="322"/>
      <c r="T2" s="322"/>
      <c r="U2" s="322"/>
      <c r="V2" s="322"/>
      <c r="AT2" s="21" t="s">
        <v>77</v>
      </c>
    </row>
    <row r="3" spans="1:70" ht="6.9" customHeight="1">
      <c r="A3" s="208"/>
      <c r="B3" s="263"/>
      <c r="C3" s="209"/>
      <c r="D3" s="209"/>
      <c r="E3" s="209"/>
      <c r="F3" s="209"/>
      <c r="G3" s="209"/>
      <c r="H3" s="209"/>
      <c r="I3" s="209"/>
      <c r="J3" s="209"/>
      <c r="K3" s="210"/>
      <c r="AT3" s="21" t="s">
        <v>78</v>
      </c>
    </row>
    <row r="4" spans="1:70" ht="36.9" customHeight="1">
      <c r="A4" s="208"/>
      <c r="B4" s="264"/>
      <c r="C4" s="212"/>
      <c r="D4" s="211" t="s">
        <v>84</v>
      </c>
      <c r="E4" s="212"/>
      <c r="F4" s="212"/>
      <c r="G4" s="212"/>
      <c r="H4" s="212"/>
      <c r="I4" s="212"/>
      <c r="J4" s="212"/>
      <c r="K4" s="213"/>
      <c r="M4" s="29" t="s">
        <v>13</v>
      </c>
      <c r="AT4" s="21" t="s">
        <v>6</v>
      </c>
    </row>
    <row r="5" spans="1:70" ht="6.9" customHeight="1">
      <c r="A5" s="208"/>
      <c r="B5" s="264"/>
      <c r="C5" s="212"/>
      <c r="D5" s="212"/>
      <c r="E5" s="212"/>
      <c r="F5" s="212"/>
      <c r="G5" s="212"/>
      <c r="H5" s="212"/>
      <c r="I5" s="212"/>
      <c r="J5" s="212"/>
      <c r="K5" s="213"/>
    </row>
    <row r="6" spans="1:70" ht="13.2">
      <c r="A6" s="208"/>
      <c r="B6" s="264"/>
      <c r="C6" s="212"/>
      <c r="D6" s="214" t="s">
        <v>19</v>
      </c>
      <c r="E6" s="212"/>
      <c r="F6" s="212"/>
      <c r="G6" s="212"/>
      <c r="H6" s="212"/>
      <c r="I6" s="212"/>
      <c r="J6" s="212"/>
      <c r="K6" s="213"/>
    </row>
    <row r="7" spans="1:70" ht="16.5" customHeight="1">
      <c r="A7" s="208"/>
      <c r="B7" s="264"/>
      <c r="C7" s="212"/>
      <c r="D7" s="212"/>
      <c r="E7" s="347" t="str">
        <f>'Rekapitulace stavby'!K6</f>
        <v>TAPA - Nová parovodní přípojka v areálu AL INVEST, Tábor</v>
      </c>
      <c r="F7" s="348"/>
      <c r="G7" s="348"/>
      <c r="H7" s="348"/>
      <c r="I7" s="212"/>
      <c r="J7" s="212"/>
      <c r="K7" s="213"/>
    </row>
    <row r="8" spans="1:70" s="1" customFormat="1" ht="13.2">
      <c r="A8" s="250"/>
      <c r="B8" s="265"/>
      <c r="C8" s="215"/>
      <c r="D8" s="214" t="s">
        <v>85</v>
      </c>
      <c r="E8" s="215"/>
      <c r="F8" s="215"/>
      <c r="G8" s="215"/>
      <c r="H8" s="215"/>
      <c r="I8" s="215"/>
      <c r="J8" s="215"/>
      <c r="K8" s="216"/>
    </row>
    <row r="9" spans="1:70" s="1" customFormat="1" ht="36.9" customHeight="1">
      <c r="A9" s="250"/>
      <c r="B9" s="265"/>
      <c r="C9" s="215"/>
      <c r="D9" s="215"/>
      <c r="E9" s="349" t="s">
        <v>86</v>
      </c>
      <c r="F9" s="350"/>
      <c r="G9" s="350"/>
      <c r="H9" s="350"/>
      <c r="I9" s="215"/>
      <c r="J9" s="215"/>
      <c r="K9" s="216"/>
    </row>
    <row r="10" spans="1:70" s="1" customFormat="1">
      <c r="A10" s="250"/>
      <c r="B10" s="265"/>
      <c r="C10" s="215"/>
      <c r="D10" s="215"/>
      <c r="E10" s="215"/>
      <c r="F10" s="215"/>
      <c r="G10" s="215"/>
      <c r="H10" s="215"/>
      <c r="I10" s="215"/>
      <c r="J10" s="215"/>
      <c r="K10" s="216"/>
    </row>
    <row r="11" spans="1:70" s="1" customFormat="1" ht="14.4" customHeight="1">
      <c r="A11" s="250"/>
      <c r="B11" s="265"/>
      <c r="C11" s="215"/>
      <c r="D11" s="214" t="s">
        <v>20</v>
      </c>
      <c r="E11" s="215"/>
      <c r="F11" s="217" t="s">
        <v>5</v>
      </c>
      <c r="G11" s="215"/>
      <c r="H11" s="215"/>
      <c r="I11" s="214" t="s">
        <v>21</v>
      </c>
      <c r="J11" s="217" t="s">
        <v>5</v>
      </c>
      <c r="K11" s="216"/>
    </row>
    <row r="12" spans="1:70" s="1" customFormat="1" ht="14.4" customHeight="1">
      <c r="A12" s="250"/>
      <c r="B12" s="265"/>
      <c r="C12" s="215"/>
      <c r="D12" s="214" t="s">
        <v>22</v>
      </c>
      <c r="E12" s="215"/>
      <c r="F12" s="217" t="s">
        <v>23</v>
      </c>
      <c r="G12" s="215"/>
      <c r="H12" s="215"/>
      <c r="I12" s="214" t="s">
        <v>24</v>
      </c>
      <c r="J12" s="218" t="str">
        <f>'Rekapitulace stavby'!AN8</f>
        <v>10. 4. 2018</v>
      </c>
      <c r="K12" s="216"/>
    </row>
    <row r="13" spans="1:70" s="1" customFormat="1" ht="10.8" customHeight="1">
      <c r="A13" s="250"/>
      <c r="B13" s="265"/>
      <c r="C13" s="215"/>
      <c r="D13" s="215"/>
      <c r="E13" s="215"/>
      <c r="F13" s="215"/>
      <c r="G13" s="215"/>
      <c r="H13" s="215"/>
      <c r="I13" s="215"/>
      <c r="J13" s="215"/>
      <c r="K13" s="216"/>
    </row>
    <row r="14" spans="1:70" s="1" customFormat="1" ht="14.4" customHeight="1">
      <c r="A14" s="250"/>
      <c r="B14" s="265"/>
      <c r="C14" s="215"/>
      <c r="D14" s="214" t="s">
        <v>26</v>
      </c>
      <c r="E14" s="215"/>
      <c r="F14" s="215"/>
      <c r="G14" s="215"/>
      <c r="H14" s="215"/>
      <c r="I14" s="214" t="s">
        <v>27</v>
      </c>
      <c r="J14" s="217" t="str">
        <f>IF('Rekapitulace stavby'!AN10="","",'Rekapitulace stavby'!AN10)</f>
        <v/>
      </c>
      <c r="K14" s="216"/>
    </row>
    <row r="15" spans="1:70" s="1" customFormat="1" ht="18" customHeight="1">
      <c r="A15" s="250"/>
      <c r="B15" s="265"/>
      <c r="C15" s="215"/>
      <c r="D15" s="215"/>
      <c r="E15" s="217" t="str">
        <f>IF('Rekapitulace stavby'!E11="","",'Rekapitulace stavby'!E11)</f>
        <v xml:space="preserve"> </v>
      </c>
      <c r="F15" s="215"/>
      <c r="G15" s="215"/>
      <c r="H15" s="215"/>
      <c r="I15" s="214" t="s">
        <v>28</v>
      </c>
      <c r="J15" s="217" t="str">
        <f>IF('Rekapitulace stavby'!AN11="","",'Rekapitulace stavby'!AN11)</f>
        <v/>
      </c>
      <c r="K15" s="216"/>
    </row>
    <row r="16" spans="1:70" s="1" customFormat="1" ht="6.9" customHeight="1">
      <c r="A16" s="250"/>
      <c r="B16" s="265"/>
      <c r="C16" s="215"/>
      <c r="D16" s="215"/>
      <c r="E16" s="215"/>
      <c r="F16" s="215"/>
      <c r="G16" s="215"/>
      <c r="H16" s="215"/>
      <c r="I16" s="215"/>
      <c r="J16" s="215"/>
      <c r="K16" s="216"/>
    </row>
    <row r="17" spans="1:11" s="1" customFormat="1" ht="14.4" customHeight="1">
      <c r="A17" s="250"/>
      <c r="B17" s="265"/>
      <c r="C17" s="215"/>
      <c r="D17" s="214" t="s">
        <v>29</v>
      </c>
      <c r="E17" s="215"/>
      <c r="F17" s="215"/>
      <c r="G17" s="215"/>
      <c r="H17" s="215"/>
      <c r="I17" s="214" t="s">
        <v>27</v>
      </c>
      <c r="J17" s="217" t="str">
        <f>IF('Rekapitulace stavby'!AN13="Vyplň údaj","",IF('Rekapitulace stavby'!AN13="","",'Rekapitulace stavby'!AN13))</f>
        <v/>
      </c>
      <c r="K17" s="216"/>
    </row>
    <row r="18" spans="1:11" s="1" customFormat="1" ht="18" customHeight="1">
      <c r="A18" s="250"/>
      <c r="B18" s="265"/>
      <c r="C18" s="215"/>
      <c r="D18" s="215"/>
      <c r="E18" s="217" t="str">
        <f>IF('Rekapitulace stavby'!E14="Vyplň údaj","",IF('Rekapitulace stavby'!E14="","",'Rekapitulace stavby'!E14))</f>
        <v/>
      </c>
      <c r="F18" s="215"/>
      <c r="G18" s="215"/>
      <c r="H18" s="215"/>
      <c r="I18" s="214" t="s">
        <v>28</v>
      </c>
      <c r="J18" s="217" t="str">
        <f>IF('Rekapitulace stavby'!AN14="Vyplň údaj","",IF('Rekapitulace stavby'!AN14="","",'Rekapitulace stavby'!AN14))</f>
        <v/>
      </c>
      <c r="K18" s="216"/>
    </row>
    <row r="19" spans="1:11" s="1" customFormat="1" ht="6.9" customHeight="1">
      <c r="A19" s="250"/>
      <c r="B19" s="265"/>
      <c r="C19" s="215"/>
      <c r="D19" s="215"/>
      <c r="E19" s="215"/>
      <c r="F19" s="215"/>
      <c r="G19" s="215"/>
      <c r="H19" s="215"/>
      <c r="I19" s="215"/>
      <c r="J19" s="215"/>
      <c r="K19" s="216"/>
    </row>
    <row r="20" spans="1:11" s="1" customFormat="1" ht="14.4" customHeight="1">
      <c r="A20" s="250"/>
      <c r="B20" s="265"/>
      <c r="C20" s="215"/>
      <c r="D20" s="214" t="s">
        <v>31</v>
      </c>
      <c r="E20" s="215"/>
      <c r="F20" s="215"/>
      <c r="G20" s="215"/>
      <c r="H20" s="215"/>
      <c r="I20" s="214" t="s">
        <v>27</v>
      </c>
      <c r="J20" s="217" t="str">
        <f>IF('Rekapitulace stavby'!AN16="","",'Rekapitulace stavby'!AN16)</f>
        <v/>
      </c>
      <c r="K20" s="216"/>
    </row>
    <row r="21" spans="1:11" s="1" customFormat="1" ht="18" customHeight="1">
      <c r="A21" s="250"/>
      <c r="B21" s="265"/>
      <c r="C21" s="215"/>
      <c r="D21" s="215"/>
      <c r="E21" s="217" t="str">
        <f>IF('Rekapitulace stavby'!E17="","",'Rekapitulace stavby'!E17)</f>
        <v xml:space="preserve"> </v>
      </c>
      <c r="F21" s="215"/>
      <c r="G21" s="215"/>
      <c r="H21" s="215"/>
      <c r="I21" s="214" t="s">
        <v>28</v>
      </c>
      <c r="J21" s="217" t="str">
        <f>IF('Rekapitulace stavby'!AN17="","",'Rekapitulace stavby'!AN17)</f>
        <v/>
      </c>
      <c r="K21" s="216"/>
    </row>
    <row r="22" spans="1:11" s="1" customFormat="1" ht="6.9" customHeight="1">
      <c r="A22" s="250"/>
      <c r="B22" s="265"/>
      <c r="C22" s="215"/>
      <c r="D22" s="215"/>
      <c r="E22" s="215"/>
      <c r="F22" s="215"/>
      <c r="G22" s="215"/>
      <c r="H22" s="215"/>
      <c r="I22" s="215"/>
      <c r="J22" s="215"/>
      <c r="K22" s="216"/>
    </row>
    <row r="23" spans="1:11" s="1" customFormat="1" ht="14.4" customHeight="1">
      <c r="A23" s="250"/>
      <c r="B23" s="265"/>
      <c r="C23" s="215"/>
      <c r="D23" s="214" t="s">
        <v>33</v>
      </c>
      <c r="E23" s="215"/>
      <c r="F23" s="215"/>
      <c r="G23" s="215"/>
      <c r="H23" s="215"/>
      <c r="I23" s="215"/>
      <c r="J23" s="215"/>
      <c r="K23" s="216"/>
    </row>
    <row r="24" spans="1:11" s="6" customFormat="1" ht="16.5" customHeight="1">
      <c r="A24" s="266"/>
      <c r="B24" s="267"/>
      <c r="C24" s="219"/>
      <c r="D24" s="219"/>
      <c r="E24" s="340" t="s">
        <v>5</v>
      </c>
      <c r="F24" s="340"/>
      <c r="G24" s="340"/>
      <c r="H24" s="340"/>
      <c r="I24" s="219"/>
      <c r="J24" s="219"/>
      <c r="K24" s="220"/>
    </row>
    <row r="25" spans="1:11" s="1" customFormat="1" ht="6.9" customHeight="1">
      <c r="A25" s="250"/>
      <c r="B25" s="265"/>
      <c r="C25" s="215"/>
      <c r="D25" s="215"/>
      <c r="E25" s="215"/>
      <c r="F25" s="215"/>
      <c r="G25" s="215"/>
      <c r="H25" s="215"/>
      <c r="I25" s="215"/>
      <c r="J25" s="215"/>
      <c r="K25" s="216"/>
    </row>
    <row r="26" spans="1:11" s="1" customFormat="1" ht="6.9" customHeight="1">
      <c r="A26" s="250"/>
      <c r="B26" s="265"/>
      <c r="C26" s="215"/>
      <c r="D26" s="221"/>
      <c r="E26" s="221"/>
      <c r="F26" s="221"/>
      <c r="G26" s="221"/>
      <c r="H26" s="221"/>
      <c r="I26" s="221"/>
      <c r="J26" s="221"/>
      <c r="K26" s="222"/>
    </row>
    <row r="27" spans="1:11" s="1" customFormat="1" ht="25.35" customHeight="1">
      <c r="A27" s="250"/>
      <c r="B27" s="265"/>
      <c r="C27" s="215"/>
      <c r="D27" s="223" t="s">
        <v>34</v>
      </c>
      <c r="E27" s="215"/>
      <c r="F27" s="215"/>
      <c r="G27" s="215"/>
      <c r="H27" s="215"/>
      <c r="I27" s="215"/>
      <c r="J27" s="224">
        <f>ROUND(J92,2)</f>
        <v>0</v>
      </c>
      <c r="K27" s="216"/>
    </row>
    <row r="28" spans="1:11" s="1" customFormat="1" ht="6.9" customHeight="1">
      <c r="A28" s="250"/>
      <c r="B28" s="265"/>
      <c r="C28" s="215"/>
      <c r="D28" s="221"/>
      <c r="E28" s="221"/>
      <c r="F28" s="221"/>
      <c r="G28" s="221"/>
      <c r="H28" s="221"/>
      <c r="I28" s="221"/>
      <c r="J28" s="221"/>
      <c r="K28" s="222"/>
    </row>
    <row r="29" spans="1:11" s="1" customFormat="1" ht="14.4" customHeight="1">
      <c r="A29" s="250"/>
      <c r="B29" s="265"/>
      <c r="C29" s="215"/>
      <c r="D29" s="215"/>
      <c r="E29" s="215"/>
      <c r="F29" s="225" t="s">
        <v>36</v>
      </c>
      <c r="G29" s="215"/>
      <c r="H29" s="215"/>
      <c r="I29" s="225" t="s">
        <v>35</v>
      </c>
      <c r="J29" s="225" t="s">
        <v>37</v>
      </c>
      <c r="K29" s="216"/>
    </row>
    <row r="30" spans="1:11" s="1" customFormat="1" ht="14.4" customHeight="1">
      <c r="A30" s="250"/>
      <c r="B30" s="265"/>
      <c r="C30" s="215"/>
      <c r="D30" s="226" t="s">
        <v>38</v>
      </c>
      <c r="E30" s="226" t="s">
        <v>39</v>
      </c>
      <c r="F30" s="227">
        <f>ROUND(SUM(BE92:BE273), 2)</f>
        <v>0</v>
      </c>
      <c r="G30" s="215"/>
      <c r="H30" s="215"/>
      <c r="I30" s="228">
        <v>0.21</v>
      </c>
      <c r="J30" s="227">
        <f>ROUND(ROUND((SUM(BE92:BE273)), 2)*I30, 2)</f>
        <v>0</v>
      </c>
      <c r="K30" s="216"/>
    </row>
    <row r="31" spans="1:11" s="1" customFormat="1" ht="14.4" customHeight="1">
      <c r="A31" s="250"/>
      <c r="B31" s="265"/>
      <c r="C31" s="215"/>
      <c r="D31" s="215"/>
      <c r="E31" s="226" t="s">
        <v>40</v>
      </c>
      <c r="F31" s="227">
        <f>ROUND(SUM(BF92:BF273), 2)</f>
        <v>0</v>
      </c>
      <c r="G31" s="215"/>
      <c r="H31" s="215"/>
      <c r="I31" s="228">
        <v>0.15</v>
      </c>
      <c r="J31" s="227">
        <f>ROUND(ROUND((SUM(BF92:BF273)), 2)*I31, 2)</f>
        <v>0</v>
      </c>
      <c r="K31" s="216"/>
    </row>
    <row r="32" spans="1:11" s="1" customFormat="1" ht="14.4" hidden="1" customHeight="1">
      <c r="A32" s="250"/>
      <c r="B32" s="265"/>
      <c r="C32" s="215"/>
      <c r="D32" s="215"/>
      <c r="E32" s="226" t="s">
        <v>41</v>
      </c>
      <c r="F32" s="227">
        <f>ROUND(SUM(BG92:BG273), 2)</f>
        <v>0</v>
      </c>
      <c r="G32" s="215"/>
      <c r="H32" s="215"/>
      <c r="I32" s="228">
        <v>0.21</v>
      </c>
      <c r="J32" s="227">
        <v>0</v>
      </c>
      <c r="K32" s="216"/>
    </row>
    <row r="33" spans="1:11" s="1" customFormat="1" ht="14.4" hidden="1" customHeight="1">
      <c r="A33" s="250"/>
      <c r="B33" s="265"/>
      <c r="C33" s="215"/>
      <c r="D33" s="215"/>
      <c r="E33" s="226" t="s">
        <v>42</v>
      </c>
      <c r="F33" s="227">
        <f>ROUND(SUM(BH92:BH273), 2)</f>
        <v>0</v>
      </c>
      <c r="G33" s="215"/>
      <c r="H33" s="215"/>
      <c r="I33" s="228">
        <v>0.15</v>
      </c>
      <c r="J33" s="227">
        <v>0</v>
      </c>
      <c r="K33" s="216"/>
    </row>
    <row r="34" spans="1:11" s="1" customFormat="1" ht="14.4" hidden="1" customHeight="1">
      <c r="A34" s="250"/>
      <c r="B34" s="265"/>
      <c r="C34" s="215"/>
      <c r="D34" s="215"/>
      <c r="E34" s="226" t="s">
        <v>43</v>
      </c>
      <c r="F34" s="227">
        <f>ROUND(SUM(BI92:BI273), 2)</f>
        <v>0</v>
      </c>
      <c r="G34" s="215"/>
      <c r="H34" s="215"/>
      <c r="I34" s="228">
        <v>0</v>
      </c>
      <c r="J34" s="227">
        <v>0</v>
      </c>
      <c r="K34" s="216"/>
    </row>
    <row r="35" spans="1:11" s="1" customFormat="1" ht="6.9" customHeight="1">
      <c r="A35" s="250"/>
      <c r="B35" s="265"/>
      <c r="C35" s="215"/>
      <c r="D35" s="215"/>
      <c r="E35" s="215"/>
      <c r="F35" s="215"/>
      <c r="G35" s="215"/>
      <c r="H35" s="215"/>
      <c r="I35" s="215"/>
      <c r="J35" s="215"/>
      <c r="K35" s="216"/>
    </row>
    <row r="36" spans="1:11" s="1" customFormat="1" ht="25.35" customHeight="1">
      <c r="A36" s="250"/>
      <c r="B36" s="265"/>
      <c r="C36" s="239"/>
      <c r="D36" s="229" t="s">
        <v>44</v>
      </c>
      <c r="E36" s="230"/>
      <c r="F36" s="230"/>
      <c r="G36" s="231" t="s">
        <v>45</v>
      </c>
      <c r="H36" s="232" t="s">
        <v>46</v>
      </c>
      <c r="I36" s="230"/>
      <c r="J36" s="233">
        <f>SUM(J27:J34)</f>
        <v>0</v>
      </c>
      <c r="K36" s="234"/>
    </row>
    <row r="37" spans="1:11" s="1" customFormat="1" ht="14.4" customHeight="1">
      <c r="A37" s="250"/>
      <c r="B37" s="268"/>
      <c r="C37" s="235"/>
      <c r="D37" s="235"/>
      <c r="E37" s="235"/>
      <c r="F37" s="235"/>
      <c r="G37" s="235"/>
      <c r="H37" s="235"/>
      <c r="I37" s="235"/>
      <c r="J37" s="235"/>
      <c r="K37" s="236"/>
    </row>
    <row r="38" spans="1:11">
      <c r="A38" s="208"/>
      <c r="B38" s="208"/>
      <c r="C38" s="208"/>
      <c r="D38" s="208"/>
      <c r="E38" s="208"/>
      <c r="F38" s="208"/>
      <c r="G38" s="208"/>
      <c r="H38" s="208"/>
      <c r="I38" s="208"/>
      <c r="J38" s="208"/>
      <c r="K38" s="208"/>
    </row>
    <row r="39" spans="1:11">
      <c r="A39" s="208"/>
      <c r="B39" s="208"/>
      <c r="C39" s="208"/>
      <c r="D39" s="208"/>
      <c r="E39" s="208"/>
      <c r="F39" s="208"/>
      <c r="G39" s="208"/>
      <c r="H39" s="208"/>
      <c r="I39" s="208"/>
      <c r="J39" s="208"/>
      <c r="K39" s="208"/>
    </row>
    <row r="40" spans="1:11">
      <c r="A40" s="208"/>
      <c r="B40" s="208"/>
      <c r="C40" s="208"/>
      <c r="D40" s="208"/>
      <c r="E40" s="208"/>
      <c r="F40" s="208"/>
      <c r="G40" s="208"/>
      <c r="H40" s="208"/>
      <c r="I40" s="208"/>
      <c r="J40" s="208"/>
      <c r="K40" s="208"/>
    </row>
    <row r="41" spans="1:11" s="1" customFormat="1" ht="6.9" customHeight="1">
      <c r="A41" s="250"/>
      <c r="B41" s="269"/>
      <c r="C41" s="237"/>
      <c r="D41" s="237"/>
      <c r="E41" s="237"/>
      <c r="F41" s="237"/>
      <c r="G41" s="237"/>
      <c r="H41" s="237"/>
      <c r="I41" s="237"/>
      <c r="J41" s="237"/>
      <c r="K41" s="238"/>
    </row>
    <row r="42" spans="1:11" s="1" customFormat="1" ht="36.9" customHeight="1">
      <c r="A42" s="250"/>
      <c r="B42" s="265"/>
      <c r="C42" s="211" t="s">
        <v>87</v>
      </c>
      <c r="D42" s="215"/>
      <c r="E42" s="215"/>
      <c r="F42" s="215"/>
      <c r="G42" s="215"/>
      <c r="H42" s="215"/>
      <c r="I42" s="215"/>
      <c r="J42" s="215"/>
      <c r="K42" s="216"/>
    </row>
    <row r="43" spans="1:11" s="1" customFormat="1" ht="6.9" customHeight="1">
      <c r="A43" s="250"/>
      <c r="B43" s="265"/>
      <c r="C43" s="215"/>
      <c r="D43" s="215"/>
      <c r="E43" s="215"/>
      <c r="F43" s="215"/>
      <c r="G43" s="215"/>
      <c r="H43" s="215"/>
      <c r="I43" s="215"/>
      <c r="J43" s="215"/>
      <c r="K43" s="216"/>
    </row>
    <row r="44" spans="1:11" s="1" customFormat="1" ht="14.4" customHeight="1">
      <c r="A44" s="250"/>
      <c r="B44" s="265"/>
      <c r="C44" s="214" t="s">
        <v>19</v>
      </c>
      <c r="D44" s="215"/>
      <c r="E44" s="215"/>
      <c r="F44" s="215"/>
      <c r="G44" s="215"/>
      <c r="H44" s="215"/>
      <c r="I44" s="215"/>
      <c r="J44" s="215"/>
      <c r="K44" s="216"/>
    </row>
    <row r="45" spans="1:11" s="1" customFormat="1" ht="16.5" customHeight="1">
      <c r="A45" s="250"/>
      <c r="B45" s="265"/>
      <c r="C45" s="215"/>
      <c r="D45" s="215"/>
      <c r="E45" s="347" t="str">
        <f>E7</f>
        <v>TAPA - Nová parovodní přípojka v areálu AL INVEST, Tábor</v>
      </c>
      <c r="F45" s="348"/>
      <c r="G45" s="348"/>
      <c r="H45" s="348"/>
      <c r="I45" s="215"/>
      <c r="J45" s="215"/>
      <c r="K45" s="216"/>
    </row>
    <row r="46" spans="1:11" s="1" customFormat="1" ht="14.4" customHeight="1">
      <c r="A46" s="250"/>
      <c r="B46" s="265"/>
      <c r="C46" s="214" t="s">
        <v>85</v>
      </c>
      <c r="D46" s="215"/>
      <c r="E46" s="215"/>
      <c r="F46" s="215"/>
      <c r="G46" s="215"/>
      <c r="H46" s="215"/>
      <c r="I46" s="215"/>
      <c r="J46" s="215"/>
      <c r="K46" s="216"/>
    </row>
    <row r="47" spans="1:11" s="1" customFormat="1" ht="17.25" customHeight="1">
      <c r="A47" s="250"/>
      <c r="B47" s="265"/>
      <c r="C47" s="215"/>
      <c r="D47" s="215"/>
      <c r="E47" s="349" t="str">
        <f>E9</f>
        <v>soubor - Potrubní část</v>
      </c>
      <c r="F47" s="350"/>
      <c r="G47" s="350"/>
      <c r="H47" s="350"/>
      <c r="I47" s="215"/>
      <c r="J47" s="215"/>
      <c r="K47" s="216"/>
    </row>
    <row r="48" spans="1:11" s="1" customFormat="1" ht="6.9" customHeight="1">
      <c r="A48" s="250"/>
      <c r="B48" s="265"/>
      <c r="C48" s="215"/>
      <c r="D48" s="215"/>
      <c r="E48" s="215"/>
      <c r="F48" s="215"/>
      <c r="G48" s="215"/>
      <c r="H48" s="215"/>
      <c r="I48" s="215"/>
      <c r="J48" s="215"/>
      <c r="K48" s="216"/>
    </row>
    <row r="49" spans="1:47" s="1" customFormat="1" ht="18" customHeight="1">
      <c r="A49" s="250"/>
      <c r="B49" s="265"/>
      <c r="C49" s="214" t="s">
        <v>22</v>
      </c>
      <c r="D49" s="215"/>
      <c r="E49" s="215"/>
      <c r="F49" s="217" t="str">
        <f>F12</f>
        <v xml:space="preserve"> </v>
      </c>
      <c r="G49" s="215"/>
      <c r="H49" s="215"/>
      <c r="I49" s="214" t="s">
        <v>24</v>
      </c>
      <c r="J49" s="218" t="str">
        <f>IF(J12="","",J12)</f>
        <v>10. 4. 2018</v>
      </c>
      <c r="K49" s="216"/>
    </row>
    <row r="50" spans="1:47" s="1" customFormat="1" ht="6.9" customHeight="1">
      <c r="A50" s="250"/>
      <c r="B50" s="265"/>
      <c r="C50" s="215"/>
      <c r="D50" s="215"/>
      <c r="E50" s="215"/>
      <c r="F50" s="215"/>
      <c r="G50" s="215"/>
      <c r="H50" s="215"/>
      <c r="I50" s="215"/>
      <c r="J50" s="215"/>
      <c r="K50" s="216"/>
    </row>
    <row r="51" spans="1:47" s="1" customFormat="1" ht="13.2">
      <c r="A51" s="250"/>
      <c r="B51" s="265"/>
      <c r="C51" s="214" t="s">
        <v>26</v>
      </c>
      <c r="D51" s="215"/>
      <c r="E51" s="215"/>
      <c r="F51" s="217" t="str">
        <f>E15</f>
        <v xml:space="preserve"> </v>
      </c>
      <c r="G51" s="215"/>
      <c r="H51" s="215"/>
      <c r="I51" s="214" t="s">
        <v>31</v>
      </c>
      <c r="J51" s="340" t="str">
        <f>E21</f>
        <v xml:space="preserve"> </v>
      </c>
      <c r="K51" s="216"/>
    </row>
    <row r="52" spans="1:47" s="1" customFormat="1" ht="14.4" customHeight="1">
      <c r="A52" s="250"/>
      <c r="B52" s="265"/>
      <c r="C52" s="214" t="s">
        <v>29</v>
      </c>
      <c r="D52" s="215"/>
      <c r="E52" s="215"/>
      <c r="F52" s="217" t="str">
        <f>IF(E18="","",E18)</f>
        <v/>
      </c>
      <c r="G52" s="215"/>
      <c r="H52" s="215"/>
      <c r="I52" s="215"/>
      <c r="J52" s="341"/>
      <c r="K52" s="216"/>
    </row>
    <row r="53" spans="1:47" s="1" customFormat="1" ht="10.35" customHeight="1">
      <c r="A53" s="250"/>
      <c r="B53" s="265"/>
      <c r="C53" s="215"/>
      <c r="D53" s="215"/>
      <c r="E53" s="215"/>
      <c r="F53" s="215"/>
      <c r="G53" s="215"/>
      <c r="H53" s="215"/>
      <c r="I53" s="215"/>
      <c r="J53" s="215"/>
      <c r="K53" s="216"/>
    </row>
    <row r="54" spans="1:47" s="1" customFormat="1" ht="29.25" customHeight="1">
      <c r="A54" s="250"/>
      <c r="B54" s="265"/>
      <c r="C54" s="270" t="s">
        <v>88</v>
      </c>
      <c r="D54" s="239"/>
      <c r="E54" s="239"/>
      <c r="F54" s="239"/>
      <c r="G54" s="239"/>
      <c r="H54" s="239"/>
      <c r="I54" s="239"/>
      <c r="J54" s="240" t="s">
        <v>89</v>
      </c>
      <c r="K54" s="241"/>
    </row>
    <row r="55" spans="1:47" s="1" customFormat="1" ht="10.35" customHeight="1">
      <c r="A55" s="250"/>
      <c r="B55" s="265"/>
      <c r="C55" s="215"/>
      <c r="D55" s="215"/>
      <c r="E55" s="215"/>
      <c r="F55" s="215"/>
      <c r="G55" s="215"/>
      <c r="H55" s="215"/>
      <c r="I55" s="215"/>
      <c r="J55" s="215"/>
      <c r="K55" s="216"/>
    </row>
    <row r="56" spans="1:47" s="1" customFormat="1" ht="29.25" customHeight="1">
      <c r="A56" s="250"/>
      <c r="B56" s="265"/>
      <c r="C56" s="271" t="s">
        <v>90</v>
      </c>
      <c r="D56" s="215"/>
      <c r="E56" s="215"/>
      <c r="F56" s="215"/>
      <c r="G56" s="215"/>
      <c r="H56" s="215"/>
      <c r="I56" s="215"/>
      <c r="J56" s="224">
        <f>J92</f>
        <v>0</v>
      </c>
      <c r="K56" s="216"/>
      <c r="AU56" s="21" t="s">
        <v>91</v>
      </c>
    </row>
    <row r="57" spans="1:47" s="7" customFormat="1" ht="24.9" customHeight="1">
      <c r="A57" s="272"/>
      <c r="B57" s="273"/>
      <c r="C57" s="274"/>
      <c r="D57" s="242" t="s">
        <v>92</v>
      </c>
      <c r="E57" s="243"/>
      <c r="F57" s="243"/>
      <c r="G57" s="243"/>
      <c r="H57" s="243"/>
      <c r="I57" s="243"/>
      <c r="J57" s="244">
        <f>J93</f>
        <v>0</v>
      </c>
      <c r="K57" s="245"/>
    </row>
    <row r="58" spans="1:47" s="8" customFormat="1" ht="19.95" customHeight="1">
      <c r="A58" s="275"/>
      <c r="B58" s="276"/>
      <c r="C58" s="277"/>
      <c r="D58" s="246" t="s">
        <v>93</v>
      </c>
      <c r="E58" s="247"/>
      <c r="F58" s="247"/>
      <c r="G58" s="247"/>
      <c r="H58" s="247"/>
      <c r="I58" s="247"/>
      <c r="J58" s="248">
        <f>J94</f>
        <v>0</v>
      </c>
      <c r="K58" s="249"/>
    </row>
    <row r="59" spans="1:47" s="8" customFormat="1" ht="19.95" customHeight="1">
      <c r="A59" s="275"/>
      <c r="B59" s="276"/>
      <c r="C59" s="277"/>
      <c r="D59" s="246" t="s">
        <v>94</v>
      </c>
      <c r="E59" s="247"/>
      <c r="F59" s="247"/>
      <c r="G59" s="247"/>
      <c r="H59" s="247"/>
      <c r="I59" s="247"/>
      <c r="J59" s="248">
        <f>J115</f>
        <v>0</v>
      </c>
      <c r="K59" s="249"/>
    </row>
    <row r="60" spans="1:47" s="8" customFormat="1" ht="19.95" customHeight="1">
      <c r="A60" s="275"/>
      <c r="B60" s="276"/>
      <c r="C60" s="277"/>
      <c r="D60" s="246" t="s">
        <v>95</v>
      </c>
      <c r="E60" s="247"/>
      <c r="F60" s="247"/>
      <c r="G60" s="247"/>
      <c r="H60" s="247"/>
      <c r="I60" s="247"/>
      <c r="J60" s="248">
        <f>J127</f>
        <v>0</v>
      </c>
      <c r="K60" s="249"/>
    </row>
    <row r="61" spans="1:47" s="8" customFormat="1" ht="19.95" customHeight="1">
      <c r="A61" s="275"/>
      <c r="B61" s="276"/>
      <c r="C61" s="277"/>
      <c r="D61" s="246" t="s">
        <v>96</v>
      </c>
      <c r="E61" s="247"/>
      <c r="F61" s="247"/>
      <c r="G61" s="247"/>
      <c r="H61" s="247"/>
      <c r="I61" s="247"/>
      <c r="J61" s="248">
        <f>J134</f>
        <v>0</v>
      </c>
      <c r="K61" s="249"/>
    </row>
    <row r="62" spans="1:47" s="7" customFormat="1" ht="24.9" customHeight="1">
      <c r="A62" s="272"/>
      <c r="B62" s="273"/>
      <c r="C62" s="274"/>
      <c r="D62" s="242" t="s">
        <v>97</v>
      </c>
      <c r="E62" s="243"/>
      <c r="F62" s="243"/>
      <c r="G62" s="243"/>
      <c r="H62" s="243"/>
      <c r="I62" s="243"/>
      <c r="J62" s="244">
        <f>J139</f>
        <v>0</v>
      </c>
      <c r="K62" s="245"/>
    </row>
    <row r="63" spans="1:47" s="8" customFormat="1" ht="19.95" customHeight="1">
      <c r="A63" s="275"/>
      <c r="B63" s="276"/>
      <c r="C63" s="277"/>
      <c r="D63" s="246" t="s">
        <v>98</v>
      </c>
      <c r="E63" s="247"/>
      <c r="F63" s="247"/>
      <c r="G63" s="247"/>
      <c r="H63" s="247"/>
      <c r="I63" s="247"/>
      <c r="J63" s="248">
        <f>J140</f>
        <v>0</v>
      </c>
      <c r="K63" s="249"/>
    </row>
    <row r="64" spans="1:47" s="8" customFormat="1" ht="19.95" customHeight="1">
      <c r="A64" s="275"/>
      <c r="B64" s="276"/>
      <c r="C64" s="277"/>
      <c r="D64" s="246" t="s">
        <v>99</v>
      </c>
      <c r="E64" s="247"/>
      <c r="F64" s="247"/>
      <c r="G64" s="247"/>
      <c r="H64" s="247"/>
      <c r="I64" s="247"/>
      <c r="J64" s="248">
        <f>J167</f>
        <v>0</v>
      </c>
      <c r="K64" s="249"/>
    </row>
    <row r="65" spans="1:12" s="8" customFormat="1" ht="19.95" customHeight="1">
      <c r="A65" s="275"/>
      <c r="B65" s="276"/>
      <c r="C65" s="277"/>
      <c r="D65" s="246" t="s">
        <v>100</v>
      </c>
      <c r="E65" s="247"/>
      <c r="F65" s="247"/>
      <c r="G65" s="247"/>
      <c r="H65" s="247"/>
      <c r="I65" s="247"/>
      <c r="J65" s="248">
        <f>J184</f>
        <v>0</v>
      </c>
      <c r="K65" s="249"/>
    </row>
    <row r="66" spans="1:12" s="8" customFormat="1" ht="19.95" customHeight="1">
      <c r="A66" s="275"/>
      <c r="B66" s="276"/>
      <c r="C66" s="277"/>
      <c r="D66" s="246" t="s">
        <v>101</v>
      </c>
      <c r="E66" s="247"/>
      <c r="F66" s="247"/>
      <c r="G66" s="247"/>
      <c r="H66" s="247"/>
      <c r="I66" s="247"/>
      <c r="J66" s="248">
        <f>J205</f>
        <v>0</v>
      </c>
      <c r="K66" s="249"/>
    </row>
    <row r="67" spans="1:12" s="8" customFormat="1" ht="19.95" customHeight="1">
      <c r="A67" s="275"/>
      <c r="B67" s="276"/>
      <c r="C67" s="277"/>
      <c r="D67" s="246" t="s">
        <v>102</v>
      </c>
      <c r="E67" s="247"/>
      <c r="F67" s="247"/>
      <c r="G67" s="247"/>
      <c r="H67" s="247"/>
      <c r="I67" s="247"/>
      <c r="J67" s="248">
        <f>J234</f>
        <v>0</v>
      </c>
      <c r="K67" s="249"/>
    </row>
    <row r="68" spans="1:12" s="7" customFormat="1" ht="24.9" customHeight="1">
      <c r="A68" s="272"/>
      <c r="B68" s="273"/>
      <c r="C68" s="274"/>
      <c r="D68" s="242" t="s">
        <v>103</v>
      </c>
      <c r="E68" s="243"/>
      <c r="F68" s="243"/>
      <c r="G68" s="243"/>
      <c r="H68" s="243"/>
      <c r="I68" s="243"/>
      <c r="J68" s="244">
        <f>J251</f>
        <v>0</v>
      </c>
      <c r="K68" s="245"/>
    </row>
    <row r="69" spans="1:12" s="8" customFormat="1" ht="19.95" customHeight="1">
      <c r="A69" s="275"/>
      <c r="B69" s="276"/>
      <c r="C69" s="277"/>
      <c r="D69" s="246" t="s">
        <v>104</v>
      </c>
      <c r="E69" s="247"/>
      <c r="F69" s="247"/>
      <c r="G69" s="247"/>
      <c r="H69" s="247"/>
      <c r="I69" s="247"/>
      <c r="J69" s="248">
        <f>J252</f>
        <v>0</v>
      </c>
      <c r="K69" s="249"/>
    </row>
    <row r="70" spans="1:12" s="8" customFormat="1" ht="19.95" customHeight="1">
      <c r="A70" s="275"/>
      <c r="B70" s="276"/>
      <c r="C70" s="277"/>
      <c r="D70" s="246" t="s">
        <v>105</v>
      </c>
      <c r="E70" s="247"/>
      <c r="F70" s="247"/>
      <c r="G70" s="247"/>
      <c r="H70" s="247"/>
      <c r="I70" s="247"/>
      <c r="J70" s="248">
        <f>J259</f>
        <v>0</v>
      </c>
      <c r="K70" s="249"/>
    </row>
    <row r="71" spans="1:12" s="8" customFormat="1" ht="19.95" customHeight="1">
      <c r="A71" s="275"/>
      <c r="B71" s="276"/>
      <c r="C71" s="277"/>
      <c r="D71" s="246" t="s">
        <v>106</v>
      </c>
      <c r="E71" s="247"/>
      <c r="F71" s="247"/>
      <c r="G71" s="247"/>
      <c r="H71" s="247"/>
      <c r="I71" s="247"/>
      <c r="J71" s="248">
        <f>J264</f>
        <v>0</v>
      </c>
      <c r="K71" s="249"/>
    </row>
    <row r="72" spans="1:12" s="8" customFormat="1" ht="19.95" customHeight="1">
      <c r="A72" s="275"/>
      <c r="B72" s="276"/>
      <c r="C72" s="277"/>
      <c r="D72" s="246" t="s">
        <v>107</v>
      </c>
      <c r="E72" s="247"/>
      <c r="F72" s="247"/>
      <c r="G72" s="247"/>
      <c r="H72" s="247"/>
      <c r="I72" s="247"/>
      <c r="J72" s="248">
        <f>J271</f>
        <v>0</v>
      </c>
      <c r="K72" s="249"/>
    </row>
    <row r="73" spans="1:12" s="1" customFormat="1" ht="21.75" customHeight="1">
      <c r="A73" s="250"/>
      <c r="B73" s="265"/>
      <c r="C73" s="215"/>
      <c r="D73" s="215"/>
      <c r="E73" s="215"/>
      <c r="F73" s="215"/>
      <c r="G73" s="215"/>
      <c r="H73" s="215"/>
      <c r="I73" s="215"/>
      <c r="J73" s="215"/>
      <c r="K73" s="216"/>
    </row>
    <row r="74" spans="1:12" s="1" customFormat="1" ht="6.9" customHeight="1">
      <c r="A74" s="250"/>
      <c r="B74" s="268"/>
      <c r="C74" s="235"/>
      <c r="D74" s="235"/>
      <c r="E74" s="235"/>
      <c r="F74" s="235"/>
      <c r="G74" s="235"/>
      <c r="H74" s="235"/>
      <c r="I74" s="235"/>
      <c r="J74" s="235"/>
      <c r="K74" s="236"/>
    </row>
    <row r="75" spans="1:12">
      <c r="A75" s="208"/>
      <c r="B75" s="208"/>
      <c r="C75" s="208"/>
      <c r="D75" s="208"/>
      <c r="E75" s="208"/>
      <c r="F75" s="208"/>
      <c r="G75" s="208"/>
      <c r="H75" s="208"/>
      <c r="I75" s="208"/>
      <c r="J75" s="208"/>
      <c r="K75" s="208"/>
    </row>
    <row r="76" spans="1:12">
      <c r="A76" s="208"/>
      <c r="B76" s="208"/>
      <c r="C76" s="208"/>
      <c r="D76" s="208"/>
      <c r="E76" s="208"/>
      <c r="F76" s="208"/>
      <c r="G76" s="208"/>
      <c r="H76" s="208"/>
      <c r="I76" s="208"/>
      <c r="J76" s="208"/>
      <c r="K76" s="208"/>
    </row>
    <row r="77" spans="1:12">
      <c r="A77" s="208"/>
      <c r="B77" s="208"/>
      <c r="C77" s="208"/>
      <c r="D77" s="208"/>
      <c r="E77" s="208"/>
      <c r="F77" s="208"/>
      <c r="G77" s="208"/>
      <c r="H77" s="208"/>
      <c r="I77" s="208"/>
      <c r="J77" s="208"/>
      <c r="K77" s="208"/>
    </row>
    <row r="78" spans="1:12" s="1" customFormat="1" ht="6.9" customHeight="1">
      <c r="A78" s="250"/>
      <c r="B78" s="269"/>
      <c r="C78" s="237"/>
      <c r="D78" s="237"/>
      <c r="E78" s="237"/>
      <c r="F78" s="237"/>
      <c r="G78" s="237"/>
      <c r="H78" s="237"/>
      <c r="I78" s="237"/>
      <c r="J78" s="237"/>
      <c r="K78" s="237"/>
      <c r="L78" s="38"/>
    </row>
    <row r="79" spans="1:12" s="1" customFormat="1" ht="36.9" customHeight="1">
      <c r="A79" s="250"/>
      <c r="B79" s="265"/>
      <c r="C79" s="278" t="s">
        <v>108</v>
      </c>
      <c r="D79" s="250"/>
      <c r="E79" s="250"/>
      <c r="F79" s="250"/>
      <c r="G79" s="250"/>
      <c r="H79" s="250"/>
      <c r="I79" s="250"/>
      <c r="J79" s="250"/>
      <c r="K79" s="250"/>
      <c r="L79" s="38"/>
    </row>
    <row r="80" spans="1:12" s="1" customFormat="1" ht="6.9" customHeight="1">
      <c r="A80" s="250"/>
      <c r="B80" s="265"/>
      <c r="C80" s="250"/>
      <c r="D80" s="250"/>
      <c r="E80" s="250"/>
      <c r="F80" s="250"/>
      <c r="G80" s="250"/>
      <c r="H80" s="250"/>
      <c r="I80" s="250"/>
      <c r="J80" s="250"/>
      <c r="K80" s="250"/>
      <c r="L80" s="38"/>
    </row>
    <row r="81" spans="1:65" s="1" customFormat="1" ht="14.4" customHeight="1">
      <c r="A81" s="250"/>
      <c r="B81" s="265"/>
      <c r="C81" s="252" t="s">
        <v>19</v>
      </c>
      <c r="D81" s="250"/>
      <c r="E81" s="250"/>
      <c r="F81" s="250"/>
      <c r="G81" s="250"/>
      <c r="H81" s="250"/>
      <c r="I81" s="250"/>
      <c r="J81" s="250"/>
      <c r="K81" s="250"/>
      <c r="L81" s="38"/>
    </row>
    <row r="82" spans="1:65" s="1" customFormat="1" ht="16.5" customHeight="1">
      <c r="A82" s="250"/>
      <c r="B82" s="265"/>
      <c r="C82" s="250"/>
      <c r="D82" s="250"/>
      <c r="E82" s="342" t="str">
        <f>E7</f>
        <v>TAPA - Nová parovodní přípojka v areálu AL INVEST, Tábor</v>
      </c>
      <c r="F82" s="343"/>
      <c r="G82" s="343"/>
      <c r="H82" s="343"/>
      <c r="I82" s="250"/>
      <c r="J82" s="250"/>
      <c r="K82" s="250"/>
      <c r="L82" s="38"/>
    </row>
    <row r="83" spans="1:65" s="1" customFormat="1" ht="14.4" customHeight="1">
      <c r="A83" s="250"/>
      <c r="B83" s="265"/>
      <c r="C83" s="252" t="s">
        <v>85</v>
      </c>
      <c r="D83" s="250"/>
      <c r="E83" s="250"/>
      <c r="F83" s="250"/>
      <c r="G83" s="250"/>
      <c r="H83" s="250"/>
      <c r="I83" s="250"/>
      <c r="J83" s="250"/>
      <c r="K83" s="250"/>
      <c r="L83" s="38"/>
    </row>
    <row r="84" spans="1:65" s="1" customFormat="1" ht="17.25" customHeight="1">
      <c r="A84" s="250"/>
      <c r="B84" s="265"/>
      <c r="C84" s="250"/>
      <c r="D84" s="250"/>
      <c r="E84" s="344" t="str">
        <f>E9</f>
        <v>soubor - Potrubní část</v>
      </c>
      <c r="F84" s="345"/>
      <c r="G84" s="345"/>
      <c r="H84" s="345"/>
      <c r="I84" s="250"/>
      <c r="J84" s="250"/>
      <c r="K84" s="250"/>
      <c r="L84" s="38"/>
    </row>
    <row r="85" spans="1:65" s="1" customFormat="1" ht="6.9" customHeight="1">
      <c r="A85" s="250"/>
      <c r="B85" s="265"/>
      <c r="C85" s="250"/>
      <c r="D85" s="250"/>
      <c r="E85" s="250"/>
      <c r="F85" s="250"/>
      <c r="G85" s="250"/>
      <c r="H85" s="250"/>
      <c r="I85" s="250"/>
      <c r="J85" s="250"/>
      <c r="K85" s="250"/>
      <c r="L85" s="38"/>
    </row>
    <row r="86" spans="1:65" s="1" customFormat="1" ht="18" customHeight="1">
      <c r="A86" s="250"/>
      <c r="B86" s="265"/>
      <c r="C86" s="252" t="s">
        <v>22</v>
      </c>
      <c r="D86" s="250"/>
      <c r="E86" s="250"/>
      <c r="F86" s="251" t="str">
        <f>F12</f>
        <v xml:space="preserve"> </v>
      </c>
      <c r="G86" s="250"/>
      <c r="H86" s="250"/>
      <c r="I86" s="252" t="s">
        <v>24</v>
      </c>
      <c r="J86" s="253" t="str">
        <f>IF(J12="","",J12)</f>
        <v>10. 4. 2018</v>
      </c>
      <c r="K86" s="250"/>
      <c r="L86" s="38"/>
    </row>
    <row r="87" spans="1:65" s="1" customFormat="1" ht="6.9" customHeight="1">
      <c r="A87" s="250"/>
      <c r="B87" s="265"/>
      <c r="C87" s="250"/>
      <c r="D87" s="250"/>
      <c r="E87" s="250"/>
      <c r="F87" s="250"/>
      <c r="G87" s="250"/>
      <c r="H87" s="250"/>
      <c r="I87" s="250"/>
      <c r="J87" s="250"/>
      <c r="K87" s="250"/>
      <c r="L87" s="38"/>
    </row>
    <row r="88" spans="1:65" s="1" customFormat="1" ht="13.2">
      <c r="A88" s="250"/>
      <c r="B88" s="265"/>
      <c r="C88" s="252" t="s">
        <v>26</v>
      </c>
      <c r="D88" s="250"/>
      <c r="E88" s="250"/>
      <c r="F88" s="251" t="str">
        <f>E15</f>
        <v xml:space="preserve"> </v>
      </c>
      <c r="G88" s="250"/>
      <c r="H88" s="250"/>
      <c r="I88" s="252" t="s">
        <v>31</v>
      </c>
      <c r="J88" s="251" t="str">
        <f>E21</f>
        <v xml:space="preserve"> </v>
      </c>
      <c r="K88" s="250"/>
      <c r="L88" s="38"/>
    </row>
    <row r="89" spans="1:65" s="1" customFormat="1" ht="14.4" customHeight="1">
      <c r="A89" s="250"/>
      <c r="B89" s="265"/>
      <c r="C89" s="252" t="s">
        <v>29</v>
      </c>
      <c r="D89" s="250"/>
      <c r="E89" s="250"/>
      <c r="F89" s="251" t="str">
        <f>IF(E18="","",E18)</f>
        <v/>
      </c>
      <c r="G89" s="250"/>
      <c r="H89" s="250"/>
      <c r="I89" s="250"/>
      <c r="J89" s="250"/>
      <c r="K89" s="250"/>
      <c r="L89" s="38"/>
    </row>
    <row r="90" spans="1:65" s="1" customFormat="1" ht="10.35" customHeight="1">
      <c r="A90" s="250"/>
      <c r="B90" s="265"/>
      <c r="C90" s="250"/>
      <c r="D90" s="250"/>
      <c r="E90" s="250"/>
      <c r="F90" s="250"/>
      <c r="G90" s="250"/>
      <c r="H90" s="250"/>
      <c r="I90" s="250"/>
      <c r="J90" s="250"/>
      <c r="K90" s="250"/>
      <c r="L90" s="38"/>
    </row>
    <row r="91" spans="1:65" s="9" customFormat="1" ht="29.25" customHeight="1">
      <c r="A91" s="279"/>
      <c r="B91" s="280"/>
      <c r="C91" s="281" t="s">
        <v>109</v>
      </c>
      <c r="D91" s="254" t="s">
        <v>53</v>
      </c>
      <c r="E91" s="254" t="s">
        <v>49</v>
      </c>
      <c r="F91" s="254" t="s">
        <v>110</v>
      </c>
      <c r="G91" s="254" t="s">
        <v>111</v>
      </c>
      <c r="H91" s="254" t="s">
        <v>112</v>
      </c>
      <c r="I91" s="254" t="s">
        <v>113</v>
      </c>
      <c r="J91" s="254" t="s">
        <v>89</v>
      </c>
      <c r="K91" s="255" t="s">
        <v>114</v>
      </c>
      <c r="L91" s="95"/>
      <c r="M91" s="68" t="s">
        <v>115</v>
      </c>
      <c r="N91" s="69" t="s">
        <v>38</v>
      </c>
      <c r="O91" s="69" t="s">
        <v>116</v>
      </c>
      <c r="P91" s="69" t="s">
        <v>117</v>
      </c>
      <c r="Q91" s="69" t="s">
        <v>118</v>
      </c>
      <c r="R91" s="69" t="s">
        <v>119</v>
      </c>
      <c r="S91" s="69" t="s">
        <v>120</v>
      </c>
      <c r="T91" s="70" t="s">
        <v>121</v>
      </c>
    </row>
    <row r="92" spans="1:65" s="1" customFormat="1" ht="29.25" customHeight="1">
      <c r="A92" s="250"/>
      <c r="B92" s="265"/>
      <c r="C92" s="282" t="s">
        <v>90</v>
      </c>
      <c r="D92" s="250"/>
      <c r="E92" s="250"/>
      <c r="F92" s="250"/>
      <c r="G92" s="250"/>
      <c r="H92" s="250"/>
      <c r="I92" s="250"/>
      <c r="J92" s="256">
        <f>BK92</f>
        <v>0</v>
      </c>
      <c r="K92" s="250"/>
      <c r="L92" s="38"/>
      <c r="M92" s="71"/>
      <c r="N92" s="63"/>
      <c r="O92" s="63"/>
      <c r="P92" s="96">
        <f>P93+P139+P251</f>
        <v>0</v>
      </c>
      <c r="Q92" s="63"/>
      <c r="R92" s="96">
        <f>R93+R139+R251</f>
        <v>10.685978199999999</v>
      </c>
      <c r="S92" s="63"/>
      <c r="T92" s="97">
        <f>T93+T139+T251</f>
        <v>3.3000000000000002E-2</v>
      </c>
      <c r="AT92" s="21" t="s">
        <v>67</v>
      </c>
      <c r="AU92" s="21" t="s">
        <v>91</v>
      </c>
      <c r="BK92" s="98">
        <f>BK93+BK139+BK251</f>
        <v>0</v>
      </c>
    </row>
    <row r="93" spans="1:65" s="10" customFormat="1" ht="37.35" customHeight="1">
      <c r="A93" s="259"/>
      <c r="B93" s="283"/>
      <c r="C93" s="259"/>
      <c r="D93" s="257" t="s">
        <v>67</v>
      </c>
      <c r="E93" s="258" t="s">
        <v>122</v>
      </c>
      <c r="F93" s="258" t="s">
        <v>123</v>
      </c>
      <c r="G93" s="259"/>
      <c r="H93" s="259"/>
      <c r="I93" s="259"/>
      <c r="J93" s="260">
        <f>BK93</f>
        <v>0</v>
      </c>
      <c r="K93" s="259"/>
      <c r="L93" s="99"/>
      <c r="M93" s="102"/>
      <c r="N93" s="103"/>
      <c r="O93" s="103"/>
      <c r="P93" s="104">
        <f>P94+P115+P127+P134</f>
        <v>0</v>
      </c>
      <c r="Q93" s="103"/>
      <c r="R93" s="104">
        <f>R94+R115+R127+R134</f>
        <v>8.9007503899999989</v>
      </c>
      <c r="S93" s="103"/>
      <c r="T93" s="105">
        <f>T94+T115+T127+T134</f>
        <v>3.3000000000000002E-2</v>
      </c>
      <c r="AR93" s="100" t="s">
        <v>76</v>
      </c>
      <c r="AT93" s="106" t="s">
        <v>67</v>
      </c>
      <c r="AU93" s="106" t="s">
        <v>68</v>
      </c>
      <c r="AY93" s="100" t="s">
        <v>124</v>
      </c>
      <c r="BK93" s="107">
        <f>BK94+BK115+BK127+BK134</f>
        <v>0</v>
      </c>
    </row>
    <row r="94" spans="1:65" s="10" customFormat="1" ht="19.95" customHeight="1">
      <c r="A94" s="259"/>
      <c r="B94" s="283"/>
      <c r="C94" s="259"/>
      <c r="D94" s="257" t="s">
        <v>67</v>
      </c>
      <c r="E94" s="261" t="s">
        <v>76</v>
      </c>
      <c r="F94" s="261" t="s">
        <v>125</v>
      </c>
      <c r="G94" s="259"/>
      <c r="H94" s="259"/>
      <c r="I94" s="259"/>
      <c r="J94" s="262">
        <f>BK94</f>
        <v>0</v>
      </c>
      <c r="K94" s="259"/>
      <c r="L94" s="99"/>
      <c r="M94" s="102"/>
      <c r="N94" s="103"/>
      <c r="O94" s="103"/>
      <c r="P94" s="104">
        <f>SUM(P95:P114)</f>
        <v>0</v>
      </c>
      <c r="Q94" s="103"/>
      <c r="R94" s="104">
        <f>SUM(R95:R114)</f>
        <v>0.03</v>
      </c>
      <c r="S94" s="103"/>
      <c r="T94" s="105">
        <f>SUM(T95:T114)</f>
        <v>0</v>
      </c>
      <c r="AR94" s="100" t="s">
        <v>76</v>
      </c>
      <c r="AT94" s="106" t="s">
        <v>67</v>
      </c>
      <c r="AU94" s="106" t="s">
        <v>76</v>
      </c>
      <c r="AY94" s="100" t="s">
        <v>124</v>
      </c>
      <c r="BK94" s="107">
        <f>SUM(BK95:BK114)</f>
        <v>0</v>
      </c>
    </row>
    <row r="95" spans="1:65" s="1" customFormat="1" ht="16.5" customHeight="1">
      <c r="A95" s="250"/>
      <c r="B95" s="265"/>
      <c r="C95" s="284" t="s">
        <v>76</v>
      </c>
      <c r="D95" s="284" t="s">
        <v>126</v>
      </c>
      <c r="E95" s="285" t="s">
        <v>127</v>
      </c>
      <c r="F95" s="286" t="s">
        <v>128</v>
      </c>
      <c r="G95" s="287" t="s">
        <v>129</v>
      </c>
      <c r="H95" s="288">
        <v>4</v>
      </c>
      <c r="I95" s="108"/>
      <c r="J95" s="289">
        <f>ROUND(I95*H95,2)</f>
        <v>0</v>
      </c>
      <c r="K95" s="286" t="s">
        <v>130</v>
      </c>
      <c r="L95" s="38"/>
      <c r="M95" s="109" t="s">
        <v>5</v>
      </c>
      <c r="N95" s="110" t="s">
        <v>39</v>
      </c>
      <c r="O95" s="39"/>
      <c r="P95" s="111">
        <f>O95*H95</f>
        <v>0</v>
      </c>
      <c r="Q95" s="111">
        <v>0</v>
      </c>
      <c r="R95" s="111">
        <f>Q95*H95</f>
        <v>0</v>
      </c>
      <c r="S95" s="111">
        <v>0</v>
      </c>
      <c r="T95" s="112">
        <f>S95*H95</f>
        <v>0</v>
      </c>
      <c r="AR95" s="21" t="s">
        <v>131</v>
      </c>
      <c r="AT95" s="21" t="s">
        <v>126</v>
      </c>
      <c r="AU95" s="21" t="s">
        <v>78</v>
      </c>
      <c r="AY95" s="21" t="s">
        <v>124</v>
      </c>
      <c r="BE95" s="113">
        <f>IF(N95="základní",J95,0)</f>
        <v>0</v>
      </c>
      <c r="BF95" s="113">
        <f>IF(N95="snížená",J95,0)</f>
        <v>0</v>
      </c>
      <c r="BG95" s="113">
        <f>IF(N95="zákl. přenesená",J95,0)</f>
        <v>0</v>
      </c>
      <c r="BH95" s="113">
        <f>IF(N95="sníž. přenesená",J95,0)</f>
        <v>0</v>
      </c>
      <c r="BI95" s="113">
        <f>IF(N95="nulová",J95,0)</f>
        <v>0</v>
      </c>
      <c r="BJ95" s="21" t="s">
        <v>76</v>
      </c>
      <c r="BK95" s="113">
        <f>ROUND(I95*H95,2)</f>
        <v>0</v>
      </c>
      <c r="BL95" s="21" t="s">
        <v>131</v>
      </c>
      <c r="BM95" s="21" t="s">
        <v>132</v>
      </c>
    </row>
    <row r="96" spans="1:65" s="1" customFormat="1" ht="24">
      <c r="A96" s="250"/>
      <c r="B96" s="265"/>
      <c r="C96" s="250"/>
      <c r="D96" s="290" t="s">
        <v>133</v>
      </c>
      <c r="E96" s="250"/>
      <c r="F96" s="291" t="s">
        <v>134</v>
      </c>
      <c r="G96" s="250"/>
      <c r="H96" s="250"/>
      <c r="I96" s="114"/>
      <c r="J96" s="250"/>
      <c r="K96" s="250"/>
      <c r="L96" s="38"/>
      <c r="M96" s="115"/>
      <c r="N96" s="39"/>
      <c r="O96" s="39"/>
      <c r="P96" s="39"/>
      <c r="Q96" s="39"/>
      <c r="R96" s="39"/>
      <c r="S96" s="39"/>
      <c r="T96" s="65"/>
      <c r="AT96" s="21" t="s">
        <v>133</v>
      </c>
      <c r="AU96" s="21" t="s">
        <v>78</v>
      </c>
    </row>
    <row r="97" spans="1:65" s="1" customFormat="1" ht="16.5" customHeight="1">
      <c r="A97" s="250"/>
      <c r="B97" s="265"/>
      <c r="C97" s="284" t="s">
        <v>78</v>
      </c>
      <c r="D97" s="284" t="s">
        <v>126</v>
      </c>
      <c r="E97" s="285" t="s">
        <v>135</v>
      </c>
      <c r="F97" s="286" t="s">
        <v>136</v>
      </c>
      <c r="G97" s="287" t="s">
        <v>129</v>
      </c>
      <c r="H97" s="288">
        <v>4</v>
      </c>
      <c r="I97" s="108"/>
      <c r="J97" s="289">
        <f>ROUND(I97*H97,2)</f>
        <v>0</v>
      </c>
      <c r="K97" s="286" t="s">
        <v>130</v>
      </c>
      <c r="L97" s="38"/>
      <c r="M97" s="109" t="s">
        <v>5</v>
      </c>
      <c r="N97" s="110" t="s">
        <v>39</v>
      </c>
      <c r="O97" s="39"/>
      <c r="P97" s="111">
        <f>O97*H97</f>
        <v>0</v>
      </c>
      <c r="Q97" s="111">
        <v>0</v>
      </c>
      <c r="R97" s="111">
        <f>Q97*H97</f>
        <v>0</v>
      </c>
      <c r="S97" s="111">
        <v>0</v>
      </c>
      <c r="T97" s="112">
        <f>S97*H97</f>
        <v>0</v>
      </c>
      <c r="AR97" s="21" t="s">
        <v>131</v>
      </c>
      <c r="AT97" s="21" t="s">
        <v>126</v>
      </c>
      <c r="AU97" s="21" t="s">
        <v>78</v>
      </c>
      <c r="AY97" s="21" t="s">
        <v>124</v>
      </c>
      <c r="BE97" s="113">
        <f>IF(N97="základní",J97,0)</f>
        <v>0</v>
      </c>
      <c r="BF97" s="113">
        <f>IF(N97="snížená",J97,0)</f>
        <v>0</v>
      </c>
      <c r="BG97" s="113">
        <f>IF(N97="zákl. přenesená",J97,0)</f>
        <v>0</v>
      </c>
      <c r="BH97" s="113">
        <f>IF(N97="sníž. přenesená",J97,0)</f>
        <v>0</v>
      </c>
      <c r="BI97" s="113">
        <f>IF(N97="nulová",J97,0)</f>
        <v>0</v>
      </c>
      <c r="BJ97" s="21" t="s">
        <v>76</v>
      </c>
      <c r="BK97" s="113">
        <f>ROUND(I97*H97,2)</f>
        <v>0</v>
      </c>
      <c r="BL97" s="21" t="s">
        <v>131</v>
      </c>
      <c r="BM97" s="21" t="s">
        <v>137</v>
      </c>
    </row>
    <row r="98" spans="1:65" s="1" customFormat="1" ht="24">
      <c r="A98" s="250"/>
      <c r="B98" s="265"/>
      <c r="C98" s="250"/>
      <c r="D98" s="290" t="s">
        <v>133</v>
      </c>
      <c r="E98" s="250"/>
      <c r="F98" s="291" t="s">
        <v>138</v>
      </c>
      <c r="G98" s="250"/>
      <c r="H98" s="250"/>
      <c r="I98" s="114"/>
      <c r="J98" s="250"/>
      <c r="K98" s="250"/>
      <c r="L98" s="38"/>
      <c r="M98" s="115"/>
      <c r="N98" s="39"/>
      <c r="O98" s="39"/>
      <c r="P98" s="39"/>
      <c r="Q98" s="39"/>
      <c r="R98" s="39"/>
      <c r="S98" s="39"/>
      <c r="T98" s="65"/>
      <c r="AT98" s="21" t="s">
        <v>133</v>
      </c>
      <c r="AU98" s="21" t="s">
        <v>78</v>
      </c>
    </row>
    <row r="99" spans="1:65" s="1" customFormat="1" ht="16.5" customHeight="1">
      <c r="A99" s="250"/>
      <c r="B99" s="265"/>
      <c r="C99" s="284" t="s">
        <v>139</v>
      </c>
      <c r="D99" s="284" t="s">
        <v>126</v>
      </c>
      <c r="E99" s="285" t="s">
        <v>140</v>
      </c>
      <c r="F99" s="286" t="s">
        <v>141</v>
      </c>
      <c r="G99" s="287" t="s">
        <v>129</v>
      </c>
      <c r="H99" s="288">
        <v>4</v>
      </c>
      <c r="I99" s="108"/>
      <c r="J99" s="289">
        <f>ROUND(I99*H99,2)</f>
        <v>0</v>
      </c>
      <c r="K99" s="286" t="s">
        <v>130</v>
      </c>
      <c r="L99" s="38"/>
      <c r="M99" s="109" t="s">
        <v>5</v>
      </c>
      <c r="N99" s="110" t="s">
        <v>39</v>
      </c>
      <c r="O99" s="39"/>
      <c r="P99" s="111">
        <f>O99*H99</f>
        <v>0</v>
      </c>
      <c r="Q99" s="111">
        <v>0</v>
      </c>
      <c r="R99" s="111">
        <f>Q99*H99</f>
        <v>0</v>
      </c>
      <c r="S99" s="111">
        <v>0</v>
      </c>
      <c r="T99" s="112">
        <f>S99*H99</f>
        <v>0</v>
      </c>
      <c r="AR99" s="21" t="s">
        <v>131</v>
      </c>
      <c r="AT99" s="21" t="s">
        <v>126</v>
      </c>
      <c r="AU99" s="21" t="s">
        <v>78</v>
      </c>
      <c r="AY99" s="21" t="s">
        <v>124</v>
      </c>
      <c r="BE99" s="113">
        <f>IF(N99="základní",J99,0)</f>
        <v>0</v>
      </c>
      <c r="BF99" s="113">
        <f>IF(N99="snížená",J99,0)</f>
        <v>0</v>
      </c>
      <c r="BG99" s="113">
        <f>IF(N99="zákl. přenesená",J99,0)</f>
        <v>0</v>
      </c>
      <c r="BH99" s="113">
        <f>IF(N99="sníž. přenesená",J99,0)</f>
        <v>0</v>
      </c>
      <c r="BI99" s="113">
        <f>IF(N99="nulová",J99,0)</f>
        <v>0</v>
      </c>
      <c r="BJ99" s="21" t="s">
        <v>76</v>
      </c>
      <c r="BK99" s="113">
        <f>ROUND(I99*H99,2)</f>
        <v>0</v>
      </c>
      <c r="BL99" s="21" t="s">
        <v>131</v>
      </c>
      <c r="BM99" s="21" t="s">
        <v>142</v>
      </c>
    </row>
    <row r="100" spans="1:65" s="1" customFormat="1" ht="36">
      <c r="A100" s="250"/>
      <c r="B100" s="265"/>
      <c r="C100" s="250"/>
      <c r="D100" s="290" t="s">
        <v>133</v>
      </c>
      <c r="E100" s="250"/>
      <c r="F100" s="291" t="s">
        <v>143</v>
      </c>
      <c r="G100" s="250"/>
      <c r="H100" s="250"/>
      <c r="I100" s="114"/>
      <c r="J100" s="250"/>
      <c r="K100" s="250"/>
      <c r="L100" s="38"/>
      <c r="M100" s="115"/>
      <c r="N100" s="39"/>
      <c r="O100" s="39"/>
      <c r="P100" s="39"/>
      <c r="Q100" s="39"/>
      <c r="R100" s="39"/>
      <c r="S100" s="39"/>
      <c r="T100" s="65"/>
      <c r="AT100" s="21" t="s">
        <v>133</v>
      </c>
      <c r="AU100" s="21" t="s">
        <v>78</v>
      </c>
    </row>
    <row r="101" spans="1:65" s="1" customFormat="1" ht="16.5" customHeight="1">
      <c r="A101" s="250"/>
      <c r="B101" s="265"/>
      <c r="C101" s="284" t="s">
        <v>131</v>
      </c>
      <c r="D101" s="284" t="s">
        <v>126</v>
      </c>
      <c r="E101" s="285" t="s">
        <v>144</v>
      </c>
      <c r="F101" s="286" t="s">
        <v>145</v>
      </c>
      <c r="G101" s="287" t="s">
        <v>129</v>
      </c>
      <c r="H101" s="288">
        <v>4</v>
      </c>
      <c r="I101" s="108"/>
      <c r="J101" s="289">
        <f>ROUND(I101*H101,2)</f>
        <v>0</v>
      </c>
      <c r="K101" s="286" t="s">
        <v>130</v>
      </c>
      <c r="L101" s="38"/>
      <c r="M101" s="109" t="s">
        <v>5</v>
      </c>
      <c r="N101" s="110" t="s">
        <v>39</v>
      </c>
      <c r="O101" s="39"/>
      <c r="P101" s="111">
        <f>O101*H101</f>
        <v>0</v>
      </c>
      <c r="Q101" s="111">
        <v>0</v>
      </c>
      <c r="R101" s="111">
        <f>Q101*H101</f>
        <v>0</v>
      </c>
      <c r="S101" s="111">
        <v>0</v>
      </c>
      <c r="T101" s="112">
        <f>S101*H101</f>
        <v>0</v>
      </c>
      <c r="AR101" s="21" t="s">
        <v>131</v>
      </c>
      <c r="AT101" s="21" t="s">
        <v>126</v>
      </c>
      <c r="AU101" s="21" t="s">
        <v>78</v>
      </c>
      <c r="AY101" s="21" t="s">
        <v>124</v>
      </c>
      <c r="BE101" s="113">
        <f>IF(N101="základní",J101,0)</f>
        <v>0</v>
      </c>
      <c r="BF101" s="113">
        <f>IF(N101="snížená",J101,0)</f>
        <v>0</v>
      </c>
      <c r="BG101" s="113">
        <f>IF(N101="zákl. přenesená",J101,0)</f>
        <v>0</v>
      </c>
      <c r="BH101" s="113">
        <f>IF(N101="sníž. přenesená",J101,0)</f>
        <v>0</v>
      </c>
      <c r="BI101" s="113">
        <f>IF(N101="nulová",J101,0)</f>
        <v>0</v>
      </c>
      <c r="BJ101" s="21" t="s">
        <v>76</v>
      </c>
      <c r="BK101" s="113">
        <f>ROUND(I101*H101,2)</f>
        <v>0</v>
      </c>
      <c r="BL101" s="21" t="s">
        <v>131</v>
      </c>
      <c r="BM101" s="21" t="s">
        <v>146</v>
      </c>
    </row>
    <row r="102" spans="1:65" s="1" customFormat="1" ht="24">
      <c r="A102" s="250"/>
      <c r="B102" s="265"/>
      <c r="C102" s="250"/>
      <c r="D102" s="290" t="s">
        <v>133</v>
      </c>
      <c r="E102" s="250"/>
      <c r="F102" s="291" t="s">
        <v>147</v>
      </c>
      <c r="G102" s="250"/>
      <c r="H102" s="250"/>
      <c r="I102" s="114"/>
      <c r="J102" s="250"/>
      <c r="K102" s="250"/>
      <c r="L102" s="38"/>
      <c r="M102" s="115"/>
      <c r="N102" s="39"/>
      <c r="O102" s="39"/>
      <c r="P102" s="39"/>
      <c r="Q102" s="39"/>
      <c r="R102" s="39"/>
      <c r="S102" s="39"/>
      <c r="T102" s="65"/>
      <c r="AT102" s="21" t="s">
        <v>133</v>
      </c>
      <c r="AU102" s="21" t="s">
        <v>78</v>
      </c>
    </row>
    <row r="103" spans="1:65" s="1" customFormat="1" ht="16.5" customHeight="1">
      <c r="A103" s="250"/>
      <c r="B103" s="265"/>
      <c r="C103" s="284" t="s">
        <v>148</v>
      </c>
      <c r="D103" s="284" t="s">
        <v>126</v>
      </c>
      <c r="E103" s="285" t="s">
        <v>149</v>
      </c>
      <c r="F103" s="286" t="s">
        <v>150</v>
      </c>
      <c r="G103" s="287" t="s">
        <v>129</v>
      </c>
      <c r="H103" s="288">
        <v>4</v>
      </c>
      <c r="I103" s="108"/>
      <c r="J103" s="289">
        <f>ROUND(I103*H103,2)</f>
        <v>0</v>
      </c>
      <c r="K103" s="286" t="s">
        <v>130</v>
      </c>
      <c r="L103" s="38"/>
      <c r="M103" s="109" t="s">
        <v>5</v>
      </c>
      <c r="N103" s="110" t="s">
        <v>39</v>
      </c>
      <c r="O103" s="39"/>
      <c r="P103" s="111">
        <f>O103*H103</f>
        <v>0</v>
      </c>
      <c r="Q103" s="111">
        <v>0</v>
      </c>
      <c r="R103" s="111">
        <f>Q103*H103</f>
        <v>0</v>
      </c>
      <c r="S103" s="111">
        <v>0</v>
      </c>
      <c r="T103" s="112">
        <f>S103*H103</f>
        <v>0</v>
      </c>
      <c r="AR103" s="21" t="s">
        <v>131</v>
      </c>
      <c r="AT103" s="21" t="s">
        <v>126</v>
      </c>
      <c r="AU103" s="21" t="s">
        <v>78</v>
      </c>
      <c r="AY103" s="21" t="s">
        <v>124</v>
      </c>
      <c r="BE103" s="113">
        <f>IF(N103="základní",J103,0)</f>
        <v>0</v>
      </c>
      <c r="BF103" s="113">
        <f>IF(N103="snížená",J103,0)</f>
        <v>0</v>
      </c>
      <c r="BG103" s="113">
        <f>IF(N103="zákl. přenesená",J103,0)</f>
        <v>0</v>
      </c>
      <c r="BH103" s="113">
        <f>IF(N103="sníž. přenesená",J103,0)</f>
        <v>0</v>
      </c>
      <c r="BI103" s="113">
        <f>IF(N103="nulová",J103,0)</f>
        <v>0</v>
      </c>
      <c r="BJ103" s="21" t="s">
        <v>76</v>
      </c>
      <c r="BK103" s="113">
        <f>ROUND(I103*H103,2)</f>
        <v>0</v>
      </c>
      <c r="BL103" s="21" t="s">
        <v>131</v>
      </c>
      <c r="BM103" s="21" t="s">
        <v>151</v>
      </c>
    </row>
    <row r="104" spans="1:65" s="1" customFormat="1">
      <c r="A104" s="250"/>
      <c r="B104" s="265"/>
      <c r="C104" s="250"/>
      <c r="D104" s="290" t="s">
        <v>133</v>
      </c>
      <c r="E104" s="250"/>
      <c r="F104" s="291" t="s">
        <v>152</v>
      </c>
      <c r="G104" s="250"/>
      <c r="H104" s="250"/>
      <c r="I104" s="114"/>
      <c r="J104" s="250"/>
      <c r="K104" s="250"/>
      <c r="L104" s="38"/>
      <c r="M104" s="115"/>
      <c r="N104" s="39"/>
      <c r="O104" s="39"/>
      <c r="P104" s="39"/>
      <c r="Q104" s="39"/>
      <c r="R104" s="39"/>
      <c r="S104" s="39"/>
      <c r="T104" s="65"/>
      <c r="AT104" s="21" t="s">
        <v>133</v>
      </c>
      <c r="AU104" s="21" t="s">
        <v>78</v>
      </c>
    </row>
    <row r="105" spans="1:65" s="1" customFormat="1" ht="16.5" customHeight="1">
      <c r="A105" s="250"/>
      <c r="B105" s="265"/>
      <c r="C105" s="284" t="s">
        <v>153</v>
      </c>
      <c r="D105" s="284" t="s">
        <v>126</v>
      </c>
      <c r="E105" s="285" t="s">
        <v>154</v>
      </c>
      <c r="F105" s="286" t="s">
        <v>155</v>
      </c>
      <c r="G105" s="287" t="s">
        <v>156</v>
      </c>
      <c r="H105" s="288">
        <v>8</v>
      </c>
      <c r="I105" s="108"/>
      <c r="J105" s="289">
        <f>ROUND(I105*H105,2)</f>
        <v>0</v>
      </c>
      <c r="K105" s="286" t="s">
        <v>130</v>
      </c>
      <c r="L105" s="38"/>
      <c r="M105" s="109" t="s">
        <v>5</v>
      </c>
      <c r="N105" s="110" t="s">
        <v>39</v>
      </c>
      <c r="O105" s="39"/>
      <c r="P105" s="111">
        <f>O105*H105</f>
        <v>0</v>
      </c>
      <c r="Q105" s="111">
        <v>0</v>
      </c>
      <c r="R105" s="111">
        <f>Q105*H105</f>
        <v>0</v>
      </c>
      <c r="S105" s="111">
        <v>0</v>
      </c>
      <c r="T105" s="112">
        <f>S105*H105</f>
        <v>0</v>
      </c>
      <c r="AR105" s="21" t="s">
        <v>131</v>
      </c>
      <c r="AT105" s="21" t="s">
        <v>126</v>
      </c>
      <c r="AU105" s="21" t="s">
        <v>78</v>
      </c>
      <c r="AY105" s="21" t="s">
        <v>124</v>
      </c>
      <c r="BE105" s="113">
        <f>IF(N105="základní",J105,0)</f>
        <v>0</v>
      </c>
      <c r="BF105" s="113">
        <f>IF(N105="snížená",J105,0)</f>
        <v>0</v>
      </c>
      <c r="BG105" s="113">
        <f>IF(N105="zákl. přenesená",J105,0)</f>
        <v>0</v>
      </c>
      <c r="BH105" s="113">
        <f>IF(N105="sníž. přenesená",J105,0)</f>
        <v>0</v>
      </c>
      <c r="BI105" s="113">
        <f>IF(N105="nulová",J105,0)</f>
        <v>0</v>
      </c>
      <c r="BJ105" s="21" t="s">
        <v>76</v>
      </c>
      <c r="BK105" s="113">
        <f>ROUND(I105*H105,2)</f>
        <v>0</v>
      </c>
      <c r="BL105" s="21" t="s">
        <v>131</v>
      </c>
      <c r="BM105" s="21" t="s">
        <v>157</v>
      </c>
    </row>
    <row r="106" spans="1:65" s="1" customFormat="1" ht="24">
      <c r="A106" s="250"/>
      <c r="B106" s="265"/>
      <c r="C106" s="250"/>
      <c r="D106" s="290" t="s">
        <v>133</v>
      </c>
      <c r="E106" s="250"/>
      <c r="F106" s="291" t="s">
        <v>158</v>
      </c>
      <c r="G106" s="250"/>
      <c r="H106" s="250"/>
      <c r="I106" s="114"/>
      <c r="J106" s="250"/>
      <c r="K106" s="250"/>
      <c r="L106" s="38"/>
      <c r="M106" s="115"/>
      <c r="N106" s="39"/>
      <c r="O106" s="39"/>
      <c r="P106" s="39"/>
      <c r="Q106" s="39"/>
      <c r="R106" s="39"/>
      <c r="S106" s="39"/>
      <c r="T106" s="65"/>
      <c r="AT106" s="21" t="s">
        <v>133</v>
      </c>
      <c r="AU106" s="21" t="s">
        <v>78</v>
      </c>
    </row>
    <row r="107" spans="1:65" s="11" customFormat="1">
      <c r="A107" s="292"/>
      <c r="B107" s="293"/>
      <c r="C107" s="292"/>
      <c r="D107" s="290" t="s">
        <v>159</v>
      </c>
      <c r="E107" s="292"/>
      <c r="F107" s="294" t="s">
        <v>160</v>
      </c>
      <c r="G107" s="292"/>
      <c r="H107" s="295">
        <v>8</v>
      </c>
      <c r="I107" s="117"/>
      <c r="J107" s="292"/>
      <c r="K107" s="292"/>
      <c r="L107" s="116"/>
      <c r="M107" s="118"/>
      <c r="N107" s="119"/>
      <c r="O107" s="119"/>
      <c r="P107" s="119"/>
      <c r="Q107" s="119"/>
      <c r="R107" s="119"/>
      <c r="S107" s="119"/>
      <c r="T107" s="120"/>
      <c r="AT107" s="121" t="s">
        <v>159</v>
      </c>
      <c r="AU107" s="121" t="s">
        <v>78</v>
      </c>
      <c r="AV107" s="11" t="s">
        <v>78</v>
      </c>
      <c r="AW107" s="11" t="s">
        <v>6</v>
      </c>
      <c r="AX107" s="11" t="s">
        <v>76</v>
      </c>
      <c r="AY107" s="121" t="s">
        <v>124</v>
      </c>
    </row>
    <row r="108" spans="1:65" s="1" customFormat="1" ht="25.5" customHeight="1">
      <c r="A108" s="250"/>
      <c r="B108" s="265"/>
      <c r="C108" s="284" t="s">
        <v>161</v>
      </c>
      <c r="D108" s="284" t="s">
        <v>126</v>
      </c>
      <c r="E108" s="285" t="s">
        <v>162</v>
      </c>
      <c r="F108" s="286" t="s">
        <v>163</v>
      </c>
      <c r="G108" s="287" t="s">
        <v>164</v>
      </c>
      <c r="H108" s="288">
        <v>200</v>
      </c>
      <c r="I108" s="108"/>
      <c r="J108" s="289">
        <f>ROUND(I108*H108,2)</f>
        <v>0</v>
      </c>
      <c r="K108" s="286" t="s">
        <v>130</v>
      </c>
      <c r="L108" s="38"/>
      <c r="M108" s="109" t="s">
        <v>5</v>
      </c>
      <c r="N108" s="110" t="s">
        <v>39</v>
      </c>
      <c r="O108" s="39"/>
      <c r="P108" s="111">
        <f>O108*H108</f>
        <v>0</v>
      </c>
      <c r="Q108" s="111">
        <v>0</v>
      </c>
      <c r="R108" s="111">
        <f>Q108*H108</f>
        <v>0</v>
      </c>
      <c r="S108" s="111">
        <v>0</v>
      </c>
      <c r="T108" s="112">
        <f>S108*H108</f>
        <v>0</v>
      </c>
      <c r="AR108" s="21" t="s">
        <v>131</v>
      </c>
      <c r="AT108" s="21" t="s">
        <v>126</v>
      </c>
      <c r="AU108" s="21" t="s">
        <v>78</v>
      </c>
      <c r="AY108" s="21" t="s">
        <v>124</v>
      </c>
      <c r="BE108" s="113">
        <f>IF(N108="základní",J108,0)</f>
        <v>0</v>
      </c>
      <c r="BF108" s="113">
        <f>IF(N108="snížená",J108,0)</f>
        <v>0</v>
      </c>
      <c r="BG108" s="113">
        <f>IF(N108="zákl. přenesená",J108,0)</f>
        <v>0</v>
      </c>
      <c r="BH108" s="113">
        <f>IF(N108="sníž. přenesená",J108,0)</f>
        <v>0</v>
      </c>
      <c r="BI108" s="113">
        <f>IF(N108="nulová",J108,0)</f>
        <v>0</v>
      </c>
      <c r="BJ108" s="21" t="s">
        <v>76</v>
      </c>
      <c r="BK108" s="113">
        <f>ROUND(I108*H108,2)</f>
        <v>0</v>
      </c>
      <c r="BL108" s="21" t="s">
        <v>131</v>
      </c>
      <c r="BM108" s="21" t="s">
        <v>165</v>
      </c>
    </row>
    <row r="109" spans="1:65" s="1" customFormat="1" ht="24">
      <c r="A109" s="250"/>
      <c r="B109" s="265"/>
      <c r="C109" s="250"/>
      <c r="D109" s="290" t="s">
        <v>133</v>
      </c>
      <c r="E109" s="250"/>
      <c r="F109" s="291" t="s">
        <v>166</v>
      </c>
      <c r="G109" s="250"/>
      <c r="H109" s="250"/>
      <c r="I109" s="114"/>
      <c r="J109" s="250"/>
      <c r="K109" s="250"/>
      <c r="L109" s="38"/>
      <c r="M109" s="115"/>
      <c r="N109" s="39"/>
      <c r="O109" s="39"/>
      <c r="P109" s="39"/>
      <c r="Q109" s="39"/>
      <c r="R109" s="39"/>
      <c r="S109" s="39"/>
      <c r="T109" s="65"/>
      <c r="AT109" s="21" t="s">
        <v>133</v>
      </c>
      <c r="AU109" s="21" t="s">
        <v>78</v>
      </c>
    </row>
    <row r="110" spans="1:65" s="1" customFormat="1" ht="16.5" customHeight="1">
      <c r="A110" s="250"/>
      <c r="B110" s="265"/>
      <c r="C110" s="296" t="s">
        <v>167</v>
      </c>
      <c r="D110" s="296" t="s">
        <v>168</v>
      </c>
      <c r="E110" s="297" t="s">
        <v>169</v>
      </c>
      <c r="F110" s="298" t="s">
        <v>170</v>
      </c>
      <c r="G110" s="299" t="s">
        <v>171</v>
      </c>
      <c r="H110" s="300">
        <v>30</v>
      </c>
      <c r="I110" s="122"/>
      <c r="J110" s="301">
        <f>ROUND(I110*H110,2)</f>
        <v>0</v>
      </c>
      <c r="K110" s="298" t="s">
        <v>130</v>
      </c>
      <c r="L110" s="123"/>
      <c r="M110" s="124" t="s">
        <v>5</v>
      </c>
      <c r="N110" s="125" t="s">
        <v>39</v>
      </c>
      <c r="O110" s="39"/>
      <c r="P110" s="111">
        <f>O110*H110</f>
        <v>0</v>
      </c>
      <c r="Q110" s="111">
        <v>1E-3</v>
      </c>
      <c r="R110" s="111">
        <f>Q110*H110</f>
        <v>0.03</v>
      </c>
      <c r="S110" s="111">
        <v>0</v>
      </c>
      <c r="T110" s="112">
        <f>S110*H110</f>
        <v>0</v>
      </c>
      <c r="AR110" s="21" t="s">
        <v>167</v>
      </c>
      <c r="AT110" s="21" t="s">
        <v>168</v>
      </c>
      <c r="AU110" s="21" t="s">
        <v>78</v>
      </c>
      <c r="AY110" s="21" t="s">
        <v>124</v>
      </c>
      <c r="BE110" s="113">
        <f>IF(N110="základní",J110,0)</f>
        <v>0</v>
      </c>
      <c r="BF110" s="113">
        <f>IF(N110="snížená",J110,0)</f>
        <v>0</v>
      </c>
      <c r="BG110" s="113">
        <f>IF(N110="zákl. přenesená",J110,0)</f>
        <v>0</v>
      </c>
      <c r="BH110" s="113">
        <f>IF(N110="sníž. přenesená",J110,0)</f>
        <v>0</v>
      </c>
      <c r="BI110" s="113">
        <f>IF(N110="nulová",J110,0)</f>
        <v>0</v>
      </c>
      <c r="BJ110" s="21" t="s">
        <v>76</v>
      </c>
      <c r="BK110" s="113">
        <f>ROUND(I110*H110,2)</f>
        <v>0</v>
      </c>
      <c r="BL110" s="21" t="s">
        <v>131</v>
      </c>
      <c r="BM110" s="21" t="s">
        <v>172</v>
      </c>
    </row>
    <row r="111" spans="1:65" s="1" customFormat="1">
      <c r="A111" s="250"/>
      <c r="B111" s="265"/>
      <c r="C111" s="250"/>
      <c r="D111" s="290" t="s">
        <v>133</v>
      </c>
      <c r="E111" s="250"/>
      <c r="F111" s="291" t="s">
        <v>170</v>
      </c>
      <c r="G111" s="250"/>
      <c r="H111" s="250"/>
      <c r="I111" s="114"/>
      <c r="J111" s="250"/>
      <c r="K111" s="250"/>
      <c r="L111" s="38"/>
      <c r="M111" s="115"/>
      <c r="N111" s="39"/>
      <c r="O111" s="39"/>
      <c r="P111" s="39"/>
      <c r="Q111" s="39"/>
      <c r="R111" s="39"/>
      <c r="S111" s="39"/>
      <c r="T111" s="65"/>
      <c r="AT111" s="21" t="s">
        <v>133</v>
      </c>
      <c r="AU111" s="21" t="s">
        <v>78</v>
      </c>
    </row>
    <row r="112" spans="1:65" s="11" customFormat="1">
      <c r="A112" s="292"/>
      <c r="B112" s="293"/>
      <c r="C112" s="292"/>
      <c r="D112" s="290" t="s">
        <v>159</v>
      </c>
      <c r="E112" s="292"/>
      <c r="F112" s="294" t="s">
        <v>173</v>
      </c>
      <c r="G112" s="292"/>
      <c r="H112" s="295">
        <v>30</v>
      </c>
      <c r="I112" s="117"/>
      <c r="J112" s="292"/>
      <c r="K112" s="292"/>
      <c r="L112" s="116"/>
      <c r="M112" s="118"/>
      <c r="N112" s="119"/>
      <c r="O112" s="119"/>
      <c r="P112" s="119"/>
      <c r="Q112" s="119"/>
      <c r="R112" s="119"/>
      <c r="S112" s="119"/>
      <c r="T112" s="120"/>
      <c r="AT112" s="121" t="s">
        <v>159</v>
      </c>
      <c r="AU112" s="121" t="s">
        <v>78</v>
      </c>
      <c r="AV112" s="11" t="s">
        <v>78</v>
      </c>
      <c r="AW112" s="11" t="s">
        <v>6</v>
      </c>
      <c r="AX112" s="11" t="s">
        <v>76</v>
      </c>
      <c r="AY112" s="121" t="s">
        <v>124</v>
      </c>
    </row>
    <row r="113" spans="1:65" s="1" customFormat="1" ht="16.5" customHeight="1">
      <c r="A113" s="250"/>
      <c r="B113" s="265"/>
      <c r="C113" s="284" t="s">
        <v>174</v>
      </c>
      <c r="D113" s="284" t="s">
        <v>126</v>
      </c>
      <c r="E113" s="285" t="s">
        <v>175</v>
      </c>
      <c r="F113" s="286" t="s">
        <v>176</v>
      </c>
      <c r="G113" s="287" t="s">
        <v>164</v>
      </c>
      <c r="H113" s="288">
        <v>200</v>
      </c>
      <c r="I113" s="108"/>
      <c r="J113" s="289">
        <f>ROUND(I113*H113,2)</f>
        <v>0</v>
      </c>
      <c r="K113" s="286" t="s">
        <v>130</v>
      </c>
      <c r="L113" s="38"/>
      <c r="M113" s="109" t="s">
        <v>5</v>
      </c>
      <c r="N113" s="110" t="s">
        <v>39</v>
      </c>
      <c r="O113" s="39"/>
      <c r="P113" s="111">
        <f>O113*H113</f>
        <v>0</v>
      </c>
      <c r="Q113" s="111">
        <v>0</v>
      </c>
      <c r="R113" s="111">
        <f>Q113*H113</f>
        <v>0</v>
      </c>
      <c r="S113" s="111">
        <v>0</v>
      </c>
      <c r="T113" s="112">
        <f>S113*H113</f>
        <v>0</v>
      </c>
      <c r="AR113" s="21" t="s">
        <v>131</v>
      </c>
      <c r="AT113" s="21" t="s">
        <v>126</v>
      </c>
      <c r="AU113" s="21" t="s">
        <v>78</v>
      </c>
      <c r="AY113" s="21" t="s">
        <v>124</v>
      </c>
      <c r="BE113" s="113">
        <f>IF(N113="základní",J113,0)</f>
        <v>0</v>
      </c>
      <c r="BF113" s="113">
        <f>IF(N113="snížená",J113,0)</f>
        <v>0</v>
      </c>
      <c r="BG113" s="113">
        <f>IF(N113="zákl. přenesená",J113,0)</f>
        <v>0</v>
      </c>
      <c r="BH113" s="113">
        <f>IF(N113="sníž. přenesená",J113,0)</f>
        <v>0</v>
      </c>
      <c r="BI113" s="113">
        <f>IF(N113="nulová",J113,0)</f>
        <v>0</v>
      </c>
      <c r="BJ113" s="21" t="s">
        <v>76</v>
      </c>
      <c r="BK113" s="113">
        <f>ROUND(I113*H113,2)</f>
        <v>0</v>
      </c>
      <c r="BL113" s="21" t="s">
        <v>131</v>
      </c>
      <c r="BM113" s="21" t="s">
        <v>177</v>
      </c>
    </row>
    <row r="114" spans="1:65" s="1" customFormat="1">
      <c r="A114" s="250"/>
      <c r="B114" s="265"/>
      <c r="C114" s="250"/>
      <c r="D114" s="290" t="s">
        <v>133</v>
      </c>
      <c r="E114" s="250"/>
      <c r="F114" s="291" t="s">
        <v>178</v>
      </c>
      <c r="G114" s="250"/>
      <c r="H114" s="250"/>
      <c r="I114" s="114"/>
      <c r="J114" s="250"/>
      <c r="K114" s="250"/>
      <c r="L114" s="38"/>
      <c r="M114" s="115"/>
      <c r="N114" s="39"/>
      <c r="O114" s="39"/>
      <c r="P114" s="39"/>
      <c r="Q114" s="39"/>
      <c r="R114" s="39"/>
      <c r="S114" s="39"/>
      <c r="T114" s="65"/>
      <c r="AT114" s="21" t="s">
        <v>133</v>
      </c>
      <c r="AU114" s="21" t="s">
        <v>78</v>
      </c>
    </row>
    <row r="115" spans="1:65" s="10" customFormat="1" ht="29.85" customHeight="1">
      <c r="A115" s="259"/>
      <c r="B115" s="283"/>
      <c r="C115" s="259"/>
      <c r="D115" s="257" t="s">
        <v>67</v>
      </c>
      <c r="E115" s="261" t="s">
        <v>78</v>
      </c>
      <c r="F115" s="261" t="s">
        <v>179</v>
      </c>
      <c r="G115" s="259"/>
      <c r="H115" s="259"/>
      <c r="I115" s="101"/>
      <c r="J115" s="262">
        <f>BK115</f>
        <v>0</v>
      </c>
      <c r="K115" s="259"/>
      <c r="L115" s="99"/>
      <c r="M115" s="102"/>
      <c r="N115" s="103"/>
      <c r="O115" s="103"/>
      <c r="P115" s="104">
        <f>SUM(P116:P126)</f>
        <v>0</v>
      </c>
      <c r="Q115" s="103"/>
      <c r="R115" s="104">
        <f>SUM(R116:R126)</f>
        <v>8.8690403900000003</v>
      </c>
      <c r="S115" s="103"/>
      <c r="T115" s="105">
        <f>SUM(T116:T126)</f>
        <v>0</v>
      </c>
      <c r="AR115" s="100" t="s">
        <v>76</v>
      </c>
      <c r="AT115" s="106" t="s">
        <v>67</v>
      </c>
      <c r="AU115" s="106" t="s">
        <v>76</v>
      </c>
      <c r="AY115" s="100" t="s">
        <v>124</v>
      </c>
      <c r="BK115" s="107">
        <f>SUM(BK116:BK126)</f>
        <v>0</v>
      </c>
    </row>
    <row r="116" spans="1:65" s="1" customFormat="1" ht="16.5" customHeight="1">
      <c r="A116" s="250"/>
      <c r="B116" s="265"/>
      <c r="C116" s="284" t="s">
        <v>180</v>
      </c>
      <c r="D116" s="284" t="s">
        <v>126</v>
      </c>
      <c r="E116" s="285" t="s">
        <v>181</v>
      </c>
      <c r="F116" s="286" t="s">
        <v>182</v>
      </c>
      <c r="G116" s="287" t="s">
        <v>129</v>
      </c>
      <c r="H116" s="288">
        <v>0.28999999999999998</v>
      </c>
      <c r="I116" s="108"/>
      <c r="J116" s="289">
        <f>ROUND(I116*H116,2)</f>
        <v>0</v>
      </c>
      <c r="K116" s="286" t="s">
        <v>130</v>
      </c>
      <c r="L116" s="38"/>
      <c r="M116" s="109" t="s">
        <v>5</v>
      </c>
      <c r="N116" s="110" t="s">
        <v>39</v>
      </c>
      <c r="O116" s="39"/>
      <c r="P116" s="111">
        <f>O116*H116</f>
        <v>0</v>
      </c>
      <c r="Q116" s="111">
        <v>2.2563399999999998</v>
      </c>
      <c r="R116" s="111">
        <f>Q116*H116</f>
        <v>0.65433859999999988</v>
      </c>
      <c r="S116" s="111">
        <v>0</v>
      </c>
      <c r="T116" s="112">
        <f>S116*H116</f>
        <v>0</v>
      </c>
      <c r="AR116" s="21" t="s">
        <v>131</v>
      </c>
      <c r="AT116" s="21" t="s">
        <v>126</v>
      </c>
      <c r="AU116" s="21" t="s">
        <v>78</v>
      </c>
      <c r="AY116" s="21" t="s">
        <v>124</v>
      </c>
      <c r="BE116" s="113">
        <f>IF(N116="základní",J116,0)</f>
        <v>0</v>
      </c>
      <c r="BF116" s="113">
        <f>IF(N116="snížená",J116,0)</f>
        <v>0</v>
      </c>
      <c r="BG116" s="113">
        <f>IF(N116="zákl. přenesená",J116,0)</f>
        <v>0</v>
      </c>
      <c r="BH116" s="113">
        <f>IF(N116="sníž. přenesená",J116,0)</f>
        <v>0</v>
      </c>
      <c r="BI116" s="113">
        <f>IF(N116="nulová",J116,0)</f>
        <v>0</v>
      </c>
      <c r="BJ116" s="21" t="s">
        <v>76</v>
      </c>
      <c r="BK116" s="113">
        <f>ROUND(I116*H116,2)</f>
        <v>0</v>
      </c>
      <c r="BL116" s="21" t="s">
        <v>131</v>
      </c>
      <c r="BM116" s="21" t="s">
        <v>183</v>
      </c>
    </row>
    <row r="117" spans="1:65" s="1" customFormat="1">
      <c r="A117" s="250"/>
      <c r="B117" s="265"/>
      <c r="C117" s="250"/>
      <c r="D117" s="290" t="s">
        <v>133</v>
      </c>
      <c r="E117" s="250"/>
      <c r="F117" s="291" t="s">
        <v>184</v>
      </c>
      <c r="G117" s="250"/>
      <c r="H117" s="250"/>
      <c r="I117" s="114"/>
      <c r="J117" s="250"/>
      <c r="K117" s="250"/>
      <c r="L117" s="38"/>
      <c r="M117" s="115"/>
      <c r="N117" s="39"/>
      <c r="O117" s="39"/>
      <c r="P117" s="39"/>
      <c r="Q117" s="39"/>
      <c r="R117" s="39"/>
      <c r="S117" s="39"/>
      <c r="T117" s="65"/>
      <c r="AT117" s="21" t="s">
        <v>133</v>
      </c>
      <c r="AU117" s="21" t="s">
        <v>78</v>
      </c>
    </row>
    <row r="118" spans="1:65" s="1" customFormat="1" ht="16.5" customHeight="1">
      <c r="A118" s="250"/>
      <c r="B118" s="265"/>
      <c r="C118" s="284" t="s">
        <v>185</v>
      </c>
      <c r="D118" s="284" t="s">
        <v>126</v>
      </c>
      <c r="E118" s="285" t="s">
        <v>186</v>
      </c>
      <c r="F118" s="286" t="s">
        <v>187</v>
      </c>
      <c r="G118" s="287" t="s">
        <v>129</v>
      </c>
      <c r="H118" s="288">
        <v>3.2</v>
      </c>
      <c r="I118" s="108"/>
      <c r="J118" s="289">
        <f>ROUND(I118*H118,2)</f>
        <v>0</v>
      </c>
      <c r="K118" s="286" t="s">
        <v>130</v>
      </c>
      <c r="L118" s="38"/>
      <c r="M118" s="109" t="s">
        <v>5</v>
      </c>
      <c r="N118" s="110" t="s">
        <v>39</v>
      </c>
      <c r="O118" s="39"/>
      <c r="P118" s="111">
        <f>O118*H118</f>
        <v>0</v>
      </c>
      <c r="Q118" s="111">
        <v>2.45329</v>
      </c>
      <c r="R118" s="111">
        <f>Q118*H118</f>
        <v>7.8505280000000006</v>
      </c>
      <c r="S118" s="111">
        <v>0</v>
      </c>
      <c r="T118" s="112">
        <f>S118*H118</f>
        <v>0</v>
      </c>
      <c r="AR118" s="21" t="s">
        <v>131</v>
      </c>
      <c r="AT118" s="21" t="s">
        <v>126</v>
      </c>
      <c r="AU118" s="21" t="s">
        <v>78</v>
      </c>
      <c r="AY118" s="21" t="s">
        <v>124</v>
      </c>
      <c r="BE118" s="113">
        <f>IF(N118="základní",J118,0)</f>
        <v>0</v>
      </c>
      <c r="BF118" s="113">
        <f>IF(N118="snížená",J118,0)</f>
        <v>0</v>
      </c>
      <c r="BG118" s="113">
        <f>IF(N118="zákl. přenesená",J118,0)</f>
        <v>0</v>
      </c>
      <c r="BH118" s="113">
        <f>IF(N118="sníž. přenesená",J118,0)</f>
        <v>0</v>
      </c>
      <c r="BI118" s="113">
        <f>IF(N118="nulová",J118,0)</f>
        <v>0</v>
      </c>
      <c r="BJ118" s="21" t="s">
        <v>76</v>
      </c>
      <c r="BK118" s="113">
        <f>ROUND(I118*H118,2)</f>
        <v>0</v>
      </c>
      <c r="BL118" s="21" t="s">
        <v>131</v>
      </c>
      <c r="BM118" s="21" t="s">
        <v>188</v>
      </c>
    </row>
    <row r="119" spans="1:65" s="1" customFormat="1" ht="24">
      <c r="A119" s="250"/>
      <c r="B119" s="265"/>
      <c r="C119" s="250"/>
      <c r="D119" s="290" t="s">
        <v>133</v>
      </c>
      <c r="E119" s="250"/>
      <c r="F119" s="291" t="s">
        <v>189</v>
      </c>
      <c r="G119" s="250"/>
      <c r="H119" s="250"/>
      <c r="I119" s="114"/>
      <c r="J119" s="250"/>
      <c r="K119" s="250"/>
      <c r="L119" s="38"/>
      <c r="M119" s="115"/>
      <c r="N119" s="39"/>
      <c r="O119" s="39"/>
      <c r="P119" s="39"/>
      <c r="Q119" s="39"/>
      <c r="R119" s="39"/>
      <c r="S119" s="39"/>
      <c r="T119" s="65"/>
      <c r="AT119" s="21" t="s">
        <v>133</v>
      </c>
      <c r="AU119" s="21" t="s">
        <v>78</v>
      </c>
    </row>
    <row r="120" spans="1:65" s="1" customFormat="1" ht="16.5" customHeight="1">
      <c r="A120" s="250"/>
      <c r="B120" s="265"/>
      <c r="C120" s="284" t="s">
        <v>190</v>
      </c>
      <c r="D120" s="284" t="s">
        <v>126</v>
      </c>
      <c r="E120" s="285" t="s">
        <v>191</v>
      </c>
      <c r="F120" s="286" t="s">
        <v>192</v>
      </c>
      <c r="G120" s="287" t="s">
        <v>164</v>
      </c>
      <c r="H120" s="288">
        <v>22.8</v>
      </c>
      <c r="I120" s="108"/>
      <c r="J120" s="289">
        <f>ROUND(I120*H120,2)</f>
        <v>0</v>
      </c>
      <c r="K120" s="286" t="s">
        <v>130</v>
      </c>
      <c r="L120" s="38"/>
      <c r="M120" s="109" t="s">
        <v>5</v>
      </c>
      <c r="N120" s="110" t="s">
        <v>39</v>
      </c>
      <c r="O120" s="39"/>
      <c r="P120" s="111">
        <f>O120*H120</f>
        <v>0</v>
      </c>
      <c r="Q120" s="111">
        <v>2.64E-3</v>
      </c>
      <c r="R120" s="111">
        <f>Q120*H120</f>
        <v>6.0192000000000002E-2</v>
      </c>
      <c r="S120" s="111">
        <v>0</v>
      </c>
      <c r="T120" s="112">
        <f>S120*H120</f>
        <v>0</v>
      </c>
      <c r="AR120" s="21" t="s">
        <v>131</v>
      </c>
      <c r="AT120" s="21" t="s">
        <v>126</v>
      </c>
      <c r="AU120" s="21" t="s">
        <v>78</v>
      </c>
      <c r="AY120" s="21" t="s">
        <v>124</v>
      </c>
      <c r="BE120" s="113">
        <f>IF(N120="základní",J120,0)</f>
        <v>0</v>
      </c>
      <c r="BF120" s="113">
        <f>IF(N120="snížená",J120,0)</f>
        <v>0</v>
      </c>
      <c r="BG120" s="113">
        <f>IF(N120="zákl. přenesená",J120,0)</f>
        <v>0</v>
      </c>
      <c r="BH120" s="113">
        <f>IF(N120="sníž. přenesená",J120,0)</f>
        <v>0</v>
      </c>
      <c r="BI120" s="113">
        <f>IF(N120="nulová",J120,0)</f>
        <v>0</v>
      </c>
      <c r="BJ120" s="21" t="s">
        <v>76</v>
      </c>
      <c r="BK120" s="113">
        <f>ROUND(I120*H120,2)</f>
        <v>0</v>
      </c>
      <c r="BL120" s="21" t="s">
        <v>131</v>
      </c>
      <c r="BM120" s="21" t="s">
        <v>193</v>
      </c>
    </row>
    <row r="121" spans="1:65" s="1" customFormat="1">
      <c r="A121" s="250"/>
      <c r="B121" s="265"/>
      <c r="C121" s="250"/>
      <c r="D121" s="290" t="s">
        <v>133</v>
      </c>
      <c r="E121" s="250"/>
      <c r="F121" s="291" t="s">
        <v>194</v>
      </c>
      <c r="G121" s="250"/>
      <c r="H121" s="250"/>
      <c r="I121" s="114"/>
      <c r="J121" s="250"/>
      <c r="K121" s="250"/>
      <c r="L121" s="38"/>
      <c r="M121" s="115"/>
      <c r="N121" s="39"/>
      <c r="O121" s="39"/>
      <c r="P121" s="39"/>
      <c r="Q121" s="39"/>
      <c r="R121" s="39"/>
      <c r="S121" s="39"/>
      <c r="T121" s="65"/>
      <c r="AT121" s="21" t="s">
        <v>133</v>
      </c>
      <c r="AU121" s="21" t="s">
        <v>78</v>
      </c>
    </row>
    <row r="122" spans="1:65" s="1" customFormat="1" ht="16.5" customHeight="1">
      <c r="A122" s="250"/>
      <c r="B122" s="265"/>
      <c r="C122" s="284" t="s">
        <v>195</v>
      </c>
      <c r="D122" s="284" t="s">
        <v>126</v>
      </c>
      <c r="E122" s="285" t="s">
        <v>196</v>
      </c>
      <c r="F122" s="286" t="s">
        <v>197</v>
      </c>
      <c r="G122" s="287" t="s">
        <v>164</v>
      </c>
      <c r="H122" s="288">
        <v>22.8</v>
      </c>
      <c r="I122" s="108"/>
      <c r="J122" s="289">
        <f>ROUND(I122*H122,2)</f>
        <v>0</v>
      </c>
      <c r="K122" s="286" t="s">
        <v>130</v>
      </c>
      <c r="L122" s="38"/>
      <c r="M122" s="109" t="s">
        <v>5</v>
      </c>
      <c r="N122" s="110" t="s">
        <v>39</v>
      </c>
      <c r="O122" s="39"/>
      <c r="P122" s="111">
        <f>O122*H122</f>
        <v>0</v>
      </c>
      <c r="Q122" s="111">
        <v>0</v>
      </c>
      <c r="R122" s="111">
        <f>Q122*H122</f>
        <v>0</v>
      </c>
      <c r="S122" s="111">
        <v>0</v>
      </c>
      <c r="T122" s="112">
        <f>S122*H122</f>
        <v>0</v>
      </c>
      <c r="AR122" s="21" t="s">
        <v>131</v>
      </c>
      <c r="AT122" s="21" t="s">
        <v>126</v>
      </c>
      <c r="AU122" s="21" t="s">
        <v>78</v>
      </c>
      <c r="AY122" s="21" t="s">
        <v>124</v>
      </c>
      <c r="BE122" s="113">
        <f>IF(N122="základní",J122,0)</f>
        <v>0</v>
      </c>
      <c r="BF122" s="113">
        <f>IF(N122="snížená",J122,0)</f>
        <v>0</v>
      </c>
      <c r="BG122" s="113">
        <f>IF(N122="zákl. přenesená",J122,0)</f>
        <v>0</v>
      </c>
      <c r="BH122" s="113">
        <f>IF(N122="sníž. přenesená",J122,0)</f>
        <v>0</v>
      </c>
      <c r="BI122" s="113">
        <f>IF(N122="nulová",J122,0)</f>
        <v>0</v>
      </c>
      <c r="BJ122" s="21" t="s">
        <v>76</v>
      </c>
      <c r="BK122" s="113">
        <f>ROUND(I122*H122,2)</f>
        <v>0</v>
      </c>
      <c r="BL122" s="21" t="s">
        <v>131</v>
      </c>
      <c r="BM122" s="21" t="s">
        <v>198</v>
      </c>
    </row>
    <row r="123" spans="1:65" s="1" customFormat="1">
      <c r="A123" s="250"/>
      <c r="B123" s="265"/>
      <c r="C123" s="250"/>
      <c r="D123" s="290" t="s">
        <v>133</v>
      </c>
      <c r="E123" s="250"/>
      <c r="F123" s="291" t="s">
        <v>199</v>
      </c>
      <c r="G123" s="250"/>
      <c r="H123" s="250"/>
      <c r="I123" s="114"/>
      <c r="J123" s="250"/>
      <c r="K123" s="250"/>
      <c r="L123" s="38"/>
      <c r="M123" s="115"/>
      <c r="N123" s="39"/>
      <c r="O123" s="39"/>
      <c r="P123" s="39"/>
      <c r="Q123" s="39"/>
      <c r="R123" s="39"/>
      <c r="S123" s="39"/>
      <c r="T123" s="65"/>
      <c r="AT123" s="21" t="s">
        <v>133</v>
      </c>
      <c r="AU123" s="21" t="s">
        <v>78</v>
      </c>
    </row>
    <row r="124" spans="1:65" s="1" customFormat="1" ht="16.5" customHeight="1">
      <c r="A124" s="250"/>
      <c r="B124" s="265"/>
      <c r="C124" s="284" t="s">
        <v>200</v>
      </c>
      <c r="D124" s="284" t="s">
        <v>126</v>
      </c>
      <c r="E124" s="285" t="s">
        <v>201</v>
      </c>
      <c r="F124" s="286" t="s">
        <v>202</v>
      </c>
      <c r="G124" s="287" t="s">
        <v>156</v>
      </c>
      <c r="H124" s="288">
        <v>0.28699999999999998</v>
      </c>
      <c r="I124" s="108"/>
      <c r="J124" s="289">
        <f>ROUND(I124*H124,2)</f>
        <v>0</v>
      </c>
      <c r="K124" s="286" t="s">
        <v>130</v>
      </c>
      <c r="L124" s="38"/>
      <c r="M124" s="109" t="s">
        <v>5</v>
      </c>
      <c r="N124" s="110" t="s">
        <v>39</v>
      </c>
      <c r="O124" s="39"/>
      <c r="P124" s="111">
        <f>O124*H124</f>
        <v>0</v>
      </c>
      <c r="Q124" s="111">
        <v>1.0591699999999999</v>
      </c>
      <c r="R124" s="111">
        <f>Q124*H124</f>
        <v>0.30398178999999997</v>
      </c>
      <c r="S124" s="111">
        <v>0</v>
      </c>
      <c r="T124" s="112">
        <f>S124*H124</f>
        <v>0</v>
      </c>
      <c r="AR124" s="21" t="s">
        <v>131</v>
      </c>
      <c r="AT124" s="21" t="s">
        <v>126</v>
      </c>
      <c r="AU124" s="21" t="s">
        <v>78</v>
      </c>
      <c r="AY124" s="21" t="s">
        <v>124</v>
      </c>
      <c r="BE124" s="113">
        <f>IF(N124="základní",J124,0)</f>
        <v>0</v>
      </c>
      <c r="BF124" s="113">
        <f>IF(N124="snížená",J124,0)</f>
        <v>0</v>
      </c>
      <c r="BG124" s="113">
        <f>IF(N124="zákl. přenesená",J124,0)</f>
        <v>0</v>
      </c>
      <c r="BH124" s="113">
        <f>IF(N124="sníž. přenesená",J124,0)</f>
        <v>0</v>
      </c>
      <c r="BI124" s="113">
        <f>IF(N124="nulová",J124,0)</f>
        <v>0</v>
      </c>
      <c r="BJ124" s="21" t="s">
        <v>76</v>
      </c>
      <c r="BK124" s="113">
        <f>ROUND(I124*H124,2)</f>
        <v>0</v>
      </c>
      <c r="BL124" s="21" t="s">
        <v>131</v>
      </c>
      <c r="BM124" s="21" t="s">
        <v>203</v>
      </c>
    </row>
    <row r="125" spans="1:65" s="1" customFormat="1">
      <c r="A125" s="250"/>
      <c r="B125" s="265"/>
      <c r="C125" s="250"/>
      <c r="D125" s="290" t="s">
        <v>133</v>
      </c>
      <c r="E125" s="250"/>
      <c r="F125" s="291" t="s">
        <v>204</v>
      </c>
      <c r="G125" s="250"/>
      <c r="H125" s="250"/>
      <c r="I125" s="114"/>
      <c r="J125" s="250"/>
      <c r="K125" s="250"/>
      <c r="L125" s="38"/>
      <c r="M125" s="115"/>
      <c r="N125" s="39"/>
      <c r="O125" s="39"/>
      <c r="P125" s="39"/>
      <c r="Q125" s="39"/>
      <c r="R125" s="39"/>
      <c r="S125" s="39"/>
      <c r="T125" s="65"/>
      <c r="AT125" s="21" t="s">
        <v>133</v>
      </c>
      <c r="AU125" s="21" t="s">
        <v>78</v>
      </c>
    </row>
    <row r="126" spans="1:65" s="11" customFormat="1">
      <c r="A126" s="292"/>
      <c r="B126" s="293"/>
      <c r="C126" s="292"/>
      <c r="D126" s="290" t="s">
        <v>159</v>
      </c>
      <c r="E126" s="292"/>
      <c r="F126" s="294" t="s">
        <v>205</v>
      </c>
      <c r="G126" s="292"/>
      <c r="H126" s="295">
        <v>0.28699999999999998</v>
      </c>
      <c r="I126" s="117"/>
      <c r="J126" s="292"/>
      <c r="K126" s="292"/>
      <c r="L126" s="116"/>
      <c r="M126" s="118"/>
      <c r="N126" s="119"/>
      <c r="O126" s="119"/>
      <c r="P126" s="119"/>
      <c r="Q126" s="119"/>
      <c r="R126" s="119"/>
      <c r="S126" s="119"/>
      <c r="T126" s="120"/>
      <c r="AT126" s="121" t="s">
        <v>159</v>
      </c>
      <c r="AU126" s="121" t="s">
        <v>78</v>
      </c>
      <c r="AV126" s="11" t="s">
        <v>78</v>
      </c>
      <c r="AW126" s="11" t="s">
        <v>6</v>
      </c>
      <c r="AX126" s="11" t="s">
        <v>76</v>
      </c>
      <c r="AY126" s="121" t="s">
        <v>124</v>
      </c>
    </row>
    <row r="127" spans="1:65" s="10" customFormat="1" ht="29.85" customHeight="1">
      <c r="A127" s="259"/>
      <c r="B127" s="283"/>
      <c r="C127" s="259"/>
      <c r="D127" s="257" t="s">
        <v>67</v>
      </c>
      <c r="E127" s="261" t="s">
        <v>174</v>
      </c>
      <c r="F127" s="261" t="s">
        <v>206</v>
      </c>
      <c r="G127" s="259"/>
      <c r="H127" s="259"/>
      <c r="I127" s="101"/>
      <c r="J127" s="262">
        <f>BK127</f>
        <v>0</v>
      </c>
      <c r="K127" s="259"/>
      <c r="L127" s="99"/>
      <c r="M127" s="102"/>
      <c r="N127" s="103"/>
      <c r="O127" s="103"/>
      <c r="P127" s="104">
        <f>SUM(P128:P133)</f>
        <v>0</v>
      </c>
      <c r="Q127" s="103"/>
      <c r="R127" s="104">
        <f>SUM(R128:R133)</f>
        <v>1.7100000000000001E-3</v>
      </c>
      <c r="S127" s="103"/>
      <c r="T127" s="105">
        <f>SUM(T128:T133)</f>
        <v>3.3000000000000002E-2</v>
      </c>
      <c r="AR127" s="100" t="s">
        <v>76</v>
      </c>
      <c r="AT127" s="106" t="s">
        <v>67</v>
      </c>
      <c r="AU127" s="106" t="s">
        <v>76</v>
      </c>
      <c r="AY127" s="100" t="s">
        <v>124</v>
      </c>
      <c r="BK127" s="107">
        <f>SUM(BK128:BK133)</f>
        <v>0</v>
      </c>
    </row>
    <row r="128" spans="1:65" s="1" customFormat="1" ht="16.5" customHeight="1">
      <c r="A128" s="250"/>
      <c r="B128" s="265"/>
      <c r="C128" s="284" t="s">
        <v>11</v>
      </c>
      <c r="D128" s="284" t="s">
        <v>126</v>
      </c>
      <c r="E128" s="285" t="s">
        <v>207</v>
      </c>
      <c r="F128" s="286" t="s">
        <v>208</v>
      </c>
      <c r="G128" s="287" t="s">
        <v>209</v>
      </c>
      <c r="H128" s="288">
        <v>1</v>
      </c>
      <c r="I128" s="108"/>
      <c r="J128" s="289">
        <f>ROUND(I128*H128,2)</f>
        <v>0</v>
      </c>
      <c r="K128" s="286" t="s">
        <v>130</v>
      </c>
      <c r="L128" s="38"/>
      <c r="M128" s="109" t="s">
        <v>5</v>
      </c>
      <c r="N128" s="110" t="s">
        <v>39</v>
      </c>
      <c r="O128" s="39"/>
      <c r="P128" s="111">
        <f>O128*H128</f>
        <v>0</v>
      </c>
      <c r="Q128" s="111">
        <v>7.3999999999999999E-4</v>
      </c>
      <c r="R128" s="111">
        <f>Q128*H128</f>
        <v>7.3999999999999999E-4</v>
      </c>
      <c r="S128" s="111">
        <v>8.0000000000000002E-3</v>
      </c>
      <c r="T128" s="112">
        <f>S128*H128</f>
        <v>8.0000000000000002E-3</v>
      </c>
      <c r="AR128" s="21" t="s">
        <v>131</v>
      </c>
      <c r="AT128" s="21" t="s">
        <v>126</v>
      </c>
      <c r="AU128" s="21" t="s">
        <v>78</v>
      </c>
      <c r="AY128" s="21" t="s">
        <v>124</v>
      </c>
      <c r="BE128" s="113">
        <f>IF(N128="základní",J128,0)</f>
        <v>0</v>
      </c>
      <c r="BF128" s="113">
        <f>IF(N128="snížená",J128,0)</f>
        <v>0</v>
      </c>
      <c r="BG128" s="113">
        <f>IF(N128="zákl. přenesená",J128,0)</f>
        <v>0</v>
      </c>
      <c r="BH128" s="113">
        <f>IF(N128="sníž. přenesená",J128,0)</f>
        <v>0</v>
      </c>
      <c r="BI128" s="113">
        <f>IF(N128="nulová",J128,0)</f>
        <v>0</v>
      </c>
      <c r="BJ128" s="21" t="s">
        <v>76</v>
      </c>
      <c r="BK128" s="113">
        <f>ROUND(I128*H128,2)</f>
        <v>0</v>
      </c>
      <c r="BL128" s="21" t="s">
        <v>131</v>
      </c>
      <c r="BM128" s="21" t="s">
        <v>210</v>
      </c>
    </row>
    <row r="129" spans="1:65" s="1" customFormat="1" ht="24">
      <c r="A129" s="250"/>
      <c r="B129" s="265"/>
      <c r="C129" s="250"/>
      <c r="D129" s="290" t="s">
        <v>133</v>
      </c>
      <c r="E129" s="250"/>
      <c r="F129" s="291" t="s">
        <v>211</v>
      </c>
      <c r="G129" s="250"/>
      <c r="H129" s="250"/>
      <c r="I129" s="114"/>
      <c r="J129" s="250"/>
      <c r="K129" s="250"/>
      <c r="L129" s="38"/>
      <c r="M129" s="115"/>
      <c r="N129" s="39"/>
      <c r="O129" s="39"/>
      <c r="P129" s="39"/>
      <c r="Q129" s="39"/>
      <c r="R129" s="39"/>
      <c r="S129" s="39"/>
      <c r="T129" s="65"/>
      <c r="AT129" s="21" t="s">
        <v>133</v>
      </c>
      <c r="AU129" s="21" t="s">
        <v>78</v>
      </c>
    </row>
    <row r="130" spans="1:65" s="1" customFormat="1" ht="36">
      <c r="A130" s="250"/>
      <c r="B130" s="265"/>
      <c r="C130" s="250"/>
      <c r="D130" s="290" t="s">
        <v>212</v>
      </c>
      <c r="E130" s="250"/>
      <c r="F130" s="302" t="s">
        <v>213</v>
      </c>
      <c r="G130" s="250"/>
      <c r="H130" s="250"/>
      <c r="I130" s="114"/>
      <c r="J130" s="250"/>
      <c r="K130" s="250"/>
      <c r="L130" s="38"/>
      <c r="M130" s="115"/>
      <c r="N130" s="39"/>
      <c r="O130" s="39"/>
      <c r="P130" s="39"/>
      <c r="Q130" s="39"/>
      <c r="R130" s="39"/>
      <c r="S130" s="39"/>
      <c r="T130" s="65"/>
      <c r="AT130" s="21" t="s">
        <v>212</v>
      </c>
      <c r="AU130" s="21" t="s">
        <v>78</v>
      </c>
    </row>
    <row r="131" spans="1:65" s="1" customFormat="1" ht="16.5" customHeight="1">
      <c r="A131" s="250"/>
      <c r="B131" s="265"/>
      <c r="C131" s="284" t="s">
        <v>214</v>
      </c>
      <c r="D131" s="284" t="s">
        <v>126</v>
      </c>
      <c r="E131" s="285" t="s">
        <v>215</v>
      </c>
      <c r="F131" s="286" t="s">
        <v>216</v>
      </c>
      <c r="G131" s="287" t="s">
        <v>209</v>
      </c>
      <c r="H131" s="288">
        <v>1</v>
      </c>
      <c r="I131" s="108"/>
      <c r="J131" s="289">
        <f>ROUND(I131*H131,2)</f>
        <v>0</v>
      </c>
      <c r="K131" s="286" t="s">
        <v>130</v>
      </c>
      <c r="L131" s="38"/>
      <c r="M131" s="109" t="s">
        <v>5</v>
      </c>
      <c r="N131" s="110" t="s">
        <v>39</v>
      </c>
      <c r="O131" s="39"/>
      <c r="P131" s="111">
        <f>O131*H131</f>
        <v>0</v>
      </c>
      <c r="Q131" s="111">
        <v>9.7000000000000005E-4</v>
      </c>
      <c r="R131" s="111">
        <f>Q131*H131</f>
        <v>9.7000000000000005E-4</v>
      </c>
      <c r="S131" s="111">
        <v>2.5000000000000001E-2</v>
      </c>
      <c r="T131" s="112">
        <f>S131*H131</f>
        <v>2.5000000000000001E-2</v>
      </c>
      <c r="AR131" s="21" t="s">
        <v>131</v>
      </c>
      <c r="AT131" s="21" t="s">
        <v>126</v>
      </c>
      <c r="AU131" s="21" t="s">
        <v>78</v>
      </c>
      <c r="AY131" s="21" t="s">
        <v>124</v>
      </c>
      <c r="BE131" s="113">
        <f>IF(N131="základní",J131,0)</f>
        <v>0</v>
      </c>
      <c r="BF131" s="113">
        <f>IF(N131="snížená",J131,0)</f>
        <v>0</v>
      </c>
      <c r="BG131" s="113">
        <f>IF(N131="zákl. přenesená",J131,0)</f>
        <v>0</v>
      </c>
      <c r="BH131" s="113">
        <f>IF(N131="sníž. přenesená",J131,0)</f>
        <v>0</v>
      </c>
      <c r="BI131" s="113">
        <f>IF(N131="nulová",J131,0)</f>
        <v>0</v>
      </c>
      <c r="BJ131" s="21" t="s">
        <v>76</v>
      </c>
      <c r="BK131" s="113">
        <f>ROUND(I131*H131,2)</f>
        <v>0</v>
      </c>
      <c r="BL131" s="21" t="s">
        <v>131</v>
      </c>
      <c r="BM131" s="21" t="s">
        <v>217</v>
      </c>
    </row>
    <row r="132" spans="1:65" s="1" customFormat="1" ht="24">
      <c r="A132" s="250"/>
      <c r="B132" s="265"/>
      <c r="C132" s="250"/>
      <c r="D132" s="290" t="s">
        <v>133</v>
      </c>
      <c r="E132" s="250"/>
      <c r="F132" s="291" t="s">
        <v>218</v>
      </c>
      <c r="G132" s="250"/>
      <c r="H132" s="250"/>
      <c r="I132" s="114"/>
      <c r="J132" s="250"/>
      <c r="K132" s="250"/>
      <c r="L132" s="38"/>
      <c r="M132" s="115"/>
      <c r="N132" s="39"/>
      <c r="O132" s="39"/>
      <c r="P132" s="39"/>
      <c r="Q132" s="39"/>
      <c r="R132" s="39"/>
      <c r="S132" s="39"/>
      <c r="T132" s="65"/>
      <c r="AT132" s="21" t="s">
        <v>133</v>
      </c>
      <c r="AU132" s="21" t="s">
        <v>78</v>
      </c>
    </row>
    <row r="133" spans="1:65" s="1" customFormat="1" ht="36">
      <c r="A133" s="250"/>
      <c r="B133" s="265"/>
      <c r="C133" s="250"/>
      <c r="D133" s="290" t="s">
        <v>212</v>
      </c>
      <c r="E133" s="250"/>
      <c r="F133" s="302" t="s">
        <v>219</v>
      </c>
      <c r="G133" s="250"/>
      <c r="H133" s="250"/>
      <c r="I133" s="114"/>
      <c r="J133" s="250"/>
      <c r="K133" s="250"/>
      <c r="L133" s="38"/>
      <c r="M133" s="115"/>
      <c r="N133" s="39"/>
      <c r="O133" s="39"/>
      <c r="P133" s="39"/>
      <c r="Q133" s="39"/>
      <c r="R133" s="39"/>
      <c r="S133" s="39"/>
      <c r="T133" s="65"/>
      <c r="AT133" s="21" t="s">
        <v>212</v>
      </c>
      <c r="AU133" s="21" t="s">
        <v>78</v>
      </c>
    </row>
    <row r="134" spans="1:65" s="10" customFormat="1" ht="29.85" customHeight="1">
      <c r="A134" s="259"/>
      <c r="B134" s="283"/>
      <c r="C134" s="259"/>
      <c r="D134" s="257" t="s">
        <v>67</v>
      </c>
      <c r="E134" s="261" t="s">
        <v>220</v>
      </c>
      <c r="F134" s="261" t="s">
        <v>221</v>
      </c>
      <c r="G134" s="259"/>
      <c r="H134" s="259"/>
      <c r="I134" s="101"/>
      <c r="J134" s="262">
        <f>BK134</f>
        <v>0</v>
      </c>
      <c r="K134" s="259"/>
      <c r="L134" s="99"/>
      <c r="M134" s="102"/>
      <c r="N134" s="103"/>
      <c r="O134" s="103"/>
      <c r="P134" s="104">
        <f>SUM(P135:P138)</f>
        <v>0</v>
      </c>
      <c r="Q134" s="103"/>
      <c r="R134" s="104">
        <f>SUM(R135:R138)</f>
        <v>0</v>
      </c>
      <c r="S134" s="103"/>
      <c r="T134" s="105">
        <f>SUM(T135:T138)</f>
        <v>0</v>
      </c>
      <c r="AR134" s="100" t="s">
        <v>76</v>
      </c>
      <c r="AT134" s="106" t="s">
        <v>67</v>
      </c>
      <c r="AU134" s="106" t="s">
        <v>76</v>
      </c>
      <c r="AY134" s="100" t="s">
        <v>124</v>
      </c>
      <c r="BK134" s="107">
        <f>SUM(BK135:BK138)</f>
        <v>0</v>
      </c>
    </row>
    <row r="135" spans="1:65" s="1" customFormat="1" ht="16.5" customHeight="1">
      <c r="A135" s="250"/>
      <c r="B135" s="265"/>
      <c r="C135" s="284" t="s">
        <v>222</v>
      </c>
      <c r="D135" s="284" t="s">
        <v>126</v>
      </c>
      <c r="E135" s="285" t="s">
        <v>223</v>
      </c>
      <c r="F135" s="286" t="s">
        <v>224</v>
      </c>
      <c r="G135" s="287" t="s">
        <v>156</v>
      </c>
      <c r="H135" s="288">
        <v>8.9009999999999998</v>
      </c>
      <c r="I135" s="108"/>
      <c r="J135" s="289">
        <f>ROUND(I135*H135,2)</f>
        <v>0</v>
      </c>
      <c r="K135" s="286" t="s">
        <v>130</v>
      </c>
      <c r="L135" s="38"/>
      <c r="M135" s="109" t="s">
        <v>5</v>
      </c>
      <c r="N135" s="110" t="s">
        <v>39</v>
      </c>
      <c r="O135" s="39"/>
      <c r="P135" s="111">
        <f>O135*H135</f>
        <v>0</v>
      </c>
      <c r="Q135" s="111">
        <v>0</v>
      </c>
      <c r="R135" s="111">
        <f>Q135*H135</f>
        <v>0</v>
      </c>
      <c r="S135" s="111">
        <v>0</v>
      </c>
      <c r="T135" s="112">
        <f>S135*H135</f>
        <v>0</v>
      </c>
      <c r="AR135" s="21" t="s">
        <v>131</v>
      </c>
      <c r="AT135" s="21" t="s">
        <v>126</v>
      </c>
      <c r="AU135" s="21" t="s">
        <v>78</v>
      </c>
      <c r="AY135" s="21" t="s">
        <v>124</v>
      </c>
      <c r="BE135" s="113">
        <f>IF(N135="základní",J135,0)</f>
        <v>0</v>
      </c>
      <c r="BF135" s="113">
        <f>IF(N135="snížená",J135,0)</f>
        <v>0</v>
      </c>
      <c r="BG135" s="113">
        <f>IF(N135="zákl. přenesená",J135,0)</f>
        <v>0</v>
      </c>
      <c r="BH135" s="113">
        <f>IF(N135="sníž. přenesená",J135,0)</f>
        <v>0</v>
      </c>
      <c r="BI135" s="113">
        <f>IF(N135="nulová",J135,0)</f>
        <v>0</v>
      </c>
      <c r="BJ135" s="21" t="s">
        <v>76</v>
      </c>
      <c r="BK135" s="113">
        <f>ROUND(I135*H135,2)</f>
        <v>0</v>
      </c>
      <c r="BL135" s="21" t="s">
        <v>131</v>
      </c>
      <c r="BM135" s="21" t="s">
        <v>225</v>
      </c>
    </row>
    <row r="136" spans="1:65" s="1" customFormat="1" ht="36">
      <c r="A136" s="250"/>
      <c r="B136" s="265"/>
      <c r="C136" s="250"/>
      <c r="D136" s="290" t="s">
        <v>133</v>
      </c>
      <c r="E136" s="250"/>
      <c r="F136" s="291" t="s">
        <v>226</v>
      </c>
      <c r="G136" s="250"/>
      <c r="H136" s="250"/>
      <c r="I136" s="114"/>
      <c r="J136" s="250"/>
      <c r="K136" s="250"/>
      <c r="L136" s="38"/>
      <c r="M136" s="115"/>
      <c r="N136" s="39"/>
      <c r="O136" s="39"/>
      <c r="P136" s="39"/>
      <c r="Q136" s="39"/>
      <c r="R136" s="39"/>
      <c r="S136" s="39"/>
      <c r="T136" s="65"/>
      <c r="AT136" s="21" t="s">
        <v>133</v>
      </c>
      <c r="AU136" s="21" t="s">
        <v>78</v>
      </c>
    </row>
    <row r="137" spans="1:65" s="1" customFormat="1" ht="25.5" customHeight="1">
      <c r="A137" s="250"/>
      <c r="B137" s="265"/>
      <c r="C137" s="284" t="s">
        <v>227</v>
      </c>
      <c r="D137" s="284" t="s">
        <v>126</v>
      </c>
      <c r="E137" s="285" t="s">
        <v>228</v>
      </c>
      <c r="F137" s="286" t="s">
        <v>229</v>
      </c>
      <c r="G137" s="287" t="s">
        <v>156</v>
      </c>
      <c r="H137" s="288">
        <v>8.9009999999999998</v>
      </c>
      <c r="I137" s="108"/>
      <c r="J137" s="289">
        <f>ROUND(I137*H137,2)</f>
        <v>0</v>
      </c>
      <c r="K137" s="286" t="s">
        <v>130</v>
      </c>
      <c r="L137" s="38"/>
      <c r="M137" s="109" t="s">
        <v>5</v>
      </c>
      <c r="N137" s="110" t="s">
        <v>39</v>
      </c>
      <c r="O137" s="39"/>
      <c r="P137" s="111">
        <f>O137*H137</f>
        <v>0</v>
      </c>
      <c r="Q137" s="111">
        <v>0</v>
      </c>
      <c r="R137" s="111">
        <f>Q137*H137</f>
        <v>0</v>
      </c>
      <c r="S137" s="111">
        <v>0</v>
      </c>
      <c r="T137" s="112">
        <f>S137*H137</f>
        <v>0</v>
      </c>
      <c r="AR137" s="21" t="s">
        <v>131</v>
      </c>
      <c r="AT137" s="21" t="s">
        <v>126</v>
      </c>
      <c r="AU137" s="21" t="s">
        <v>78</v>
      </c>
      <c r="AY137" s="21" t="s">
        <v>124</v>
      </c>
      <c r="BE137" s="113">
        <f>IF(N137="základní",J137,0)</f>
        <v>0</v>
      </c>
      <c r="BF137" s="113">
        <f>IF(N137="snížená",J137,0)</f>
        <v>0</v>
      </c>
      <c r="BG137" s="113">
        <f>IF(N137="zákl. přenesená",J137,0)</f>
        <v>0</v>
      </c>
      <c r="BH137" s="113">
        <f>IF(N137="sníž. přenesená",J137,0)</f>
        <v>0</v>
      </c>
      <c r="BI137" s="113">
        <f>IF(N137="nulová",J137,0)</f>
        <v>0</v>
      </c>
      <c r="BJ137" s="21" t="s">
        <v>76</v>
      </c>
      <c r="BK137" s="113">
        <f>ROUND(I137*H137,2)</f>
        <v>0</v>
      </c>
      <c r="BL137" s="21" t="s">
        <v>131</v>
      </c>
      <c r="BM137" s="21" t="s">
        <v>230</v>
      </c>
    </row>
    <row r="138" spans="1:65" s="1" customFormat="1" ht="36">
      <c r="A138" s="250"/>
      <c r="B138" s="265"/>
      <c r="C138" s="250"/>
      <c r="D138" s="290" t="s">
        <v>133</v>
      </c>
      <c r="E138" s="250"/>
      <c r="F138" s="291" t="s">
        <v>231</v>
      </c>
      <c r="G138" s="250"/>
      <c r="H138" s="250"/>
      <c r="I138" s="114"/>
      <c r="J138" s="250"/>
      <c r="K138" s="250"/>
      <c r="L138" s="38"/>
      <c r="M138" s="115"/>
      <c r="N138" s="39"/>
      <c r="O138" s="39"/>
      <c r="P138" s="39"/>
      <c r="Q138" s="39"/>
      <c r="R138" s="39"/>
      <c r="S138" s="39"/>
      <c r="T138" s="65"/>
      <c r="AT138" s="21" t="s">
        <v>133</v>
      </c>
      <c r="AU138" s="21" t="s">
        <v>78</v>
      </c>
    </row>
    <row r="139" spans="1:65" s="10" customFormat="1" ht="37.35" customHeight="1">
      <c r="A139" s="259"/>
      <c r="B139" s="283"/>
      <c r="C139" s="259"/>
      <c r="D139" s="257" t="s">
        <v>67</v>
      </c>
      <c r="E139" s="258" t="s">
        <v>232</v>
      </c>
      <c r="F139" s="258" t="s">
        <v>233</v>
      </c>
      <c r="G139" s="259"/>
      <c r="H139" s="259"/>
      <c r="I139" s="101"/>
      <c r="J139" s="260">
        <f>BK139</f>
        <v>0</v>
      </c>
      <c r="K139" s="259"/>
      <c r="L139" s="99"/>
      <c r="M139" s="102"/>
      <c r="N139" s="103"/>
      <c r="O139" s="103"/>
      <c r="P139" s="104">
        <f>P140+P167+P184+P205+P234</f>
        <v>0</v>
      </c>
      <c r="Q139" s="103"/>
      <c r="R139" s="104">
        <f>R140+R167+R184+R205+R234</f>
        <v>1.7852278099999999</v>
      </c>
      <c r="S139" s="103"/>
      <c r="T139" s="105">
        <f>T140+T167+T184+T205+T234</f>
        <v>0</v>
      </c>
      <c r="AR139" s="100" t="s">
        <v>78</v>
      </c>
      <c r="AT139" s="106" t="s">
        <v>67</v>
      </c>
      <c r="AU139" s="106" t="s">
        <v>68</v>
      </c>
      <c r="AY139" s="100" t="s">
        <v>124</v>
      </c>
      <c r="BK139" s="107">
        <f>BK140+BK167+BK184+BK205+BK234</f>
        <v>0</v>
      </c>
    </row>
    <row r="140" spans="1:65" s="10" customFormat="1" ht="19.95" customHeight="1">
      <c r="A140" s="259"/>
      <c r="B140" s="283"/>
      <c r="C140" s="259"/>
      <c r="D140" s="257" t="s">
        <v>67</v>
      </c>
      <c r="E140" s="261" t="s">
        <v>234</v>
      </c>
      <c r="F140" s="261" t="s">
        <v>235</v>
      </c>
      <c r="G140" s="259"/>
      <c r="H140" s="259"/>
      <c r="I140" s="101"/>
      <c r="J140" s="262">
        <f>BK140</f>
        <v>0</v>
      </c>
      <c r="K140" s="259"/>
      <c r="L140" s="99"/>
      <c r="M140" s="102"/>
      <c r="N140" s="103"/>
      <c r="O140" s="103"/>
      <c r="P140" s="104">
        <f>SUM(P141:P166)</f>
        <v>0</v>
      </c>
      <c r="Q140" s="103"/>
      <c r="R140" s="104">
        <f>SUM(R141:R166)</f>
        <v>0.54479480999999985</v>
      </c>
      <c r="S140" s="103"/>
      <c r="T140" s="105">
        <f>SUM(T141:T166)</f>
        <v>0</v>
      </c>
      <c r="AR140" s="100" t="s">
        <v>78</v>
      </c>
      <c r="AT140" s="106" t="s">
        <v>67</v>
      </c>
      <c r="AU140" s="106" t="s">
        <v>76</v>
      </c>
      <c r="AY140" s="100" t="s">
        <v>124</v>
      </c>
      <c r="BK140" s="107">
        <f>SUM(BK141:BK166)</f>
        <v>0</v>
      </c>
    </row>
    <row r="141" spans="1:65" s="1" customFormat="1" ht="25.5" customHeight="1">
      <c r="A141" s="250"/>
      <c r="B141" s="265"/>
      <c r="C141" s="284" t="s">
        <v>236</v>
      </c>
      <c r="D141" s="284" t="s">
        <v>126</v>
      </c>
      <c r="E141" s="285" t="s">
        <v>237</v>
      </c>
      <c r="F141" s="286" t="s">
        <v>238</v>
      </c>
      <c r="G141" s="287" t="s">
        <v>239</v>
      </c>
      <c r="H141" s="288">
        <v>85</v>
      </c>
      <c r="I141" s="108"/>
      <c r="J141" s="289">
        <f>ROUND(I141*H141,2)</f>
        <v>0</v>
      </c>
      <c r="K141" s="286" t="s">
        <v>130</v>
      </c>
      <c r="L141" s="38"/>
      <c r="M141" s="109" t="s">
        <v>5</v>
      </c>
      <c r="N141" s="110" t="s">
        <v>39</v>
      </c>
      <c r="O141" s="39"/>
      <c r="P141" s="111">
        <f>O141*H141</f>
        <v>0</v>
      </c>
      <c r="Q141" s="111">
        <v>1.9000000000000001E-4</v>
      </c>
      <c r="R141" s="111">
        <f>Q141*H141</f>
        <v>1.6150000000000001E-2</v>
      </c>
      <c r="S141" s="111">
        <v>0</v>
      </c>
      <c r="T141" s="112">
        <f>S141*H141</f>
        <v>0</v>
      </c>
      <c r="AR141" s="21" t="s">
        <v>214</v>
      </c>
      <c r="AT141" s="21" t="s">
        <v>126</v>
      </c>
      <c r="AU141" s="21" t="s">
        <v>78</v>
      </c>
      <c r="AY141" s="21" t="s">
        <v>124</v>
      </c>
      <c r="BE141" s="113">
        <f>IF(N141="základní",J141,0)</f>
        <v>0</v>
      </c>
      <c r="BF141" s="113">
        <f>IF(N141="snížená",J141,0)</f>
        <v>0</v>
      </c>
      <c r="BG141" s="113">
        <f>IF(N141="zákl. přenesená",J141,0)</f>
        <v>0</v>
      </c>
      <c r="BH141" s="113">
        <f>IF(N141="sníž. přenesená",J141,0)</f>
        <v>0</v>
      </c>
      <c r="BI141" s="113">
        <f>IF(N141="nulová",J141,0)</f>
        <v>0</v>
      </c>
      <c r="BJ141" s="21" t="s">
        <v>76</v>
      </c>
      <c r="BK141" s="113">
        <f>ROUND(I141*H141,2)</f>
        <v>0</v>
      </c>
      <c r="BL141" s="21" t="s">
        <v>214</v>
      </c>
      <c r="BM141" s="21" t="s">
        <v>240</v>
      </c>
    </row>
    <row r="142" spans="1:65" s="1" customFormat="1" ht="36">
      <c r="A142" s="250"/>
      <c r="B142" s="265"/>
      <c r="C142" s="250"/>
      <c r="D142" s="290" t="s">
        <v>133</v>
      </c>
      <c r="E142" s="250"/>
      <c r="F142" s="291" t="s">
        <v>241</v>
      </c>
      <c r="G142" s="250"/>
      <c r="H142" s="250"/>
      <c r="I142" s="114"/>
      <c r="J142" s="250"/>
      <c r="K142" s="250"/>
      <c r="L142" s="38"/>
      <c r="M142" s="115"/>
      <c r="N142" s="39"/>
      <c r="O142" s="39"/>
      <c r="P142" s="39"/>
      <c r="Q142" s="39"/>
      <c r="R142" s="39"/>
      <c r="S142" s="39"/>
      <c r="T142" s="65"/>
      <c r="AT142" s="21" t="s">
        <v>133</v>
      </c>
      <c r="AU142" s="21" t="s">
        <v>78</v>
      </c>
    </row>
    <row r="143" spans="1:65" s="1" customFormat="1" ht="25.5" customHeight="1">
      <c r="A143" s="250"/>
      <c r="B143" s="265"/>
      <c r="C143" s="296" t="s">
        <v>242</v>
      </c>
      <c r="D143" s="296" t="s">
        <v>168</v>
      </c>
      <c r="E143" s="297" t="s">
        <v>243</v>
      </c>
      <c r="F143" s="298" t="s">
        <v>244</v>
      </c>
      <c r="G143" s="299" t="s">
        <v>239</v>
      </c>
      <c r="H143" s="300">
        <v>85</v>
      </c>
      <c r="I143" s="122"/>
      <c r="J143" s="301">
        <f>ROUND(I143*H143,2)</f>
        <v>0</v>
      </c>
      <c r="K143" s="298" t="s">
        <v>5</v>
      </c>
      <c r="L143" s="123"/>
      <c r="M143" s="124" t="s">
        <v>5</v>
      </c>
      <c r="N143" s="125" t="s">
        <v>39</v>
      </c>
      <c r="O143" s="39"/>
      <c r="P143" s="111">
        <f>O143*H143</f>
        <v>0</v>
      </c>
      <c r="Q143" s="111">
        <v>1.01E-3</v>
      </c>
      <c r="R143" s="111">
        <f>Q143*H143</f>
        <v>8.585000000000001E-2</v>
      </c>
      <c r="S143" s="111">
        <v>0</v>
      </c>
      <c r="T143" s="112">
        <f>S143*H143</f>
        <v>0</v>
      </c>
      <c r="AR143" s="21" t="s">
        <v>245</v>
      </c>
      <c r="AT143" s="21" t="s">
        <v>168</v>
      </c>
      <c r="AU143" s="21" t="s">
        <v>78</v>
      </c>
      <c r="AY143" s="21" t="s">
        <v>124</v>
      </c>
      <c r="BE143" s="113">
        <f>IF(N143="základní",J143,0)</f>
        <v>0</v>
      </c>
      <c r="BF143" s="113">
        <f>IF(N143="snížená",J143,0)</f>
        <v>0</v>
      </c>
      <c r="BG143" s="113">
        <f>IF(N143="zákl. přenesená",J143,0)</f>
        <v>0</v>
      </c>
      <c r="BH143" s="113">
        <f>IF(N143="sníž. přenesená",J143,0)</f>
        <v>0</v>
      </c>
      <c r="BI143" s="113">
        <f>IF(N143="nulová",J143,0)</f>
        <v>0</v>
      </c>
      <c r="BJ143" s="21" t="s">
        <v>76</v>
      </c>
      <c r="BK143" s="113">
        <f>ROUND(I143*H143,2)</f>
        <v>0</v>
      </c>
      <c r="BL143" s="21" t="s">
        <v>214</v>
      </c>
      <c r="BM143" s="21" t="s">
        <v>246</v>
      </c>
    </row>
    <row r="144" spans="1:65" s="1" customFormat="1">
      <c r="A144" s="250"/>
      <c r="B144" s="265"/>
      <c r="C144" s="250"/>
      <c r="D144" s="290" t="s">
        <v>133</v>
      </c>
      <c r="E144" s="250"/>
      <c r="F144" s="291" t="s">
        <v>244</v>
      </c>
      <c r="G144" s="250"/>
      <c r="H144" s="250"/>
      <c r="I144" s="114"/>
      <c r="J144" s="250"/>
      <c r="K144" s="250"/>
      <c r="L144" s="38"/>
      <c r="M144" s="115"/>
      <c r="N144" s="39"/>
      <c r="O144" s="39"/>
      <c r="P144" s="39"/>
      <c r="Q144" s="39"/>
      <c r="R144" s="39"/>
      <c r="S144" s="39"/>
      <c r="T144" s="65"/>
      <c r="AT144" s="21" t="s">
        <v>133</v>
      </c>
      <c r="AU144" s="21" t="s">
        <v>78</v>
      </c>
    </row>
    <row r="145" spans="1:65" s="1" customFormat="1" ht="25.5" customHeight="1">
      <c r="A145" s="250"/>
      <c r="B145" s="265"/>
      <c r="C145" s="284" t="s">
        <v>10</v>
      </c>
      <c r="D145" s="284" t="s">
        <v>126</v>
      </c>
      <c r="E145" s="285" t="s">
        <v>247</v>
      </c>
      <c r="F145" s="286" t="s">
        <v>248</v>
      </c>
      <c r="G145" s="287" t="s">
        <v>239</v>
      </c>
      <c r="H145" s="288">
        <v>88</v>
      </c>
      <c r="I145" s="108"/>
      <c r="J145" s="289">
        <f>ROUND(I145*H145,2)</f>
        <v>0</v>
      </c>
      <c r="K145" s="286" t="s">
        <v>130</v>
      </c>
      <c r="L145" s="38"/>
      <c r="M145" s="109" t="s">
        <v>5</v>
      </c>
      <c r="N145" s="110" t="s">
        <v>39</v>
      </c>
      <c r="O145" s="39"/>
      <c r="P145" s="111">
        <f>O145*H145</f>
        <v>0</v>
      </c>
      <c r="Q145" s="111">
        <v>2.7E-4</v>
      </c>
      <c r="R145" s="111">
        <f>Q145*H145</f>
        <v>2.376E-2</v>
      </c>
      <c r="S145" s="111">
        <v>0</v>
      </c>
      <c r="T145" s="112">
        <f>S145*H145</f>
        <v>0</v>
      </c>
      <c r="AR145" s="21" t="s">
        <v>214</v>
      </c>
      <c r="AT145" s="21" t="s">
        <v>126</v>
      </c>
      <c r="AU145" s="21" t="s">
        <v>78</v>
      </c>
      <c r="AY145" s="21" t="s">
        <v>124</v>
      </c>
      <c r="BE145" s="113">
        <f>IF(N145="základní",J145,0)</f>
        <v>0</v>
      </c>
      <c r="BF145" s="113">
        <f>IF(N145="snížená",J145,0)</f>
        <v>0</v>
      </c>
      <c r="BG145" s="113">
        <f>IF(N145="zákl. přenesená",J145,0)</f>
        <v>0</v>
      </c>
      <c r="BH145" s="113">
        <f>IF(N145="sníž. přenesená",J145,0)</f>
        <v>0</v>
      </c>
      <c r="BI145" s="113">
        <f>IF(N145="nulová",J145,0)</f>
        <v>0</v>
      </c>
      <c r="BJ145" s="21" t="s">
        <v>76</v>
      </c>
      <c r="BK145" s="113">
        <f>ROUND(I145*H145,2)</f>
        <v>0</v>
      </c>
      <c r="BL145" s="21" t="s">
        <v>214</v>
      </c>
      <c r="BM145" s="21" t="s">
        <v>249</v>
      </c>
    </row>
    <row r="146" spans="1:65" s="1" customFormat="1" ht="36">
      <c r="A146" s="250"/>
      <c r="B146" s="265"/>
      <c r="C146" s="250"/>
      <c r="D146" s="290" t="s">
        <v>133</v>
      </c>
      <c r="E146" s="250"/>
      <c r="F146" s="291" t="s">
        <v>250</v>
      </c>
      <c r="G146" s="250"/>
      <c r="H146" s="250"/>
      <c r="I146" s="114"/>
      <c r="J146" s="250"/>
      <c r="K146" s="250"/>
      <c r="L146" s="38"/>
      <c r="M146" s="115"/>
      <c r="N146" s="39"/>
      <c r="O146" s="39"/>
      <c r="P146" s="39"/>
      <c r="Q146" s="39"/>
      <c r="R146" s="39"/>
      <c r="S146" s="39"/>
      <c r="T146" s="65"/>
      <c r="AT146" s="21" t="s">
        <v>133</v>
      </c>
      <c r="AU146" s="21" t="s">
        <v>78</v>
      </c>
    </row>
    <row r="147" spans="1:65" s="1" customFormat="1" ht="25.5" customHeight="1">
      <c r="A147" s="250"/>
      <c r="B147" s="265"/>
      <c r="C147" s="296" t="s">
        <v>251</v>
      </c>
      <c r="D147" s="296" t="s">
        <v>168</v>
      </c>
      <c r="E147" s="297" t="s">
        <v>252</v>
      </c>
      <c r="F147" s="298" t="s">
        <v>253</v>
      </c>
      <c r="G147" s="299" t="s">
        <v>239</v>
      </c>
      <c r="H147" s="300">
        <v>88</v>
      </c>
      <c r="I147" s="122"/>
      <c r="J147" s="301">
        <f>ROUND(I147*H147,2)</f>
        <v>0</v>
      </c>
      <c r="K147" s="298" t="s">
        <v>5</v>
      </c>
      <c r="L147" s="123"/>
      <c r="M147" s="124" t="s">
        <v>5</v>
      </c>
      <c r="N147" s="125" t="s">
        <v>39</v>
      </c>
      <c r="O147" s="39"/>
      <c r="P147" s="111">
        <f>O147*H147</f>
        <v>0</v>
      </c>
      <c r="Q147" s="111">
        <v>1.5100000000000001E-3</v>
      </c>
      <c r="R147" s="111">
        <f>Q147*H147</f>
        <v>0.13288</v>
      </c>
      <c r="S147" s="111">
        <v>0</v>
      </c>
      <c r="T147" s="112">
        <f>S147*H147</f>
        <v>0</v>
      </c>
      <c r="AR147" s="21" t="s">
        <v>245</v>
      </c>
      <c r="AT147" s="21" t="s">
        <v>168</v>
      </c>
      <c r="AU147" s="21" t="s">
        <v>78</v>
      </c>
      <c r="AY147" s="21" t="s">
        <v>124</v>
      </c>
      <c r="BE147" s="113">
        <f>IF(N147="základní",J147,0)</f>
        <v>0</v>
      </c>
      <c r="BF147" s="113">
        <f>IF(N147="snížená",J147,0)</f>
        <v>0</v>
      </c>
      <c r="BG147" s="113">
        <f>IF(N147="zákl. přenesená",J147,0)</f>
        <v>0</v>
      </c>
      <c r="BH147" s="113">
        <f>IF(N147="sníž. přenesená",J147,0)</f>
        <v>0</v>
      </c>
      <c r="BI147" s="113">
        <f>IF(N147="nulová",J147,0)</f>
        <v>0</v>
      </c>
      <c r="BJ147" s="21" t="s">
        <v>76</v>
      </c>
      <c r="BK147" s="113">
        <f>ROUND(I147*H147,2)</f>
        <v>0</v>
      </c>
      <c r="BL147" s="21" t="s">
        <v>214</v>
      </c>
      <c r="BM147" s="21" t="s">
        <v>254</v>
      </c>
    </row>
    <row r="148" spans="1:65" s="1" customFormat="1">
      <c r="A148" s="250"/>
      <c r="B148" s="265"/>
      <c r="C148" s="250"/>
      <c r="D148" s="290" t="s">
        <v>133</v>
      </c>
      <c r="E148" s="250"/>
      <c r="F148" s="291" t="s">
        <v>253</v>
      </c>
      <c r="G148" s="250"/>
      <c r="H148" s="250"/>
      <c r="I148" s="114"/>
      <c r="J148" s="250"/>
      <c r="K148" s="250"/>
      <c r="L148" s="38"/>
      <c r="M148" s="115"/>
      <c r="N148" s="39"/>
      <c r="O148" s="39"/>
      <c r="P148" s="39"/>
      <c r="Q148" s="39"/>
      <c r="R148" s="39"/>
      <c r="S148" s="39"/>
      <c r="T148" s="65"/>
      <c r="AT148" s="21" t="s">
        <v>133</v>
      </c>
      <c r="AU148" s="21" t="s">
        <v>78</v>
      </c>
    </row>
    <row r="149" spans="1:65" s="1" customFormat="1" ht="25.5" customHeight="1">
      <c r="A149" s="250"/>
      <c r="B149" s="265"/>
      <c r="C149" s="284" t="s">
        <v>255</v>
      </c>
      <c r="D149" s="284" t="s">
        <v>126</v>
      </c>
      <c r="E149" s="285" t="s">
        <v>256</v>
      </c>
      <c r="F149" s="286" t="s">
        <v>257</v>
      </c>
      <c r="G149" s="287" t="s">
        <v>239</v>
      </c>
      <c r="H149" s="288">
        <v>1.1000000000000001</v>
      </c>
      <c r="I149" s="108"/>
      <c r="J149" s="289">
        <f>ROUND(I149*H149,2)</f>
        <v>0</v>
      </c>
      <c r="K149" s="286" t="s">
        <v>130</v>
      </c>
      <c r="L149" s="38"/>
      <c r="M149" s="109" t="s">
        <v>5</v>
      </c>
      <c r="N149" s="110" t="s">
        <v>39</v>
      </c>
      <c r="O149" s="39"/>
      <c r="P149" s="111">
        <f>O149*H149</f>
        <v>0</v>
      </c>
      <c r="Q149" s="111">
        <v>4.0999999999999999E-4</v>
      </c>
      <c r="R149" s="111">
        <f>Q149*H149</f>
        <v>4.5100000000000001E-4</v>
      </c>
      <c r="S149" s="111">
        <v>0</v>
      </c>
      <c r="T149" s="112">
        <f>S149*H149</f>
        <v>0</v>
      </c>
      <c r="AR149" s="21" t="s">
        <v>214</v>
      </c>
      <c r="AT149" s="21" t="s">
        <v>126</v>
      </c>
      <c r="AU149" s="21" t="s">
        <v>78</v>
      </c>
      <c r="AY149" s="21" t="s">
        <v>124</v>
      </c>
      <c r="BE149" s="113">
        <f>IF(N149="základní",J149,0)</f>
        <v>0</v>
      </c>
      <c r="BF149" s="113">
        <f>IF(N149="snížená",J149,0)</f>
        <v>0</v>
      </c>
      <c r="BG149" s="113">
        <f>IF(N149="zákl. přenesená",J149,0)</f>
        <v>0</v>
      </c>
      <c r="BH149" s="113">
        <f>IF(N149="sníž. přenesená",J149,0)</f>
        <v>0</v>
      </c>
      <c r="BI149" s="113">
        <f>IF(N149="nulová",J149,0)</f>
        <v>0</v>
      </c>
      <c r="BJ149" s="21" t="s">
        <v>76</v>
      </c>
      <c r="BK149" s="113">
        <f>ROUND(I149*H149,2)</f>
        <v>0</v>
      </c>
      <c r="BL149" s="21" t="s">
        <v>214</v>
      </c>
      <c r="BM149" s="21" t="s">
        <v>258</v>
      </c>
    </row>
    <row r="150" spans="1:65" s="1" customFormat="1" ht="36">
      <c r="A150" s="250"/>
      <c r="B150" s="265"/>
      <c r="C150" s="250"/>
      <c r="D150" s="290" t="s">
        <v>133</v>
      </c>
      <c r="E150" s="250"/>
      <c r="F150" s="291" t="s">
        <v>259</v>
      </c>
      <c r="G150" s="250"/>
      <c r="H150" s="250"/>
      <c r="I150" s="114"/>
      <c r="J150" s="250"/>
      <c r="K150" s="250"/>
      <c r="L150" s="38"/>
      <c r="M150" s="115"/>
      <c r="N150" s="39"/>
      <c r="O150" s="39"/>
      <c r="P150" s="39"/>
      <c r="Q150" s="39"/>
      <c r="R150" s="39"/>
      <c r="S150" s="39"/>
      <c r="T150" s="65"/>
      <c r="AT150" s="21" t="s">
        <v>133</v>
      </c>
      <c r="AU150" s="21" t="s">
        <v>78</v>
      </c>
    </row>
    <row r="151" spans="1:65" s="1" customFormat="1" ht="25.5" customHeight="1">
      <c r="A151" s="250"/>
      <c r="B151" s="265"/>
      <c r="C151" s="296" t="s">
        <v>260</v>
      </c>
      <c r="D151" s="296" t="s">
        <v>168</v>
      </c>
      <c r="E151" s="297" t="s">
        <v>261</v>
      </c>
      <c r="F151" s="298" t="s">
        <v>262</v>
      </c>
      <c r="G151" s="299" t="s">
        <v>239</v>
      </c>
      <c r="H151" s="300">
        <v>1.1000000000000001</v>
      </c>
      <c r="I151" s="122"/>
      <c r="J151" s="301">
        <f>ROUND(I151*H151,2)</f>
        <v>0</v>
      </c>
      <c r="K151" s="298" t="s">
        <v>5</v>
      </c>
      <c r="L151" s="123"/>
      <c r="M151" s="124" t="s">
        <v>5</v>
      </c>
      <c r="N151" s="125" t="s">
        <v>39</v>
      </c>
      <c r="O151" s="39"/>
      <c r="P151" s="111">
        <f>O151*H151</f>
        <v>0</v>
      </c>
      <c r="Q151" s="111">
        <v>2.31E-3</v>
      </c>
      <c r="R151" s="111">
        <f>Q151*H151</f>
        <v>2.5410000000000003E-3</v>
      </c>
      <c r="S151" s="111">
        <v>0</v>
      </c>
      <c r="T151" s="112">
        <f>S151*H151</f>
        <v>0</v>
      </c>
      <c r="AR151" s="21" t="s">
        <v>245</v>
      </c>
      <c r="AT151" s="21" t="s">
        <v>168</v>
      </c>
      <c r="AU151" s="21" t="s">
        <v>78</v>
      </c>
      <c r="AY151" s="21" t="s">
        <v>124</v>
      </c>
      <c r="BE151" s="113">
        <f>IF(N151="základní",J151,0)</f>
        <v>0</v>
      </c>
      <c r="BF151" s="113">
        <f>IF(N151="snížená",J151,0)</f>
        <v>0</v>
      </c>
      <c r="BG151" s="113">
        <f>IF(N151="zákl. přenesená",J151,0)</f>
        <v>0</v>
      </c>
      <c r="BH151" s="113">
        <f>IF(N151="sníž. přenesená",J151,0)</f>
        <v>0</v>
      </c>
      <c r="BI151" s="113">
        <f>IF(N151="nulová",J151,0)</f>
        <v>0</v>
      </c>
      <c r="BJ151" s="21" t="s">
        <v>76</v>
      </c>
      <c r="BK151" s="113">
        <f>ROUND(I151*H151,2)</f>
        <v>0</v>
      </c>
      <c r="BL151" s="21" t="s">
        <v>214</v>
      </c>
      <c r="BM151" s="21" t="s">
        <v>263</v>
      </c>
    </row>
    <row r="152" spans="1:65" s="1" customFormat="1">
      <c r="A152" s="250"/>
      <c r="B152" s="265"/>
      <c r="C152" s="250"/>
      <c r="D152" s="290" t="s">
        <v>133</v>
      </c>
      <c r="E152" s="250"/>
      <c r="F152" s="291" t="s">
        <v>262</v>
      </c>
      <c r="G152" s="250"/>
      <c r="H152" s="250"/>
      <c r="I152" s="114"/>
      <c r="J152" s="250"/>
      <c r="K152" s="250"/>
      <c r="L152" s="38"/>
      <c r="M152" s="115"/>
      <c r="N152" s="39"/>
      <c r="O152" s="39"/>
      <c r="P152" s="39"/>
      <c r="Q152" s="39"/>
      <c r="R152" s="39"/>
      <c r="S152" s="39"/>
      <c r="T152" s="65"/>
      <c r="AT152" s="21" t="s">
        <v>133</v>
      </c>
      <c r="AU152" s="21" t="s">
        <v>78</v>
      </c>
    </row>
    <row r="153" spans="1:65" s="1" customFormat="1" ht="25.5" customHeight="1">
      <c r="A153" s="250"/>
      <c r="B153" s="265"/>
      <c r="C153" s="284" t="s">
        <v>264</v>
      </c>
      <c r="D153" s="284" t="s">
        <v>126</v>
      </c>
      <c r="E153" s="285" t="s">
        <v>265</v>
      </c>
      <c r="F153" s="286" t="s">
        <v>266</v>
      </c>
      <c r="G153" s="287" t="s">
        <v>164</v>
      </c>
      <c r="H153" s="288">
        <v>121.283</v>
      </c>
      <c r="I153" s="108"/>
      <c r="J153" s="289">
        <f>ROUND(I153*H153,2)</f>
        <v>0</v>
      </c>
      <c r="K153" s="286" t="s">
        <v>130</v>
      </c>
      <c r="L153" s="38"/>
      <c r="M153" s="109" t="s">
        <v>5</v>
      </c>
      <c r="N153" s="110" t="s">
        <v>39</v>
      </c>
      <c r="O153" s="39"/>
      <c r="P153" s="111">
        <f>O153*H153</f>
        <v>0</v>
      </c>
      <c r="Q153" s="111">
        <v>6.9999999999999994E-5</v>
      </c>
      <c r="R153" s="111">
        <f>Q153*H153</f>
        <v>8.4898099999999987E-3</v>
      </c>
      <c r="S153" s="111">
        <v>0</v>
      </c>
      <c r="T153" s="112">
        <f>S153*H153</f>
        <v>0</v>
      </c>
      <c r="AR153" s="21" t="s">
        <v>214</v>
      </c>
      <c r="AT153" s="21" t="s">
        <v>126</v>
      </c>
      <c r="AU153" s="21" t="s">
        <v>78</v>
      </c>
      <c r="AY153" s="21" t="s">
        <v>124</v>
      </c>
      <c r="BE153" s="113">
        <f>IF(N153="základní",J153,0)</f>
        <v>0</v>
      </c>
      <c r="BF153" s="113">
        <f>IF(N153="snížená",J153,0)</f>
        <v>0</v>
      </c>
      <c r="BG153" s="113">
        <f>IF(N153="zákl. přenesená",J153,0)</f>
        <v>0</v>
      </c>
      <c r="BH153" s="113">
        <f>IF(N153="sníž. přenesená",J153,0)</f>
        <v>0</v>
      </c>
      <c r="BI153" s="113">
        <f>IF(N153="nulová",J153,0)</f>
        <v>0</v>
      </c>
      <c r="BJ153" s="21" t="s">
        <v>76</v>
      </c>
      <c r="BK153" s="113">
        <f>ROUND(I153*H153,2)</f>
        <v>0</v>
      </c>
      <c r="BL153" s="21" t="s">
        <v>214</v>
      </c>
      <c r="BM153" s="21" t="s">
        <v>267</v>
      </c>
    </row>
    <row r="154" spans="1:65" s="1" customFormat="1" ht="24">
      <c r="A154" s="250"/>
      <c r="B154" s="265"/>
      <c r="C154" s="250"/>
      <c r="D154" s="290" t="s">
        <v>133</v>
      </c>
      <c r="E154" s="250"/>
      <c r="F154" s="291" t="s">
        <v>268</v>
      </c>
      <c r="G154" s="250"/>
      <c r="H154" s="250"/>
      <c r="I154" s="114"/>
      <c r="J154" s="250"/>
      <c r="K154" s="250"/>
      <c r="L154" s="38"/>
      <c r="M154" s="115"/>
      <c r="N154" s="39"/>
      <c r="O154" s="39"/>
      <c r="P154" s="39"/>
      <c r="Q154" s="39"/>
      <c r="R154" s="39"/>
      <c r="S154" s="39"/>
      <c r="T154" s="65"/>
      <c r="AT154" s="21" t="s">
        <v>133</v>
      </c>
      <c r="AU154" s="21" t="s">
        <v>78</v>
      </c>
    </row>
    <row r="155" spans="1:65" s="1" customFormat="1" ht="16.5" customHeight="1">
      <c r="A155" s="250"/>
      <c r="B155" s="265"/>
      <c r="C155" s="296" t="s">
        <v>269</v>
      </c>
      <c r="D155" s="296" t="s">
        <v>168</v>
      </c>
      <c r="E155" s="297" t="s">
        <v>270</v>
      </c>
      <c r="F155" s="298" t="s">
        <v>271</v>
      </c>
      <c r="G155" s="299" t="s">
        <v>171</v>
      </c>
      <c r="H155" s="300">
        <v>230.43799999999999</v>
      </c>
      <c r="I155" s="122"/>
      <c r="J155" s="301">
        <f>ROUND(I155*H155,2)</f>
        <v>0</v>
      </c>
      <c r="K155" s="298" t="s">
        <v>130</v>
      </c>
      <c r="L155" s="123"/>
      <c r="M155" s="124" t="s">
        <v>5</v>
      </c>
      <c r="N155" s="125" t="s">
        <v>39</v>
      </c>
      <c r="O155" s="39"/>
      <c r="P155" s="111">
        <f>O155*H155</f>
        <v>0</v>
      </c>
      <c r="Q155" s="111">
        <v>1E-3</v>
      </c>
      <c r="R155" s="111">
        <f>Q155*H155</f>
        <v>0.230438</v>
      </c>
      <c r="S155" s="111">
        <v>0</v>
      </c>
      <c r="T155" s="112">
        <f>S155*H155</f>
        <v>0</v>
      </c>
      <c r="AR155" s="21" t="s">
        <v>245</v>
      </c>
      <c r="AT155" s="21" t="s">
        <v>168</v>
      </c>
      <c r="AU155" s="21" t="s">
        <v>78</v>
      </c>
      <c r="AY155" s="21" t="s">
        <v>124</v>
      </c>
      <c r="BE155" s="113">
        <f>IF(N155="základní",J155,0)</f>
        <v>0</v>
      </c>
      <c r="BF155" s="113">
        <f>IF(N155="snížená",J155,0)</f>
        <v>0</v>
      </c>
      <c r="BG155" s="113">
        <f>IF(N155="zákl. přenesená",J155,0)</f>
        <v>0</v>
      </c>
      <c r="BH155" s="113">
        <f>IF(N155="sníž. přenesená",J155,0)</f>
        <v>0</v>
      </c>
      <c r="BI155" s="113">
        <f>IF(N155="nulová",J155,0)</f>
        <v>0</v>
      </c>
      <c r="BJ155" s="21" t="s">
        <v>76</v>
      </c>
      <c r="BK155" s="113">
        <f>ROUND(I155*H155,2)</f>
        <v>0</v>
      </c>
      <c r="BL155" s="21" t="s">
        <v>214</v>
      </c>
      <c r="BM155" s="21" t="s">
        <v>272</v>
      </c>
    </row>
    <row r="156" spans="1:65" s="1" customFormat="1">
      <c r="A156" s="250"/>
      <c r="B156" s="265"/>
      <c r="C156" s="250"/>
      <c r="D156" s="290" t="s">
        <v>133</v>
      </c>
      <c r="E156" s="250"/>
      <c r="F156" s="291" t="s">
        <v>271</v>
      </c>
      <c r="G156" s="250"/>
      <c r="H156" s="250"/>
      <c r="I156" s="114"/>
      <c r="J156" s="250"/>
      <c r="K156" s="250"/>
      <c r="L156" s="38"/>
      <c r="M156" s="115"/>
      <c r="N156" s="39"/>
      <c r="O156" s="39"/>
      <c r="P156" s="39"/>
      <c r="Q156" s="39"/>
      <c r="R156" s="39"/>
      <c r="S156" s="39"/>
      <c r="T156" s="65"/>
      <c r="AT156" s="21" t="s">
        <v>133</v>
      </c>
      <c r="AU156" s="21" t="s">
        <v>78</v>
      </c>
    </row>
    <row r="157" spans="1:65" s="11" customFormat="1">
      <c r="A157" s="292"/>
      <c r="B157" s="293"/>
      <c r="C157" s="292"/>
      <c r="D157" s="290" t="s">
        <v>159</v>
      </c>
      <c r="E157" s="292"/>
      <c r="F157" s="294" t="s">
        <v>273</v>
      </c>
      <c r="G157" s="292"/>
      <c r="H157" s="295">
        <v>230.43799999999999</v>
      </c>
      <c r="I157" s="117"/>
      <c r="J157" s="292"/>
      <c r="K157" s="292"/>
      <c r="L157" s="116"/>
      <c r="M157" s="118"/>
      <c r="N157" s="119"/>
      <c r="O157" s="119"/>
      <c r="P157" s="119"/>
      <c r="Q157" s="119"/>
      <c r="R157" s="119"/>
      <c r="S157" s="119"/>
      <c r="T157" s="120"/>
      <c r="AT157" s="121" t="s">
        <v>159</v>
      </c>
      <c r="AU157" s="121" t="s">
        <v>78</v>
      </c>
      <c r="AV157" s="11" t="s">
        <v>78</v>
      </c>
      <c r="AW157" s="11" t="s">
        <v>6</v>
      </c>
      <c r="AX157" s="11" t="s">
        <v>76</v>
      </c>
      <c r="AY157" s="121" t="s">
        <v>124</v>
      </c>
    </row>
    <row r="158" spans="1:65" s="1" customFormat="1" ht="25.5" customHeight="1">
      <c r="A158" s="250"/>
      <c r="B158" s="265"/>
      <c r="C158" s="284" t="s">
        <v>274</v>
      </c>
      <c r="D158" s="284" t="s">
        <v>126</v>
      </c>
      <c r="E158" s="285" t="s">
        <v>275</v>
      </c>
      <c r="F158" s="286" t="s">
        <v>276</v>
      </c>
      <c r="G158" s="287" t="s">
        <v>164</v>
      </c>
      <c r="H158" s="288">
        <v>4.5</v>
      </c>
      <c r="I158" s="108"/>
      <c r="J158" s="289">
        <f>ROUND(I158*H158,2)</f>
        <v>0</v>
      </c>
      <c r="K158" s="286" t="s">
        <v>130</v>
      </c>
      <c r="L158" s="38"/>
      <c r="M158" s="109" t="s">
        <v>5</v>
      </c>
      <c r="N158" s="110" t="s">
        <v>39</v>
      </c>
      <c r="O158" s="39"/>
      <c r="P158" s="111">
        <f>O158*H158</f>
        <v>0</v>
      </c>
      <c r="Q158" s="111">
        <v>1.4300000000000001E-3</v>
      </c>
      <c r="R158" s="111">
        <f>Q158*H158</f>
        <v>6.4350000000000006E-3</v>
      </c>
      <c r="S158" s="111">
        <v>0</v>
      </c>
      <c r="T158" s="112">
        <f>S158*H158</f>
        <v>0</v>
      </c>
      <c r="AR158" s="21" t="s">
        <v>214</v>
      </c>
      <c r="AT158" s="21" t="s">
        <v>126</v>
      </c>
      <c r="AU158" s="21" t="s">
        <v>78</v>
      </c>
      <c r="AY158" s="21" t="s">
        <v>124</v>
      </c>
      <c r="BE158" s="113">
        <f>IF(N158="základní",J158,0)</f>
        <v>0</v>
      </c>
      <c r="BF158" s="113">
        <f>IF(N158="snížená",J158,0)</f>
        <v>0</v>
      </c>
      <c r="BG158" s="113">
        <f>IF(N158="zákl. přenesená",J158,0)</f>
        <v>0</v>
      </c>
      <c r="BH158" s="113">
        <f>IF(N158="sníž. přenesená",J158,0)</f>
        <v>0</v>
      </c>
      <c r="BI158" s="113">
        <f>IF(N158="nulová",J158,0)</f>
        <v>0</v>
      </c>
      <c r="BJ158" s="21" t="s">
        <v>76</v>
      </c>
      <c r="BK158" s="113">
        <f>ROUND(I158*H158,2)</f>
        <v>0</v>
      </c>
      <c r="BL158" s="21" t="s">
        <v>214</v>
      </c>
      <c r="BM158" s="21" t="s">
        <v>277</v>
      </c>
    </row>
    <row r="159" spans="1:65" s="1" customFormat="1" ht="36">
      <c r="A159" s="250"/>
      <c r="B159" s="265"/>
      <c r="C159" s="250"/>
      <c r="D159" s="290" t="s">
        <v>133</v>
      </c>
      <c r="E159" s="250"/>
      <c r="F159" s="291" t="s">
        <v>278</v>
      </c>
      <c r="G159" s="250"/>
      <c r="H159" s="250"/>
      <c r="I159" s="114"/>
      <c r="J159" s="250"/>
      <c r="K159" s="250"/>
      <c r="L159" s="38"/>
      <c r="M159" s="115"/>
      <c r="N159" s="39"/>
      <c r="O159" s="39"/>
      <c r="P159" s="39"/>
      <c r="Q159" s="39"/>
      <c r="R159" s="39"/>
      <c r="S159" s="39"/>
      <c r="T159" s="65"/>
      <c r="AT159" s="21" t="s">
        <v>133</v>
      </c>
      <c r="AU159" s="21" t="s">
        <v>78</v>
      </c>
    </row>
    <row r="160" spans="1:65" s="1" customFormat="1" ht="16.5" customHeight="1">
      <c r="A160" s="250"/>
      <c r="B160" s="265"/>
      <c r="C160" s="296" t="s">
        <v>279</v>
      </c>
      <c r="D160" s="296" t="s">
        <v>168</v>
      </c>
      <c r="E160" s="297" t="s">
        <v>280</v>
      </c>
      <c r="F160" s="298" t="s">
        <v>281</v>
      </c>
      <c r="G160" s="299" t="s">
        <v>164</v>
      </c>
      <c r="H160" s="300">
        <v>4.5</v>
      </c>
      <c r="I160" s="122"/>
      <c r="J160" s="301">
        <f>ROUND(I160*H160,2)</f>
        <v>0</v>
      </c>
      <c r="K160" s="298" t="s">
        <v>130</v>
      </c>
      <c r="L160" s="123"/>
      <c r="M160" s="124" t="s">
        <v>5</v>
      </c>
      <c r="N160" s="125" t="s">
        <v>39</v>
      </c>
      <c r="O160" s="39"/>
      <c r="P160" s="111">
        <f>O160*H160</f>
        <v>0</v>
      </c>
      <c r="Q160" s="111">
        <v>6.4999999999999997E-3</v>
      </c>
      <c r="R160" s="111">
        <f>Q160*H160</f>
        <v>2.9249999999999998E-2</v>
      </c>
      <c r="S160" s="111">
        <v>0</v>
      </c>
      <c r="T160" s="112">
        <f>S160*H160</f>
        <v>0</v>
      </c>
      <c r="AR160" s="21" t="s">
        <v>245</v>
      </c>
      <c r="AT160" s="21" t="s">
        <v>168</v>
      </c>
      <c r="AU160" s="21" t="s">
        <v>78</v>
      </c>
      <c r="AY160" s="21" t="s">
        <v>124</v>
      </c>
      <c r="BE160" s="113">
        <f>IF(N160="základní",J160,0)</f>
        <v>0</v>
      </c>
      <c r="BF160" s="113">
        <f>IF(N160="snížená",J160,0)</f>
        <v>0</v>
      </c>
      <c r="BG160" s="113">
        <f>IF(N160="zákl. přenesená",J160,0)</f>
        <v>0</v>
      </c>
      <c r="BH160" s="113">
        <f>IF(N160="sníž. přenesená",J160,0)</f>
        <v>0</v>
      </c>
      <c r="BI160" s="113">
        <f>IF(N160="nulová",J160,0)</f>
        <v>0</v>
      </c>
      <c r="BJ160" s="21" t="s">
        <v>76</v>
      </c>
      <c r="BK160" s="113">
        <f>ROUND(I160*H160,2)</f>
        <v>0</v>
      </c>
      <c r="BL160" s="21" t="s">
        <v>214</v>
      </c>
      <c r="BM160" s="21" t="s">
        <v>282</v>
      </c>
    </row>
    <row r="161" spans="1:65" s="1" customFormat="1">
      <c r="A161" s="250"/>
      <c r="B161" s="265"/>
      <c r="C161" s="250"/>
      <c r="D161" s="290" t="s">
        <v>133</v>
      </c>
      <c r="E161" s="250"/>
      <c r="F161" s="291" t="s">
        <v>281</v>
      </c>
      <c r="G161" s="250"/>
      <c r="H161" s="250"/>
      <c r="I161" s="114"/>
      <c r="J161" s="250"/>
      <c r="K161" s="250"/>
      <c r="L161" s="38"/>
      <c r="M161" s="115"/>
      <c r="N161" s="39"/>
      <c r="O161" s="39"/>
      <c r="P161" s="39"/>
      <c r="Q161" s="39"/>
      <c r="R161" s="39"/>
      <c r="S161" s="39"/>
      <c r="T161" s="65"/>
      <c r="AT161" s="21" t="s">
        <v>133</v>
      </c>
      <c r="AU161" s="21" t="s">
        <v>78</v>
      </c>
    </row>
    <row r="162" spans="1:65" s="1" customFormat="1" ht="16.5" customHeight="1">
      <c r="A162" s="250"/>
      <c r="B162" s="265"/>
      <c r="C162" s="296" t="s">
        <v>283</v>
      </c>
      <c r="D162" s="296" t="s">
        <v>168</v>
      </c>
      <c r="E162" s="297" t="s">
        <v>270</v>
      </c>
      <c r="F162" s="298" t="s">
        <v>271</v>
      </c>
      <c r="G162" s="299" t="s">
        <v>171</v>
      </c>
      <c r="H162" s="300">
        <v>8.5500000000000007</v>
      </c>
      <c r="I162" s="122"/>
      <c r="J162" s="301">
        <f>ROUND(I162*H162,2)</f>
        <v>0</v>
      </c>
      <c r="K162" s="298" t="s">
        <v>130</v>
      </c>
      <c r="L162" s="123"/>
      <c r="M162" s="124" t="s">
        <v>5</v>
      </c>
      <c r="N162" s="125" t="s">
        <v>39</v>
      </c>
      <c r="O162" s="39"/>
      <c r="P162" s="111">
        <f>O162*H162</f>
        <v>0</v>
      </c>
      <c r="Q162" s="111">
        <v>1E-3</v>
      </c>
      <c r="R162" s="111">
        <f>Q162*H162</f>
        <v>8.5500000000000003E-3</v>
      </c>
      <c r="S162" s="111">
        <v>0</v>
      </c>
      <c r="T162" s="112">
        <f>S162*H162</f>
        <v>0</v>
      </c>
      <c r="AR162" s="21" t="s">
        <v>245</v>
      </c>
      <c r="AT162" s="21" t="s">
        <v>168</v>
      </c>
      <c r="AU162" s="21" t="s">
        <v>78</v>
      </c>
      <c r="AY162" s="21" t="s">
        <v>124</v>
      </c>
      <c r="BE162" s="113">
        <f>IF(N162="základní",J162,0)</f>
        <v>0</v>
      </c>
      <c r="BF162" s="113">
        <f>IF(N162="snížená",J162,0)</f>
        <v>0</v>
      </c>
      <c r="BG162" s="113">
        <f>IF(N162="zákl. přenesená",J162,0)</f>
        <v>0</v>
      </c>
      <c r="BH162" s="113">
        <f>IF(N162="sníž. přenesená",J162,0)</f>
        <v>0</v>
      </c>
      <c r="BI162" s="113">
        <f>IF(N162="nulová",J162,0)</f>
        <v>0</v>
      </c>
      <c r="BJ162" s="21" t="s">
        <v>76</v>
      </c>
      <c r="BK162" s="113">
        <f>ROUND(I162*H162,2)</f>
        <v>0</v>
      </c>
      <c r="BL162" s="21" t="s">
        <v>214</v>
      </c>
      <c r="BM162" s="21" t="s">
        <v>284</v>
      </c>
    </row>
    <row r="163" spans="1:65" s="1" customFormat="1">
      <c r="A163" s="250"/>
      <c r="B163" s="265"/>
      <c r="C163" s="250"/>
      <c r="D163" s="290" t="s">
        <v>133</v>
      </c>
      <c r="E163" s="250"/>
      <c r="F163" s="291" t="s">
        <v>271</v>
      </c>
      <c r="G163" s="250"/>
      <c r="H163" s="250"/>
      <c r="I163" s="114"/>
      <c r="J163" s="250"/>
      <c r="K163" s="250"/>
      <c r="L163" s="38"/>
      <c r="M163" s="115"/>
      <c r="N163" s="39"/>
      <c r="O163" s="39"/>
      <c r="P163" s="39"/>
      <c r="Q163" s="39"/>
      <c r="R163" s="39"/>
      <c r="S163" s="39"/>
      <c r="T163" s="65"/>
      <c r="AT163" s="21" t="s">
        <v>133</v>
      </c>
      <c r="AU163" s="21" t="s">
        <v>78</v>
      </c>
    </row>
    <row r="164" spans="1:65" s="11" customFormat="1">
      <c r="A164" s="292"/>
      <c r="B164" s="293"/>
      <c r="C164" s="292"/>
      <c r="D164" s="290" t="s">
        <v>159</v>
      </c>
      <c r="E164" s="292"/>
      <c r="F164" s="294" t="s">
        <v>285</v>
      </c>
      <c r="G164" s="292"/>
      <c r="H164" s="295">
        <v>8.5500000000000007</v>
      </c>
      <c r="I164" s="117"/>
      <c r="J164" s="292"/>
      <c r="K164" s="292"/>
      <c r="L164" s="116"/>
      <c r="M164" s="118"/>
      <c r="N164" s="119"/>
      <c r="O164" s="119"/>
      <c r="P164" s="119"/>
      <c r="Q164" s="119"/>
      <c r="R164" s="119"/>
      <c r="S164" s="119"/>
      <c r="T164" s="120"/>
      <c r="AT164" s="121" t="s">
        <v>159</v>
      </c>
      <c r="AU164" s="121" t="s">
        <v>78</v>
      </c>
      <c r="AV164" s="11" t="s">
        <v>78</v>
      </c>
      <c r="AW164" s="11" t="s">
        <v>6</v>
      </c>
      <c r="AX164" s="11" t="s">
        <v>76</v>
      </c>
      <c r="AY164" s="121" t="s">
        <v>124</v>
      </c>
    </row>
    <row r="165" spans="1:65" s="1" customFormat="1" ht="16.5" customHeight="1">
      <c r="A165" s="250"/>
      <c r="B165" s="265"/>
      <c r="C165" s="284" t="s">
        <v>286</v>
      </c>
      <c r="D165" s="284" t="s">
        <v>126</v>
      </c>
      <c r="E165" s="285" t="s">
        <v>287</v>
      </c>
      <c r="F165" s="286" t="s">
        <v>288</v>
      </c>
      <c r="G165" s="287" t="s">
        <v>289</v>
      </c>
      <c r="H165" s="126"/>
      <c r="I165" s="108"/>
      <c r="J165" s="289">
        <f>ROUND(I165*H165,2)</f>
        <v>0</v>
      </c>
      <c r="K165" s="286" t="s">
        <v>130</v>
      </c>
      <c r="L165" s="38"/>
      <c r="M165" s="109" t="s">
        <v>5</v>
      </c>
      <c r="N165" s="110" t="s">
        <v>39</v>
      </c>
      <c r="O165" s="39"/>
      <c r="P165" s="111">
        <f>O165*H165</f>
        <v>0</v>
      </c>
      <c r="Q165" s="111">
        <v>0</v>
      </c>
      <c r="R165" s="111">
        <f>Q165*H165</f>
        <v>0</v>
      </c>
      <c r="S165" s="111">
        <v>0</v>
      </c>
      <c r="T165" s="112">
        <f>S165*H165</f>
        <v>0</v>
      </c>
      <c r="AR165" s="21" t="s">
        <v>214</v>
      </c>
      <c r="AT165" s="21" t="s">
        <v>126</v>
      </c>
      <c r="AU165" s="21" t="s">
        <v>78</v>
      </c>
      <c r="AY165" s="21" t="s">
        <v>124</v>
      </c>
      <c r="BE165" s="113">
        <f>IF(N165="základní",J165,0)</f>
        <v>0</v>
      </c>
      <c r="BF165" s="113">
        <f>IF(N165="snížená",J165,0)</f>
        <v>0</v>
      </c>
      <c r="BG165" s="113">
        <f>IF(N165="zákl. přenesená",J165,0)</f>
        <v>0</v>
      </c>
      <c r="BH165" s="113">
        <f>IF(N165="sníž. přenesená",J165,0)</f>
        <v>0</v>
      </c>
      <c r="BI165" s="113">
        <f>IF(N165="nulová",J165,0)</f>
        <v>0</v>
      </c>
      <c r="BJ165" s="21" t="s">
        <v>76</v>
      </c>
      <c r="BK165" s="113">
        <f>ROUND(I165*H165,2)</f>
        <v>0</v>
      </c>
      <c r="BL165" s="21" t="s">
        <v>214</v>
      </c>
      <c r="BM165" s="21" t="s">
        <v>290</v>
      </c>
    </row>
    <row r="166" spans="1:65" s="1" customFormat="1" ht="24">
      <c r="A166" s="250"/>
      <c r="B166" s="265"/>
      <c r="C166" s="250"/>
      <c r="D166" s="290" t="s">
        <v>133</v>
      </c>
      <c r="E166" s="250"/>
      <c r="F166" s="291" t="s">
        <v>291</v>
      </c>
      <c r="G166" s="250"/>
      <c r="H166" s="250"/>
      <c r="I166" s="250"/>
      <c r="J166" s="250"/>
      <c r="K166" s="250"/>
      <c r="L166" s="38"/>
      <c r="M166" s="115"/>
      <c r="N166" s="39"/>
      <c r="O166" s="39"/>
      <c r="P166" s="39"/>
      <c r="Q166" s="39"/>
      <c r="R166" s="39"/>
      <c r="S166" s="39"/>
      <c r="T166" s="65"/>
      <c r="AT166" s="21" t="s">
        <v>133</v>
      </c>
      <c r="AU166" s="21" t="s">
        <v>78</v>
      </c>
    </row>
    <row r="167" spans="1:65" s="10" customFormat="1" ht="29.85" customHeight="1">
      <c r="A167" s="259"/>
      <c r="B167" s="283"/>
      <c r="C167" s="259"/>
      <c r="D167" s="257" t="s">
        <v>67</v>
      </c>
      <c r="E167" s="261" t="s">
        <v>292</v>
      </c>
      <c r="F167" s="261" t="s">
        <v>293</v>
      </c>
      <c r="G167" s="259"/>
      <c r="H167" s="259"/>
      <c r="I167" s="259"/>
      <c r="J167" s="262">
        <f>BK167</f>
        <v>0</v>
      </c>
      <c r="K167" s="259"/>
      <c r="L167" s="99"/>
      <c r="M167" s="102"/>
      <c r="N167" s="103"/>
      <c r="O167" s="103"/>
      <c r="P167" s="104">
        <f>SUM(P168:P183)</f>
        <v>0</v>
      </c>
      <c r="Q167" s="103"/>
      <c r="R167" s="104">
        <f>SUM(R168:R183)</f>
        <v>1.0079799999999999</v>
      </c>
      <c r="S167" s="103"/>
      <c r="T167" s="105">
        <f>SUM(T168:T183)</f>
        <v>0</v>
      </c>
      <c r="AR167" s="100" t="s">
        <v>78</v>
      </c>
      <c r="AT167" s="106" t="s">
        <v>67</v>
      </c>
      <c r="AU167" s="106" t="s">
        <v>76</v>
      </c>
      <c r="AY167" s="100" t="s">
        <v>124</v>
      </c>
      <c r="BK167" s="107">
        <f>SUM(BK168:BK183)</f>
        <v>0</v>
      </c>
    </row>
    <row r="168" spans="1:65" s="1" customFormat="1" ht="16.5" customHeight="1">
      <c r="A168" s="250"/>
      <c r="B168" s="265"/>
      <c r="C168" s="284" t="s">
        <v>294</v>
      </c>
      <c r="D168" s="284" t="s">
        <v>126</v>
      </c>
      <c r="E168" s="285" t="s">
        <v>295</v>
      </c>
      <c r="F168" s="286" t="s">
        <v>296</v>
      </c>
      <c r="G168" s="287" t="s">
        <v>239</v>
      </c>
      <c r="H168" s="288">
        <v>83</v>
      </c>
      <c r="I168" s="108"/>
      <c r="J168" s="289">
        <f>ROUND(I168*H168,2)</f>
        <v>0</v>
      </c>
      <c r="K168" s="286" t="s">
        <v>130</v>
      </c>
      <c r="L168" s="38"/>
      <c r="M168" s="109" t="s">
        <v>5</v>
      </c>
      <c r="N168" s="110" t="s">
        <v>39</v>
      </c>
      <c r="O168" s="39"/>
      <c r="P168" s="111">
        <f>O168*H168</f>
        <v>0</v>
      </c>
      <c r="Q168" s="111">
        <v>4.28E-3</v>
      </c>
      <c r="R168" s="111">
        <f>Q168*H168</f>
        <v>0.35524</v>
      </c>
      <c r="S168" s="111">
        <v>0</v>
      </c>
      <c r="T168" s="112">
        <f>S168*H168</f>
        <v>0</v>
      </c>
      <c r="AR168" s="21" t="s">
        <v>214</v>
      </c>
      <c r="AT168" s="21" t="s">
        <v>126</v>
      </c>
      <c r="AU168" s="21" t="s">
        <v>78</v>
      </c>
      <c r="AY168" s="21" t="s">
        <v>124</v>
      </c>
      <c r="BE168" s="113">
        <f>IF(N168="základní",J168,0)</f>
        <v>0</v>
      </c>
      <c r="BF168" s="113">
        <f>IF(N168="snížená",J168,0)</f>
        <v>0</v>
      </c>
      <c r="BG168" s="113">
        <f>IF(N168="zákl. přenesená",J168,0)</f>
        <v>0</v>
      </c>
      <c r="BH168" s="113">
        <f>IF(N168="sníž. přenesená",J168,0)</f>
        <v>0</v>
      </c>
      <c r="BI168" s="113">
        <f>IF(N168="nulová",J168,0)</f>
        <v>0</v>
      </c>
      <c r="BJ168" s="21" t="s">
        <v>76</v>
      </c>
      <c r="BK168" s="113">
        <f>ROUND(I168*H168,2)</f>
        <v>0</v>
      </c>
      <c r="BL168" s="21" t="s">
        <v>214</v>
      </c>
      <c r="BM168" s="21" t="s">
        <v>297</v>
      </c>
    </row>
    <row r="169" spans="1:65" s="1" customFormat="1" ht="24">
      <c r="A169" s="250"/>
      <c r="B169" s="265"/>
      <c r="C169" s="250"/>
      <c r="D169" s="290" t="s">
        <v>133</v>
      </c>
      <c r="E169" s="250"/>
      <c r="F169" s="291" t="s">
        <v>298</v>
      </c>
      <c r="G169" s="250"/>
      <c r="H169" s="250"/>
      <c r="I169" s="114"/>
      <c r="J169" s="250"/>
      <c r="K169" s="250"/>
      <c r="L169" s="38"/>
      <c r="M169" s="115"/>
      <c r="N169" s="39"/>
      <c r="O169" s="39"/>
      <c r="P169" s="39"/>
      <c r="Q169" s="39"/>
      <c r="R169" s="39"/>
      <c r="S169" s="39"/>
      <c r="T169" s="65"/>
      <c r="AT169" s="21" t="s">
        <v>133</v>
      </c>
      <c r="AU169" s="21" t="s">
        <v>78</v>
      </c>
    </row>
    <row r="170" spans="1:65" s="1" customFormat="1" ht="16.5" customHeight="1">
      <c r="A170" s="250"/>
      <c r="B170" s="265"/>
      <c r="C170" s="284" t="s">
        <v>245</v>
      </c>
      <c r="D170" s="284" t="s">
        <v>126</v>
      </c>
      <c r="E170" s="285" t="s">
        <v>299</v>
      </c>
      <c r="F170" s="286" t="s">
        <v>300</v>
      </c>
      <c r="G170" s="287" t="s">
        <v>239</v>
      </c>
      <c r="H170" s="288">
        <v>86</v>
      </c>
      <c r="I170" s="108"/>
      <c r="J170" s="289">
        <f>ROUND(I170*H170,2)</f>
        <v>0</v>
      </c>
      <c r="K170" s="286" t="s">
        <v>130</v>
      </c>
      <c r="L170" s="38"/>
      <c r="M170" s="109" t="s">
        <v>5</v>
      </c>
      <c r="N170" s="110" t="s">
        <v>39</v>
      </c>
      <c r="O170" s="39"/>
      <c r="P170" s="111">
        <f>O170*H170</f>
        <v>0</v>
      </c>
      <c r="Q170" s="111">
        <v>7.5900000000000004E-3</v>
      </c>
      <c r="R170" s="111">
        <f>Q170*H170</f>
        <v>0.65273999999999999</v>
      </c>
      <c r="S170" s="111">
        <v>0</v>
      </c>
      <c r="T170" s="112">
        <f>S170*H170</f>
        <v>0</v>
      </c>
      <c r="AR170" s="21" t="s">
        <v>214</v>
      </c>
      <c r="AT170" s="21" t="s">
        <v>126</v>
      </c>
      <c r="AU170" s="21" t="s">
        <v>78</v>
      </c>
      <c r="AY170" s="21" t="s">
        <v>124</v>
      </c>
      <c r="BE170" s="113">
        <f>IF(N170="základní",J170,0)</f>
        <v>0</v>
      </c>
      <c r="BF170" s="113">
        <f>IF(N170="snížená",J170,0)</f>
        <v>0</v>
      </c>
      <c r="BG170" s="113">
        <f>IF(N170="zákl. přenesená",J170,0)</f>
        <v>0</v>
      </c>
      <c r="BH170" s="113">
        <f>IF(N170="sníž. přenesená",J170,0)</f>
        <v>0</v>
      </c>
      <c r="BI170" s="113">
        <f>IF(N170="nulová",J170,0)</f>
        <v>0</v>
      </c>
      <c r="BJ170" s="21" t="s">
        <v>76</v>
      </c>
      <c r="BK170" s="113">
        <f>ROUND(I170*H170,2)</f>
        <v>0</v>
      </c>
      <c r="BL170" s="21" t="s">
        <v>214</v>
      </c>
      <c r="BM170" s="21" t="s">
        <v>301</v>
      </c>
    </row>
    <row r="171" spans="1:65" s="1" customFormat="1" ht="24">
      <c r="A171" s="250"/>
      <c r="B171" s="265"/>
      <c r="C171" s="250"/>
      <c r="D171" s="290" t="s">
        <v>133</v>
      </c>
      <c r="E171" s="250"/>
      <c r="F171" s="291" t="s">
        <v>302</v>
      </c>
      <c r="G171" s="250"/>
      <c r="H171" s="250"/>
      <c r="I171" s="114"/>
      <c r="J171" s="250"/>
      <c r="K171" s="250"/>
      <c r="L171" s="38"/>
      <c r="M171" s="115"/>
      <c r="N171" s="39"/>
      <c r="O171" s="39"/>
      <c r="P171" s="39"/>
      <c r="Q171" s="39"/>
      <c r="R171" s="39"/>
      <c r="S171" s="39"/>
      <c r="T171" s="65"/>
      <c r="AT171" s="21" t="s">
        <v>133</v>
      </c>
      <c r="AU171" s="21" t="s">
        <v>78</v>
      </c>
    </row>
    <row r="172" spans="1:65" s="1" customFormat="1" ht="16.5" customHeight="1">
      <c r="A172" s="250"/>
      <c r="B172" s="265"/>
      <c r="C172" s="284" t="s">
        <v>303</v>
      </c>
      <c r="D172" s="284" t="s">
        <v>126</v>
      </c>
      <c r="E172" s="285" t="s">
        <v>304</v>
      </c>
      <c r="F172" s="286" t="s">
        <v>305</v>
      </c>
      <c r="G172" s="287" t="s">
        <v>209</v>
      </c>
      <c r="H172" s="288">
        <v>1</v>
      </c>
      <c r="I172" s="108"/>
      <c r="J172" s="289">
        <f>ROUND(I172*H172,2)</f>
        <v>0</v>
      </c>
      <c r="K172" s="286" t="s">
        <v>5</v>
      </c>
      <c r="L172" s="38"/>
      <c r="M172" s="109" t="s">
        <v>5</v>
      </c>
      <c r="N172" s="110" t="s">
        <v>39</v>
      </c>
      <c r="O172" s="39"/>
      <c r="P172" s="111">
        <f>O172*H172</f>
        <v>0</v>
      </c>
      <c r="Q172" s="111">
        <v>0</v>
      </c>
      <c r="R172" s="111">
        <f>Q172*H172</f>
        <v>0</v>
      </c>
      <c r="S172" s="111">
        <v>0</v>
      </c>
      <c r="T172" s="112">
        <f>S172*H172</f>
        <v>0</v>
      </c>
      <c r="AR172" s="21" t="s">
        <v>131</v>
      </c>
      <c r="AT172" s="21" t="s">
        <v>126</v>
      </c>
      <c r="AU172" s="21" t="s">
        <v>78</v>
      </c>
      <c r="AY172" s="21" t="s">
        <v>124</v>
      </c>
      <c r="BE172" s="113">
        <f>IF(N172="základní",J172,0)</f>
        <v>0</v>
      </c>
      <c r="BF172" s="113">
        <f>IF(N172="snížená",J172,0)</f>
        <v>0</v>
      </c>
      <c r="BG172" s="113">
        <f>IF(N172="zákl. přenesená",J172,0)</f>
        <v>0</v>
      </c>
      <c r="BH172" s="113">
        <f>IF(N172="sníž. přenesená",J172,0)</f>
        <v>0</v>
      </c>
      <c r="BI172" s="113">
        <f>IF(N172="nulová",J172,0)</f>
        <v>0</v>
      </c>
      <c r="BJ172" s="21" t="s">
        <v>76</v>
      </c>
      <c r="BK172" s="113">
        <f>ROUND(I172*H172,2)</f>
        <v>0</v>
      </c>
      <c r="BL172" s="21" t="s">
        <v>131</v>
      </c>
      <c r="BM172" s="21" t="s">
        <v>306</v>
      </c>
    </row>
    <row r="173" spans="1:65" s="1" customFormat="1">
      <c r="A173" s="250"/>
      <c r="B173" s="265"/>
      <c r="C173" s="250"/>
      <c r="D173" s="290" t="s">
        <v>133</v>
      </c>
      <c r="E173" s="250"/>
      <c r="F173" s="291" t="s">
        <v>305</v>
      </c>
      <c r="G173" s="250"/>
      <c r="H173" s="250"/>
      <c r="I173" s="114"/>
      <c r="J173" s="250"/>
      <c r="K173" s="250"/>
      <c r="L173" s="38"/>
      <c r="M173" s="115"/>
      <c r="N173" s="39"/>
      <c r="O173" s="39"/>
      <c r="P173" s="39"/>
      <c r="Q173" s="39"/>
      <c r="R173" s="39"/>
      <c r="S173" s="39"/>
      <c r="T173" s="65"/>
      <c r="AT173" s="21" t="s">
        <v>133</v>
      </c>
      <c r="AU173" s="21" t="s">
        <v>78</v>
      </c>
    </row>
    <row r="174" spans="1:65" s="1" customFormat="1" ht="16.5" customHeight="1">
      <c r="A174" s="250"/>
      <c r="B174" s="265"/>
      <c r="C174" s="284" t="s">
        <v>307</v>
      </c>
      <c r="D174" s="284" t="s">
        <v>126</v>
      </c>
      <c r="E174" s="285" t="s">
        <v>308</v>
      </c>
      <c r="F174" s="286" t="s">
        <v>309</v>
      </c>
      <c r="G174" s="287" t="s">
        <v>209</v>
      </c>
      <c r="H174" s="288">
        <v>6</v>
      </c>
      <c r="I174" s="108"/>
      <c r="J174" s="289">
        <f>ROUND(I174*H174,2)</f>
        <v>0</v>
      </c>
      <c r="K174" s="286" t="s">
        <v>5</v>
      </c>
      <c r="L174" s="38"/>
      <c r="M174" s="109" t="s">
        <v>5</v>
      </c>
      <c r="N174" s="110" t="s">
        <v>39</v>
      </c>
      <c r="O174" s="39"/>
      <c r="P174" s="111">
        <f>O174*H174</f>
        <v>0</v>
      </c>
      <c r="Q174" s="111">
        <v>0</v>
      </c>
      <c r="R174" s="111">
        <f>Q174*H174</f>
        <v>0</v>
      </c>
      <c r="S174" s="111">
        <v>0</v>
      </c>
      <c r="T174" s="112">
        <f>S174*H174</f>
        <v>0</v>
      </c>
      <c r="AR174" s="21" t="s">
        <v>131</v>
      </c>
      <c r="AT174" s="21" t="s">
        <v>126</v>
      </c>
      <c r="AU174" s="21" t="s">
        <v>78</v>
      </c>
      <c r="AY174" s="21" t="s">
        <v>124</v>
      </c>
      <c r="BE174" s="113">
        <f>IF(N174="základní",J174,0)</f>
        <v>0</v>
      </c>
      <c r="BF174" s="113">
        <f>IF(N174="snížená",J174,0)</f>
        <v>0</v>
      </c>
      <c r="BG174" s="113">
        <f>IF(N174="zákl. přenesená",J174,0)</f>
        <v>0</v>
      </c>
      <c r="BH174" s="113">
        <f>IF(N174="sníž. přenesená",J174,0)</f>
        <v>0</v>
      </c>
      <c r="BI174" s="113">
        <f>IF(N174="nulová",J174,0)</f>
        <v>0</v>
      </c>
      <c r="BJ174" s="21" t="s">
        <v>76</v>
      </c>
      <c r="BK174" s="113">
        <f>ROUND(I174*H174,2)</f>
        <v>0</v>
      </c>
      <c r="BL174" s="21" t="s">
        <v>131</v>
      </c>
      <c r="BM174" s="21" t="s">
        <v>310</v>
      </c>
    </row>
    <row r="175" spans="1:65" s="1" customFormat="1">
      <c r="A175" s="250"/>
      <c r="B175" s="265"/>
      <c r="C175" s="250"/>
      <c r="D175" s="290" t="s">
        <v>133</v>
      </c>
      <c r="E175" s="250"/>
      <c r="F175" s="291" t="s">
        <v>309</v>
      </c>
      <c r="G175" s="250"/>
      <c r="H175" s="250"/>
      <c r="I175" s="114"/>
      <c r="J175" s="250"/>
      <c r="K175" s="250"/>
      <c r="L175" s="38"/>
      <c r="M175" s="115"/>
      <c r="N175" s="39"/>
      <c r="O175" s="39"/>
      <c r="P175" s="39"/>
      <c r="Q175" s="39"/>
      <c r="R175" s="39"/>
      <c r="S175" s="39"/>
      <c r="T175" s="65"/>
      <c r="AT175" s="21" t="s">
        <v>133</v>
      </c>
      <c r="AU175" s="21" t="s">
        <v>78</v>
      </c>
    </row>
    <row r="176" spans="1:65" s="1" customFormat="1" ht="16.5" customHeight="1">
      <c r="A176" s="250"/>
      <c r="B176" s="265"/>
      <c r="C176" s="284" t="s">
        <v>311</v>
      </c>
      <c r="D176" s="284" t="s">
        <v>126</v>
      </c>
      <c r="E176" s="285" t="s">
        <v>312</v>
      </c>
      <c r="F176" s="286" t="s">
        <v>313</v>
      </c>
      <c r="G176" s="287" t="s">
        <v>209</v>
      </c>
      <c r="H176" s="288">
        <v>1</v>
      </c>
      <c r="I176" s="108"/>
      <c r="J176" s="289">
        <f>ROUND(I176*H176,2)</f>
        <v>0</v>
      </c>
      <c r="K176" s="286" t="s">
        <v>5</v>
      </c>
      <c r="L176" s="38"/>
      <c r="M176" s="109" t="s">
        <v>5</v>
      </c>
      <c r="N176" s="110" t="s">
        <v>39</v>
      </c>
      <c r="O176" s="39"/>
      <c r="P176" s="111">
        <f>O176*H176</f>
        <v>0</v>
      </c>
      <c r="Q176" s="111">
        <v>0</v>
      </c>
      <c r="R176" s="111">
        <f>Q176*H176</f>
        <v>0</v>
      </c>
      <c r="S176" s="111">
        <v>0</v>
      </c>
      <c r="T176" s="112">
        <f>S176*H176</f>
        <v>0</v>
      </c>
      <c r="AR176" s="21" t="s">
        <v>131</v>
      </c>
      <c r="AT176" s="21" t="s">
        <v>126</v>
      </c>
      <c r="AU176" s="21" t="s">
        <v>78</v>
      </c>
      <c r="AY176" s="21" t="s">
        <v>124</v>
      </c>
      <c r="BE176" s="113">
        <f>IF(N176="základní",J176,0)</f>
        <v>0</v>
      </c>
      <c r="BF176" s="113">
        <f>IF(N176="snížená",J176,0)</f>
        <v>0</v>
      </c>
      <c r="BG176" s="113">
        <f>IF(N176="zákl. přenesená",J176,0)</f>
        <v>0</v>
      </c>
      <c r="BH176" s="113">
        <f>IF(N176="sníž. přenesená",J176,0)</f>
        <v>0</v>
      </c>
      <c r="BI176" s="113">
        <f>IF(N176="nulová",J176,0)</f>
        <v>0</v>
      </c>
      <c r="BJ176" s="21" t="s">
        <v>76</v>
      </c>
      <c r="BK176" s="113">
        <f>ROUND(I176*H176,2)</f>
        <v>0</v>
      </c>
      <c r="BL176" s="21" t="s">
        <v>131</v>
      </c>
      <c r="BM176" s="21" t="s">
        <v>314</v>
      </c>
    </row>
    <row r="177" spans="1:65" s="1" customFormat="1">
      <c r="A177" s="250"/>
      <c r="B177" s="265"/>
      <c r="C177" s="250"/>
      <c r="D177" s="290" t="s">
        <v>133</v>
      </c>
      <c r="E177" s="250"/>
      <c r="F177" s="291" t="s">
        <v>313</v>
      </c>
      <c r="G177" s="250"/>
      <c r="H177" s="250"/>
      <c r="I177" s="114"/>
      <c r="J177" s="250"/>
      <c r="K177" s="250"/>
      <c r="L177" s="38"/>
      <c r="M177" s="115"/>
      <c r="N177" s="39"/>
      <c r="O177" s="39"/>
      <c r="P177" s="39"/>
      <c r="Q177" s="39"/>
      <c r="R177" s="39"/>
      <c r="S177" s="39"/>
      <c r="T177" s="65"/>
      <c r="AT177" s="21" t="s">
        <v>133</v>
      </c>
      <c r="AU177" s="21" t="s">
        <v>78</v>
      </c>
    </row>
    <row r="178" spans="1:65" s="1" customFormat="1" ht="16.5" customHeight="1">
      <c r="A178" s="250"/>
      <c r="B178" s="265"/>
      <c r="C178" s="284" t="s">
        <v>315</v>
      </c>
      <c r="D178" s="284" t="s">
        <v>126</v>
      </c>
      <c r="E178" s="285" t="s">
        <v>316</v>
      </c>
      <c r="F178" s="286" t="s">
        <v>317</v>
      </c>
      <c r="G178" s="287" t="s">
        <v>209</v>
      </c>
      <c r="H178" s="288">
        <v>8</v>
      </c>
      <c r="I178" s="108"/>
      <c r="J178" s="289">
        <f>ROUND(I178*H178,2)</f>
        <v>0</v>
      </c>
      <c r="K178" s="286" t="s">
        <v>5</v>
      </c>
      <c r="L178" s="38"/>
      <c r="M178" s="109" t="s">
        <v>5</v>
      </c>
      <c r="N178" s="110" t="s">
        <v>39</v>
      </c>
      <c r="O178" s="39"/>
      <c r="P178" s="111">
        <f>O178*H178</f>
        <v>0</v>
      </c>
      <c r="Q178" s="111">
        <v>0</v>
      </c>
      <c r="R178" s="111">
        <f>Q178*H178</f>
        <v>0</v>
      </c>
      <c r="S178" s="111">
        <v>0</v>
      </c>
      <c r="T178" s="112">
        <f>S178*H178</f>
        <v>0</v>
      </c>
      <c r="AR178" s="21" t="s">
        <v>131</v>
      </c>
      <c r="AT178" s="21" t="s">
        <v>126</v>
      </c>
      <c r="AU178" s="21" t="s">
        <v>78</v>
      </c>
      <c r="AY178" s="21" t="s">
        <v>124</v>
      </c>
      <c r="BE178" s="113">
        <f>IF(N178="základní",J178,0)</f>
        <v>0</v>
      </c>
      <c r="BF178" s="113">
        <f>IF(N178="snížená",J178,0)</f>
        <v>0</v>
      </c>
      <c r="BG178" s="113">
        <f>IF(N178="zákl. přenesená",J178,0)</f>
        <v>0</v>
      </c>
      <c r="BH178" s="113">
        <f>IF(N178="sníž. přenesená",J178,0)</f>
        <v>0</v>
      </c>
      <c r="BI178" s="113">
        <f>IF(N178="nulová",J178,0)</f>
        <v>0</v>
      </c>
      <c r="BJ178" s="21" t="s">
        <v>76</v>
      </c>
      <c r="BK178" s="113">
        <f>ROUND(I178*H178,2)</f>
        <v>0</v>
      </c>
      <c r="BL178" s="21" t="s">
        <v>131</v>
      </c>
      <c r="BM178" s="21" t="s">
        <v>318</v>
      </c>
    </row>
    <row r="179" spans="1:65" s="1" customFormat="1">
      <c r="A179" s="250"/>
      <c r="B179" s="265"/>
      <c r="C179" s="250"/>
      <c r="D179" s="290" t="s">
        <v>133</v>
      </c>
      <c r="E179" s="250"/>
      <c r="F179" s="291" t="s">
        <v>317</v>
      </c>
      <c r="G179" s="250"/>
      <c r="H179" s="250"/>
      <c r="I179" s="114"/>
      <c r="J179" s="250"/>
      <c r="K179" s="250"/>
      <c r="L179" s="38"/>
      <c r="M179" s="115"/>
      <c r="N179" s="39"/>
      <c r="O179" s="39"/>
      <c r="P179" s="39"/>
      <c r="Q179" s="39"/>
      <c r="R179" s="39"/>
      <c r="S179" s="39"/>
      <c r="T179" s="65"/>
      <c r="AT179" s="21" t="s">
        <v>133</v>
      </c>
      <c r="AU179" s="21" t="s">
        <v>78</v>
      </c>
    </row>
    <row r="180" spans="1:65" s="1" customFormat="1" ht="25.5" customHeight="1">
      <c r="A180" s="250"/>
      <c r="B180" s="265"/>
      <c r="C180" s="284" t="s">
        <v>319</v>
      </c>
      <c r="D180" s="284" t="s">
        <v>126</v>
      </c>
      <c r="E180" s="285" t="s">
        <v>320</v>
      </c>
      <c r="F180" s="286" t="s">
        <v>321</v>
      </c>
      <c r="G180" s="287" t="s">
        <v>209</v>
      </c>
      <c r="H180" s="288">
        <v>2</v>
      </c>
      <c r="I180" s="108"/>
      <c r="J180" s="289">
        <f>ROUND(I180*H180,2)</f>
        <v>0</v>
      </c>
      <c r="K180" s="286" t="s">
        <v>5</v>
      </c>
      <c r="L180" s="38"/>
      <c r="M180" s="109" t="s">
        <v>5</v>
      </c>
      <c r="N180" s="110" t="s">
        <v>39</v>
      </c>
      <c r="O180" s="39"/>
      <c r="P180" s="111">
        <f>O180*H180</f>
        <v>0</v>
      </c>
      <c r="Q180" s="111">
        <v>0</v>
      </c>
      <c r="R180" s="111">
        <f>Q180*H180</f>
        <v>0</v>
      </c>
      <c r="S180" s="111">
        <v>0</v>
      </c>
      <c r="T180" s="112">
        <f>S180*H180</f>
        <v>0</v>
      </c>
      <c r="AR180" s="21" t="s">
        <v>131</v>
      </c>
      <c r="AT180" s="21" t="s">
        <v>126</v>
      </c>
      <c r="AU180" s="21" t="s">
        <v>78</v>
      </c>
      <c r="AY180" s="21" t="s">
        <v>124</v>
      </c>
      <c r="BE180" s="113">
        <f>IF(N180="základní",J180,0)</f>
        <v>0</v>
      </c>
      <c r="BF180" s="113">
        <f>IF(N180="snížená",J180,0)</f>
        <v>0</v>
      </c>
      <c r="BG180" s="113">
        <f>IF(N180="zákl. přenesená",J180,0)</f>
        <v>0</v>
      </c>
      <c r="BH180" s="113">
        <f>IF(N180="sníž. přenesená",J180,0)</f>
        <v>0</v>
      </c>
      <c r="BI180" s="113">
        <f>IF(N180="nulová",J180,0)</f>
        <v>0</v>
      </c>
      <c r="BJ180" s="21" t="s">
        <v>76</v>
      </c>
      <c r="BK180" s="113">
        <f>ROUND(I180*H180,2)</f>
        <v>0</v>
      </c>
      <c r="BL180" s="21" t="s">
        <v>131</v>
      </c>
      <c r="BM180" s="21" t="s">
        <v>322</v>
      </c>
    </row>
    <row r="181" spans="1:65" s="1" customFormat="1">
      <c r="A181" s="250"/>
      <c r="B181" s="265"/>
      <c r="C181" s="250"/>
      <c r="D181" s="290" t="s">
        <v>133</v>
      </c>
      <c r="E181" s="250"/>
      <c r="F181" s="291" t="s">
        <v>321</v>
      </c>
      <c r="G181" s="250"/>
      <c r="H181" s="250"/>
      <c r="I181" s="114"/>
      <c r="J181" s="250"/>
      <c r="K181" s="250"/>
      <c r="L181" s="38"/>
      <c r="M181" s="115"/>
      <c r="N181" s="39"/>
      <c r="O181" s="39"/>
      <c r="P181" s="39"/>
      <c r="Q181" s="39"/>
      <c r="R181" s="39"/>
      <c r="S181" s="39"/>
      <c r="T181" s="65"/>
      <c r="AT181" s="21" t="s">
        <v>133</v>
      </c>
      <c r="AU181" s="21" t="s">
        <v>78</v>
      </c>
    </row>
    <row r="182" spans="1:65" s="1" customFormat="1" ht="16.5" customHeight="1">
      <c r="A182" s="250"/>
      <c r="B182" s="265"/>
      <c r="C182" s="284" t="s">
        <v>323</v>
      </c>
      <c r="D182" s="284" t="s">
        <v>126</v>
      </c>
      <c r="E182" s="285" t="s">
        <v>324</v>
      </c>
      <c r="F182" s="286" t="s">
        <v>325</v>
      </c>
      <c r="G182" s="287" t="s">
        <v>289</v>
      </c>
      <c r="H182" s="126"/>
      <c r="I182" s="108"/>
      <c r="J182" s="289">
        <f>ROUND(I182*H182,2)</f>
        <v>0</v>
      </c>
      <c r="K182" s="286" t="s">
        <v>130</v>
      </c>
      <c r="L182" s="38"/>
      <c r="M182" s="109" t="s">
        <v>5</v>
      </c>
      <c r="N182" s="110" t="s">
        <v>39</v>
      </c>
      <c r="O182" s="39"/>
      <c r="P182" s="111">
        <f>O182*H182</f>
        <v>0</v>
      </c>
      <c r="Q182" s="111">
        <v>0</v>
      </c>
      <c r="R182" s="111">
        <f>Q182*H182</f>
        <v>0</v>
      </c>
      <c r="S182" s="111">
        <v>0</v>
      </c>
      <c r="T182" s="112">
        <f>S182*H182</f>
        <v>0</v>
      </c>
      <c r="AR182" s="21" t="s">
        <v>214</v>
      </c>
      <c r="AT182" s="21" t="s">
        <v>126</v>
      </c>
      <c r="AU182" s="21" t="s">
        <v>78</v>
      </c>
      <c r="AY182" s="21" t="s">
        <v>124</v>
      </c>
      <c r="BE182" s="113">
        <f>IF(N182="základní",J182,0)</f>
        <v>0</v>
      </c>
      <c r="BF182" s="113">
        <f>IF(N182="snížená",J182,0)</f>
        <v>0</v>
      </c>
      <c r="BG182" s="113">
        <f>IF(N182="zákl. přenesená",J182,0)</f>
        <v>0</v>
      </c>
      <c r="BH182" s="113">
        <f>IF(N182="sníž. přenesená",J182,0)</f>
        <v>0</v>
      </c>
      <c r="BI182" s="113">
        <f>IF(N182="nulová",J182,0)</f>
        <v>0</v>
      </c>
      <c r="BJ182" s="21" t="s">
        <v>76</v>
      </c>
      <c r="BK182" s="113">
        <f>ROUND(I182*H182,2)</f>
        <v>0</v>
      </c>
      <c r="BL182" s="21" t="s">
        <v>214</v>
      </c>
      <c r="BM182" s="21" t="s">
        <v>326</v>
      </c>
    </row>
    <row r="183" spans="1:65" s="1" customFormat="1" ht="24">
      <c r="A183" s="250"/>
      <c r="B183" s="265"/>
      <c r="C183" s="250"/>
      <c r="D183" s="290" t="s">
        <v>133</v>
      </c>
      <c r="E183" s="250"/>
      <c r="F183" s="291" t="s">
        <v>327</v>
      </c>
      <c r="G183" s="250"/>
      <c r="H183" s="250"/>
      <c r="I183" s="250"/>
      <c r="J183" s="250"/>
      <c r="K183" s="250"/>
      <c r="L183" s="38"/>
      <c r="M183" s="115"/>
      <c r="N183" s="39"/>
      <c r="O183" s="39"/>
      <c r="P183" s="39"/>
      <c r="Q183" s="39"/>
      <c r="R183" s="39"/>
      <c r="S183" s="39"/>
      <c r="T183" s="65"/>
      <c r="AT183" s="21" t="s">
        <v>133</v>
      </c>
      <c r="AU183" s="21" t="s">
        <v>78</v>
      </c>
    </row>
    <row r="184" spans="1:65" s="10" customFormat="1" ht="29.85" customHeight="1">
      <c r="A184" s="259"/>
      <c r="B184" s="283"/>
      <c r="C184" s="259"/>
      <c r="D184" s="257" t="s">
        <v>67</v>
      </c>
      <c r="E184" s="261" t="s">
        <v>328</v>
      </c>
      <c r="F184" s="261" t="s">
        <v>329</v>
      </c>
      <c r="G184" s="259"/>
      <c r="H184" s="259"/>
      <c r="I184" s="259"/>
      <c r="J184" s="262">
        <f>BK184</f>
        <v>0</v>
      </c>
      <c r="K184" s="259"/>
      <c r="L184" s="99"/>
      <c r="M184" s="102"/>
      <c r="N184" s="103"/>
      <c r="O184" s="103"/>
      <c r="P184" s="104">
        <f>SUM(P185:P204)</f>
        <v>0</v>
      </c>
      <c r="Q184" s="103"/>
      <c r="R184" s="104">
        <f>SUM(R185:R204)</f>
        <v>0.18405000000000002</v>
      </c>
      <c r="S184" s="103"/>
      <c r="T184" s="105">
        <f>SUM(T185:T204)</f>
        <v>0</v>
      </c>
      <c r="AR184" s="100" t="s">
        <v>78</v>
      </c>
      <c r="AT184" s="106" t="s">
        <v>67</v>
      </c>
      <c r="AU184" s="106" t="s">
        <v>76</v>
      </c>
      <c r="AY184" s="100" t="s">
        <v>124</v>
      </c>
      <c r="BK184" s="107">
        <f>SUM(BK185:BK204)</f>
        <v>0</v>
      </c>
    </row>
    <row r="185" spans="1:65" s="1" customFormat="1" ht="16.5" customHeight="1">
      <c r="A185" s="250"/>
      <c r="B185" s="265"/>
      <c r="C185" s="284" t="s">
        <v>330</v>
      </c>
      <c r="D185" s="284" t="s">
        <v>126</v>
      </c>
      <c r="E185" s="285" t="s">
        <v>331</v>
      </c>
      <c r="F185" s="286" t="s">
        <v>332</v>
      </c>
      <c r="G185" s="287" t="s">
        <v>73</v>
      </c>
      <c r="H185" s="288">
        <v>1</v>
      </c>
      <c r="I185" s="108"/>
      <c r="J185" s="289">
        <f>ROUND(I185*H185,2)</f>
        <v>0</v>
      </c>
      <c r="K185" s="286" t="s">
        <v>130</v>
      </c>
      <c r="L185" s="38"/>
      <c r="M185" s="109" t="s">
        <v>5</v>
      </c>
      <c r="N185" s="110" t="s">
        <v>39</v>
      </c>
      <c r="O185" s="39"/>
      <c r="P185" s="111">
        <f>O185*H185</f>
        <v>0</v>
      </c>
      <c r="Q185" s="111">
        <v>6.6400000000000001E-3</v>
      </c>
      <c r="R185" s="111">
        <f>Q185*H185</f>
        <v>6.6400000000000001E-3</v>
      </c>
      <c r="S185" s="111">
        <v>0</v>
      </c>
      <c r="T185" s="112">
        <f>S185*H185</f>
        <v>0</v>
      </c>
      <c r="AR185" s="21" t="s">
        <v>214</v>
      </c>
      <c r="AT185" s="21" t="s">
        <v>126</v>
      </c>
      <c r="AU185" s="21" t="s">
        <v>78</v>
      </c>
      <c r="AY185" s="21" t="s">
        <v>124</v>
      </c>
      <c r="BE185" s="113">
        <f>IF(N185="základní",J185,0)</f>
        <v>0</v>
      </c>
      <c r="BF185" s="113">
        <f>IF(N185="snížená",J185,0)</f>
        <v>0</v>
      </c>
      <c r="BG185" s="113">
        <f>IF(N185="zákl. přenesená",J185,0)</f>
        <v>0</v>
      </c>
      <c r="BH185" s="113">
        <f>IF(N185="sníž. přenesená",J185,0)</f>
        <v>0</v>
      </c>
      <c r="BI185" s="113">
        <f>IF(N185="nulová",J185,0)</f>
        <v>0</v>
      </c>
      <c r="BJ185" s="21" t="s">
        <v>76</v>
      </c>
      <c r="BK185" s="113">
        <f>ROUND(I185*H185,2)</f>
        <v>0</v>
      </c>
      <c r="BL185" s="21" t="s">
        <v>214</v>
      </c>
      <c r="BM185" s="21" t="s">
        <v>333</v>
      </c>
    </row>
    <row r="186" spans="1:65" s="1" customFormat="1">
      <c r="A186" s="250"/>
      <c r="B186" s="265"/>
      <c r="C186" s="250"/>
      <c r="D186" s="290" t="s">
        <v>133</v>
      </c>
      <c r="E186" s="250"/>
      <c r="F186" s="291" t="s">
        <v>334</v>
      </c>
      <c r="G186" s="250"/>
      <c r="H186" s="250"/>
      <c r="I186" s="114"/>
      <c r="J186" s="250"/>
      <c r="K186" s="250"/>
      <c r="L186" s="38"/>
      <c r="M186" s="115"/>
      <c r="N186" s="39"/>
      <c r="O186" s="39"/>
      <c r="P186" s="39"/>
      <c r="Q186" s="39"/>
      <c r="R186" s="39"/>
      <c r="S186" s="39"/>
      <c r="T186" s="65"/>
      <c r="AT186" s="21" t="s">
        <v>133</v>
      </c>
      <c r="AU186" s="21" t="s">
        <v>78</v>
      </c>
    </row>
    <row r="187" spans="1:65" s="1" customFormat="1" ht="16.5" customHeight="1">
      <c r="A187" s="250"/>
      <c r="B187" s="265"/>
      <c r="C187" s="284" t="s">
        <v>335</v>
      </c>
      <c r="D187" s="284" t="s">
        <v>126</v>
      </c>
      <c r="E187" s="285" t="s">
        <v>336</v>
      </c>
      <c r="F187" s="286" t="s">
        <v>337</v>
      </c>
      <c r="G187" s="287" t="s">
        <v>73</v>
      </c>
      <c r="H187" s="288">
        <v>2</v>
      </c>
      <c r="I187" s="108"/>
      <c r="J187" s="289">
        <f>ROUND(I187*H187,2)</f>
        <v>0</v>
      </c>
      <c r="K187" s="286" t="s">
        <v>130</v>
      </c>
      <c r="L187" s="38"/>
      <c r="M187" s="109" t="s">
        <v>5</v>
      </c>
      <c r="N187" s="110" t="s">
        <v>39</v>
      </c>
      <c r="O187" s="39"/>
      <c r="P187" s="111">
        <f>O187*H187</f>
        <v>0</v>
      </c>
      <c r="Q187" s="111">
        <v>9.1599999999999997E-3</v>
      </c>
      <c r="R187" s="111">
        <f>Q187*H187</f>
        <v>1.8319999999999999E-2</v>
      </c>
      <c r="S187" s="111">
        <v>0</v>
      </c>
      <c r="T187" s="112">
        <f>S187*H187</f>
        <v>0</v>
      </c>
      <c r="AR187" s="21" t="s">
        <v>214</v>
      </c>
      <c r="AT187" s="21" t="s">
        <v>126</v>
      </c>
      <c r="AU187" s="21" t="s">
        <v>78</v>
      </c>
      <c r="AY187" s="21" t="s">
        <v>124</v>
      </c>
      <c r="BE187" s="113">
        <f>IF(N187="základní",J187,0)</f>
        <v>0</v>
      </c>
      <c r="BF187" s="113">
        <f>IF(N187="snížená",J187,0)</f>
        <v>0</v>
      </c>
      <c r="BG187" s="113">
        <f>IF(N187="zákl. přenesená",J187,0)</f>
        <v>0</v>
      </c>
      <c r="BH187" s="113">
        <f>IF(N187="sníž. přenesená",J187,0)</f>
        <v>0</v>
      </c>
      <c r="BI187" s="113">
        <f>IF(N187="nulová",J187,0)</f>
        <v>0</v>
      </c>
      <c r="BJ187" s="21" t="s">
        <v>76</v>
      </c>
      <c r="BK187" s="113">
        <f>ROUND(I187*H187,2)</f>
        <v>0</v>
      </c>
      <c r="BL187" s="21" t="s">
        <v>214</v>
      </c>
      <c r="BM187" s="21" t="s">
        <v>338</v>
      </c>
    </row>
    <row r="188" spans="1:65" s="1" customFormat="1">
      <c r="A188" s="250"/>
      <c r="B188" s="265"/>
      <c r="C188" s="250"/>
      <c r="D188" s="290" t="s">
        <v>133</v>
      </c>
      <c r="E188" s="250"/>
      <c r="F188" s="291" t="s">
        <v>339</v>
      </c>
      <c r="G188" s="250"/>
      <c r="H188" s="250"/>
      <c r="I188" s="114"/>
      <c r="J188" s="250"/>
      <c r="K188" s="250"/>
      <c r="L188" s="38"/>
      <c r="M188" s="115"/>
      <c r="N188" s="39"/>
      <c r="O188" s="39"/>
      <c r="P188" s="39"/>
      <c r="Q188" s="39"/>
      <c r="R188" s="39"/>
      <c r="S188" s="39"/>
      <c r="T188" s="65"/>
      <c r="AT188" s="21" t="s">
        <v>133</v>
      </c>
      <c r="AU188" s="21" t="s">
        <v>78</v>
      </c>
    </row>
    <row r="189" spans="1:65" s="1" customFormat="1" ht="16.5" customHeight="1">
      <c r="A189" s="250"/>
      <c r="B189" s="265"/>
      <c r="C189" s="284" t="s">
        <v>340</v>
      </c>
      <c r="D189" s="284" t="s">
        <v>126</v>
      </c>
      <c r="E189" s="285" t="s">
        <v>341</v>
      </c>
      <c r="F189" s="286" t="s">
        <v>342</v>
      </c>
      <c r="G189" s="287" t="s">
        <v>73</v>
      </c>
      <c r="H189" s="288">
        <v>1</v>
      </c>
      <c r="I189" s="108"/>
      <c r="J189" s="289">
        <f>ROUND(I189*H189,2)</f>
        <v>0</v>
      </c>
      <c r="K189" s="286" t="s">
        <v>130</v>
      </c>
      <c r="L189" s="38"/>
      <c r="M189" s="109" t="s">
        <v>5</v>
      </c>
      <c r="N189" s="110" t="s">
        <v>39</v>
      </c>
      <c r="O189" s="39"/>
      <c r="P189" s="111">
        <f>O189*H189</f>
        <v>0</v>
      </c>
      <c r="Q189" s="111">
        <v>1.9560000000000001E-2</v>
      </c>
      <c r="R189" s="111">
        <f>Q189*H189</f>
        <v>1.9560000000000001E-2</v>
      </c>
      <c r="S189" s="111">
        <v>0</v>
      </c>
      <c r="T189" s="112">
        <f>S189*H189</f>
        <v>0</v>
      </c>
      <c r="AR189" s="21" t="s">
        <v>214</v>
      </c>
      <c r="AT189" s="21" t="s">
        <v>126</v>
      </c>
      <c r="AU189" s="21" t="s">
        <v>78</v>
      </c>
      <c r="AY189" s="21" t="s">
        <v>124</v>
      </c>
      <c r="BE189" s="113">
        <f>IF(N189="základní",J189,0)</f>
        <v>0</v>
      </c>
      <c r="BF189" s="113">
        <f>IF(N189="snížená",J189,0)</f>
        <v>0</v>
      </c>
      <c r="BG189" s="113">
        <f>IF(N189="zákl. přenesená",J189,0)</f>
        <v>0</v>
      </c>
      <c r="BH189" s="113">
        <f>IF(N189="sníž. přenesená",J189,0)</f>
        <v>0</v>
      </c>
      <c r="BI189" s="113">
        <f>IF(N189="nulová",J189,0)</f>
        <v>0</v>
      </c>
      <c r="BJ189" s="21" t="s">
        <v>76</v>
      </c>
      <c r="BK189" s="113">
        <f>ROUND(I189*H189,2)</f>
        <v>0</v>
      </c>
      <c r="BL189" s="21" t="s">
        <v>214</v>
      </c>
      <c r="BM189" s="21" t="s">
        <v>343</v>
      </c>
    </row>
    <row r="190" spans="1:65" s="1" customFormat="1">
      <c r="A190" s="250"/>
      <c r="B190" s="265"/>
      <c r="C190" s="250"/>
      <c r="D190" s="290" t="s">
        <v>133</v>
      </c>
      <c r="E190" s="250"/>
      <c r="F190" s="291" t="s">
        <v>344</v>
      </c>
      <c r="G190" s="250"/>
      <c r="H190" s="250"/>
      <c r="I190" s="114"/>
      <c r="J190" s="250"/>
      <c r="K190" s="250"/>
      <c r="L190" s="38"/>
      <c r="M190" s="115"/>
      <c r="N190" s="39"/>
      <c r="O190" s="39"/>
      <c r="P190" s="39"/>
      <c r="Q190" s="39"/>
      <c r="R190" s="39"/>
      <c r="S190" s="39"/>
      <c r="T190" s="65"/>
      <c r="AT190" s="21" t="s">
        <v>133</v>
      </c>
      <c r="AU190" s="21" t="s">
        <v>78</v>
      </c>
    </row>
    <row r="191" spans="1:65" s="1" customFormat="1" ht="16.5" customHeight="1">
      <c r="A191" s="250"/>
      <c r="B191" s="265"/>
      <c r="C191" s="284" t="s">
        <v>345</v>
      </c>
      <c r="D191" s="284" t="s">
        <v>126</v>
      </c>
      <c r="E191" s="285" t="s">
        <v>346</v>
      </c>
      <c r="F191" s="286" t="s">
        <v>347</v>
      </c>
      <c r="G191" s="287" t="s">
        <v>73</v>
      </c>
      <c r="H191" s="288">
        <v>3</v>
      </c>
      <c r="I191" s="108"/>
      <c r="J191" s="289">
        <f>ROUND(I191*H191,2)</f>
        <v>0</v>
      </c>
      <c r="K191" s="286" t="s">
        <v>130</v>
      </c>
      <c r="L191" s="38"/>
      <c r="M191" s="109" t="s">
        <v>5</v>
      </c>
      <c r="N191" s="110" t="s">
        <v>39</v>
      </c>
      <c r="O191" s="39"/>
      <c r="P191" s="111">
        <f>O191*H191</f>
        <v>0</v>
      </c>
      <c r="Q191" s="111">
        <v>4.6510000000000003E-2</v>
      </c>
      <c r="R191" s="111">
        <f>Q191*H191</f>
        <v>0.13953000000000002</v>
      </c>
      <c r="S191" s="111">
        <v>0</v>
      </c>
      <c r="T191" s="112">
        <f>S191*H191</f>
        <v>0</v>
      </c>
      <c r="AR191" s="21" t="s">
        <v>214</v>
      </c>
      <c r="AT191" s="21" t="s">
        <v>126</v>
      </c>
      <c r="AU191" s="21" t="s">
        <v>78</v>
      </c>
      <c r="AY191" s="21" t="s">
        <v>124</v>
      </c>
      <c r="BE191" s="113">
        <f>IF(N191="základní",J191,0)</f>
        <v>0</v>
      </c>
      <c r="BF191" s="113">
        <f>IF(N191="snížená",J191,0)</f>
        <v>0</v>
      </c>
      <c r="BG191" s="113">
        <f>IF(N191="zákl. přenesená",J191,0)</f>
        <v>0</v>
      </c>
      <c r="BH191" s="113">
        <f>IF(N191="sníž. přenesená",J191,0)</f>
        <v>0</v>
      </c>
      <c r="BI191" s="113">
        <f>IF(N191="nulová",J191,0)</f>
        <v>0</v>
      </c>
      <c r="BJ191" s="21" t="s">
        <v>76</v>
      </c>
      <c r="BK191" s="113">
        <f>ROUND(I191*H191,2)</f>
        <v>0</v>
      </c>
      <c r="BL191" s="21" t="s">
        <v>214</v>
      </c>
      <c r="BM191" s="21" t="s">
        <v>348</v>
      </c>
    </row>
    <row r="192" spans="1:65" s="1" customFormat="1">
      <c r="A192" s="250"/>
      <c r="B192" s="265"/>
      <c r="C192" s="250"/>
      <c r="D192" s="290" t="s">
        <v>133</v>
      </c>
      <c r="E192" s="250"/>
      <c r="F192" s="291" t="s">
        <v>349</v>
      </c>
      <c r="G192" s="250"/>
      <c r="H192" s="250"/>
      <c r="I192" s="114"/>
      <c r="J192" s="250"/>
      <c r="K192" s="250"/>
      <c r="L192" s="38"/>
      <c r="M192" s="115"/>
      <c r="N192" s="39"/>
      <c r="O192" s="39"/>
      <c r="P192" s="39"/>
      <c r="Q192" s="39"/>
      <c r="R192" s="39"/>
      <c r="S192" s="39"/>
      <c r="T192" s="65"/>
      <c r="AT192" s="21" t="s">
        <v>133</v>
      </c>
      <c r="AU192" s="21" t="s">
        <v>78</v>
      </c>
    </row>
    <row r="193" spans="1:65" s="1" customFormat="1" ht="16.5" customHeight="1">
      <c r="A193" s="250"/>
      <c r="B193" s="265"/>
      <c r="C193" s="284" t="s">
        <v>350</v>
      </c>
      <c r="D193" s="284" t="s">
        <v>126</v>
      </c>
      <c r="E193" s="285" t="s">
        <v>351</v>
      </c>
      <c r="F193" s="286" t="s">
        <v>352</v>
      </c>
      <c r="G193" s="287" t="s">
        <v>209</v>
      </c>
      <c r="H193" s="288">
        <v>1</v>
      </c>
      <c r="I193" s="108"/>
      <c r="J193" s="289">
        <f>ROUND(I193*H193,2)</f>
        <v>0</v>
      </c>
      <c r="K193" s="286" t="s">
        <v>5</v>
      </c>
      <c r="L193" s="38"/>
      <c r="M193" s="109" t="s">
        <v>5</v>
      </c>
      <c r="N193" s="110" t="s">
        <v>39</v>
      </c>
      <c r="O193" s="39"/>
      <c r="P193" s="111">
        <f>O193*H193</f>
        <v>0</v>
      </c>
      <c r="Q193" s="111">
        <v>0</v>
      </c>
      <c r="R193" s="111">
        <f>Q193*H193</f>
        <v>0</v>
      </c>
      <c r="S193" s="111">
        <v>0</v>
      </c>
      <c r="T193" s="112">
        <f>S193*H193</f>
        <v>0</v>
      </c>
      <c r="AR193" s="21" t="s">
        <v>131</v>
      </c>
      <c r="AT193" s="21" t="s">
        <v>126</v>
      </c>
      <c r="AU193" s="21" t="s">
        <v>78</v>
      </c>
      <c r="AY193" s="21" t="s">
        <v>124</v>
      </c>
      <c r="BE193" s="113">
        <f>IF(N193="základní",J193,0)</f>
        <v>0</v>
      </c>
      <c r="BF193" s="113">
        <f>IF(N193="snížená",J193,0)</f>
        <v>0</v>
      </c>
      <c r="BG193" s="113">
        <f>IF(N193="zákl. přenesená",J193,0)</f>
        <v>0</v>
      </c>
      <c r="BH193" s="113">
        <f>IF(N193="sníž. přenesená",J193,0)</f>
        <v>0</v>
      </c>
      <c r="BI193" s="113">
        <f>IF(N193="nulová",J193,0)</f>
        <v>0</v>
      </c>
      <c r="BJ193" s="21" t="s">
        <v>76</v>
      </c>
      <c r="BK193" s="113">
        <f>ROUND(I193*H193,2)</f>
        <v>0</v>
      </c>
      <c r="BL193" s="21" t="s">
        <v>131</v>
      </c>
      <c r="BM193" s="21" t="s">
        <v>353</v>
      </c>
    </row>
    <row r="194" spans="1:65" s="1" customFormat="1">
      <c r="A194" s="250"/>
      <c r="B194" s="265"/>
      <c r="C194" s="250"/>
      <c r="D194" s="290" t="s">
        <v>133</v>
      </c>
      <c r="E194" s="250"/>
      <c r="F194" s="291" t="s">
        <v>352</v>
      </c>
      <c r="G194" s="250"/>
      <c r="H194" s="250"/>
      <c r="I194" s="114"/>
      <c r="J194" s="250"/>
      <c r="K194" s="250"/>
      <c r="L194" s="38"/>
      <c r="M194" s="115"/>
      <c r="N194" s="39"/>
      <c r="O194" s="39"/>
      <c r="P194" s="39"/>
      <c r="Q194" s="39"/>
      <c r="R194" s="39"/>
      <c r="S194" s="39"/>
      <c r="T194" s="65"/>
      <c r="AT194" s="21" t="s">
        <v>133</v>
      </c>
      <c r="AU194" s="21" t="s">
        <v>78</v>
      </c>
    </row>
    <row r="195" spans="1:65" s="1" customFormat="1" ht="16.5" customHeight="1">
      <c r="A195" s="250"/>
      <c r="B195" s="265"/>
      <c r="C195" s="284" t="s">
        <v>354</v>
      </c>
      <c r="D195" s="284" t="s">
        <v>126</v>
      </c>
      <c r="E195" s="285" t="s">
        <v>355</v>
      </c>
      <c r="F195" s="286" t="s">
        <v>356</v>
      </c>
      <c r="G195" s="287" t="s">
        <v>209</v>
      </c>
      <c r="H195" s="288">
        <v>1</v>
      </c>
      <c r="I195" s="108"/>
      <c r="J195" s="289">
        <f>ROUND(I195*H195,2)</f>
        <v>0</v>
      </c>
      <c r="K195" s="286" t="s">
        <v>5</v>
      </c>
      <c r="L195" s="38"/>
      <c r="M195" s="109" t="s">
        <v>5</v>
      </c>
      <c r="N195" s="110" t="s">
        <v>39</v>
      </c>
      <c r="O195" s="39"/>
      <c r="P195" s="111">
        <f>O195*H195</f>
        <v>0</v>
      </c>
      <c r="Q195" s="111">
        <v>0</v>
      </c>
      <c r="R195" s="111">
        <f>Q195*H195</f>
        <v>0</v>
      </c>
      <c r="S195" s="111">
        <v>0</v>
      </c>
      <c r="T195" s="112">
        <f>S195*H195</f>
        <v>0</v>
      </c>
      <c r="AR195" s="21" t="s">
        <v>131</v>
      </c>
      <c r="AT195" s="21" t="s">
        <v>126</v>
      </c>
      <c r="AU195" s="21" t="s">
        <v>78</v>
      </c>
      <c r="AY195" s="21" t="s">
        <v>124</v>
      </c>
      <c r="BE195" s="113">
        <f>IF(N195="základní",J195,0)</f>
        <v>0</v>
      </c>
      <c r="BF195" s="113">
        <f>IF(N195="snížená",J195,0)</f>
        <v>0</v>
      </c>
      <c r="BG195" s="113">
        <f>IF(N195="zákl. přenesená",J195,0)</f>
        <v>0</v>
      </c>
      <c r="BH195" s="113">
        <f>IF(N195="sníž. přenesená",J195,0)</f>
        <v>0</v>
      </c>
      <c r="BI195" s="113">
        <f>IF(N195="nulová",J195,0)</f>
        <v>0</v>
      </c>
      <c r="BJ195" s="21" t="s">
        <v>76</v>
      </c>
      <c r="BK195" s="113">
        <f>ROUND(I195*H195,2)</f>
        <v>0</v>
      </c>
      <c r="BL195" s="21" t="s">
        <v>131</v>
      </c>
      <c r="BM195" s="21" t="s">
        <v>357</v>
      </c>
    </row>
    <row r="196" spans="1:65" s="1" customFormat="1">
      <c r="A196" s="250"/>
      <c r="B196" s="265"/>
      <c r="C196" s="250"/>
      <c r="D196" s="290" t="s">
        <v>133</v>
      </c>
      <c r="E196" s="250"/>
      <c r="F196" s="291" t="s">
        <v>356</v>
      </c>
      <c r="G196" s="250"/>
      <c r="H196" s="250"/>
      <c r="I196" s="114"/>
      <c r="J196" s="250"/>
      <c r="K196" s="250"/>
      <c r="L196" s="38"/>
      <c r="M196" s="115"/>
      <c r="N196" s="39"/>
      <c r="O196" s="39"/>
      <c r="P196" s="39"/>
      <c r="Q196" s="39"/>
      <c r="R196" s="39"/>
      <c r="S196" s="39"/>
      <c r="T196" s="65"/>
      <c r="AT196" s="21" t="s">
        <v>133</v>
      </c>
      <c r="AU196" s="21" t="s">
        <v>78</v>
      </c>
    </row>
    <row r="197" spans="1:65" s="1" customFormat="1" ht="16.5" customHeight="1">
      <c r="A197" s="250"/>
      <c r="B197" s="265"/>
      <c r="C197" s="284" t="s">
        <v>358</v>
      </c>
      <c r="D197" s="284" t="s">
        <v>126</v>
      </c>
      <c r="E197" s="285" t="s">
        <v>359</v>
      </c>
      <c r="F197" s="286" t="s">
        <v>360</v>
      </c>
      <c r="G197" s="287" t="s">
        <v>209</v>
      </c>
      <c r="H197" s="288">
        <v>1</v>
      </c>
      <c r="I197" s="108"/>
      <c r="J197" s="289">
        <f>ROUND(I197*H197,2)</f>
        <v>0</v>
      </c>
      <c r="K197" s="286" t="s">
        <v>5</v>
      </c>
      <c r="L197" s="38"/>
      <c r="M197" s="109" t="s">
        <v>5</v>
      </c>
      <c r="N197" s="110" t="s">
        <v>39</v>
      </c>
      <c r="O197" s="39"/>
      <c r="P197" s="111">
        <f>O197*H197</f>
        <v>0</v>
      </c>
      <c r="Q197" s="111">
        <v>0</v>
      </c>
      <c r="R197" s="111">
        <f>Q197*H197</f>
        <v>0</v>
      </c>
      <c r="S197" s="111">
        <v>0</v>
      </c>
      <c r="T197" s="112">
        <f>S197*H197</f>
        <v>0</v>
      </c>
      <c r="AR197" s="21" t="s">
        <v>131</v>
      </c>
      <c r="AT197" s="21" t="s">
        <v>126</v>
      </c>
      <c r="AU197" s="21" t="s">
        <v>78</v>
      </c>
      <c r="AY197" s="21" t="s">
        <v>124</v>
      </c>
      <c r="BE197" s="113">
        <f>IF(N197="základní",J197,0)</f>
        <v>0</v>
      </c>
      <c r="BF197" s="113">
        <f>IF(N197="snížená",J197,0)</f>
        <v>0</v>
      </c>
      <c r="BG197" s="113">
        <f>IF(N197="zákl. přenesená",J197,0)</f>
        <v>0</v>
      </c>
      <c r="BH197" s="113">
        <f>IF(N197="sníž. přenesená",J197,0)</f>
        <v>0</v>
      </c>
      <c r="BI197" s="113">
        <f>IF(N197="nulová",J197,0)</f>
        <v>0</v>
      </c>
      <c r="BJ197" s="21" t="s">
        <v>76</v>
      </c>
      <c r="BK197" s="113">
        <f>ROUND(I197*H197,2)</f>
        <v>0</v>
      </c>
      <c r="BL197" s="21" t="s">
        <v>131</v>
      </c>
      <c r="BM197" s="21" t="s">
        <v>361</v>
      </c>
    </row>
    <row r="198" spans="1:65" s="1" customFormat="1">
      <c r="A198" s="250"/>
      <c r="B198" s="265"/>
      <c r="C198" s="250"/>
      <c r="D198" s="290" t="s">
        <v>133</v>
      </c>
      <c r="E198" s="250"/>
      <c r="F198" s="291" t="s">
        <v>360</v>
      </c>
      <c r="G198" s="250"/>
      <c r="H198" s="250"/>
      <c r="I198" s="114"/>
      <c r="J198" s="250"/>
      <c r="K198" s="250"/>
      <c r="L198" s="38"/>
      <c r="M198" s="115"/>
      <c r="N198" s="39"/>
      <c r="O198" s="39"/>
      <c r="P198" s="39"/>
      <c r="Q198" s="39"/>
      <c r="R198" s="39"/>
      <c r="S198" s="39"/>
      <c r="T198" s="65"/>
      <c r="AT198" s="21" t="s">
        <v>133</v>
      </c>
      <c r="AU198" s="21" t="s">
        <v>78</v>
      </c>
    </row>
    <row r="199" spans="1:65" s="1" customFormat="1" ht="16.5" customHeight="1">
      <c r="A199" s="250"/>
      <c r="B199" s="265"/>
      <c r="C199" s="284" t="s">
        <v>362</v>
      </c>
      <c r="D199" s="284" t="s">
        <v>126</v>
      </c>
      <c r="E199" s="285" t="s">
        <v>363</v>
      </c>
      <c r="F199" s="286" t="s">
        <v>364</v>
      </c>
      <c r="G199" s="287" t="s">
        <v>209</v>
      </c>
      <c r="H199" s="288">
        <v>1</v>
      </c>
      <c r="I199" s="108"/>
      <c r="J199" s="289">
        <f>ROUND(I199*H199,2)</f>
        <v>0</v>
      </c>
      <c r="K199" s="286" t="s">
        <v>5</v>
      </c>
      <c r="L199" s="38"/>
      <c r="M199" s="109" t="s">
        <v>5</v>
      </c>
      <c r="N199" s="110" t="s">
        <v>39</v>
      </c>
      <c r="O199" s="39"/>
      <c r="P199" s="111">
        <f>O199*H199</f>
        <v>0</v>
      </c>
      <c r="Q199" s="111">
        <v>0</v>
      </c>
      <c r="R199" s="111">
        <f>Q199*H199</f>
        <v>0</v>
      </c>
      <c r="S199" s="111">
        <v>0</v>
      </c>
      <c r="T199" s="112">
        <f>S199*H199</f>
        <v>0</v>
      </c>
      <c r="AR199" s="21" t="s">
        <v>131</v>
      </c>
      <c r="AT199" s="21" t="s">
        <v>126</v>
      </c>
      <c r="AU199" s="21" t="s">
        <v>78</v>
      </c>
      <c r="AY199" s="21" t="s">
        <v>124</v>
      </c>
      <c r="BE199" s="113">
        <f>IF(N199="základní",J199,0)</f>
        <v>0</v>
      </c>
      <c r="BF199" s="113">
        <f>IF(N199="snížená",J199,0)</f>
        <v>0</v>
      </c>
      <c r="BG199" s="113">
        <f>IF(N199="zákl. přenesená",J199,0)</f>
        <v>0</v>
      </c>
      <c r="BH199" s="113">
        <f>IF(N199="sníž. přenesená",J199,0)</f>
        <v>0</v>
      </c>
      <c r="BI199" s="113">
        <f>IF(N199="nulová",J199,0)</f>
        <v>0</v>
      </c>
      <c r="BJ199" s="21" t="s">
        <v>76</v>
      </c>
      <c r="BK199" s="113">
        <f>ROUND(I199*H199,2)</f>
        <v>0</v>
      </c>
      <c r="BL199" s="21" t="s">
        <v>131</v>
      </c>
      <c r="BM199" s="21" t="s">
        <v>365</v>
      </c>
    </row>
    <row r="200" spans="1:65" s="1" customFormat="1">
      <c r="A200" s="250"/>
      <c r="B200" s="265"/>
      <c r="C200" s="250"/>
      <c r="D200" s="290" t="s">
        <v>133</v>
      </c>
      <c r="E200" s="250"/>
      <c r="F200" s="291" t="s">
        <v>364</v>
      </c>
      <c r="G200" s="250"/>
      <c r="H200" s="250"/>
      <c r="I200" s="114"/>
      <c r="J200" s="250"/>
      <c r="K200" s="250"/>
      <c r="L200" s="38"/>
      <c r="M200" s="115"/>
      <c r="N200" s="39"/>
      <c r="O200" s="39"/>
      <c r="P200" s="39"/>
      <c r="Q200" s="39"/>
      <c r="R200" s="39"/>
      <c r="S200" s="39"/>
      <c r="T200" s="65"/>
      <c r="AT200" s="21" t="s">
        <v>133</v>
      </c>
      <c r="AU200" s="21" t="s">
        <v>78</v>
      </c>
    </row>
    <row r="201" spans="1:65" s="1" customFormat="1" ht="16.5" customHeight="1">
      <c r="A201" s="250"/>
      <c r="B201" s="265"/>
      <c r="C201" s="284" t="s">
        <v>366</v>
      </c>
      <c r="D201" s="284" t="s">
        <v>126</v>
      </c>
      <c r="E201" s="285" t="s">
        <v>367</v>
      </c>
      <c r="F201" s="286" t="s">
        <v>368</v>
      </c>
      <c r="G201" s="287" t="s">
        <v>209</v>
      </c>
      <c r="H201" s="288">
        <v>1</v>
      </c>
      <c r="I201" s="108"/>
      <c r="J201" s="289">
        <f>ROUND(I201*H201,2)</f>
        <v>0</v>
      </c>
      <c r="K201" s="286" t="s">
        <v>5</v>
      </c>
      <c r="L201" s="38"/>
      <c r="M201" s="109" t="s">
        <v>5</v>
      </c>
      <c r="N201" s="110" t="s">
        <v>39</v>
      </c>
      <c r="O201" s="39"/>
      <c r="P201" s="111">
        <f>O201*H201</f>
        <v>0</v>
      </c>
      <c r="Q201" s="111">
        <v>0</v>
      </c>
      <c r="R201" s="111">
        <f>Q201*H201</f>
        <v>0</v>
      </c>
      <c r="S201" s="111">
        <v>0</v>
      </c>
      <c r="T201" s="112">
        <f>S201*H201</f>
        <v>0</v>
      </c>
      <c r="AR201" s="21" t="s">
        <v>131</v>
      </c>
      <c r="AT201" s="21" t="s">
        <v>126</v>
      </c>
      <c r="AU201" s="21" t="s">
        <v>78</v>
      </c>
      <c r="AY201" s="21" t="s">
        <v>124</v>
      </c>
      <c r="BE201" s="113">
        <f>IF(N201="základní",J201,0)</f>
        <v>0</v>
      </c>
      <c r="BF201" s="113">
        <f>IF(N201="snížená",J201,0)</f>
        <v>0</v>
      </c>
      <c r="BG201" s="113">
        <f>IF(N201="zákl. přenesená",J201,0)</f>
        <v>0</v>
      </c>
      <c r="BH201" s="113">
        <f>IF(N201="sníž. přenesená",J201,0)</f>
        <v>0</v>
      </c>
      <c r="BI201" s="113">
        <f>IF(N201="nulová",J201,0)</f>
        <v>0</v>
      </c>
      <c r="BJ201" s="21" t="s">
        <v>76</v>
      </c>
      <c r="BK201" s="113">
        <f>ROUND(I201*H201,2)</f>
        <v>0</v>
      </c>
      <c r="BL201" s="21" t="s">
        <v>131</v>
      </c>
      <c r="BM201" s="21" t="s">
        <v>369</v>
      </c>
    </row>
    <row r="202" spans="1:65" s="1" customFormat="1">
      <c r="A202" s="250"/>
      <c r="B202" s="265"/>
      <c r="C202" s="250"/>
      <c r="D202" s="290" t="s">
        <v>133</v>
      </c>
      <c r="E202" s="250"/>
      <c r="F202" s="291" t="s">
        <v>368</v>
      </c>
      <c r="G202" s="250"/>
      <c r="H202" s="250"/>
      <c r="I202" s="114"/>
      <c r="J202" s="250"/>
      <c r="K202" s="250"/>
      <c r="L202" s="38"/>
      <c r="M202" s="115"/>
      <c r="N202" s="39"/>
      <c r="O202" s="39"/>
      <c r="P202" s="39"/>
      <c r="Q202" s="39"/>
      <c r="R202" s="39"/>
      <c r="S202" s="39"/>
      <c r="T202" s="65"/>
      <c r="AT202" s="21" t="s">
        <v>133</v>
      </c>
      <c r="AU202" s="21" t="s">
        <v>78</v>
      </c>
    </row>
    <row r="203" spans="1:65" s="1" customFormat="1" ht="16.5" customHeight="1">
      <c r="A203" s="250"/>
      <c r="B203" s="265"/>
      <c r="C203" s="284" t="s">
        <v>370</v>
      </c>
      <c r="D203" s="284" t="s">
        <v>126</v>
      </c>
      <c r="E203" s="285" t="s">
        <v>371</v>
      </c>
      <c r="F203" s="286" t="s">
        <v>372</v>
      </c>
      <c r="G203" s="287" t="s">
        <v>289</v>
      </c>
      <c r="H203" s="126"/>
      <c r="I203" s="108"/>
      <c r="J203" s="289">
        <f>ROUND(I203*H203,2)</f>
        <v>0</v>
      </c>
      <c r="K203" s="286" t="s">
        <v>130</v>
      </c>
      <c r="L203" s="38"/>
      <c r="M203" s="109" t="s">
        <v>5</v>
      </c>
      <c r="N203" s="110" t="s">
        <v>39</v>
      </c>
      <c r="O203" s="39"/>
      <c r="P203" s="111">
        <f>O203*H203</f>
        <v>0</v>
      </c>
      <c r="Q203" s="111">
        <v>0</v>
      </c>
      <c r="R203" s="111">
        <f>Q203*H203</f>
        <v>0</v>
      </c>
      <c r="S203" s="111">
        <v>0</v>
      </c>
      <c r="T203" s="112">
        <f>S203*H203</f>
        <v>0</v>
      </c>
      <c r="AR203" s="21" t="s">
        <v>214</v>
      </c>
      <c r="AT203" s="21" t="s">
        <v>126</v>
      </c>
      <c r="AU203" s="21" t="s">
        <v>78</v>
      </c>
      <c r="AY203" s="21" t="s">
        <v>124</v>
      </c>
      <c r="BE203" s="113">
        <f>IF(N203="základní",J203,0)</f>
        <v>0</v>
      </c>
      <c r="BF203" s="113">
        <f>IF(N203="snížená",J203,0)</f>
        <v>0</v>
      </c>
      <c r="BG203" s="113">
        <f>IF(N203="zákl. přenesená",J203,0)</f>
        <v>0</v>
      </c>
      <c r="BH203" s="113">
        <f>IF(N203="sníž. přenesená",J203,0)</f>
        <v>0</v>
      </c>
      <c r="BI203" s="113">
        <f>IF(N203="nulová",J203,0)</f>
        <v>0</v>
      </c>
      <c r="BJ203" s="21" t="s">
        <v>76</v>
      </c>
      <c r="BK203" s="113">
        <f>ROUND(I203*H203,2)</f>
        <v>0</v>
      </c>
      <c r="BL203" s="21" t="s">
        <v>214</v>
      </c>
      <c r="BM203" s="21" t="s">
        <v>373</v>
      </c>
    </row>
    <row r="204" spans="1:65" s="1" customFormat="1" ht="24">
      <c r="A204" s="250"/>
      <c r="B204" s="265"/>
      <c r="C204" s="250"/>
      <c r="D204" s="290" t="s">
        <v>133</v>
      </c>
      <c r="E204" s="250"/>
      <c r="F204" s="291" t="s">
        <v>374</v>
      </c>
      <c r="G204" s="250"/>
      <c r="H204" s="250"/>
      <c r="I204" s="250"/>
      <c r="J204" s="250"/>
      <c r="K204" s="250"/>
      <c r="L204" s="38"/>
      <c r="M204" s="115"/>
      <c r="N204" s="39"/>
      <c r="O204" s="39"/>
      <c r="P204" s="39"/>
      <c r="Q204" s="39"/>
      <c r="R204" s="39"/>
      <c r="S204" s="39"/>
      <c r="T204" s="65"/>
      <c r="AT204" s="21" t="s">
        <v>133</v>
      </c>
      <c r="AU204" s="21" t="s">
        <v>78</v>
      </c>
    </row>
    <row r="205" spans="1:65" s="10" customFormat="1" ht="29.85" customHeight="1">
      <c r="A205" s="259"/>
      <c r="B205" s="283"/>
      <c r="C205" s="259"/>
      <c r="D205" s="257" t="s">
        <v>67</v>
      </c>
      <c r="E205" s="261" t="s">
        <v>375</v>
      </c>
      <c r="F205" s="261" t="s">
        <v>376</v>
      </c>
      <c r="G205" s="259"/>
      <c r="H205" s="259"/>
      <c r="I205" s="259"/>
      <c r="J205" s="262">
        <f>BK205</f>
        <v>0</v>
      </c>
      <c r="K205" s="259"/>
      <c r="L205" s="99"/>
      <c r="M205" s="102"/>
      <c r="N205" s="103"/>
      <c r="O205" s="103"/>
      <c r="P205" s="104">
        <f>SUM(P206:P233)</f>
        <v>0</v>
      </c>
      <c r="Q205" s="103"/>
      <c r="R205" s="104">
        <f>SUM(R206:R233)</f>
        <v>0</v>
      </c>
      <c r="S205" s="103"/>
      <c r="T205" s="105">
        <f>SUM(T206:T233)</f>
        <v>0</v>
      </c>
      <c r="AR205" s="100" t="s">
        <v>78</v>
      </c>
      <c r="AT205" s="106" t="s">
        <v>67</v>
      </c>
      <c r="AU205" s="106" t="s">
        <v>76</v>
      </c>
      <c r="AY205" s="100" t="s">
        <v>124</v>
      </c>
      <c r="BK205" s="107">
        <f>SUM(BK206:BK233)</f>
        <v>0</v>
      </c>
    </row>
    <row r="206" spans="1:65" s="1" customFormat="1" ht="16.5" customHeight="1">
      <c r="A206" s="250"/>
      <c r="B206" s="265"/>
      <c r="C206" s="284" t="s">
        <v>377</v>
      </c>
      <c r="D206" s="284" t="s">
        <v>126</v>
      </c>
      <c r="E206" s="285" t="s">
        <v>378</v>
      </c>
      <c r="F206" s="286" t="s">
        <v>379</v>
      </c>
      <c r="G206" s="287" t="s">
        <v>209</v>
      </c>
      <c r="H206" s="288">
        <v>2</v>
      </c>
      <c r="I206" s="108"/>
      <c r="J206" s="289">
        <f>ROUND(I206*H206,2)</f>
        <v>0</v>
      </c>
      <c r="K206" s="286" t="s">
        <v>5</v>
      </c>
      <c r="L206" s="38"/>
      <c r="M206" s="109" t="s">
        <v>5</v>
      </c>
      <c r="N206" s="110" t="s">
        <v>39</v>
      </c>
      <c r="O206" s="39"/>
      <c r="P206" s="111">
        <f>O206*H206</f>
        <v>0</v>
      </c>
      <c r="Q206" s="111">
        <v>0</v>
      </c>
      <c r="R206" s="111">
        <f>Q206*H206</f>
        <v>0</v>
      </c>
      <c r="S206" s="111">
        <v>0</v>
      </c>
      <c r="T206" s="112">
        <f>S206*H206</f>
        <v>0</v>
      </c>
      <c r="AR206" s="21" t="s">
        <v>131</v>
      </c>
      <c r="AT206" s="21" t="s">
        <v>126</v>
      </c>
      <c r="AU206" s="21" t="s">
        <v>78</v>
      </c>
      <c r="AY206" s="21" t="s">
        <v>124</v>
      </c>
      <c r="BE206" s="113">
        <f>IF(N206="základní",J206,0)</f>
        <v>0</v>
      </c>
      <c r="BF206" s="113">
        <f>IF(N206="snížená",J206,0)</f>
        <v>0</v>
      </c>
      <c r="BG206" s="113">
        <f>IF(N206="zákl. přenesená",J206,0)</f>
        <v>0</v>
      </c>
      <c r="BH206" s="113">
        <f>IF(N206="sníž. přenesená",J206,0)</f>
        <v>0</v>
      </c>
      <c r="BI206" s="113">
        <f>IF(N206="nulová",J206,0)</f>
        <v>0</v>
      </c>
      <c r="BJ206" s="21" t="s">
        <v>76</v>
      </c>
      <c r="BK206" s="113">
        <f>ROUND(I206*H206,2)</f>
        <v>0</v>
      </c>
      <c r="BL206" s="21" t="s">
        <v>131</v>
      </c>
      <c r="BM206" s="21" t="s">
        <v>380</v>
      </c>
    </row>
    <row r="207" spans="1:65" s="1" customFormat="1">
      <c r="A207" s="250"/>
      <c r="B207" s="265"/>
      <c r="C207" s="250"/>
      <c r="D207" s="290" t="s">
        <v>133</v>
      </c>
      <c r="E207" s="250"/>
      <c r="F207" s="291" t="s">
        <v>379</v>
      </c>
      <c r="G207" s="250"/>
      <c r="H207" s="250"/>
      <c r="I207" s="114"/>
      <c r="J207" s="250"/>
      <c r="K207" s="250"/>
      <c r="L207" s="38"/>
      <c r="M207" s="115"/>
      <c r="N207" s="39"/>
      <c r="O207" s="39"/>
      <c r="P207" s="39"/>
      <c r="Q207" s="39"/>
      <c r="R207" s="39"/>
      <c r="S207" s="39"/>
      <c r="T207" s="65"/>
      <c r="AT207" s="21" t="s">
        <v>133</v>
      </c>
      <c r="AU207" s="21" t="s">
        <v>78</v>
      </c>
    </row>
    <row r="208" spans="1:65" s="1" customFormat="1" ht="16.5" customHeight="1">
      <c r="A208" s="250"/>
      <c r="B208" s="265"/>
      <c r="C208" s="284" t="s">
        <v>381</v>
      </c>
      <c r="D208" s="284" t="s">
        <v>126</v>
      </c>
      <c r="E208" s="285" t="s">
        <v>382</v>
      </c>
      <c r="F208" s="286" t="s">
        <v>383</v>
      </c>
      <c r="G208" s="287" t="s">
        <v>209</v>
      </c>
      <c r="H208" s="288">
        <v>15</v>
      </c>
      <c r="I208" s="108"/>
      <c r="J208" s="289">
        <f>ROUND(I208*H208,2)</f>
        <v>0</v>
      </c>
      <c r="K208" s="286" t="s">
        <v>5</v>
      </c>
      <c r="L208" s="38"/>
      <c r="M208" s="109" t="s">
        <v>5</v>
      </c>
      <c r="N208" s="110" t="s">
        <v>39</v>
      </c>
      <c r="O208" s="39"/>
      <c r="P208" s="111">
        <f>O208*H208</f>
        <v>0</v>
      </c>
      <c r="Q208" s="111">
        <v>0</v>
      </c>
      <c r="R208" s="111">
        <f>Q208*H208</f>
        <v>0</v>
      </c>
      <c r="S208" s="111">
        <v>0</v>
      </c>
      <c r="T208" s="112">
        <f>S208*H208</f>
        <v>0</v>
      </c>
      <c r="AR208" s="21" t="s">
        <v>131</v>
      </c>
      <c r="AT208" s="21" t="s">
        <v>126</v>
      </c>
      <c r="AU208" s="21" t="s">
        <v>78</v>
      </c>
      <c r="AY208" s="21" t="s">
        <v>124</v>
      </c>
      <c r="BE208" s="113">
        <f>IF(N208="základní",J208,0)</f>
        <v>0</v>
      </c>
      <c r="BF208" s="113">
        <f>IF(N208="snížená",J208,0)</f>
        <v>0</v>
      </c>
      <c r="BG208" s="113">
        <f>IF(N208="zákl. přenesená",J208,0)</f>
        <v>0</v>
      </c>
      <c r="BH208" s="113">
        <f>IF(N208="sníž. přenesená",J208,0)</f>
        <v>0</v>
      </c>
      <c r="BI208" s="113">
        <f>IF(N208="nulová",J208,0)</f>
        <v>0</v>
      </c>
      <c r="BJ208" s="21" t="s">
        <v>76</v>
      </c>
      <c r="BK208" s="113">
        <f>ROUND(I208*H208,2)</f>
        <v>0</v>
      </c>
      <c r="BL208" s="21" t="s">
        <v>131</v>
      </c>
      <c r="BM208" s="21" t="s">
        <v>384</v>
      </c>
    </row>
    <row r="209" spans="1:65" s="1" customFormat="1">
      <c r="A209" s="250"/>
      <c r="B209" s="265"/>
      <c r="C209" s="250"/>
      <c r="D209" s="290" t="s">
        <v>133</v>
      </c>
      <c r="E209" s="250"/>
      <c r="F209" s="291" t="s">
        <v>383</v>
      </c>
      <c r="G209" s="250"/>
      <c r="H209" s="250"/>
      <c r="I209" s="114"/>
      <c r="J209" s="250"/>
      <c r="K209" s="250"/>
      <c r="L209" s="38"/>
      <c r="M209" s="115"/>
      <c r="N209" s="39"/>
      <c r="O209" s="39"/>
      <c r="P209" s="39"/>
      <c r="Q209" s="39"/>
      <c r="R209" s="39"/>
      <c r="S209" s="39"/>
      <c r="T209" s="65"/>
      <c r="AT209" s="21" t="s">
        <v>133</v>
      </c>
      <c r="AU209" s="21" t="s">
        <v>78</v>
      </c>
    </row>
    <row r="210" spans="1:65" s="1" customFormat="1" ht="16.5" customHeight="1">
      <c r="A210" s="250"/>
      <c r="B210" s="265"/>
      <c r="C210" s="284" t="s">
        <v>385</v>
      </c>
      <c r="D210" s="284" t="s">
        <v>126</v>
      </c>
      <c r="E210" s="285" t="s">
        <v>386</v>
      </c>
      <c r="F210" s="286" t="s">
        <v>387</v>
      </c>
      <c r="G210" s="287" t="s">
        <v>209</v>
      </c>
      <c r="H210" s="288">
        <v>4</v>
      </c>
      <c r="I210" s="108"/>
      <c r="J210" s="289">
        <f>ROUND(I210*H210,2)</f>
        <v>0</v>
      </c>
      <c r="K210" s="286" t="s">
        <v>5</v>
      </c>
      <c r="L210" s="38"/>
      <c r="M210" s="109" t="s">
        <v>5</v>
      </c>
      <c r="N210" s="110" t="s">
        <v>39</v>
      </c>
      <c r="O210" s="39"/>
      <c r="P210" s="111">
        <f>O210*H210</f>
        <v>0</v>
      </c>
      <c r="Q210" s="111">
        <v>0</v>
      </c>
      <c r="R210" s="111">
        <f>Q210*H210</f>
        <v>0</v>
      </c>
      <c r="S210" s="111">
        <v>0</v>
      </c>
      <c r="T210" s="112">
        <f>S210*H210</f>
        <v>0</v>
      </c>
      <c r="AR210" s="21" t="s">
        <v>131</v>
      </c>
      <c r="AT210" s="21" t="s">
        <v>126</v>
      </c>
      <c r="AU210" s="21" t="s">
        <v>78</v>
      </c>
      <c r="AY210" s="21" t="s">
        <v>124</v>
      </c>
      <c r="BE210" s="113">
        <f>IF(N210="základní",J210,0)</f>
        <v>0</v>
      </c>
      <c r="BF210" s="113">
        <f>IF(N210="snížená",J210,0)</f>
        <v>0</v>
      </c>
      <c r="BG210" s="113">
        <f>IF(N210="zákl. přenesená",J210,0)</f>
        <v>0</v>
      </c>
      <c r="BH210" s="113">
        <f>IF(N210="sníž. přenesená",J210,0)</f>
        <v>0</v>
      </c>
      <c r="BI210" s="113">
        <f>IF(N210="nulová",J210,0)</f>
        <v>0</v>
      </c>
      <c r="BJ210" s="21" t="s">
        <v>76</v>
      </c>
      <c r="BK210" s="113">
        <f>ROUND(I210*H210,2)</f>
        <v>0</v>
      </c>
      <c r="BL210" s="21" t="s">
        <v>131</v>
      </c>
      <c r="BM210" s="21" t="s">
        <v>388</v>
      </c>
    </row>
    <row r="211" spans="1:65" s="1" customFormat="1">
      <c r="A211" s="250"/>
      <c r="B211" s="265"/>
      <c r="C211" s="250"/>
      <c r="D211" s="290" t="s">
        <v>133</v>
      </c>
      <c r="E211" s="250"/>
      <c r="F211" s="291" t="s">
        <v>387</v>
      </c>
      <c r="G211" s="250"/>
      <c r="H211" s="250"/>
      <c r="I211" s="114"/>
      <c r="J211" s="250"/>
      <c r="K211" s="250"/>
      <c r="L211" s="38"/>
      <c r="M211" s="115"/>
      <c r="N211" s="39"/>
      <c r="O211" s="39"/>
      <c r="P211" s="39"/>
      <c r="Q211" s="39"/>
      <c r="R211" s="39"/>
      <c r="S211" s="39"/>
      <c r="T211" s="65"/>
      <c r="AT211" s="21" t="s">
        <v>133</v>
      </c>
      <c r="AU211" s="21" t="s">
        <v>78</v>
      </c>
    </row>
    <row r="212" spans="1:65" s="1" customFormat="1" ht="16.5" customHeight="1">
      <c r="A212" s="250"/>
      <c r="B212" s="265"/>
      <c r="C212" s="284" t="s">
        <v>389</v>
      </c>
      <c r="D212" s="284" t="s">
        <v>126</v>
      </c>
      <c r="E212" s="285" t="s">
        <v>390</v>
      </c>
      <c r="F212" s="286" t="s">
        <v>391</v>
      </c>
      <c r="G212" s="287" t="s">
        <v>209</v>
      </c>
      <c r="H212" s="288">
        <v>2</v>
      </c>
      <c r="I212" s="108"/>
      <c r="J212" s="289">
        <f>ROUND(I212*H212,2)</f>
        <v>0</v>
      </c>
      <c r="K212" s="286" t="s">
        <v>5</v>
      </c>
      <c r="L212" s="38"/>
      <c r="M212" s="109" t="s">
        <v>5</v>
      </c>
      <c r="N212" s="110" t="s">
        <v>39</v>
      </c>
      <c r="O212" s="39"/>
      <c r="P212" s="111">
        <f>O212*H212</f>
        <v>0</v>
      </c>
      <c r="Q212" s="111">
        <v>0</v>
      </c>
      <c r="R212" s="111">
        <f>Q212*H212</f>
        <v>0</v>
      </c>
      <c r="S212" s="111">
        <v>0</v>
      </c>
      <c r="T212" s="112">
        <f>S212*H212</f>
        <v>0</v>
      </c>
      <c r="AR212" s="21" t="s">
        <v>131</v>
      </c>
      <c r="AT212" s="21" t="s">
        <v>126</v>
      </c>
      <c r="AU212" s="21" t="s">
        <v>78</v>
      </c>
      <c r="AY212" s="21" t="s">
        <v>124</v>
      </c>
      <c r="BE212" s="113">
        <f>IF(N212="základní",J212,0)</f>
        <v>0</v>
      </c>
      <c r="BF212" s="113">
        <f>IF(N212="snížená",J212,0)</f>
        <v>0</v>
      </c>
      <c r="BG212" s="113">
        <f>IF(N212="zákl. přenesená",J212,0)</f>
        <v>0</v>
      </c>
      <c r="BH212" s="113">
        <f>IF(N212="sníž. přenesená",J212,0)</f>
        <v>0</v>
      </c>
      <c r="BI212" s="113">
        <f>IF(N212="nulová",J212,0)</f>
        <v>0</v>
      </c>
      <c r="BJ212" s="21" t="s">
        <v>76</v>
      </c>
      <c r="BK212" s="113">
        <f>ROUND(I212*H212,2)</f>
        <v>0</v>
      </c>
      <c r="BL212" s="21" t="s">
        <v>131</v>
      </c>
      <c r="BM212" s="21" t="s">
        <v>392</v>
      </c>
    </row>
    <row r="213" spans="1:65" s="1" customFormat="1">
      <c r="A213" s="250"/>
      <c r="B213" s="265"/>
      <c r="C213" s="250"/>
      <c r="D213" s="290" t="s">
        <v>133</v>
      </c>
      <c r="E213" s="250"/>
      <c r="F213" s="291" t="s">
        <v>391</v>
      </c>
      <c r="G213" s="250"/>
      <c r="H213" s="250"/>
      <c r="I213" s="114"/>
      <c r="J213" s="250"/>
      <c r="K213" s="250"/>
      <c r="L213" s="38"/>
      <c r="M213" s="115"/>
      <c r="N213" s="39"/>
      <c r="O213" s="39"/>
      <c r="P213" s="39"/>
      <c r="Q213" s="39"/>
      <c r="R213" s="39"/>
      <c r="S213" s="39"/>
      <c r="T213" s="65"/>
      <c r="AT213" s="21" t="s">
        <v>133</v>
      </c>
      <c r="AU213" s="21" t="s">
        <v>78</v>
      </c>
    </row>
    <row r="214" spans="1:65" s="1" customFormat="1" ht="16.5" customHeight="1">
      <c r="A214" s="250"/>
      <c r="B214" s="265"/>
      <c r="C214" s="284" t="s">
        <v>393</v>
      </c>
      <c r="D214" s="284" t="s">
        <v>126</v>
      </c>
      <c r="E214" s="285" t="s">
        <v>394</v>
      </c>
      <c r="F214" s="286" t="s">
        <v>395</v>
      </c>
      <c r="G214" s="287" t="s">
        <v>209</v>
      </c>
      <c r="H214" s="288">
        <v>15</v>
      </c>
      <c r="I214" s="108"/>
      <c r="J214" s="289">
        <f>ROUND(I214*H214,2)</f>
        <v>0</v>
      </c>
      <c r="K214" s="286" t="s">
        <v>5</v>
      </c>
      <c r="L214" s="38"/>
      <c r="M214" s="109" t="s">
        <v>5</v>
      </c>
      <c r="N214" s="110" t="s">
        <v>39</v>
      </c>
      <c r="O214" s="39"/>
      <c r="P214" s="111">
        <f>O214*H214</f>
        <v>0</v>
      </c>
      <c r="Q214" s="111">
        <v>0</v>
      </c>
      <c r="R214" s="111">
        <f>Q214*H214</f>
        <v>0</v>
      </c>
      <c r="S214" s="111">
        <v>0</v>
      </c>
      <c r="T214" s="112">
        <f>S214*H214</f>
        <v>0</v>
      </c>
      <c r="AR214" s="21" t="s">
        <v>131</v>
      </c>
      <c r="AT214" s="21" t="s">
        <v>126</v>
      </c>
      <c r="AU214" s="21" t="s">
        <v>78</v>
      </c>
      <c r="AY214" s="21" t="s">
        <v>124</v>
      </c>
      <c r="BE214" s="113">
        <f>IF(N214="základní",J214,0)</f>
        <v>0</v>
      </c>
      <c r="BF214" s="113">
        <f>IF(N214="snížená",J214,0)</f>
        <v>0</v>
      </c>
      <c r="BG214" s="113">
        <f>IF(N214="zákl. přenesená",J214,0)</f>
        <v>0</v>
      </c>
      <c r="BH214" s="113">
        <f>IF(N214="sníž. přenesená",J214,0)</f>
        <v>0</v>
      </c>
      <c r="BI214" s="113">
        <f>IF(N214="nulová",J214,0)</f>
        <v>0</v>
      </c>
      <c r="BJ214" s="21" t="s">
        <v>76</v>
      </c>
      <c r="BK214" s="113">
        <f>ROUND(I214*H214,2)</f>
        <v>0</v>
      </c>
      <c r="BL214" s="21" t="s">
        <v>131</v>
      </c>
      <c r="BM214" s="21" t="s">
        <v>396</v>
      </c>
    </row>
    <row r="215" spans="1:65" s="1" customFormat="1">
      <c r="A215" s="250"/>
      <c r="B215" s="265"/>
      <c r="C215" s="250"/>
      <c r="D215" s="290" t="s">
        <v>133</v>
      </c>
      <c r="E215" s="250"/>
      <c r="F215" s="291" t="s">
        <v>395</v>
      </c>
      <c r="G215" s="250"/>
      <c r="H215" s="250"/>
      <c r="I215" s="114"/>
      <c r="J215" s="250"/>
      <c r="K215" s="250"/>
      <c r="L215" s="38"/>
      <c r="M215" s="115"/>
      <c r="N215" s="39"/>
      <c r="O215" s="39"/>
      <c r="P215" s="39"/>
      <c r="Q215" s="39"/>
      <c r="R215" s="39"/>
      <c r="S215" s="39"/>
      <c r="T215" s="65"/>
      <c r="AT215" s="21" t="s">
        <v>133</v>
      </c>
      <c r="AU215" s="21" t="s">
        <v>78</v>
      </c>
    </row>
    <row r="216" spans="1:65" s="1" customFormat="1" ht="16.5" customHeight="1">
      <c r="A216" s="250"/>
      <c r="B216" s="265"/>
      <c r="C216" s="284" t="s">
        <v>397</v>
      </c>
      <c r="D216" s="284" t="s">
        <v>126</v>
      </c>
      <c r="E216" s="285" t="s">
        <v>398</v>
      </c>
      <c r="F216" s="286" t="s">
        <v>399</v>
      </c>
      <c r="G216" s="287" t="s">
        <v>209</v>
      </c>
      <c r="H216" s="288">
        <v>4</v>
      </c>
      <c r="I216" s="108"/>
      <c r="J216" s="289">
        <f>ROUND(I216*H216,2)</f>
        <v>0</v>
      </c>
      <c r="K216" s="286" t="s">
        <v>5</v>
      </c>
      <c r="L216" s="38"/>
      <c r="M216" s="109" t="s">
        <v>5</v>
      </c>
      <c r="N216" s="110" t="s">
        <v>39</v>
      </c>
      <c r="O216" s="39"/>
      <c r="P216" s="111">
        <f>O216*H216</f>
        <v>0</v>
      </c>
      <c r="Q216" s="111">
        <v>0</v>
      </c>
      <c r="R216" s="111">
        <f>Q216*H216</f>
        <v>0</v>
      </c>
      <c r="S216" s="111">
        <v>0</v>
      </c>
      <c r="T216" s="112">
        <f>S216*H216</f>
        <v>0</v>
      </c>
      <c r="AR216" s="21" t="s">
        <v>131</v>
      </c>
      <c r="AT216" s="21" t="s">
        <v>126</v>
      </c>
      <c r="AU216" s="21" t="s">
        <v>78</v>
      </c>
      <c r="AY216" s="21" t="s">
        <v>124</v>
      </c>
      <c r="BE216" s="113">
        <f>IF(N216="základní",J216,0)</f>
        <v>0</v>
      </c>
      <c r="BF216" s="113">
        <f>IF(N216="snížená",J216,0)</f>
        <v>0</v>
      </c>
      <c r="BG216" s="113">
        <f>IF(N216="zákl. přenesená",J216,0)</f>
        <v>0</v>
      </c>
      <c r="BH216" s="113">
        <f>IF(N216="sníž. přenesená",J216,0)</f>
        <v>0</v>
      </c>
      <c r="BI216" s="113">
        <f>IF(N216="nulová",J216,0)</f>
        <v>0</v>
      </c>
      <c r="BJ216" s="21" t="s">
        <v>76</v>
      </c>
      <c r="BK216" s="113">
        <f>ROUND(I216*H216,2)</f>
        <v>0</v>
      </c>
      <c r="BL216" s="21" t="s">
        <v>131</v>
      </c>
      <c r="BM216" s="21" t="s">
        <v>400</v>
      </c>
    </row>
    <row r="217" spans="1:65" s="1" customFormat="1">
      <c r="A217" s="250"/>
      <c r="B217" s="265"/>
      <c r="C217" s="250"/>
      <c r="D217" s="290" t="s">
        <v>133</v>
      </c>
      <c r="E217" s="250"/>
      <c r="F217" s="291" t="s">
        <v>399</v>
      </c>
      <c r="G217" s="250"/>
      <c r="H217" s="250"/>
      <c r="I217" s="114"/>
      <c r="J217" s="250"/>
      <c r="K217" s="250"/>
      <c r="L217" s="38"/>
      <c r="M217" s="115"/>
      <c r="N217" s="39"/>
      <c r="O217" s="39"/>
      <c r="P217" s="39"/>
      <c r="Q217" s="39"/>
      <c r="R217" s="39"/>
      <c r="S217" s="39"/>
      <c r="T217" s="65"/>
      <c r="AT217" s="21" t="s">
        <v>133</v>
      </c>
      <c r="AU217" s="21" t="s">
        <v>78</v>
      </c>
    </row>
    <row r="218" spans="1:65" s="1" customFormat="1" ht="16.5" customHeight="1">
      <c r="A218" s="250"/>
      <c r="B218" s="265"/>
      <c r="C218" s="284" t="s">
        <v>401</v>
      </c>
      <c r="D218" s="284" t="s">
        <v>126</v>
      </c>
      <c r="E218" s="285" t="s">
        <v>402</v>
      </c>
      <c r="F218" s="286" t="s">
        <v>403</v>
      </c>
      <c r="G218" s="287" t="s">
        <v>209</v>
      </c>
      <c r="H218" s="288">
        <v>21</v>
      </c>
      <c r="I218" s="108"/>
      <c r="J218" s="289">
        <f>ROUND(I218*H218,2)</f>
        <v>0</v>
      </c>
      <c r="K218" s="286" t="s">
        <v>5</v>
      </c>
      <c r="L218" s="38"/>
      <c r="M218" s="109" t="s">
        <v>5</v>
      </c>
      <c r="N218" s="110" t="s">
        <v>39</v>
      </c>
      <c r="O218" s="39"/>
      <c r="P218" s="111">
        <f>O218*H218</f>
        <v>0</v>
      </c>
      <c r="Q218" s="111">
        <v>0</v>
      </c>
      <c r="R218" s="111">
        <f>Q218*H218</f>
        <v>0</v>
      </c>
      <c r="S218" s="111">
        <v>0</v>
      </c>
      <c r="T218" s="112">
        <f>S218*H218</f>
        <v>0</v>
      </c>
      <c r="AR218" s="21" t="s">
        <v>131</v>
      </c>
      <c r="AT218" s="21" t="s">
        <v>126</v>
      </c>
      <c r="AU218" s="21" t="s">
        <v>78</v>
      </c>
      <c r="AY218" s="21" t="s">
        <v>124</v>
      </c>
      <c r="BE218" s="113">
        <f>IF(N218="základní",J218,0)</f>
        <v>0</v>
      </c>
      <c r="BF218" s="113">
        <f>IF(N218="snížená",J218,0)</f>
        <v>0</v>
      </c>
      <c r="BG218" s="113">
        <f>IF(N218="zákl. přenesená",J218,0)</f>
        <v>0</v>
      </c>
      <c r="BH218" s="113">
        <f>IF(N218="sníž. přenesená",J218,0)</f>
        <v>0</v>
      </c>
      <c r="BI218" s="113">
        <f>IF(N218="nulová",J218,0)</f>
        <v>0</v>
      </c>
      <c r="BJ218" s="21" t="s">
        <v>76</v>
      </c>
      <c r="BK218" s="113">
        <f>ROUND(I218*H218,2)</f>
        <v>0</v>
      </c>
      <c r="BL218" s="21" t="s">
        <v>131</v>
      </c>
      <c r="BM218" s="21" t="s">
        <v>404</v>
      </c>
    </row>
    <row r="219" spans="1:65" s="1" customFormat="1">
      <c r="A219" s="250"/>
      <c r="B219" s="265"/>
      <c r="C219" s="250"/>
      <c r="D219" s="290" t="s">
        <v>133</v>
      </c>
      <c r="E219" s="250"/>
      <c r="F219" s="291" t="s">
        <v>403</v>
      </c>
      <c r="G219" s="250"/>
      <c r="H219" s="250"/>
      <c r="I219" s="114"/>
      <c r="J219" s="250"/>
      <c r="K219" s="250"/>
      <c r="L219" s="38"/>
      <c r="M219" s="115"/>
      <c r="N219" s="39"/>
      <c r="O219" s="39"/>
      <c r="P219" s="39"/>
      <c r="Q219" s="39"/>
      <c r="R219" s="39"/>
      <c r="S219" s="39"/>
      <c r="T219" s="65"/>
      <c r="AT219" s="21" t="s">
        <v>133</v>
      </c>
      <c r="AU219" s="21" t="s">
        <v>78</v>
      </c>
    </row>
    <row r="220" spans="1:65" s="1" customFormat="1" ht="16.5" customHeight="1">
      <c r="A220" s="250"/>
      <c r="B220" s="265"/>
      <c r="C220" s="284" t="s">
        <v>405</v>
      </c>
      <c r="D220" s="284" t="s">
        <v>126</v>
      </c>
      <c r="E220" s="285" t="s">
        <v>406</v>
      </c>
      <c r="F220" s="286" t="s">
        <v>407</v>
      </c>
      <c r="G220" s="287" t="s">
        <v>209</v>
      </c>
      <c r="H220" s="288">
        <v>11</v>
      </c>
      <c r="I220" s="108"/>
      <c r="J220" s="289">
        <f>ROUND(I220*H220,2)</f>
        <v>0</v>
      </c>
      <c r="K220" s="286" t="s">
        <v>5</v>
      </c>
      <c r="L220" s="38"/>
      <c r="M220" s="109" t="s">
        <v>5</v>
      </c>
      <c r="N220" s="110" t="s">
        <v>39</v>
      </c>
      <c r="O220" s="39"/>
      <c r="P220" s="111">
        <f>O220*H220</f>
        <v>0</v>
      </c>
      <c r="Q220" s="111">
        <v>0</v>
      </c>
      <c r="R220" s="111">
        <f>Q220*H220</f>
        <v>0</v>
      </c>
      <c r="S220" s="111">
        <v>0</v>
      </c>
      <c r="T220" s="112">
        <f>S220*H220</f>
        <v>0</v>
      </c>
      <c r="AR220" s="21" t="s">
        <v>131</v>
      </c>
      <c r="AT220" s="21" t="s">
        <v>126</v>
      </c>
      <c r="AU220" s="21" t="s">
        <v>78</v>
      </c>
      <c r="AY220" s="21" t="s">
        <v>124</v>
      </c>
      <c r="BE220" s="113">
        <f>IF(N220="základní",J220,0)</f>
        <v>0</v>
      </c>
      <c r="BF220" s="113">
        <f>IF(N220="snížená",J220,0)</f>
        <v>0</v>
      </c>
      <c r="BG220" s="113">
        <f>IF(N220="zákl. přenesená",J220,0)</f>
        <v>0</v>
      </c>
      <c r="BH220" s="113">
        <f>IF(N220="sníž. přenesená",J220,0)</f>
        <v>0</v>
      </c>
      <c r="BI220" s="113">
        <f>IF(N220="nulová",J220,0)</f>
        <v>0</v>
      </c>
      <c r="BJ220" s="21" t="s">
        <v>76</v>
      </c>
      <c r="BK220" s="113">
        <f>ROUND(I220*H220,2)</f>
        <v>0</v>
      </c>
      <c r="BL220" s="21" t="s">
        <v>131</v>
      </c>
      <c r="BM220" s="21" t="s">
        <v>408</v>
      </c>
    </row>
    <row r="221" spans="1:65" s="1" customFormat="1">
      <c r="A221" s="250"/>
      <c r="B221" s="265"/>
      <c r="C221" s="250"/>
      <c r="D221" s="290" t="s">
        <v>133</v>
      </c>
      <c r="E221" s="250"/>
      <c r="F221" s="291" t="s">
        <v>407</v>
      </c>
      <c r="G221" s="250"/>
      <c r="H221" s="250"/>
      <c r="I221" s="114"/>
      <c r="J221" s="250"/>
      <c r="K221" s="250"/>
      <c r="L221" s="38"/>
      <c r="M221" s="115"/>
      <c r="N221" s="39"/>
      <c r="O221" s="39"/>
      <c r="P221" s="39"/>
      <c r="Q221" s="39"/>
      <c r="R221" s="39"/>
      <c r="S221" s="39"/>
      <c r="T221" s="65"/>
      <c r="AT221" s="21" t="s">
        <v>133</v>
      </c>
      <c r="AU221" s="21" t="s">
        <v>78</v>
      </c>
    </row>
    <row r="222" spans="1:65" s="1" customFormat="1" ht="16.5" customHeight="1">
      <c r="A222" s="250"/>
      <c r="B222" s="265"/>
      <c r="C222" s="284" t="s">
        <v>409</v>
      </c>
      <c r="D222" s="284" t="s">
        <v>126</v>
      </c>
      <c r="E222" s="285" t="s">
        <v>410</v>
      </c>
      <c r="F222" s="286" t="s">
        <v>411</v>
      </c>
      <c r="G222" s="287" t="s">
        <v>209</v>
      </c>
      <c r="H222" s="288">
        <v>2</v>
      </c>
      <c r="I222" s="108"/>
      <c r="J222" s="289">
        <f>ROUND(I222*H222,2)</f>
        <v>0</v>
      </c>
      <c r="K222" s="286" t="s">
        <v>5</v>
      </c>
      <c r="L222" s="38"/>
      <c r="M222" s="109" t="s">
        <v>5</v>
      </c>
      <c r="N222" s="110" t="s">
        <v>39</v>
      </c>
      <c r="O222" s="39"/>
      <c r="P222" s="111">
        <f>O222*H222</f>
        <v>0</v>
      </c>
      <c r="Q222" s="111">
        <v>0</v>
      </c>
      <c r="R222" s="111">
        <f>Q222*H222</f>
        <v>0</v>
      </c>
      <c r="S222" s="111">
        <v>0</v>
      </c>
      <c r="T222" s="112">
        <f>S222*H222</f>
        <v>0</v>
      </c>
      <c r="AR222" s="21" t="s">
        <v>131</v>
      </c>
      <c r="AT222" s="21" t="s">
        <v>126</v>
      </c>
      <c r="AU222" s="21" t="s">
        <v>78</v>
      </c>
      <c r="AY222" s="21" t="s">
        <v>124</v>
      </c>
      <c r="BE222" s="113">
        <f>IF(N222="základní",J222,0)</f>
        <v>0</v>
      </c>
      <c r="BF222" s="113">
        <f>IF(N222="snížená",J222,0)</f>
        <v>0</v>
      </c>
      <c r="BG222" s="113">
        <f>IF(N222="zákl. přenesená",J222,0)</f>
        <v>0</v>
      </c>
      <c r="BH222" s="113">
        <f>IF(N222="sníž. přenesená",J222,0)</f>
        <v>0</v>
      </c>
      <c r="BI222" s="113">
        <f>IF(N222="nulová",J222,0)</f>
        <v>0</v>
      </c>
      <c r="BJ222" s="21" t="s">
        <v>76</v>
      </c>
      <c r="BK222" s="113">
        <f>ROUND(I222*H222,2)</f>
        <v>0</v>
      </c>
      <c r="BL222" s="21" t="s">
        <v>131</v>
      </c>
      <c r="BM222" s="21" t="s">
        <v>412</v>
      </c>
    </row>
    <row r="223" spans="1:65" s="1" customFormat="1">
      <c r="A223" s="250"/>
      <c r="B223" s="265"/>
      <c r="C223" s="250"/>
      <c r="D223" s="290" t="s">
        <v>133</v>
      </c>
      <c r="E223" s="250"/>
      <c r="F223" s="291" t="s">
        <v>411</v>
      </c>
      <c r="G223" s="250"/>
      <c r="H223" s="250"/>
      <c r="I223" s="114"/>
      <c r="J223" s="250"/>
      <c r="K223" s="250"/>
      <c r="L223" s="38"/>
      <c r="M223" s="115"/>
      <c r="N223" s="39"/>
      <c r="O223" s="39"/>
      <c r="P223" s="39"/>
      <c r="Q223" s="39"/>
      <c r="R223" s="39"/>
      <c r="S223" s="39"/>
      <c r="T223" s="65"/>
      <c r="AT223" s="21" t="s">
        <v>133</v>
      </c>
      <c r="AU223" s="21" t="s">
        <v>78</v>
      </c>
    </row>
    <row r="224" spans="1:65" s="1" customFormat="1" ht="16.5" customHeight="1">
      <c r="A224" s="250"/>
      <c r="B224" s="265"/>
      <c r="C224" s="284" t="s">
        <v>413</v>
      </c>
      <c r="D224" s="284" t="s">
        <v>126</v>
      </c>
      <c r="E224" s="285" t="s">
        <v>414</v>
      </c>
      <c r="F224" s="286" t="s">
        <v>415</v>
      </c>
      <c r="G224" s="287" t="s">
        <v>209</v>
      </c>
      <c r="H224" s="288">
        <v>1</v>
      </c>
      <c r="I224" s="108"/>
      <c r="J224" s="289">
        <f>ROUND(I224*H224,2)</f>
        <v>0</v>
      </c>
      <c r="K224" s="286" t="s">
        <v>5</v>
      </c>
      <c r="L224" s="38"/>
      <c r="M224" s="109" t="s">
        <v>5</v>
      </c>
      <c r="N224" s="110" t="s">
        <v>39</v>
      </c>
      <c r="O224" s="39"/>
      <c r="P224" s="111">
        <f>O224*H224</f>
        <v>0</v>
      </c>
      <c r="Q224" s="111">
        <v>0</v>
      </c>
      <c r="R224" s="111">
        <f>Q224*H224</f>
        <v>0</v>
      </c>
      <c r="S224" s="111">
        <v>0</v>
      </c>
      <c r="T224" s="112">
        <f>S224*H224</f>
        <v>0</v>
      </c>
      <c r="AR224" s="21" t="s">
        <v>131</v>
      </c>
      <c r="AT224" s="21" t="s">
        <v>126</v>
      </c>
      <c r="AU224" s="21" t="s">
        <v>78</v>
      </c>
      <c r="AY224" s="21" t="s">
        <v>124</v>
      </c>
      <c r="BE224" s="113">
        <f>IF(N224="základní",J224,0)</f>
        <v>0</v>
      </c>
      <c r="BF224" s="113">
        <f>IF(N224="snížená",J224,0)</f>
        <v>0</v>
      </c>
      <c r="BG224" s="113">
        <f>IF(N224="zákl. přenesená",J224,0)</f>
        <v>0</v>
      </c>
      <c r="BH224" s="113">
        <f>IF(N224="sníž. přenesená",J224,0)</f>
        <v>0</v>
      </c>
      <c r="BI224" s="113">
        <f>IF(N224="nulová",J224,0)</f>
        <v>0</v>
      </c>
      <c r="BJ224" s="21" t="s">
        <v>76</v>
      </c>
      <c r="BK224" s="113">
        <f>ROUND(I224*H224,2)</f>
        <v>0</v>
      </c>
      <c r="BL224" s="21" t="s">
        <v>131</v>
      </c>
      <c r="BM224" s="21" t="s">
        <v>416</v>
      </c>
    </row>
    <row r="225" spans="1:65" s="1" customFormat="1">
      <c r="A225" s="250"/>
      <c r="B225" s="265"/>
      <c r="C225" s="250"/>
      <c r="D225" s="290" t="s">
        <v>133</v>
      </c>
      <c r="E225" s="250"/>
      <c r="F225" s="291" t="s">
        <v>415</v>
      </c>
      <c r="G225" s="250"/>
      <c r="H225" s="250"/>
      <c r="I225" s="114"/>
      <c r="J225" s="250"/>
      <c r="K225" s="250"/>
      <c r="L225" s="38"/>
      <c r="M225" s="115"/>
      <c r="N225" s="39"/>
      <c r="O225" s="39"/>
      <c r="P225" s="39"/>
      <c r="Q225" s="39"/>
      <c r="R225" s="39"/>
      <c r="S225" s="39"/>
      <c r="T225" s="65"/>
      <c r="AT225" s="21" t="s">
        <v>133</v>
      </c>
      <c r="AU225" s="21" t="s">
        <v>78</v>
      </c>
    </row>
    <row r="226" spans="1:65" s="1" customFormat="1" ht="16.5" customHeight="1">
      <c r="A226" s="250"/>
      <c r="B226" s="265"/>
      <c r="C226" s="284" t="s">
        <v>417</v>
      </c>
      <c r="D226" s="284" t="s">
        <v>126</v>
      </c>
      <c r="E226" s="285" t="s">
        <v>418</v>
      </c>
      <c r="F226" s="286" t="s">
        <v>419</v>
      </c>
      <c r="G226" s="287" t="s">
        <v>209</v>
      </c>
      <c r="H226" s="288">
        <v>10</v>
      </c>
      <c r="I226" s="108"/>
      <c r="J226" s="289">
        <f>ROUND(I226*H226,2)</f>
        <v>0</v>
      </c>
      <c r="K226" s="286" t="s">
        <v>5</v>
      </c>
      <c r="L226" s="38"/>
      <c r="M226" s="109" t="s">
        <v>5</v>
      </c>
      <c r="N226" s="110" t="s">
        <v>39</v>
      </c>
      <c r="O226" s="39"/>
      <c r="P226" s="111">
        <f>O226*H226</f>
        <v>0</v>
      </c>
      <c r="Q226" s="111">
        <v>0</v>
      </c>
      <c r="R226" s="111">
        <f>Q226*H226</f>
        <v>0</v>
      </c>
      <c r="S226" s="111">
        <v>0</v>
      </c>
      <c r="T226" s="112">
        <f>S226*H226</f>
        <v>0</v>
      </c>
      <c r="AR226" s="21" t="s">
        <v>131</v>
      </c>
      <c r="AT226" s="21" t="s">
        <v>126</v>
      </c>
      <c r="AU226" s="21" t="s">
        <v>78</v>
      </c>
      <c r="AY226" s="21" t="s">
        <v>124</v>
      </c>
      <c r="BE226" s="113">
        <f>IF(N226="základní",J226,0)</f>
        <v>0</v>
      </c>
      <c r="BF226" s="113">
        <f>IF(N226="snížená",J226,0)</f>
        <v>0</v>
      </c>
      <c r="BG226" s="113">
        <f>IF(N226="zákl. přenesená",J226,0)</f>
        <v>0</v>
      </c>
      <c r="BH226" s="113">
        <f>IF(N226="sníž. přenesená",J226,0)</f>
        <v>0</v>
      </c>
      <c r="BI226" s="113">
        <f>IF(N226="nulová",J226,0)</f>
        <v>0</v>
      </c>
      <c r="BJ226" s="21" t="s">
        <v>76</v>
      </c>
      <c r="BK226" s="113">
        <f>ROUND(I226*H226,2)</f>
        <v>0</v>
      </c>
      <c r="BL226" s="21" t="s">
        <v>131</v>
      </c>
      <c r="BM226" s="21" t="s">
        <v>420</v>
      </c>
    </row>
    <row r="227" spans="1:65" s="1" customFormat="1">
      <c r="A227" s="250"/>
      <c r="B227" s="265"/>
      <c r="C227" s="250"/>
      <c r="D227" s="290" t="s">
        <v>133</v>
      </c>
      <c r="E227" s="250"/>
      <c r="F227" s="291" t="s">
        <v>419</v>
      </c>
      <c r="G227" s="250"/>
      <c r="H227" s="250"/>
      <c r="I227" s="114"/>
      <c r="J227" s="250"/>
      <c r="K227" s="250"/>
      <c r="L227" s="38"/>
      <c r="M227" s="115"/>
      <c r="N227" s="39"/>
      <c r="O227" s="39"/>
      <c r="P227" s="39"/>
      <c r="Q227" s="39"/>
      <c r="R227" s="39"/>
      <c r="S227" s="39"/>
      <c r="T227" s="65"/>
      <c r="AT227" s="21" t="s">
        <v>133</v>
      </c>
      <c r="AU227" s="21" t="s">
        <v>78</v>
      </c>
    </row>
    <row r="228" spans="1:65" s="1" customFormat="1" ht="16.5" customHeight="1">
      <c r="A228" s="250"/>
      <c r="B228" s="265"/>
      <c r="C228" s="284" t="s">
        <v>421</v>
      </c>
      <c r="D228" s="284" t="s">
        <v>126</v>
      </c>
      <c r="E228" s="285" t="s">
        <v>422</v>
      </c>
      <c r="F228" s="286" t="s">
        <v>423</v>
      </c>
      <c r="G228" s="287" t="s">
        <v>209</v>
      </c>
      <c r="H228" s="288">
        <v>1</v>
      </c>
      <c r="I228" s="108"/>
      <c r="J228" s="289">
        <f>ROUND(I228*H228,2)</f>
        <v>0</v>
      </c>
      <c r="K228" s="286" t="s">
        <v>5</v>
      </c>
      <c r="L228" s="38"/>
      <c r="M228" s="109" t="s">
        <v>5</v>
      </c>
      <c r="N228" s="110" t="s">
        <v>39</v>
      </c>
      <c r="O228" s="39"/>
      <c r="P228" s="111">
        <f>O228*H228</f>
        <v>0</v>
      </c>
      <c r="Q228" s="111">
        <v>0</v>
      </c>
      <c r="R228" s="111">
        <f>Q228*H228</f>
        <v>0</v>
      </c>
      <c r="S228" s="111">
        <v>0</v>
      </c>
      <c r="T228" s="112">
        <f>S228*H228</f>
        <v>0</v>
      </c>
      <c r="AR228" s="21" t="s">
        <v>131</v>
      </c>
      <c r="AT228" s="21" t="s">
        <v>126</v>
      </c>
      <c r="AU228" s="21" t="s">
        <v>78</v>
      </c>
      <c r="AY228" s="21" t="s">
        <v>124</v>
      </c>
      <c r="BE228" s="113">
        <f>IF(N228="základní",J228,0)</f>
        <v>0</v>
      </c>
      <c r="BF228" s="113">
        <f>IF(N228="snížená",J228,0)</f>
        <v>0</v>
      </c>
      <c r="BG228" s="113">
        <f>IF(N228="zákl. přenesená",J228,0)</f>
        <v>0</v>
      </c>
      <c r="BH228" s="113">
        <f>IF(N228="sníž. přenesená",J228,0)</f>
        <v>0</v>
      </c>
      <c r="BI228" s="113">
        <f>IF(N228="nulová",J228,0)</f>
        <v>0</v>
      </c>
      <c r="BJ228" s="21" t="s">
        <v>76</v>
      </c>
      <c r="BK228" s="113">
        <f>ROUND(I228*H228,2)</f>
        <v>0</v>
      </c>
      <c r="BL228" s="21" t="s">
        <v>131</v>
      </c>
      <c r="BM228" s="21" t="s">
        <v>424</v>
      </c>
    </row>
    <row r="229" spans="1:65" s="1" customFormat="1">
      <c r="A229" s="250"/>
      <c r="B229" s="265"/>
      <c r="C229" s="250"/>
      <c r="D229" s="290" t="s">
        <v>133</v>
      </c>
      <c r="E229" s="250"/>
      <c r="F229" s="291" t="s">
        <v>423</v>
      </c>
      <c r="G229" s="250"/>
      <c r="H229" s="250"/>
      <c r="I229" s="114"/>
      <c r="J229" s="250"/>
      <c r="K229" s="250"/>
      <c r="L229" s="38"/>
      <c r="M229" s="115"/>
      <c r="N229" s="39"/>
      <c r="O229" s="39"/>
      <c r="P229" s="39"/>
      <c r="Q229" s="39"/>
      <c r="R229" s="39"/>
      <c r="S229" s="39"/>
      <c r="T229" s="65"/>
      <c r="AT229" s="21" t="s">
        <v>133</v>
      </c>
      <c r="AU229" s="21" t="s">
        <v>78</v>
      </c>
    </row>
    <row r="230" spans="1:65" s="1" customFormat="1" ht="25.5" customHeight="1">
      <c r="A230" s="250"/>
      <c r="B230" s="265"/>
      <c r="C230" s="284" t="s">
        <v>425</v>
      </c>
      <c r="D230" s="284" t="s">
        <v>126</v>
      </c>
      <c r="E230" s="285" t="s">
        <v>426</v>
      </c>
      <c r="F230" s="286" t="s">
        <v>427</v>
      </c>
      <c r="G230" s="287" t="s">
        <v>209</v>
      </c>
      <c r="H230" s="288">
        <v>9</v>
      </c>
      <c r="I230" s="108"/>
      <c r="J230" s="289">
        <f>ROUND(I230*H230,2)</f>
        <v>0</v>
      </c>
      <c r="K230" s="286" t="s">
        <v>5</v>
      </c>
      <c r="L230" s="38"/>
      <c r="M230" s="109" t="s">
        <v>5</v>
      </c>
      <c r="N230" s="110" t="s">
        <v>39</v>
      </c>
      <c r="O230" s="39"/>
      <c r="P230" s="111">
        <f>O230*H230</f>
        <v>0</v>
      </c>
      <c r="Q230" s="111">
        <v>0</v>
      </c>
      <c r="R230" s="111">
        <f>Q230*H230</f>
        <v>0</v>
      </c>
      <c r="S230" s="111">
        <v>0</v>
      </c>
      <c r="T230" s="112">
        <f>S230*H230</f>
        <v>0</v>
      </c>
      <c r="AR230" s="21" t="s">
        <v>131</v>
      </c>
      <c r="AT230" s="21" t="s">
        <v>126</v>
      </c>
      <c r="AU230" s="21" t="s">
        <v>78</v>
      </c>
      <c r="AY230" s="21" t="s">
        <v>124</v>
      </c>
      <c r="BE230" s="113">
        <f>IF(N230="základní",J230,0)</f>
        <v>0</v>
      </c>
      <c r="BF230" s="113">
        <f>IF(N230="snížená",J230,0)</f>
        <v>0</v>
      </c>
      <c r="BG230" s="113">
        <f>IF(N230="zákl. přenesená",J230,0)</f>
        <v>0</v>
      </c>
      <c r="BH230" s="113">
        <f>IF(N230="sníž. přenesená",J230,0)</f>
        <v>0</v>
      </c>
      <c r="BI230" s="113">
        <f>IF(N230="nulová",J230,0)</f>
        <v>0</v>
      </c>
      <c r="BJ230" s="21" t="s">
        <v>76</v>
      </c>
      <c r="BK230" s="113">
        <f>ROUND(I230*H230,2)</f>
        <v>0</v>
      </c>
      <c r="BL230" s="21" t="s">
        <v>131</v>
      </c>
      <c r="BM230" s="21" t="s">
        <v>428</v>
      </c>
    </row>
    <row r="231" spans="1:65" s="1" customFormat="1" ht="24">
      <c r="A231" s="250"/>
      <c r="B231" s="265"/>
      <c r="C231" s="250"/>
      <c r="D231" s="290" t="s">
        <v>133</v>
      </c>
      <c r="E231" s="250"/>
      <c r="F231" s="291" t="s">
        <v>427</v>
      </c>
      <c r="G231" s="250"/>
      <c r="H231" s="250"/>
      <c r="I231" s="250"/>
      <c r="J231" s="250"/>
      <c r="K231" s="250"/>
      <c r="L231" s="38"/>
      <c r="M231" s="115"/>
      <c r="N231" s="39"/>
      <c r="O231" s="39"/>
      <c r="P231" s="39"/>
      <c r="Q231" s="39"/>
      <c r="R231" s="39"/>
      <c r="S231" s="39"/>
      <c r="T231" s="65"/>
      <c r="AT231" s="21" t="s">
        <v>133</v>
      </c>
      <c r="AU231" s="21" t="s">
        <v>78</v>
      </c>
    </row>
    <row r="232" spans="1:65" s="1" customFormat="1" ht="16.5" customHeight="1">
      <c r="A232" s="250"/>
      <c r="B232" s="265"/>
      <c r="C232" s="284" t="s">
        <v>429</v>
      </c>
      <c r="D232" s="284" t="s">
        <v>126</v>
      </c>
      <c r="E232" s="285" t="s">
        <v>430</v>
      </c>
      <c r="F232" s="286" t="s">
        <v>431</v>
      </c>
      <c r="G232" s="287" t="s">
        <v>289</v>
      </c>
      <c r="H232" s="126"/>
      <c r="I232" s="108"/>
      <c r="J232" s="289">
        <f>ROUND(I232*H232,2)</f>
        <v>0</v>
      </c>
      <c r="K232" s="286" t="s">
        <v>130</v>
      </c>
      <c r="L232" s="38"/>
      <c r="M232" s="109" t="s">
        <v>5</v>
      </c>
      <c r="N232" s="110" t="s">
        <v>39</v>
      </c>
      <c r="O232" s="39"/>
      <c r="P232" s="111">
        <f>O232*H232</f>
        <v>0</v>
      </c>
      <c r="Q232" s="111">
        <v>0</v>
      </c>
      <c r="R232" s="111">
        <f>Q232*H232</f>
        <v>0</v>
      </c>
      <c r="S232" s="111">
        <v>0</v>
      </c>
      <c r="T232" s="112">
        <f>S232*H232</f>
        <v>0</v>
      </c>
      <c r="AR232" s="21" t="s">
        <v>214</v>
      </c>
      <c r="AT232" s="21" t="s">
        <v>126</v>
      </c>
      <c r="AU232" s="21" t="s">
        <v>78</v>
      </c>
      <c r="AY232" s="21" t="s">
        <v>124</v>
      </c>
      <c r="BE232" s="113">
        <f>IF(N232="základní",J232,0)</f>
        <v>0</v>
      </c>
      <c r="BF232" s="113">
        <f>IF(N232="snížená",J232,0)</f>
        <v>0</v>
      </c>
      <c r="BG232" s="113">
        <f>IF(N232="zákl. přenesená",J232,0)</f>
        <v>0</v>
      </c>
      <c r="BH232" s="113">
        <f>IF(N232="sníž. přenesená",J232,0)</f>
        <v>0</v>
      </c>
      <c r="BI232" s="113">
        <f>IF(N232="nulová",J232,0)</f>
        <v>0</v>
      </c>
      <c r="BJ232" s="21" t="s">
        <v>76</v>
      </c>
      <c r="BK232" s="113">
        <f>ROUND(I232*H232,2)</f>
        <v>0</v>
      </c>
      <c r="BL232" s="21" t="s">
        <v>214</v>
      </c>
      <c r="BM232" s="21" t="s">
        <v>432</v>
      </c>
    </row>
    <row r="233" spans="1:65" s="1" customFormat="1" ht="24">
      <c r="A233" s="250"/>
      <c r="B233" s="265"/>
      <c r="C233" s="250"/>
      <c r="D233" s="290" t="s">
        <v>133</v>
      </c>
      <c r="E233" s="250"/>
      <c r="F233" s="291" t="s">
        <v>433</v>
      </c>
      <c r="G233" s="250"/>
      <c r="H233" s="250"/>
      <c r="I233" s="250"/>
      <c r="J233" s="250"/>
      <c r="K233" s="250"/>
      <c r="L233" s="38"/>
      <c r="M233" s="115"/>
      <c r="N233" s="39"/>
      <c r="O233" s="39"/>
      <c r="P233" s="39"/>
      <c r="Q233" s="39"/>
      <c r="R233" s="39"/>
      <c r="S233" s="39"/>
      <c r="T233" s="65"/>
      <c r="AT233" s="21" t="s">
        <v>133</v>
      </c>
      <c r="AU233" s="21" t="s">
        <v>78</v>
      </c>
    </row>
    <row r="234" spans="1:65" s="10" customFormat="1" ht="29.85" customHeight="1">
      <c r="A234" s="259"/>
      <c r="B234" s="283"/>
      <c r="C234" s="259"/>
      <c r="D234" s="257" t="s">
        <v>67</v>
      </c>
      <c r="E234" s="261" t="s">
        <v>434</v>
      </c>
      <c r="F234" s="261" t="s">
        <v>435</v>
      </c>
      <c r="G234" s="259"/>
      <c r="H234" s="259"/>
      <c r="I234" s="259"/>
      <c r="J234" s="262">
        <f>BK234</f>
        <v>0</v>
      </c>
      <c r="K234" s="259"/>
      <c r="L234" s="99"/>
      <c r="M234" s="102"/>
      <c r="N234" s="103"/>
      <c r="O234" s="103"/>
      <c r="P234" s="104">
        <f>SUM(P235:P250)</f>
        <v>0</v>
      </c>
      <c r="Q234" s="103"/>
      <c r="R234" s="104">
        <f>SUM(R235:R250)</f>
        <v>4.8402999999999995E-2</v>
      </c>
      <c r="S234" s="103"/>
      <c r="T234" s="105">
        <f>SUM(T235:T250)</f>
        <v>0</v>
      </c>
      <c r="AR234" s="100" t="s">
        <v>78</v>
      </c>
      <c r="AT234" s="106" t="s">
        <v>67</v>
      </c>
      <c r="AU234" s="106" t="s">
        <v>76</v>
      </c>
      <c r="AY234" s="100" t="s">
        <v>124</v>
      </c>
      <c r="BK234" s="107">
        <f>SUM(BK235:BK250)</f>
        <v>0</v>
      </c>
    </row>
    <row r="235" spans="1:65" s="1" customFormat="1" ht="16.5" customHeight="1">
      <c r="A235" s="250"/>
      <c r="B235" s="265"/>
      <c r="C235" s="284" t="s">
        <v>436</v>
      </c>
      <c r="D235" s="284" t="s">
        <v>126</v>
      </c>
      <c r="E235" s="285" t="s">
        <v>437</v>
      </c>
      <c r="F235" s="286" t="s">
        <v>438</v>
      </c>
      <c r="G235" s="287" t="s">
        <v>164</v>
      </c>
      <c r="H235" s="288">
        <v>120</v>
      </c>
      <c r="I235" s="108"/>
      <c r="J235" s="289">
        <f>ROUND(I235*H235,2)</f>
        <v>0</v>
      </c>
      <c r="K235" s="286" t="s">
        <v>130</v>
      </c>
      <c r="L235" s="38"/>
      <c r="M235" s="109" t="s">
        <v>5</v>
      </c>
      <c r="N235" s="110" t="s">
        <v>39</v>
      </c>
      <c r="O235" s="39"/>
      <c r="P235" s="111">
        <f>O235*H235</f>
        <v>0</v>
      </c>
      <c r="Q235" s="111">
        <v>1.3999999999999999E-4</v>
      </c>
      <c r="R235" s="111">
        <f>Q235*H235</f>
        <v>1.6799999999999999E-2</v>
      </c>
      <c r="S235" s="111">
        <v>0</v>
      </c>
      <c r="T235" s="112">
        <f>S235*H235</f>
        <v>0</v>
      </c>
      <c r="AR235" s="21" t="s">
        <v>214</v>
      </c>
      <c r="AT235" s="21" t="s">
        <v>126</v>
      </c>
      <c r="AU235" s="21" t="s">
        <v>78</v>
      </c>
      <c r="AY235" s="21" t="s">
        <v>124</v>
      </c>
      <c r="BE235" s="113">
        <f>IF(N235="základní",J235,0)</f>
        <v>0</v>
      </c>
      <c r="BF235" s="113">
        <f>IF(N235="snížená",J235,0)</f>
        <v>0</v>
      </c>
      <c r="BG235" s="113">
        <f>IF(N235="zákl. přenesená",J235,0)</f>
        <v>0</v>
      </c>
      <c r="BH235" s="113">
        <f>IF(N235="sníž. přenesená",J235,0)</f>
        <v>0</v>
      </c>
      <c r="BI235" s="113">
        <f>IF(N235="nulová",J235,0)</f>
        <v>0</v>
      </c>
      <c r="BJ235" s="21" t="s">
        <v>76</v>
      </c>
      <c r="BK235" s="113">
        <f>ROUND(I235*H235,2)</f>
        <v>0</v>
      </c>
      <c r="BL235" s="21" t="s">
        <v>214</v>
      </c>
      <c r="BM235" s="21" t="s">
        <v>439</v>
      </c>
    </row>
    <row r="236" spans="1:65" s="1" customFormat="1">
      <c r="A236" s="250"/>
      <c r="B236" s="265"/>
      <c r="C236" s="250"/>
      <c r="D236" s="290" t="s">
        <v>133</v>
      </c>
      <c r="E236" s="250"/>
      <c r="F236" s="291" t="s">
        <v>440</v>
      </c>
      <c r="G236" s="250"/>
      <c r="H236" s="250"/>
      <c r="I236" s="114"/>
      <c r="J236" s="250"/>
      <c r="K236" s="250"/>
      <c r="L236" s="38"/>
      <c r="M236" s="115"/>
      <c r="N236" s="39"/>
      <c r="O236" s="39"/>
      <c r="P236" s="39"/>
      <c r="Q236" s="39"/>
      <c r="R236" s="39"/>
      <c r="S236" s="39"/>
      <c r="T236" s="65"/>
      <c r="AT236" s="21" t="s">
        <v>133</v>
      </c>
      <c r="AU236" s="21" t="s">
        <v>78</v>
      </c>
    </row>
    <row r="237" spans="1:65" s="1" customFormat="1" ht="25.5" customHeight="1">
      <c r="A237" s="250"/>
      <c r="B237" s="265"/>
      <c r="C237" s="284" t="s">
        <v>441</v>
      </c>
      <c r="D237" s="284" t="s">
        <v>126</v>
      </c>
      <c r="E237" s="285" t="s">
        <v>442</v>
      </c>
      <c r="F237" s="286" t="s">
        <v>443</v>
      </c>
      <c r="G237" s="287" t="s">
        <v>164</v>
      </c>
      <c r="H237" s="288">
        <v>120</v>
      </c>
      <c r="I237" s="108"/>
      <c r="J237" s="289">
        <f>ROUND(I237*H237,2)</f>
        <v>0</v>
      </c>
      <c r="K237" s="286" t="s">
        <v>130</v>
      </c>
      <c r="L237" s="38"/>
      <c r="M237" s="109" t="s">
        <v>5</v>
      </c>
      <c r="N237" s="110" t="s">
        <v>39</v>
      </c>
      <c r="O237" s="39"/>
      <c r="P237" s="111">
        <f>O237*H237</f>
        <v>0</v>
      </c>
      <c r="Q237" s="111">
        <v>1.7000000000000001E-4</v>
      </c>
      <c r="R237" s="111">
        <f>Q237*H237</f>
        <v>2.0400000000000001E-2</v>
      </c>
      <c r="S237" s="111">
        <v>0</v>
      </c>
      <c r="T237" s="112">
        <f>S237*H237</f>
        <v>0</v>
      </c>
      <c r="AR237" s="21" t="s">
        <v>214</v>
      </c>
      <c r="AT237" s="21" t="s">
        <v>126</v>
      </c>
      <c r="AU237" s="21" t="s">
        <v>78</v>
      </c>
      <c r="AY237" s="21" t="s">
        <v>124</v>
      </c>
      <c r="BE237" s="113">
        <f>IF(N237="základní",J237,0)</f>
        <v>0</v>
      </c>
      <c r="BF237" s="113">
        <f>IF(N237="snížená",J237,0)</f>
        <v>0</v>
      </c>
      <c r="BG237" s="113">
        <f>IF(N237="zákl. přenesená",J237,0)</f>
        <v>0</v>
      </c>
      <c r="BH237" s="113">
        <f>IF(N237="sníž. přenesená",J237,0)</f>
        <v>0</v>
      </c>
      <c r="BI237" s="113">
        <f>IF(N237="nulová",J237,0)</f>
        <v>0</v>
      </c>
      <c r="BJ237" s="21" t="s">
        <v>76</v>
      </c>
      <c r="BK237" s="113">
        <f>ROUND(I237*H237,2)</f>
        <v>0</v>
      </c>
      <c r="BL237" s="21" t="s">
        <v>214</v>
      </c>
      <c r="BM237" s="21" t="s">
        <v>444</v>
      </c>
    </row>
    <row r="238" spans="1:65" s="1" customFormat="1">
      <c r="A238" s="250"/>
      <c r="B238" s="265"/>
      <c r="C238" s="250"/>
      <c r="D238" s="290" t="s">
        <v>133</v>
      </c>
      <c r="E238" s="250"/>
      <c r="F238" s="291" t="s">
        <v>445</v>
      </c>
      <c r="G238" s="250"/>
      <c r="H238" s="250"/>
      <c r="I238" s="114"/>
      <c r="J238" s="250"/>
      <c r="K238" s="250"/>
      <c r="L238" s="38"/>
      <c r="M238" s="115"/>
      <c r="N238" s="39"/>
      <c r="O238" s="39"/>
      <c r="P238" s="39"/>
      <c r="Q238" s="39"/>
      <c r="R238" s="39"/>
      <c r="S238" s="39"/>
      <c r="T238" s="65"/>
      <c r="AT238" s="21" t="s">
        <v>133</v>
      </c>
      <c r="AU238" s="21" t="s">
        <v>78</v>
      </c>
    </row>
    <row r="239" spans="1:65" s="1" customFormat="1" ht="16.5" customHeight="1">
      <c r="A239" s="250"/>
      <c r="B239" s="265"/>
      <c r="C239" s="284" t="s">
        <v>446</v>
      </c>
      <c r="D239" s="284" t="s">
        <v>126</v>
      </c>
      <c r="E239" s="285" t="s">
        <v>447</v>
      </c>
      <c r="F239" s="286" t="s">
        <v>448</v>
      </c>
      <c r="G239" s="287" t="s">
        <v>239</v>
      </c>
      <c r="H239" s="288">
        <v>83</v>
      </c>
      <c r="I239" s="108"/>
      <c r="J239" s="289">
        <f>ROUND(I239*H239,2)</f>
        <v>0</v>
      </c>
      <c r="K239" s="286" t="s">
        <v>130</v>
      </c>
      <c r="L239" s="38"/>
      <c r="M239" s="109" t="s">
        <v>5</v>
      </c>
      <c r="N239" s="110" t="s">
        <v>39</v>
      </c>
      <c r="O239" s="39"/>
      <c r="P239" s="111">
        <f>O239*H239</f>
        <v>0</v>
      </c>
      <c r="Q239" s="111">
        <v>2.0000000000000002E-5</v>
      </c>
      <c r="R239" s="111">
        <f>Q239*H239</f>
        <v>1.6600000000000002E-3</v>
      </c>
      <c r="S239" s="111">
        <v>0</v>
      </c>
      <c r="T239" s="112">
        <f>S239*H239</f>
        <v>0</v>
      </c>
      <c r="AR239" s="21" t="s">
        <v>214</v>
      </c>
      <c r="AT239" s="21" t="s">
        <v>126</v>
      </c>
      <c r="AU239" s="21" t="s">
        <v>78</v>
      </c>
      <c r="AY239" s="21" t="s">
        <v>124</v>
      </c>
      <c r="BE239" s="113">
        <f>IF(N239="základní",J239,0)</f>
        <v>0</v>
      </c>
      <c r="BF239" s="113">
        <f>IF(N239="snížená",J239,0)</f>
        <v>0</v>
      </c>
      <c r="BG239" s="113">
        <f>IF(N239="zákl. přenesená",J239,0)</f>
        <v>0</v>
      </c>
      <c r="BH239" s="113">
        <f>IF(N239="sníž. přenesená",J239,0)</f>
        <v>0</v>
      </c>
      <c r="BI239" s="113">
        <f>IF(N239="nulová",J239,0)</f>
        <v>0</v>
      </c>
      <c r="BJ239" s="21" t="s">
        <v>76</v>
      </c>
      <c r="BK239" s="113">
        <f>ROUND(I239*H239,2)</f>
        <v>0</v>
      </c>
      <c r="BL239" s="21" t="s">
        <v>214</v>
      </c>
      <c r="BM239" s="21" t="s">
        <v>449</v>
      </c>
    </row>
    <row r="240" spans="1:65" s="1" customFormat="1" ht="24">
      <c r="A240" s="250"/>
      <c r="B240" s="265"/>
      <c r="C240" s="250"/>
      <c r="D240" s="290" t="s">
        <v>133</v>
      </c>
      <c r="E240" s="250"/>
      <c r="F240" s="291" t="s">
        <v>450</v>
      </c>
      <c r="G240" s="250"/>
      <c r="H240" s="250"/>
      <c r="I240" s="114"/>
      <c r="J240" s="250"/>
      <c r="K240" s="250"/>
      <c r="L240" s="38"/>
      <c r="M240" s="115"/>
      <c r="N240" s="39"/>
      <c r="O240" s="39"/>
      <c r="P240" s="39"/>
      <c r="Q240" s="39"/>
      <c r="R240" s="39"/>
      <c r="S240" s="39"/>
      <c r="T240" s="65"/>
      <c r="AT240" s="21" t="s">
        <v>133</v>
      </c>
      <c r="AU240" s="21" t="s">
        <v>78</v>
      </c>
    </row>
    <row r="241" spans="1:65" s="1" customFormat="1" ht="16.5" customHeight="1">
      <c r="A241" s="250"/>
      <c r="B241" s="265"/>
      <c r="C241" s="284" t="s">
        <v>451</v>
      </c>
      <c r="D241" s="284" t="s">
        <v>126</v>
      </c>
      <c r="E241" s="285" t="s">
        <v>452</v>
      </c>
      <c r="F241" s="286" t="s">
        <v>453</v>
      </c>
      <c r="G241" s="287" t="s">
        <v>239</v>
      </c>
      <c r="H241" s="288">
        <v>86</v>
      </c>
      <c r="I241" s="108"/>
      <c r="J241" s="289">
        <f>ROUND(I241*H241,2)</f>
        <v>0</v>
      </c>
      <c r="K241" s="286" t="s">
        <v>130</v>
      </c>
      <c r="L241" s="38"/>
      <c r="M241" s="109" t="s">
        <v>5</v>
      </c>
      <c r="N241" s="110" t="s">
        <v>39</v>
      </c>
      <c r="O241" s="39"/>
      <c r="P241" s="111">
        <f>O241*H241</f>
        <v>0</v>
      </c>
      <c r="Q241" s="111">
        <v>4.0000000000000003E-5</v>
      </c>
      <c r="R241" s="111">
        <f>Q241*H241</f>
        <v>3.4400000000000003E-3</v>
      </c>
      <c r="S241" s="111">
        <v>0</v>
      </c>
      <c r="T241" s="112">
        <f>S241*H241</f>
        <v>0</v>
      </c>
      <c r="AR241" s="21" t="s">
        <v>214</v>
      </c>
      <c r="AT241" s="21" t="s">
        <v>126</v>
      </c>
      <c r="AU241" s="21" t="s">
        <v>78</v>
      </c>
      <c r="AY241" s="21" t="s">
        <v>124</v>
      </c>
      <c r="BE241" s="113">
        <f>IF(N241="základní",J241,0)</f>
        <v>0</v>
      </c>
      <c r="BF241" s="113">
        <f>IF(N241="snížená",J241,0)</f>
        <v>0</v>
      </c>
      <c r="BG241" s="113">
        <f>IF(N241="zákl. přenesená",J241,0)</f>
        <v>0</v>
      </c>
      <c r="BH241" s="113">
        <f>IF(N241="sníž. přenesená",J241,0)</f>
        <v>0</v>
      </c>
      <c r="BI241" s="113">
        <f>IF(N241="nulová",J241,0)</f>
        <v>0</v>
      </c>
      <c r="BJ241" s="21" t="s">
        <v>76</v>
      </c>
      <c r="BK241" s="113">
        <f>ROUND(I241*H241,2)</f>
        <v>0</v>
      </c>
      <c r="BL241" s="21" t="s">
        <v>214</v>
      </c>
      <c r="BM241" s="21" t="s">
        <v>454</v>
      </c>
    </row>
    <row r="242" spans="1:65" s="1" customFormat="1" ht="24">
      <c r="A242" s="250"/>
      <c r="B242" s="265"/>
      <c r="C242" s="250"/>
      <c r="D242" s="290" t="s">
        <v>133</v>
      </c>
      <c r="E242" s="250"/>
      <c r="F242" s="291" t="s">
        <v>455</v>
      </c>
      <c r="G242" s="250"/>
      <c r="H242" s="250"/>
      <c r="I242" s="114"/>
      <c r="J242" s="250"/>
      <c r="K242" s="250"/>
      <c r="L242" s="38"/>
      <c r="M242" s="115"/>
      <c r="N242" s="39"/>
      <c r="O242" s="39"/>
      <c r="P242" s="39"/>
      <c r="Q242" s="39"/>
      <c r="R242" s="39"/>
      <c r="S242" s="39"/>
      <c r="T242" s="65"/>
      <c r="AT242" s="21" t="s">
        <v>133</v>
      </c>
      <c r="AU242" s="21" t="s">
        <v>78</v>
      </c>
    </row>
    <row r="243" spans="1:65" s="1" customFormat="1" ht="16.5" customHeight="1">
      <c r="A243" s="250"/>
      <c r="B243" s="265"/>
      <c r="C243" s="284" t="s">
        <v>456</v>
      </c>
      <c r="D243" s="284" t="s">
        <v>126</v>
      </c>
      <c r="E243" s="285" t="s">
        <v>457</v>
      </c>
      <c r="F243" s="286" t="s">
        <v>458</v>
      </c>
      <c r="G243" s="287" t="s">
        <v>239</v>
      </c>
      <c r="H243" s="288">
        <v>1.1000000000000001</v>
      </c>
      <c r="I243" s="108"/>
      <c r="J243" s="289">
        <f>ROUND(I243*H243,2)</f>
        <v>0</v>
      </c>
      <c r="K243" s="286" t="s">
        <v>130</v>
      </c>
      <c r="L243" s="38"/>
      <c r="M243" s="109" t="s">
        <v>5</v>
      </c>
      <c r="N243" s="110" t="s">
        <v>39</v>
      </c>
      <c r="O243" s="39"/>
      <c r="P243" s="111">
        <f>O243*H243</f>
        <v>0</v>
      </c>
      <c r="Q243" s="111">
        <v>6.0000000000000002E-5</v>
      </c>
      <c r="R243" s="111">
        <f>Q243*H243</f>
        <v>6.6000000000000005E-5</v>
      </c>
      <c r="S243" s="111">
        <v>0</v>
      </c>
      <c r="T243" s="112">
        <f>S243*H243</f>
        <v>0</v>
      </c>
      <c r="AR243" s="21" t="s">
        <v>214</v>
      </c>
      <c r="AT243" s="21" t="s">
        <v>126</v>
      </c>
      <c r="AU243" s="21" t="s">
        <v>78</v>
      </c>
      <c r="AY243" s="21" t="s">
        <v>124</v>
      </c>
      <c r="BE243" s="113">
        <f>IF(N243="základní",J243,0)</f>
        <v>0</v>
      </c>
      <c r="BF243" s="113">
        <f>IF(N243="snížená",J243,0)</f>
        <v>0</v>
      </c>
      <c r="BG243" s="113">
        <f>IF(N243="zákl. přenesená",J243,0)</f>
        <v>0</v>
      </c>
      <c r="BH243" s="113">
        <f>IF(N243="sníž. přenesená",J243,0)</f>
        <v>0</v>
      </c>
      <c r="BI243" s="113">
        <f>IF(N243="nulová",J243,0)</f>
        <v>0</v>
      </c>
      <c r="BJ243" s="21" t="s">
        <v>76</v>
      </c>
      <c r="BK243" s="113">
        <f>ROUND(I243*H243,2)</f>
        <v>0</v>
      </c>
      <c r="BL243" s="21" t="s">
        <v>214</v>
      </c>
      <c r="BM243" s="21" t="s">
        <v>459</v>
      </c>
    </row>
    <row r="244" spans="1:65" s="1" customFormat="1" ht="24">
      <c r="A244" s="250"/>
      <c r="B244" s="265"/>
      <c r="C244" s="250"/>
      <c r="D244" s="290" t="s">
        <v>133</v>
      </c>
      <c r="E244" s="250"/>
      <c r="F244" s="291" t="s">
        <v>460</v>
      </c>
      <c r="G244" s="250"/>
      <c r="H244" s="250"/>
      <c r="I244" s="114"/>
      <c r="J244" s="250"/>
      <c r="K244" s="250"/>
      <c r="L244" s="38"/>
      <c r="M244" s="115"/>
      <c r="N244" s="39"/>
      <c r="O244" s="39"/>
      <c r="P244" s="39"/>
      <c r="Q244" s="39"/>
      <c r="R244" s="39"/>
      <c r="S244" s="39"/>
      <c r="T244" s="65"/>
      <c r="AT244" s="21" t="s">
        <v>133</v>
      </c>
      <c r="AU244" s="21" t="s">
        <v>78</v>
      </c>
    </row>
    <row r="245" spans="1:65" s="1" customFormat="1" ht="16.5" customHeight="1">
      <c r="A245" s="250"/>
      <c r="B245" s="265"/>
      <c r="C245" s="284" t="s">
        <v>461</v>
      </c>
      <c r="D245" s="284" t="s">
        <v>126</v>
      </c>
      <c r="E245" s="285" t="s">
        <v>462</v>
      </c>
      <c r="F245" s="286" t="s">
        <v>463</v>
      </c>
      <c r="G245" s="287" t="s">
        <v>239</v>
      </c>
      <c r="H245" s="288">
        <v>83</v>
      </c>
      <c r="I245" s="108"/>
      <c r="J245" s="289">
        <f>ROUND(I245*H245,2)</f>
        <v>0</v>
      </c>
      <c r="K245" s="286" t="s">
        <v>130</v>
      </c>
      <c r="L245" s="38"/>
      <c r="M245" s="109" t="s">
        <v>5</v>
      </c>
      <c r="N245" s="110" t="s">
        <v>39</v>
      </c>
      <c r="O245" s="39"/>
      <c r="P245" s="111">
        <f>O245*H245</f>
        <v>0</v>
      </c>
      <c r="Q245" s="111">
        <v>2.0000000000000002E-5</v>
      </c>
      <c r="R245" s="111">
        <f>Q245*H245</f>
        <v>1.6600000000000002E-3</v>
      </c>
      <c r="S245" s="111">
        <v>0</v>
      </c>
      <c r="T245" s="112">
        <f>S245*H245</f>
        <v>0</v>
      </c>
      <c r="AR245" s="21" t="s">
        <v>214</v>
      </c>
      <c r="AT245" s="21" t="s">
        <v>126</v>
      </c>
      <c r="AU245" s="21" t="s">
        <v>78</v>
      </c>
      <c r="AY245" s="21" t="s">
        <v>124</v>
      </c>
      <c r="BE245" s="113">
        <f>IF(N245="základní",J245,0)</f>
        <v>0</v>
      </c>
      <c r="BF245" s="113">
        <f>IF(N245="snížená",J245,0)</f>
        <v>0</v>
      </c>
      <c r="BG245" s="113">
        <f>IF(N245="zákl. přenesená",J245,0)</f>
        <v>0</v>
      </c>
      <c r="BH245" s="113">
        <f>IF(N245="sníž. přenesená",J245,0)</f>
        <v>0</v>
      </c>
      <c r="BI245" s="113">
        <f>IF(N245="nulová",J245,0)</f>
        <v>0</v>
      </c>
      <c r="BJ245" s="21" t="s">
        <v>76</v>
      </c>
      <c r="BK245" s="113">
        <f>ROUND(I245*H245,2)</f>
        <v>0</v>
      </c>
      <c r="BL245" s="21" t="s">
        <v>214</v>
      </c>
      <c r="BM245" s="21" t="s">
        <v>464</v>
      </c>
    </row>
    <row r="246" spans="1:65" s="1" customFormat="1" ht="24">
      <c r="A246" s="250"/>
      <c r="B246" s="265"/>
      <c r="C246" s="250"/>
      <c r="D246" s="290" t="s">
        <v>133</v>
      </c>
      <c r="E246" s="250"/>
      <c r="F246" s="291" t="s">
        <v>465</v>
      </c>
      <c r="G246" s="250"/>
      <c r="H246" s="250"/>
      <c r="I246" s="114"/>
      <c r="J246" s="250"/>
      <c r="K246" s="250"/>
      <c r="L246" s="38"/>
      <c r="M246" s="115"/>
      <c r="N246" s="39"/>
      <c r="O246" s="39"/>
      <c r="P246" s="39"/>
      <c r="Q246" s="39"/>
      <c r="R246" s="39"/>
      <c r="S246" s="39"/>
      <c r="T246" s="65"/>
      <c r="AT246" s="21" t="s">
        <v>133</v>
      </c>
      <c r="AU246" s="21" t="s">
        <v>78</v>
      </c>
    </row>
    <row r="247" spans="1:65" s="1" customFormat="1" ht="16.5" customHeight="1">
      <c r="A247" s="250"/>
      <c r="B247" s="265"/>
      <c r="C247" s="284" t="s">
        <v>466</v>
      </c>
      <c r="D247" s="284" t="s">
        <v>126</v>
      </c>
      <c r="E247" s="285" t="s">
        <v>467</v>
      </c>
      <c r="F247" s="286" t="s">
        <v>468</v>
      </c>
      <c r="G247" s="287" t="s">
        <v>239</v>
      </c>
      <c r="H247" s="288">
        <v>86</v>
      </c>
      <c r="I247" s="108"/>
      <c r="J247" s="289">
        <f>ROUND(I247*H247,2)</f>
        <v>0</v>
      </c>
      <c r="K247" s="286" t="s">
        <v>130</v>
      </c>
      <c r="L247" s="38"/>
      <c r="M247" s="109" t="s">
        <v>5</v>
      </c>
      <c r="N247" s="110" t="s">
        <v>39</v>
      </c>
      <c r="O247" s="39"/>
      <c r="P247" s="111">
        <f>O247*H247</f>
        <v>0</v>
      </c>
      <c r="Q247" s="111">
        <v>5.0000000000000002E-5</v>
      </c>
      <c r="R247" s="111">
        <f>Q247*H247</f>
        <v>4.3E-3</v>
      </c>
      <c r="S247" s="111">
        <v>0</v>
      </c>
      <c r="T247" s="112">
        <f>S247*H247</f>
        <v>0</v>
      </c>
      <c r="AR247" s="21" t="s">
        <v>214</v>
      </c>
      <c r="AT247" s="21" t="s">
        <v>126</v>
      </c>
      <c r="AU247" s="21" t="s">
        <v>78</v>
      </c>
      <c r="AY247" s="21" t="s">
        <v>124</v>
      </c>
      <c r="BE247" s="113">
        <f>IF(N247="základní",J247,0)</f>
        <v>0</v>
      </c>
      <c r="BF247" s="113">
        <f>IF(N247="snížená",J247,0)</f>
        <v>0</v>
      </c>
      <c r="BG247" s="113">
        <f>IF(N247="zákl. přenesená",J247,0)</f>
        <v>0</v>
      </c>
      <c r="BH247" s="113">
        <f>IF(N247="sníž. přenesená",J247,0)</f>
        <v>0</v>
      </c>
      <c r="BI247" s="113">
        <f>IF(N247="nulová",J247,0)</f>
        <v>0</v>
      </c>
      <c r="BJ247" s="21" t="s">
        <v>76</v>
      </c>
      <c r="BK247" s="113">
        <f>ROUND(I247*H247,2)</f>
        <v>0</v>
      </c>
      <c r="BL247" s="21" t="s">
        <v>214</v>
      </c>
      <c r="BM247" s="21" t="s">
        <v>469</v>
      </c>
    </row>
    <row r="248" spans="1:65" s="1" customFormat="1" ht="24">
      <c r="A248" s="250"/>
      <c r="B248" s="265"/>
      <c r="C248" s="250"/>
      <c r="D248" s="290" t="s">
        <v>133</v>
      </c>
      <c r="E248" s="250"/>
      <c r="F248" s="291" t="s">
        <v>470</v>
      </c>
      <c r="G248" s="250"/>
      <c r="H248" s="250"/>
      <c r="I248" s="114"/>
      <c r="J248" s="250"/>
      <c r="K248" s="250"/>
      <c r="L248" s="38"/>
      <c r="M248" s="115"/>
      <c r="N248" s="39"/>
      <c r="O248" s="39"/>
      <c r="P248" s="39"/>
      <c r="Q248" s="39"/>
      <c r="R248" s="39"/>
      <c r="S248" s="39"/>
      <c r="T248" s="65"/>
      <c r="AT248" s="21" t="s">
        <v>133</v>
      </c>
      <c r="AU248" s="21" t="s">
        <v>78</v>
      </c>
    </row>
    <row r="249" spans="1:65" s="1" customFormat="1" ht="16.5" customHeight="1">
      <c r="A249" s="250"/>
      <c r="B249" s="265"/>
      <c r="C249" s="284" t="s">
        <v>471</v>
      </c>
      <c r="D249" s="284" t="s">
        <v>126</v>
      </c>
      <c r="E249" s="285" t="s">
        <v>472</v>
      </c>
      <c r="F249" s="286" t="s">
        <v>473</v>
      </c>
      <c r="G249" s="287" t="s">
        <v>239</v>
      </c>
      <c r="H249" s="288">
        <v>1.1000000000000001</v>
      </c>
      <c r="I249" s="108"/>
      <c r="J249" s="289">
        <f>ROUND(I249*H249,2)</f>
        <v>0</v>
      </c>
      <c r="K249" s="286" t="s">
        <v>130</v>
      </c>
      <c r="L249" s="38"/>
      <c r="M249" s="109" t="s">
        <v>5</v>
      </c>
      <c r="N249" s="110" t="s">
        <v>39</v>
      </c>
      <c r="O249" s="39"/>
      <c r="P249" s="111">
        <f>O249*H249</f>
        <v>0</v>
      </c>
      <c r="Q249" s="111">
        <v>6.9999999999999994E-5</v>
      </c>
      <c r="R249" s="111">
        <f>Q249*H249</f>
        <v>7.7000000000000001E-5</v>
      </c>
      <c r="S249" s="111">
        <v>0</v>
      </c>
      <c r="T249" s="112">
        <f>S249*H249</f>
        <v>0</v>
      </c>
      <c r="AR249" s="21" t="s">
        <v>214</v>
      </c>
      <c r="AT249" s="21" t="s">
        <v>126</v>
      </c>
      <c r="AU249" s="21" t="s">
        <v>78</v>
      </c>
      <c r="AY249" s="21" t="s">
        <v>124</v>
      </c>
      <c r="BE249" s="113">
        <f>IF(N249="základní",J249,0)</f>
        <v>0</v>
      </c>
      <c r="BF249" s="113">
        <f>IF(N249="snížená",J249,0)</f>
        <v>0</v>
      </c>
      <c r="BG249" s="113">
        <f>IF(N249="zákl. přenesená",J249,0)</f>
        <v>0</v>
      </c>
      <c r="BH249" s="113">
        <f>IF(N249="sníž. přenesená",J249,0)</f>
        <v>0</v>
      </c>
      <c r="BI249" s="113">
        <f>IF(N249="nulová",J249,0)</f>
        <v>0</v>
      </c>
      <c r="BJ249" s="21" t="s">
        <v>76</v>
      </c>
      <c r="BK249" s="113">
        <f>ROUND(I249*H249,2)</f>
        <v>0</v>
      </c>
      <c r="BL249" s="21" t="s">
        <v>214</v>
      </c>
      <c r="BM249" s="21" t="s">
        <v>474</v>
      </c>
    </row>
    <row r="250" spans="1:65" s="1" customFormat="1" ht="24">
      <c r="A250" s="250"/>
      <c r="B250" s="265"/>
      <c r="C250" s="250"/>
      <c r="D250" s="290" t="s">
        <v>133</v>
      </c>
      <c r="E250" s="250"/>
      <c r="F250" s="291" t="s">
        <v>475</v>
      </c>
      <c r="G250" s="250"/>
      <c r="H250" s="250"/>
      <c r="I250" s="250"/>
      <c r="J250" s="250"/>
      <c r="K250" s="250"/>
      <c r="L250" s="38"/>
      <c r="M250" s="115"/>
      <c r="N250" s="39"/>
      <c r="O250" s="39"/>
      <c r="P250" s="39"/>
      <c r="Q250" s="39"/>
      <c r="R250" s="39"/>
      <c r="S250" s="39"/>
      <c r="T250" s="65"/>
      <c r="AT250" s="21" t="s">
        <v>133</v>
      </c>
      <c r="AU250" s="21" t="s">
        <v>78</v>
      </c>
    </row>
    <row r="251" spans="1:65" s="10" customFormat="1" ht="37.35" customHeight="1">
      <c r="A251" s="259"/>
      <c r="B251" s="283"/>
      <c r="C251" s="259"/>
      <c r="D251" s="257" t="s">
        <v>67</v>
      </c>
      <c r="E251" s="258" t="s">
        <v>476</v>
      </c>
      <c r="F251" s="258" t="s">
        <v>477</v>
      </c>
      <c r="G251" s="259"/>
      <c r="H251" s="259"/>
      <c r="I251" s="259"/>
      <c r="J251" s="260">
        <f>BK251</f>
        <v>0</v>
      </c>
      <c r="K251" s="259"/>
      <c r="L251" s="99"/>
      <c r="M251" s="102"/>
      <c r="N251" s="103"/>
      <c r="O251" s="103"/>
      <c r="P251" s="104">
        <f>P252+P259+P264+P271</f>
        <v>0</v>
      </c>
      <c r="Q251" s="103"/>
      <c r="R251" s="104">
        <f>R252+R259+R264+R271</f>
        <v>0</v>
      </c>
      <c r="S251" s="103"/>
      <c r="T251" s="105">
        <f>T252+T259+T264+T271</f>
        <v>0</v>
      </c>
      <c r="AR251" s="100" t="s">
        <v>148</v>
      </c>
      <c r="AT251" s="106" t="s">
        <v>67</v>
      </c>
      <c r="AU251" s="106" t="s">
        <v>68</v>
      </c>
      <c r="AY251" s="100" t="s">
        <v>124</v>
      </c>
      <c r="BK251" s="107">
        <f>BK252+BK259+BK264+BK271</f>
        <v>0</v>
      </c>
    </row>
    <row r="252" spans="1:65" s="10" customFormat="1" ht="19.95" customHeight="1">
      <c r="A252" s="259"/>
      <c r="B252" s="283"/>
      <c r="C252" s="259"/>
      <c r="D252" s="257" t="s">
        <v>67</v>
      </c>
      <c r="E252" s="261" t="s">
        <v>478</v>
      </c>
      <c r="F252" s="261" t="s">
        <v>479</v>
      </c>
      <c r="G252" s="259"/>
      <c r="H252" s="259"/>
      <c r="I252" s="259"/>
      <c r="J252" s="262">
        <f>BK252</f>
        <v>0</v>
      </c>
      <c r="K252" s="259"/>
      <c r="L252" s="99"/>
      <c r="M252" s="102"/>
      <c r="N252" s="103"/>
      <c r="O252" s="103"/>
      <c r="P252" s="104">
        <f>SUM(P253:P258)</f>
        <v>0</v>
      </c>
      <c r="Q252" s="103"/>
      <c r="R252" s="104">
        <f>SUM(R253:R258)</f>
        <v>0</v>
      </c>
      <c r="S252" s="103"/>
      <c r="T252" s="105">
        <f>SUM(T253:T258)</f>
        <v>0</v>
      </c>
      <c r="AR252" s="100" t="s">
        <v>148</v>
      </c>
      <c r="AT252" s="106" t="s">
        <v>67</v>
      </c>
      <c r="AU252" s="106" t="s">
        <v>76</v>
      </c>
      <c r="AY252" s="100" t="s">
        <v>124</v>
      </c>
      <c r="BK252" s="107">
        <f>SUM(BK253:BK258)</f>
        <v>0</v>
      </c>
    </row>
    <row r="253" spans="1:65" s="1" customFormat="1" ht="16.5" customHeight="1">
      <c r="A253" s="250"/>
      <c r="B253" s="265"/>
      <c r="C253" s="284" t="s">
        <v>480</v>
      </c>
      <c r="D253" s="284" t="s">
        <v>126</v>
      </c>
      <c r="E253" s="285" t="s">
        <v>481</v>
      </c>
      <c r="F253" s="286" t="s">
        <v>482</v>
      </c>
      <c r="G253" s="287" t="s">
        <v>209</v>
      </c>
      <c r="H253" s="288">
        <v>1</v>
      </c>
      <c r="I253" s="108"/>
      <c r="J253" s="289">
        <f>ROUND(I253*H253,2)</f>
        <v>0</v>
      </c>
      <c r="K253" s="286" t="s">
        <v>130</v>
      </c>
      <c r="L253" s="38"/>
      <c r="M253" s="109" t="s">
        <v>5</v>
      </c>
      <c r="N253" s="110" t="s">
        <v>39</v>
      </c>
      <c r="O253" s="39"/>
      <c r="P253" s="111">
        <f>O253*H253</f>
        <v>0</v>
      </c>
      <c r="Q253" s="111">
        <v>0</v>
      </c>
      <c r="R253" s="111">
        <f>Q253*H253</f>
        <v>0</v>
      </c>
      <c r="S253" s="111">
        <v>0</v>
      </c>
      <c r="T253" s="112">
        <f>S253*H253</f>
        <v>0</v>
      </c>
      <c r="AR253" s="21" t="s">
        <v>483</v>
      </c>
      <c r="AT253" s="21" t="s">
        <v>126</v>
      </c>
      <c r="AU253" s="21" t="s">
        <v>78</v>
      </c>
      <c r="AY253" s="21" t="s">
        <v>124</v>
      </c>
      <c r="BE253" s="113">
        <f>IF(N253="základní",J253,0)</f>
        <v>0</v>
      </c>
      <c r="BF253" s="113">
        <f>IF(N253="snížená",J253,0)</f>
        <v>0</v>
      </c>
      <c r="BG253" s="113">
        <f>IF(N253="zákl. přenesená",J253,0)</f>
        <v>0</v>
      </c>
      <c r="BH253" s="113">
        <f>IF(N253="sníž. přenesená",J253,0)</f>
        <v>0</v>
      </c>
      <c r="BI253" s="113">
        <f>IF(N253="nulová",J253,0)</f>
        <v>0</v>
      </c>
      <c r="BJ253" s="21" t="s">
        <v>76</v>
      </c>
      <c r="BK253" s="113">
        <f>ROUND(I253*H253,2)</f>
        <v>0</v>
      </c>
      <c r="BL253" s="21" t="s">
        <v>483</v>
      </c>
      <c r="BM253" s="21" t="s">
        <v>484</v>
      </c>
    </row>
    <row r="254" spans="1:65" s="1" customFormat="1">
      <c r="A254" s="250"/>
      <c r="B254" s="265"/>
      <c r="C254" s="250"/>
      <c r="D254" s="290" t="s">
        <v>133</v>
      </c>
      <c r="E254" s="250"/>
      <c r="F254" s="291" t="s">
        <v>482</v>
      </c>
      <c r="G254" s="250"/>
      <c r="H254" s="250"/>
      <c r="I254" s="114"/>
      <c r="J254" s="250"/>
      <c r="K254" s="250"/>
      <c r="L254" s="38"/>
      <c r="M254" s="115"/>
      <c r="N254" s="39"/>
      <c r="O254" s="39"/>
      <c r="P254" s="39"/>
      <c r="Q254" s="39"/>
      <c r="R254" s="39"/>
      <c r="S254" s="39"/>
      <c r="T254" s="65"/>
      <c r="AT254" s="21" t="s">
        <v>133</v>
      </c>
      <c r="AU254" s="21" t="s">
        <v>78</v>
      </c>
    </row>
    <row r="255" spans="1:65" s="1" customFormat="1" ht="16.5" customHeight="1">
      <c r="A255" s="250"/>
      <c r="B255" s="265"/>
      <c r="C255" s="284" t="s">
        <v>485</v>
      </c>
      <c r="D255" s="284" t="s">
        <v>126</v>
      </c>
      <c r="E255" s="285" t="s">
        <v>486</v>
      </c>
      <c r="F255" s="286" t="s">
        <v>487</v>
      </c>
      <c r="G255" s="287" t="s">
        <v>209</v>
      </c>
      <c r="H255" s="288">
        <v>1</v>
      </c>
      <c r="I255" s="108"/>
      <c r="J255" s="289">
        <f>ROUND(I255*H255,2)</f>
        <v>0</v>
      </c>
      <c r="K255" s="286" t="s">
        <v>130</v>
      </c>
      <c r="L255" s="38"/>
      <c r="M255" s="109" t="s">
        <v>5</v>
      </c>
      <c r="N255" s="110" t="s">
        <v>39</v>
      </c>
      <c r="O255" s="39"/>
      <c r="P255" s="111">
        <f>O255*H255</f>
        <v>0</v>
      </c>
      <c r="Q255" s="111">
        <v>0</v>
      </c>
      <c r="R255" s="111">
        <f>Q255*H255</f>
        <v>0</v>
      </c>
      <c r="S255" s="111">
        <v>0</v>
      </c>
      <c r="T255" s="112">
        <f>S255*H255</f>
        <v>0</v>
      </c>
      <c r="AR255" s="21" t="s">
        <v>483</v>
      </c>
      <c r="AT255" s="21" t="s">
        <v>126</v>
      </c>
      <c r="AU255" s="21" t="s">
        <v>78</v>
      </c>
      <c r="AY255" s="21" t="s">
        <v>124</v>
      </c>
      <c r="BE255" s="113">
        <f>IF(N255="základní",J255,0)</f>
        <v>0</v>
      </c>
      <c r="BF255" s="113">
        <f>IF(N255="snížená",J255,0)</f>
        <v>0</v>
      </c>
      <c r="BG255" s="113">
        <f>IF(N255="zákl. přenesená",J255,0)</f>
        <v>0</v>
      </c>
      <c r="BH255" s="113">
        <f>IF(N255="sníž. přenesená",J255,0)</f>
        <v>0</v>
      </c>
      <c r="BI255" s="113">
        <f>IF(N255="nulová",J255,0)</f>
        <v>0</v>
      </c>
      <c r="BJ255" s="21" t="s">
        <v>76</v>
      </c>
      <c r="BK255" s="113">
        <f>ROUND(I255*H255,2)</f>
        <v>0</v>
      </c>
      <c r="BL255" s="21" t="s">
        <v>483</v>
      </c>
      <c r="BM255" s="21" t="s">
        <v>488</v>
      </c>
    </row>
    <row r="256" spans="1:65" s="1" customFormat="1">
      <c r="A256" s="250"/>
      <c r="B256" s="265"/>
      <c r="C256" s="250"/>
      <c r="D256" s="290" t="s">
        <v>133</v>
      </c>
      <c r="E256" s="250"/>
      <c r="F256" s="291" t="s">
        <v>487</v>
      </c>
      <c r="G256" s="250"/>
      <c r="H256" s="250"/>
      <c r="I256" s="114"/>
      <c r="J256" s="250"/>
      <c r="K256" s="250"/>
      <c r="L256" s="38"/>
      <c r="M256" s="115"/>
      <c r="N256" s="39"/>
      <c r="O256" s="39"/>
      <c r="P256" s="39"/>
      <c r="Q256" s="39"/>
      <c r="R256" s="39"/>
      <c r="S256" s="39"/>
      <c r="T256" s="65"/>
      <c r="AT256" s="21" t="s">
        <v>133</v>
      </c>
      <c r="AU256" s="21" t="s">
        <v>78</v>
      </c>
    </row>
    <row r="257" spans="1:65" s="1" customFormat="1" ht="16.5" customHeight="1">
      <c r="A257" s="250"/>
      <c r="B257" s="265"/>
      <c r="C257" s="284" t="s">
        <v>489</v>
      </c>
      <c r="D257" s="284" t="s">
        <v>126</v>
      </c>
      <c r="E257" s="285" t="s">
        <v>490</v>
      </c>
      <c r="F257" s="286" t="s">
        <v>706</v>
      </c>
      <c r="G257" s="287" t="s">
        <v>209</v>
      </c>
      <c r="H257" s="288">
        <v>1</v>
      </c>
      <c r="I257" s="108"/>
      <c r="J257" s="289">
        <f>ROUND(I257*H257,2)</f>
        <v>0</v>
      </c>
      <c r="K257" s="286" t="s">
        <v>130</v>
      </c>
      <c r="L257" s="38"/>
      <c r="M257" s="109" t="s">
        <v>5</v>
      </c>
      <c r="N257" s="110" t="s">
        <v>39</v>
      </c>
      <c r="O257" s="39"/>
      <c r="P257" s="111">
        <f>O257*H257</f>
        <v>0</v>
      </c>
      <c r="Q257" s="111">
        <v>0</v>
      </c>
      <c r="R257" s="111">
        <f>Q257*H257</f>
        <v>0</v>
      </c>
      <c r="S257" s="111">
        <v>0</v>
      </c>
      <c r="T257" s="112">
        <f>S257*H257</f>
        <v>0</v>
      </c>
      <c r="AR257" s="21" t="s">
        <v>483</v>
      </c>
      <c r="AT257" s="21" t="s">
        <v>126</v>
      </c>
      <c r="AU257" s="21" t="s">
        <v>78</v>
      </c>
      <c r="AY257" s="21" t="s">
        <v>124</v>
      </c>
      <c r="BE257" s="113">
        <f>IF(N257="základní",J257,0)</f>
        <v>0</v>
      </c>
      <c r="BF257" s="113">
        <f>IF(N257="snížená",J257,0)</f>
        <v>0</v>
      </c>
      <c r="BG257" s="113">
        <f>IF(N257="zákl. přenesená",J257,0)</f>
        <v>0</v>
      </c>
      <c r="BH257" s="113">
        <f>IF(N257="sníž. přenesená",J257,0)</f>
        <v>0</v>
      </c>
      <c r="BI257" s="113">
        <f>IF(N257="nulová",J257,0)</f>
        <v>0</v>
      </c>
      <c r="BJ257" s="21" t="s">
        <v>76</v>
      </c>
      <c r="BK257" s="113">
        <f>ROUND(I257*H257,2)</f>
        <v>0</v>
      </c>
      <c r="BL257" s="21" t="s">
        <v>483</v>
      </c>
      <c r="BM257" s="21" t="s">
        <v>491</v>
      </c>
    </row>
    <row r="258" spans="1:65" s="1" customFormat="1">
      <c r="A258" s="250"/>
      <c r="B258" s="265"/>
      <c r="C258" s="250"/>
      <c r="D258" s="290" t="s">
        <v>133</v>
      </c>
      <c r="E258" s="250"/>
      <c r="F258" s="291" t="s">
        <v>706</v>
      </c>
      <c r="G258" s="250"/>
      <c r="H258" s="250"/>
      <c r="I258" s="114"/>
      <c r="J258" s="250"/>
      <c r="K258" s="250"/>
      <c r="L258" s="38"/>
      <c r="M258" s="115"/>
      <c r="N258" s="39"/>
      <c r="O258" s="39"/>
      <c r="P258" s="39"/>
      <c r="Q258" s="39"/>
      <c r="R258" s="39"/>
      <c r="S258" s="39"/>
      <c r="T258" s="65"/>
      <c r="AT258" s="21" t="s">
        <v>133</v>
      </c>
      <c r="AU258" s="21" t="s">
        <v>78</v>
      </c>
    </row>
    <row r="259" spans="1:65" s="10" customFormat="1" ht="29.85" customHeight="1">
      <c r="A259" s="259"/>
      <c r="B259" s="283"/>
      <c r="C259" s="259"/>
      <c r="D259" s="257" t="s">
        <v>67</v>
      </c>
      <c r="E259" s="261" t="s">
        <v>492</v>
      </c>
      <c r="F259" s="261" t="s">
        <v>493</v>
      </c>
      <c r="G259" s="259"/>
      <c r="H259" s="259"/>
      <c r="I259" s="101"/>
      <c r="J259" s="262">
        <f>BK259</f>
        <v>0</v>
      </c>
      <c r="K259" s="259"/>
      <c r="L259" s="99"/>
      <c r="M259" s="102"/>
      <c r="N259" s="103"/>
      <c r="O259" s="103"/>
      <c r="P259" s="104">
        <f>SUM(P260:P263)</f>
        <v>0</v>
      </c>
      <c r="Q259" s="103"/>
      <c r="R259" s="104">
        <f>SUM(R260:R263)</f>
        <v>0</v>
      </c>
      <c r="S259" s="103"/>
      <c r="T259" s="105">
        <f>SUM(T260:T263)</f>
        <v>0</v>
      </c>
      <c r="AR259" s="100" t="s">
        <v>148</v>
      </c>
      <c r="AT259" s="106" t="s">
        <v>67</v>
      </c>
      <c r="AU259" s="106" t="s">
        <v>76</v>
      </c>
      <c r="AY259" s="100" t="s">
        <v>124</v>
      </c>
      <c r="BK259" s="107">
        <f>SUM(BK260:BK263)</f>
        <v>0</v>
      </c>
    </row>
    <row r="260" spans="1:65" s="1" customFormat="1" ht="16.5" customHeight="1">
      <c r="A260" s="250"/>
      <c r="B260" s="265"/>
      <c r="C260" s="284" t="s">
        <v>494</v>
      </c>
      <c r="D260" s="284" t="s">
        <v>126</v>
      </c>
      <c r="E260" s="285" t="s">
        <v>495</v>
      </c>
      <c r="F260" s="286" t="s">
        <v>496</v>
      </c>
      <c r="G260" s="287" t="s">
        <v>209</v>
      </c>
      <c r="H260" s="288">
        <v>1</v>
      </c>
      <c r="I260" s="108"/>
      <c r="J260" s="289">
        <f>ROUND(I260*H260,2)</f>
        <v>0</v>
      </c>
      <c r="K260" s="286" t="s">
        <v>130</v>
      </c>
      <c r="L260" s="38"/>
      <c r="M260" s="109" t="s">
        <v>5</v>
      </c>
      <c r="N260" s="110" t="s">
        <v>39</v>
      </c>
      <c r="O260" s="39"/>
      <c r="P260" s="111">
        <f>O260*H260</f>
        <v>0</v>
      </c>
      <c r="Q260" s="111">
        <v>0</v>
      </c>
      <c r="R260" s="111">
        <f>Q260*H260</f>
        <v>0</v>
      </c>
      <c r="S260" s="111">
        <v>0</v>
      </c>
      <c r="T260" s="112">
        <f>S260*H260</f>
        <v>0</v>
      </c>
      <c r="AR260" s="21" t="s">
        <v>483</v>
      </c>
      <c r="AT260" s="21" t="s">
        <v>126</v>
      </c>
      <c r="AU260" s="21" t="s">
        <v>78</v>
      </c>
      <c r="AY260" s="21" t="s">
        <v>124</v>
      </c>
      <c r="BE260" s="113">
        <f>IF(N260="základní",J260,0)</f>
        <v>0</v>
      </c>
      <c r="BF260" s="113">
        <f>IF(N260="snížená",J260,0)</f>
        <v>0</v>
      </c>
      <c r="BG260" s="113">
        <f>IF(N260="zákl. přenesená",J260,0)</f>
        <v>0</v>
      </c>
      <c r="BH260" s="113">
        <f>IF(N260="sníž. přenesená",J260,0)</f>
        <v>0</v>
      </c>
      <c r="BI260" s="113">
        <f>IF(N260="nulová",J260,0)</f>
        <v>0</v>
      </c>
      <c r="BJ260" s="21" t="s">
        <v>76</v>
      </c>
      <c r="BK260" s="113">
        <f>ROUND(I260*H260,2)</f>
        <v>0</v>
      </c>
      <c r="BL260" s="21" t="s">
        <v>483</v>
      </c>
      <c r="BM260" s="21" t="s">
        <v>497</v>
      </c>
    </row>
    <row r="261" spans="1:65" s="1" customFormat="1">
      <c r="A261" s="250"/>
      <c r="B261" s="265"/>
      <c r="C261" s="250"/>
      <c r="D261" s="290" t="s">
        <v>133</v>
      </c>
      <c r="E261" s="250"/>
      <c r="F261" s="291" t="s">
        <v>496</v>
      </c>
      <c r="G261" s="250"/>
      <c r="H261" s="250"/>
      <c r="I261" s="114"/>
      <c r="J261" s="250"/>
      <c r="K261" s="250"/>
      <c r="L261" s="38"/>
      <c r="M261" s="115"/>
      <c r="N261" s="39"/>
      <c r="O261" s="39"/>
      <c r="P261" s="39"/>
      <c r="Q261" s="39"/>
      <c r="R261" s="39"/>
      <c r="S261" s="39"/>
      <c r="T261" s="65"/>
      <c r="AT261" s="21" t="s">
        <v>133</v>
      </c>
      <c r="AU261" s="21" t="s">
        <v>78</v>
      </c>
    </row>
    <row r="262" spans="1:65" s="1" customFormat="1" ht="16.5" customHeight="1">
      <c r="A262" s="250"/>
      <c r="B262" s="265"/>
      <c r="C262" s="284" t="s">
        <v>498</v>
      </c>
      <c r="D262" s="284" t="s">
        <v>126</v>
      </c>
      <c r="E262" s="285" t="s">
        <v>499</v>
      </c>
      <c r="F262" s="286" t="s">
        <v>500</v>
      </c>
      <c r="G262" s="287" t="s">
        <v>209</v>
      </c>
      <c r="H262" s="288">
        <v>1</v>
      </c>
      <c r="I262" s="108"/>
      <c r="J262" s="289">
        <f>ROUND(I262*H262,2)</f>
        <v>0</v>
      </c>
      <c r="K262" s="286" t="s">
        <v>130</v>
      </c>
      <c r="L262" s="38"/>
      <c r="M262" s="109" t="s">
        <v>5</v>
      </c>
      <c r="N262" s="110" t="s">
        <v>39</v>
      </c>
      <c r="O262" s="39"/>
      <c r="P262" s="111">
        <f>O262*H262</f>
        <v>0</v>
      </c>
      <c r="Q262" s="111">
        <v>0</v>
      </c>
      <c r="R262" s="111">
        <f>Q262*H262</f>
        <v>0</v>
      </c>
      <c r="S262" s="111">
        <v>0</v>
      </c>
      <c r="T262" s="112">
        <f>S262*H262</f>
        <v>0</v>
      </c>
      <c r="AR262" s="21" t="s">
        <v>483</v>
      </c>
      <c r="AT262" s="21" t="s">
        <v>126</v>
      </c>
      <c r="AU262" s="21" t="s">
        <v>78</v>
      </c>
      <c r="AY262" s="21" t="s">
        <v>124</v>
      </c>
      <c r="BE262" s="113">
        <f>IF(N262="základní",J262,0)</f>
        <v>0</v>
      </c>
      <c r="BF262" s="113">
        <f>IF(N262="snížená",J262,0)</f>
        <v>0</v>
      </c>
      <c r="BG262" s="113">
        <f>IF(N262="zákl. přenesená",J262,0)</f>
        <v>0</v>
      </c>
      <c r="BH262" s="113">
        <f>IF(N262="sníž. přenesená",J262,0)</f>
        <v>0</v>
      </c>
      <c r="BI262" s="113">
        <f>IF(N262="nulová",J262,0)</f>
        <v>0</v>
      </c>
      <c r="BJ262" s="21" t="s">
        <v>76</v>
      </c>
      <c r="BK262" s="113">
        <f>ROUND(I262*H262,2)</f>
        <v>0</v>
      </c>
      <c r="BL262" s="21" t="s">
        <v>483</v>
      </c>
      <c r="BM262" s="21" t="s">
        <v>501</v>
      </c>
    </row>
    <row r="263" spans="1:65" s="1" customFormat="1">
      <c r="A263" s="250"/>
      <c r="B263" s="265"/>
      <c r="C263" s="250"/>
      <c r="D263" s="290" t="s">
        <v>133</v>
      </c>
      <c r="E263" s="250"/>
      <c r="F263" s="291" t="s">
        <v>500</v>
      </c>
      <c r="G263" s="250"/>
      <c r="H263" s="250"/>
      <c r="I263" s="114"/>
      <c r="J263" s="250"/>
      <c r="K263" s="250"/>
      <c r="L263" s="38"/>
      <c r="M263" s="115"/>
      <c r="N263" s="39"/>
      <c r="O263" s="39"/>
      <c r="P263" s="39"/>
      <c r="Q263" s="39"/>
      <c r="R263" s="39"/>
      <c r="S263" s="39"/>
      <c r="T263" s="65"/>
      <c r="AT263" s="21" t="s">
        <v>133</v>
      </c>
      <c r="AU263" s="21" t="s">
        <v>78</v>
      </c>
    </row>
    <row r="264" spans="1:65" s="10" customFormat="1" ht="29.85" customHeight="1">
      <c r="A264" s="259"/>
      <c r="B264" s="283"/>
      <c r="C264" s="259"/>
      <c r="D264" s="257" t="s">
        <v>67</v>
      </c>
      <c r="E264" s="261" t="s">
        <v>502</v>
      </c>
      <c r="F264" s="261" t="s">
        <v>503</v>
      </c>
      <c r="G264" s="259"/>
      <c r="H264" s="259"/>
      <c r="I264" s="101"/>
      <c r="J264" s="262">
        <f>BK264</f>
        <v>0</v>
      </c>
      <c r="K264" s="259"/>
      <c r="L264" s="99"/>
      <c r="M264" s="102"/>
      <c r="N264" s="103"/>
      <c r="O264" s="103"/>
      <c r="P264" s="104">
        <f>SUM(P265:P270)</f>
        <v>0</v>
      </c>
      <c r="Q264" s="103"/>
      <c r="R264" s="104">
        <f>SUM(R265:R270)</f>
        <v>0</v>
      </c>
      <c r="S264" s="103"/>
      <c r="T264" s="105">
        <f>SUM(T265:T270)</f>
        <v>0</v>
      </c>
      <c r="AR264" s="100" t="s">
        <v>148</v>
      </c>
      <c r="AT264" s="106" t="s">
        <v>67</v>
      </c>
      <c r="AU264" s="106" t="s">
        <v>76</v>
      </c>
      <c r="AY264" s="100" t="s">
        <v>124</v>
      </c>
      <c r="BK264" s="107">
        <f>SUM(BK265:BK270)</f>
        <v>0</v>
      </c>
    </row>
    <row r="265" spans="1:65" s="1" customFormat="1" ht="16.5" customHeight="1">
      <c r="A265" s="250"/>
      <c r="B265" s="265"/>
      <c r="C265" s="284" t="s">
        <v>504</v>
      </c>
      <c r="D265" s="284" t="s">
        <v>126</v>
      </c>
      <c r="E265" s="285" t="s">
        <v>505</v>
      </c>
      <c r="F265" s="286" t="s">
        <v>506</v>
      </c>
      <c r="G265" s="287" t="s">
        <v>209</v>
      </c>
      <c r="H265" s="288">
        <v>1</v>
      </c>
      <c r="I265" s="108"/>
      <c r="J265" s="289">
        <f>ROUND(I265*H265,2)</f>
        <v>0</v>
      </c>
      <c r="K265" s="286" t="s">
        <v>130</v>
      </c>
      <c r="L265" s="38"/>
      <c r="M265" s="109" t="s">
        <v>5</v>
      </c>
      <c r="N265" s="110" t="s">
        <v>39</v>
      </c>
      <c r="O265" s="39"/>
      <c r="P265" s="111">
        <f>O265*H265</f>
        <v>0</v>
      </c>
      <c r="Q265" s="111">
        <v>0</v>
      </c>
      <c r="R265" s="111">
        <f>Q265*H265</f>
        <v>0</v>
      </c>
      <c r="S265" s="111">
        <v>0</v>
      </c>
      <c r="T265" s="112">
        <f>S265*H265</f>
        <v>0</v>
      </c>
      <c r="AR265" s="21" t="s">
        <v>483</v>
      </c>
      <c r="AT265" s="21" t="s">
        <v>126</v>
      </c>
      <c r="AU265" s="21" t="s">
        <v>78</v>
      </c>
      <c r="AY265" s="21" t="s">
        <v>124</v>
      </c>
      <c r="BE265" s="113">
        <f>IF(N265="základní",J265,0)</f>
        <v>0</v>
      </c>
      <c r="BF265" s="113">
        <f>IF(N265="snížená",J265,0)</f>
        <v>0</v>
      </c>
      <c r="BG265" s="113">
        <f>IF(N265="zákl. přenesená",J265,0)</f>
        <v>0</v>
      </c>
      <c r="BH265" s="113">
        <f>IF(N265="sníž. přenesená",J265,0)</f>
        <v>0</v>
      </c>
      <c r="BI265" s="113">
        <f>IF(N265="nulová",J265,0)</f>
        <v>0</v>
      </c>
      <c r="BJ265" s="21" t="s">
        <v>76</v>
      </c>
      <c r="BK265" s="113">
        <f>ROUND(I265*H265,2)</f>
        <v>0</v>
      </c>
      <c r="BL265" s="21" t="s">
        <v>483</v>
      </c>
      <c r="BM265" s="21" t="s">
        <v>507</v>
      </c>
    </row>
    <row r="266" spans="1:65" s="1" customFormat="1">
      <c r="A266" s="250"/>
      <c r="B266" s="265"/>
      <c r="C266" s="250"/>
      <c r="D266" s="290" t="s">
        <v>133</v>
      </c>
      <c r="E266" s="250"/>
      <c r="F266" s="291" t="s">
        <v>506</v>
      </c>
      <c r="G266" s="250"/>
      <c r="H266" s="250"/>
      <c r="I266" s="114"/>
      <c r="J266" s="250"/>
      <c r="K266" s="250"/>
      <c r="L266" s="38"/>
      <c r="M266" s="115"/>
      <c r="N266" s="39"/>
      <c r="O266" s="39"/>
      <c r="P266" s="39"/>
      <c r="Q266" s="39"/>
      <c r="R266" s="39"/>
      <c r="S266" s="39"/>
      <c r="T266" s="65"/>
      <c r="AT266" s="21" t="s">
        <v>133</v>
      </c>
      <c r="AU266" s="21" t="s">
        <v>78</v>
      </c>
    </row>
    <row r="267" spans="1:65" s="1" customFormat="1" ht="16.5" customHeight="1">
      <c r="A267" s="250"/>
      <c r="B267" s="265"/>
      <c r="C267" s="284" t="s">
        <v>508</v>
      </c>
      <c r="D267" s="284" t="s">
        <v>126</v>
      </c>
      <c r="E267" s="285" t="s">
        <v>509</v>
      </c>
      <c r="F267" s="286" t="s">
        <v>510</v>
      </c>
      <c r="G267" s="287" t="s">
        <v>209</v>
      </c>
      <c r="H267" s="288">
        <v>1</v>
      </c>
      <c r="I267" s="108"/>
      <c r="J267" s="289">
        <f>ROUND(I267*H267,2)</f>
        <v>0</v>
      </c>
      <c r="K267" s="286" t="s">
        <v>130</v>
      </c>
      <c r="L267" s="38"/>
      <c r="M267" s="109" t="s">
        <v>5</v>
      </c>
      <c r="N267" s="110" t="s">
        <v>39</v>
      </c>
      <c r="O267" s="39"/>
      <c r="P267" s="111">
        <f>O267*H267</f>
        <v>0</v>
      </c>
      <c r="Q267" s="111">
        <v>0</v>
      </c>
      <c r="R267" s="111">
        <f>Q267*H267</f>
        <v>0</v>
      </c>
      <c r="S267" s="111">
        <v>0</v>
      </c>
      <c r="T267" s="112">
        <f>S267*H267</f>
        <v>0</v>
      </c>
      <c r="AR267" s="21" t="s">
        <v>483</v>
      </c>
      <c r="AT267" s="21" t="s">
        <v>126</v>
      </c>
      <c r="AU267" s="21" t="s">
        <v>78</v>
      </c>
      <c r="AY267" s="21" t="s">
        <v>124</v>
      </c>
      <c r="BE267" s="113">
        <f>IF(N267="základní",J267,0)</f>
        <v>0</v>
      </c>
      <c r="BF267" s="113">
        <f>IF(N267="snížená",J267,0)</f>
        <v>0</v>
      </c>
      <c r="BG267" s="113">
        <f>IF(N267="zákl. přenesená",J267,0)</f>
        <v>0</v>
      </c>
      <c r="BH267" s="113">
        <f>IF(N267="sníž. přenesená",J267,0)</f>
        <v>0</v>
      </c>
      <c r="BI267" s="113">
        <f>IF(N267="nulová",J267,0)</f>
        <v>0</v>
      </c>
      <c r="BJ267" s="21" t="s">
        <v>76</v>
      </c>
      <c r="BK267" s="113">
        <f>ROUND(I267*H267,2)</f>
        <v>0</v>
      </c>
      <c r="BL267" s="21" t="s">
        <v>483</v>
      </c>
      <c r="BM267" s="21" t="s">
        <v>511</v>
      </c>
    </row>
    <row r="268" spans="1:65" s="1" customFormat="1">
      <c r="A268" s="250"/>
      <c r="B268" s="265"/>
      <c r="C268" s="250"/>
      <c r="D268" s="290" t="s">
        <v>133</v>
      </c>
      <c r="E268" s="250"/>
      <c r="F268" s="291" t="s">
        <v>510</v>
      </c>
      <c r="G268" s="250"/>
      <c r="H268" s="250"/>
      <c r="I268" s="114"/>
      <c r="J268" s="250"/>
      <c r="K268" s="250"/>
      <c r="L268" s="38"/>
      <c r="M268" s="115"/>
      <c r="N268" s="39"/>
      <c r="O268" s="39"/>
      <c r="P268" s="39"/>
      <c r="Q268" s="39"/>
      <c r="R268" s="39"/>
      <c r="S268" s="39"/>
      <c r="T268" s="65"/>
      <c r="AT268" s="21" t="s">
        <v>133</v>
      </c>
      <c r="AU268" s="21" t="s">
        <v>78</v>
      </c>
    </row>
    <row r="269" spans="1:65" s="1" customFormat="1" ht="16.5" customHeight="1">
      <c r="A269" s="250"/>
      <c r="B269" s="265"/>
      <c r="C269" s="284" t="s">
        <v>512</v>
      </c>
      <c r="D269" s="284" t="s">
        <v>126</v>
      </c>
      <c r="E269" s="285" t="s">
        <v>513</v>
      </c>
      <c r="F269" s="286" t="s">
        <v>514</v>
      </c>
      <c r="G269" s="287" t="s">
        <v>209</v>
      </c>
      <c r="H269" s="288">
        <v>1</v>
      </c>
      <c r="I269" s="108"/>
      <c r="J269" s="289">
        <f>ROUND(I269*H269,2)</f>
        <v>0</v>
      </c>
      <c r="K269" s="286" t="s">
        <v>130</v>
      </c>
      <c r="L269" s="38"/>
      <c r="M269" s="109" t="s">
        <v>5</v>
      </c>
      <c r="N269" s="110" t="s">
        <v>39</v>
      </c>
      <c r="O269" s="39"/>
      <c r="P269" s="111">
        <f>O269*H269</f>
        <v>0</v>
      </c>
      <c r="Q269" s="111">
        <v>0</v>
      </c>
      <c r="R269" s="111">
        <f>Q269*H269</f>
        <v>0</v>
      </c>
      <c r="S269" s="111">
        <v>0</v>
      </c>
      <c r="T269" s="112">
        <f>S269*H269</f>
        <v>0</v>
      </c>
      <c r="AR269" s="21" t="s">
        <v>483</v>
      </c>
      <c r="AT269" s="21" t="s">
        <v>126</v>
      </c>
      <c r="AU269" s="21" t="s">
        <v>78</v>
      </c>
      <c r="AY269" s="21" t="s">
        <v>124</v>
      </c>
      <c r="BE269" s="113">
        <f>IF(N269="základní",J269,0)</f>
        <v>0</v>
      </c>
      <c r="BF269" s="113">
        <f>IF(N269="snížená",J269,0)</f>
        <v>0</v>
      </c>
      <c r="BG269" s="113">
        <f>IF(N269="zákl. přenesená",J269,0)</f>
        <v>0</v>
      </c>
      <c r="BH269" s="113">
        <f>IF(N269="sníž. přenesená",J269,0)</f>
        <v>0</v>
      </c>
      <c r="BI269" s="113">
        <f>IF(N269="nulová",J269,0)</f>
        <v>0</v>
      </c>
      <c r="BJ269" s="21" t="s">
        <v>76</v>
      </c>
      <c r="BK269" s="113">
        <f>ROUND(I269*H269,2)</f>
        <v>0</v>
      </c>
      <c r="BL269" s="21" t="s">
        <v>483</v>
      </c>
      <c r="BM269" s="21" t="s">
        <v>515</v>
      </c>
    </row>
    <row r="270" spans="1:65" s="1" customFormat="1" ht="24">
      <c r="A270" s="250"/>
      <c r="B270" s="265"/>
      <c r="C270" s="250"/>
      <c r="D270" s="290" t="s">
        <v>133</v>
      </c>
      <c r="E270" s="250"/>
      <c r="F270" s="291" t="s">
        <v>516</v>
      </c>
      <c r="G270" s="250"/>
      <c r="H270" s="250"/>
      <c r="I270" s="114"/>
      <c r="J270" s="250"/>
      <c r="K270" s="250"/>
      <c r="L270" s="38"/>
      <c r="M270" s="115"/>
      <c r="N270" s="39"/>
      <c r="O270" s="39"/>
      <c r="P270" s="39"/>
      <c r="Q270" s="39"/>
      <c r="R270" s="39"/>
      <c r="S270" s="39"/>
      <c r="T270" s="65"/>
      <c r="AT270" s="21" t="s">
        <v>133</v>
      </c>
      <c r="AU270" s="21" t="s">
        <v>78</v>
      </c>
    </row>
    <row r="271" spans="1:65" s="10" customFormat="1" ht="29.85" customHeight="1">
      <c r="A271" s="259"/>
      <c r="B271" s="283"/>
      <c r="C271" s="259"/>
      <c r="D271" s="257" t="s">
        <v>67</v>
      </c>
      <c r="E271" s="261" t="s">
        <v>517</v>
      </c>
      <c r="F271" s="261" t="s">
        <v>518</v>
      </c>
      <c r="G271" s="259"/>
      <c r="H271" s="259"/>
      <c r="I271" s="101"/>
      <c r="J271" s="262">
        <f>BK271</f>
        <v>0</v>
      </c>
      <c r="K271" s="259"/>
      <c r="L271" s="99"/>
      <c r="M271" s="102"/>
      <c r="N271" s="103"/>
      <c r="O271" s="103"/>
      <c r="P271" s="104">
        <f>SUM(P272:P273)</f>
        <v>0</v>
      </c>
      <c r="Q271" s="103"/>
      <c r="R271" s="104">
        <f>SUM(R272:R273)</f>
        <v>0</v>
      </c>
      <c r="S271" s="103"/>
      <c r="T271" s="105">
        <f>SUM(T272:T273)</f>
        <v>0</v>
      </c>
      <c r="AR271" s="100" t="s">
        <v>148</v>
      </c>
      <c r="AT271" s="106" t="s">
        <v>67</v>
      </c>
      <c r="AU271" s="106" t="s">
        <v>76</v>
      </c>
      <c r="AY271" s="100" t="s">
        <v>124</v>
      </c>
      <c r="BK271" s="107">
        <f>SUM(BK272:BK273)</f>
        <v>0</v>
      </c>
    </row>
    <row r="272" spans="1:65" s="1" customFormat="1" ht="16.5" customHeight="1">
      <c r="A272" s="250"/>
      <c r="B272" s="265"/>
      <c r="C272" s="284" t="s">
        <v>519</v>
      </c>
      <c r="D272" s="284" t="s">
        <v>126</v>
      </c>
      <c r="E272" s="285" t="s">
        <v>520</v>
      </c>
      <c r="F272" s="286" t="s">
        <v>521</v>
      </c>
      <c r="G272" s="287" t="s">
        <v>209</v>
      </c>
      <c r="H272" s="288">
        <v>1</v>
      </c>
      <c r="I272" s="108"/>
      <c r="J272" s="289">
        <f>ROUND(I272*H272,2)</f>
        <v>0</v>
      </c>
      <c r="K272" s="286" t="s">
        <v>130</v>
      </c>
      <c r="L272" s="38"/>
      <c r="M272" s="109" t="s">
        <v>5</v>
      </c>
      <c r="N272" s="110" t="s">
        <v>39</v>
      </c>
      <c r="O272" s="39"/>
      <c r="P272" s="111">
        <f>O272*H272</f>
        <v>0</v>
      </c>
      <c r="Q272" s="111">
        <v>0</v>
      </c>
      <c r="R272" s="111">
        <f>Q272*H272</f>
        <v>0</v>
      </c>
      <c r="S272" s="111">
        <v>0</v>
      </c>
      <c r="T272" s="112">
        <f>S272*H272</f>
        <v>0</v>
      </c>
      <c r="AR272" s="21" t="s">
        <v>483</v>
      </c>
      <c r="AT272" s="21" t="s">
        <v>126</v>
      </c>
      <c r="AU272" s="21" t="s">
        <v>78</v>
      </c>
      <c r="AY272" s="21" t="s">
        <v>124</v>
      </c>
      <c r="BE272" s="113">
        <f>IF(N272="základní",J272,0)</f>
        <v>0</v>
      </c>
      <c r="BF272" s="113">
        <f>IF(N272="snížená",J272,0)</f>
        <v>0</v>
      </c>
      <c r="BG272" s="113">
        <f>IF(N272="zákl. přenesená",J272,0)</f>
        <v>0</v>
      </c>
      <c r="BH272" s="113">
        <f>IF(N272="sníž. přenesená",J272,0)</f>
        <v>0</v>
      </c>
      <c r="BI272" s="113">
        <f>IF(N272="nulová",J272,0)</f>
        <v>0</v>
      </c>
      <c r="BJ272" s="21" t="s">
        <v>76</v>
      </c>
      <c r="BK272" s="113">
        <f>ROUND(I272*H272,2)</f>
        <v>0</v>
      </c>
      <c r="BL272" s="21" t="s">
        <v>483</v>
      </c>
      <c r="BM272" s="21" t="s">
        <v>522</v>
      </c>
    </row>
    <row r="273" spans="1:47" s="1" customFormat="1">
      <c r="A273" s="250"/>
      <c r="B273" s="265"/>
      <c r="C273" s="250"/>
      <c r="D273" s="290" t="s">
        <v>133</v>
      </c>
      <c r="E273" s="250"/>
      <c r="F273" s="291" t="s">
        <v>521</v>
      </c>
      <c r="G273" s="250"/>
      <c r="H273" s="250"/>
      <c r="I273" s="250"/>
      <c r="J273" s="250"/>
      <c r="K273" s="250"/>
      <c r="L273" s="38"/>
      <c r="M273" s="127"/>
      <c r="N273" s="128"/>
      <c r="O273" s="128"/>
      <c r="P273" s="128"/>
      <c r="Q273" s="128"/>
      <c r="R273" s="128"/>
      <c r="S273" s="128"/>
      <c r="T273" s="129"/>
      <c r="AT273" s="21" t="s">
        <v>133</v>
      </c>
      <c r="AU273" s="21" t="s">
        <v>78</v>
      </c>
    </row>
    <row r="274" spans="1:47" s="1" customFormat="1" ht="6.9" customHeight="1">
      <c r="A274" s="250"/>
      <c r="B274" s="268"/>
      <c r="C274" s="235"/>
      <c r="D274" s="235"/>
      <c r="E274" s="235"/>
      <c r="F274" s="235"/>
      <c r="G274" s="235"/>
      <c r="H274" s="235"/>
      <c r="I274" s="235"/>
      <c r="J274" s="235"/>
      <c r="K274" s="235"/>
      <c r="L274" s="38"/>
    </row>
  </sheetData>
  <sheetProtection algorithmName="SHA-512" hashValue="KsTeJssfuLn2/JscGAsdjYa0vqqijsi2BVvaCj/XaohasZZzP6/06V8x1WnzrD2BTDNiBV/J3ZQ83pHUkTtLsg==" saltValue="J31JZGk0O2hiRSW4v4/V9Q==" spinCount="100000" sheet="1" objects="1" scenarios="1"/>
  <protectedRanges>
    <protectedRange sqref="I95:I165 H165 I168 I168:I182 H182 I185:I203 H203 I206:I232 H232 I235:I249 I253:I272" name="Oblast1"/>
  </protectedRanges>
  <autoFilter ref="C91:K273" xr:uid="{00000000-0009-0000-0000-000001000000}"/>
  <mergeCells count="10">
    <mergeCell ref="J51:J52"/>
    <mergeCell ref="E82:H82"/>
    <mergeCell ref="E84:H84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 xr:uid="{00000000-0004-0000-0100-000000000000}"/>
    <hyperlink ref="G1:H1" location="C54" display="2) Rekapitulace" xr:uid="{00000000-0004-0000-0100-000001000000}"/>
    <hyperlink ref="J1" location="C91" display="3) Soupis prací" xr:uid="{00000000-0004-0000-0100-000002000000}"/>
    <hyperlink ref="L1:V1" location="'Rekapitulace stavby'!C2" display="Rekapitulace stavby" xr:uid="{00000000-0004-0000-0100-000003000000}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6"/>
  <sheetViews>
    <sheetView showGridLines="0" zoomScaleNormal="100" workbookViewId="0">
      <selection activeCell="C9" sqref="C9:J9"/>
    </sheetView>
  </sheetViews>
  <sheetFormatPr defaultRowHeight="12"/>
  <cols>
    <col min="1" max="1" width="8.28515625" style="130" customWidth="1"/>
    <col min="2" max="2" width="1.7109375" style="130" customWidth="1"/>
    <col min="3" max="4" width="5" style="130" customWidth="1"/>
    <col min="5" max="5" width="11.7109375" style="130" customWidth="1"/>
    <col min="6" max="6" width="9.140625" style="130" customWidth="1"/>
    <col min="7" max="7" width="5" style="130" customWidth="1"/>
    <col min="8" max="8" width="77.85546875" style="130" customWidth="1"/>
    <col min="9" max="10" width="20" style="130" customWidth="1"/>
    <col min="11" max="11" width="1.7109375" style="130" customWidth="1"/>
  </cols>
  <sheetData>
    <row r="1" spans="2:11" ht="37.5" customHeight="1"/>
    <row r="2" spans="2:11" ht="7.5" customHeight="1">
      <c r="B2" s="131"/>
      <c r="C2" s="132"/>
      <c r="D2" s="132"/>
      <c r="E2" s="132"/>
      <c r="F2" s="132"/>
      <c r="G2" s="132"/>
      <c r="H2" s="132"/>
      <c r="I2" s="132"/>
      <c r="J2" s="132"/>
      <c r="K2" s="133"/>
    </row>
    <row r="3" spans="2:11" s="12" customFormat="1" ht="45" customHeight="1">
      <c r="B3" s="134"/>
      <c r="C3" s="351" t="s">
        <v>523</v>
      </c>
      <c r="D3" s="351"/>
      <c r="E3" s="351"/>
      <c r="F3" s="351"/>
      <c r="G3" s="351"/>
      <c r="H3" s="351"/>
      <c r="I3" s="351"/>
      <c r="J3" s="351"/>
      <c r="K3" s="135"/>
    </row>
    <row r="4" spans="2:11" ht="25.5" customHeight="1">
      <c r="B4" s="136"/>
      <c r="C4" s="358" t="s">
        <v>524</v>
      </c>
      <c r="D4" s="358"/>
      <c r="E4" s="358"/>
      <c r="F4" s="358"/>
      <c r="G4" s="358"/>
      <c r="H4" s="358"/>
      <c r="I4" s="358"/>
      <c r="J4" s="358"/>
      <c r="K4" s="137"/>
    </row>
    <row r="5" spans="2:11" ht="5.25" customHeight="1">
      <c r="B5" s="136"/>
      <c r="C5" s="138"/>
      <c r="D5" s="138"/>
      <c r="E5" s="138"/>
      <c r="F5" s="138"/>
      <c r="G5" s="138"/>
      <c r="H5" s="138"/>
      <c r="I5" s="138"/>
      <c r="J5" s="138"/>
      <c r="K5" s="137"/>
    </row>
    <row r="6" spans="2:11" ht="15" customHeight="1">
      <c r="B6" s="136"/>
      <c r="C6" s="354" t="s">
        <v>525</v>
      </c>
      <c r="D6" s="354"/>
      <c r="E6" s="354"/>
      <c r="F6" s="354"/>
      <c r="G6" s="354"/>
      <c r="H6" s="354"/>
      <c r="I6" s="354"/>
      <c r="J6" s="354"/>
      <c r="K6" s="137"/>
    </row>
    <row r="7" spans="2:11" ht="15" customHeight="1">
      <c r="B7" s="140"/>
      <c r="C7" s="354" t="s">
        <v>526</v>
      </c>
      <c r="D7" s="354"/>
      <c r="E7" s="354"/>
      <c r="F7" s="354"/>
      <c r="G7" s="354"/>
      <c r="H7" s="354"/>
      <c r="I7" s="354"/>
      <c r="J7" s="354"/>
      <c r="K7" s="137"/>
    </row>
    <row r="8" spans="2:11" ht="12.75" customHeight="1">
      <c r="B8" s="140"/>
      <c r="C8" s="139"/>
      <c r="D8" s="139"/>
      <c r="E8" s="139"/>
      <c r="F8" s="139"/>
      <c r="G8" s="139"/>
      <c r="H8" s="139"/>
      <c r="I8" s="139"/>
      <c r="J8" s="139"/>
      <c r="K8" s="137"/>
    </row>
    <row r="9" spans="2:11" ht="15" customHeight="1">
      <c r="B9" s="140"/>
      <c r="C9" s="354" t="s">
        <v>527</v>
      </c>
      <c r="D9" s="354"/>
      <c r="E9" s="354"/>
      <c r="F9" s="354"/>
      <c r="G9" s="354"/>
      <c r="H9" s="354"/>
      <c r="I9" s="354"/>
      <c r="J9" s="354"/>
      <c r="K9" s="137"/>
    </row>
    <row r="10" spans="2:11" ht="15" customHeight="1">
      <c r="B10" s="140"/>
      <c r="C10" s="139"/>
      <c r="D10" s="354" t="s">
        <v>528</v>
      </c>
      <c r="E10" s="354"/>
      <c r="F10" s="354"/>
      <c r="G10" s="354"/>
      <c r="H10" s="354"/>
      <c r="I10" s="354"/>
      <c r="J10" s="354"/>
      <c r="K10" s="137"/>
    </row>
    <row r="11" spans="2:11" ht="15" customHeight="1">
      <c r="B11" s="140"/>
      <c r="C11" s="141"/>
      <c r="D11" s="354" t="s">
        <v>529</v>
      </c>
      <c r="E11" s="354"/>
      <c r="F11" s="354"/>
      <c r="G11" s="354"/>
      <c r="H11" s="354"/>
      <c r="I11" s="354"/>
      <c r="J11" s="354"/>
      <c r="K11" s="137"/>
    </row>
    <row r="12" spans="2:11" ht="12.75" customHeight="1">
      <c r="B12" s="140"/>
      <c r="C12" s="141"/>
      <c r="D12" s="141"/>
      <c r="E12" s="141"/>
      <c r="F12" s="141"/>
      <c r="G12" s="141"/>
      <c r="H12" s="141"/>
      <c r="I12" s="141"/>
      <c r="J12" s="141"/>
      <c r="K12" s="137"/>
    </row>
    <row r="13" spans="2:11" ht="15" customHeight="1">
      <c r="B13" s="140"/>
      <c r="C13" s="141"/>
      <c r="D13" s="354" t="s">
        <v>530</v>
      </c>
      <c r="E13" s="354"/>
      <c r="F13" s="354"/>
      <c r="G13" s="354"/>
      <c r="H13" s="354"/>
      <c r="I13" s="354"/>
      <c r="J13" s="354"/>
      <c r="K13" s="137"/>
    </row>
    <row r="14" spans="2:11" ht="15" customHeight="1">
      <c r="B14" s="140"/>
      <c r="C14" s="141"/>
      <c r="D14" s="354" t="s">
        <v>531</v>
      </c>
      <c r="E14" s="354"/>
      <c r="F14" s="354"/>
      <c r="G14" s="354"/>
      <c r="H14" s="354"/>
      <c r="I14" s="354"/>
      <c r="J14" s="354"/>
      <c r="K14" s="137"/>
    </row>
    <row r="15" spans="2:11" ht="15" customHeight="1">
      <c r="B15" s="140"/>
      <c r="C15" s="141"/>
      <c r="D15" s="354" t="s">
        <v>532</v>
      </c>
      <c r="E15" s="354"/>
      <c r="F15" s="354"/>
      <c r="G15" s="354"/>
      <c r="H15" s="354"/>
      <c r="I15" s="354"/>
      <c r="J15" s="354"/>
      <c r="K15" s="137"/>
    </row>
    <row r="16" spans="2:11" ht="15" customHeight="1">
      <c r="B16" s="140"/>
      <c r="C16" s="141"/>
      <c r="D16" s="141"/>
      <c r="E16" s="142" t="s">
        <v>75</v>
      </c>
      <c r="F16" s="354" t="s">
        <v>533</v>
      </c>
      <c r="G16" s="354"/>
      <c r="H16" s="354"/>
      <c r="I16" s="354"/>
      <c r="J16" s="354"/>
      <c r="K16" s="137"/>
    </row>
    <row r="17" spans="2:11" ht="15" customHeight="1">
      <c r="B17" s="140"/>
      <c r="C17" s="141"/>
      <c r="D17" s="141"/>
      <c r="E17" s="142" t="s">
        <v>534</v>
      </c>
      <c r="F17" s="354" t="s">
        <v>535</v>
      </c>
      <c r="G17" s="354"/>
      <c r="H17" s="354"/>
      <c r="I17" s="354"/>
      <c r="J17" s="354"/>
      <c r="K17" s="137"/>
    </row>
    <row r="18" spans="2:11" ht="15" customHeight="1">
      <c r="B18" s="140"/>
      <c r="C18" s="141"/>
      <c r="D18" s="141"/>
      <c r="E18" s="142" t="s">
        <v>536</v>
      </c>
      <c r="F18" s="354" t="s">
        <v>537</v>
      </c>
      <c r="G18" s="354"/>
      <c r="H18" s="354"/>
      <c r="I18" s="354"/>
      <c r="J18" s="354"/>
      <c r="K18" s="137"/>
    </row>
    <row r="19" spans="2:11" ht="15" customHeight="1">
      <c r="B19" s="140"/>
      <c r="C19" s="141"/>
      <c r="D19" s="141"/>
      <c r="E19" s="142" t="s">
        <v>538</v>
      </c>
      <c r="F19" s="354" t="s">
        <v>539</v>
      </c>
      <c r="G19" s="354"/>
      <c r="H19" s="354"/>
      <c r="I19" s="354"/>
      <c r="J19" s="354"/>
      <c r="K19" s="137"/>
    </row>
    <row r="20" spans="2:11" ht="15" customHeight="1">
      <c r="B20" s="140"/>
      <c r="C20" s="141"/>
      <c r="D20" s="141"/>
      <c r="E20" s="142" t="s">
        <v>540</v>
      </c>
      <c r="F20" s="354" t="s">
        <v>541</v>
      </c>
      <c r="G20" s="354"/>
      <c r="H20" s="354"/>
      <c r="I20" s="354"/>
      <c r="J20" s="354"/>
      <c r="K20" s="137"/>
    </row>
    <row r="21" spans="2:11" ht="15" customHeight="1">
      <c r="B21" s="140"/>
      <c r="C21" s="141"/>
      <c r="D21" s="141"/>
      <c r="E21" s="142" t="s">
        <v>542</v>
      </c>
      <c r="F21" s="354" t="s">
        <v>543</v>
      </c>
      <c r="G21" s="354"/>
      <c r="H21" s="354"/>
      <c r="I21" s="354"/>
      <c r="J21" s="354"/>
      <c r="K21" s="137"/>
    </row>
    <row r="22" spans="2:11" ht="12.75" customHeight="1">
      <c r="B22" s="140"/>
      <c r="C22" s="141"/>
      <c r="D22" s="141"/>
      <c r="E22" s="141"/>
      <c r="F22" s="141"/>
      <c r="G22" s="141"/>
      <c r="H22" s="141"/>
      <c r="I22" s="141"/>
      <c r="J22" s="141"/>
      <c r="K22" s="137"/>
    </row>
    <row r="23" spans="2:11" ht="15" customHeight="1">
      <c r="B23" s="140"/>
      <c r="C23" s="354" t="s">
        <v>544</v>
      </c>
      <c r="D23" s="354"/>
      <c r="E23" s="354"/>
      <c r="F23" s="354"/>
      <c r="G23" s="354"/>
      <c r="H23" s="354"/>
      <c r="I23" s="354"/>
      <c r="J23" s="354"/>
      <c r="K23" s="137"/>
    </row>
    <row r="24" spans="2:11" ht="15" customHeight="1">
      <c r="B24" s="140"/>
      <c r="C24" s="354" t="s">
        <v>545</v>
      </c>
      <c r="D24" s="354"/>
      <c r="E24" s="354"/>
      <c r="F24" s="354"/>
      <c r="G24" s="354"/>
      <c r="H24" s="354"/>
      <c r="I24" s="354"/>
      <c r="J24" s="354"/>
      <c r="K24" s="137"/>
    </row>
    <row r="25" spans="2:11" ht="15" customHeight="1">
      <c r="B25" s="140"/>
      <c r="C25" s="139"/>
      <c r="D25" s="354" t="s">
        <v>546</v>
      </c>
      <c r="E25" s="354"/>
      <c r="F25" s="354"/>
      <c r="G25" s="354"/>
      <c r="H25" s="354"/>
      <c r="I25" s="354"/>
      <c r="J25" s="354"/>
      <c r="K25" s="137"/>
    </row>
    <row r="26" spans="2:11" ht="15" customHeight="1">
      <c r="B26" s="140"/>
      <c r="C26" s="141"/>
      <c r="D26" s="354" t="s">
        <v>547</v>
      </c>
      <c r="E26" s="354"/>
      <c r="F26" s="354"/>
      <c r="G26" s="354"/>
      <c r="H26" s="354"/>
      <c r="I26" s="354"/>
      <c r="J26" s="354"/>
      <c r="K26" s="137"/>
    </row>
    <row r="27" spans="2:11" ht="12.75" customHeight="1">
      <c r="B27" s="140"/>
      <c r="C27" s="141"/>
      <c r="D27" s="141"/>
      <c r="E27" s="141"/>
      <c r="F27" s="141"/>
      <c r="G27" s="141"/>
      <c r="H27" s="141"/>
      <c r="I27" s="141"/>
      <c r="J27" s="141"/>
      <c r="K27" s="137"/>
    </row>
    <row r="28" spans="2:11" ht="15" customHeight="1">
      <c r="B28" s="140"/>
      <c r="C28" s="141"/>
      <c r="D28" s="354" t="s">
        <v>548</v>
      </c>
      <c r="E28" s="354"/>
      <c r="F28" s="354"/>
      <c r="G28" s="354"/>
      <c r="H28" s="354"/>
      <c r="I28" s="354"/>
      <c r="J28" s="354"/>
      <c r="K28" s="137"/>
    </row>
    <row r="29" spans="2:11" ht="15" customHeight="1">
      <c r="B29" s="140"/>
      <c r="C29" s="141"/>
      <c r="D29" s="354" t="s">
        <v>549</v>
      </c>
      <c r="E29" s="354"/>
      <c r="F29" s="354"/>
      <c r="G29" s="354"/>
      <c r="H29" s="354"/>
      <c r="I29" s="354"/>
      <c r="J29" s="354"/>
      <c r="K29" s="137"/>
    </row>
    <row r="30" spans="2:11" ht="12.75" customHeight="1">
      <c r="B30" s="140"/>
      <c r="C30" s="141"/>
      <c r="D30" s="141"/>
      <c r="E30" s="141"/>
      <c r="F30" s="141"/>
      <c r="G30" s="141"/>
      <c r="H30" s="141"/>
      <c r="I30" s="141"/>
      <c r="J30" s="141"/>
      <c r="K30" s="137"/>
    </row>
    <row r="31" spans="2:11" ht="15" customHeight="1">
      <c r="B31" s="140"/>
      <c r="C31" s="141"/>
      <c r="D31" s="354" t="s">
        <v>550</v>
      </c>
      <c r="E31" s="354"/>
      <c r="F31" s="354"/>
      <c r="G31" s="354"/>
      <c r="H31" s="354"/>
      <c r="I31" s="354"/>
      <c r="J31" s="354"/>
      <c r="K31" s="137"/>
    </row>
    <row r="32" spans="2:11" ht="15" customHeight="1">
      <c r="B32" s="140"/>
      <c r="C32" s="141"/>
      <c r="D32" s="354" t="s">
        <v>551</v>
      </c>
      <c r="E32" s="354"/>
      <c r="F32" s="354"/>
      <c r="G32" s="354"/>
      <c r="H32" s="354"/>
      <c r="I32" s="354"/>
      <c r="J32" s="354"/>
      <c r="K32" s="137"/>
    </row>
    <row r="33" spans="2:11" ht="15" customHeight="1">
      <c r="B33" s="140"/>
      <c r="C33" s="141"/>
      <c r="D33" s="354" t="s">
        <v>552</v>
      </c>
      <c r="E33" s="354"/>
      <c r="F33" s="354"/>
      <c r="G33" s="354"/>
      <c r="H33" s="354"/>
      <c r="I33" s="354"/>
      <c r="J33" s="354"/>
      <c r="K33" s="137"/>
    </row>
    <row r="34" spans="2:11" ht="15" customHeight="1">
      <c r="B34" s="140"/>
      <c r="C34" s="141"/>
      <c r="D34" s="139"/>
      <c r="E34" s="143" t="s">
        <v>109</v>
      </c>
      <c r="F34" s="139"/>
      <c r="G34" s="354" t="s">
        <v>553</v>
      </c>
      <c r="H34" s="354"/>
      <c r="I34" s="354"/>
      <c r="J34" s="354"/>
      <c r="K34" s="137"/>
    </row>
    <row r="35" spans="2:11" ht="30.75" customHeight="1">
      <c r="B35" s="140"/>
      <c r="C35" s="141"/>
      <c r="D35" s="139"/>
      <c r="E35" s="143" t="s">
        <v>554</v>
      </c>
      <c r="F35" s="139"/>
      <c r="G35" s="354" t="s">
        <v>555</v>
      </c>
      <c r="H35" s="354"/>
      <c r="I35" s="354"/>
      <c r="J35" s="354"/>
      <c r="K35" s="137"/>
    </row>
    <row r="36" spans="2:11" ht="15" customHeight="1">
      <c r="B36" s="140"/>
      <c r="C36" s="141"/>
      <c r="D36" s="139"/>
      <c r="E36" s="143" t="s">
        <v>49</v>
      </c>
      <c r="F36" s="139"/>
      <c r="G36" s="354" t="s">
        <v>556</v>
      </c>
      <c r="H36" s="354"/>
      <c r="I36" s="354"/>
      <c r="J36" s="354"/>
      <c r="K36" s="137"/>
    </row>
    <row r="37" spans="2:11" ht="15" customHeight="1">
      <c r="B37" s="140"/>
      <c r="C37" s="141"/>
      <c r="D37" s="139"/>
      <c r="E37" s="143" t="s">
        <v>110</v>
      </c>
      <c r="F37" s="139"/>
      <c r="G37" s="354" t="s">
        <v>557</v>
      </c>
      <c r="H37" s="354"/>
      <c r="I37" s="354"/>
      <c r="J37" s="354"/>
      <c r="K37" s="137"/>
    </row>
    <row r="38" spans="2:11" ht="15" customHeight="1">
      <c r="B38" s="140"/>
      <c r="C38" s="141"/>
      <c r="D38" s="139"/>
      <c r="E38" s="143" t="s">
        <v>111</v>
      </c>
      <c r="F38" s="139"/>
      <c r="G38" s="354" t="s">
        <v>558</v>
      </c>
      <c r="H38" s="354"/>
      <c r="I38" s="354"/>
      <c r="J38" s="354"/>
      <c r="K38" s="137"/>
    </row>
    <row r="39" spans="2:11" ht="15" customHeight="1">
      <c r="B39" s="140"/>
      <c r="C39" s="141"/>
      <c r="D39" s="139"/>
      <c r="E39" s="143" t="s">
        <v>112</v>
      </c>
      <c r="F39" s="139"/>
      <c r="G39" s="354" t="s">
        <v>559</v>
      </c>
      <c r="H39" s="354"/>
      <c r="I39" s="354"/>
      <c r="J39" s="354"/>
      <c r="K39" s="137"/>
    </row>
    <row r="40" spans="2:11" ht="15" customHeight="1">
      <c r="B40" s="140"/>
      <c r="C40" s="141"/>
      <c r="D40" s="139"/>
      <c r="E40" s="143" t="s">
        <v>560</v>
      </c>
      <c r="F40" s="139"/>
      <c r="G40" s="354" t="s">
        <v>561</v>
      </c>
      <c r="H40" s="354"/>
      <c r="I40" s="354"/>
      <c r="J40" s="354"/>
      <c r="K40" s="137"/>
    </row>
    <row r="41" spans="2:11" ht="15" customHeight="1">
      <c r="B41" s="140"/>
      <c r="C41" s="141"/>
      <c r="D41" s="139"/>
      <c r="E41" s="143"/>
      <c r="F41" s="139"/>
      <c r="G41" s="354" t="s">
        <v>562</v>
      </c>
      <c r="H41" s="354"/>
      <c r="I41" s="354"/>
      <c r="J41" s="354"/>
      <c r="K41" s="137"/>
    </row>
    <row r="42" spans="2:11" ht="15" customHeight="1">
      <c r="B42" s="140"/>
      <c r="C42" s="141"/>
      <c r="D42" s="139"/>
      <c r="E42" s="143" t="s">
        <v>563</v>
      </c>
      <c r="F42" s="139"/>
      <c r="G42" s="354" t="s">
        <v>564</v>
      </c>
      <c r="H42" s="354"/>
      <c r="I42" s="354"/>
      <c r="J42" s="354"/>
      <c r="K42" s="137"/>
    </row>
    <row r="43" spans="2:11" ht="15" customHeight="1">
      <c r="B43" s="140"/>
      <c r="C43" s="141"/>
      <c r="D43" s="139"/>
      <c r="E43" s="143" t="s">
        <v>114</v>
      </c>
      <c r="F43" s="139"/>
      <c r="G43" s="354" t="s">
        <v>565</v>
      </c>
      <c r="H43" s="354"/>
      <c r="I43" s="354"/>
      <c r="J43" s="354"/>
      <c r="K43" s="137"/>
    </row>
    <row r="44" spans="2:11" ht="12.75" customHeight="1">
      <c r="B44" s="140"/>
      <c r="C44" s="141"/>
      <c r="D44" s="139"/>
      <c r="E44" s="139"/>
      <c r="F44" s="139"/>
      <c r="G44" s="139"/>
      <c r="H44" s="139"/>
      <c r="I44" s="139"/>
      <c r="J44" s="139"/>
      <c r="K44" s="137"/>
    </row>
    <row r="45" spans="2:11" ht="15" customHeight="1">
      <c r="B45" s="140"/>
      <c r="C45" s="141"/>
      <c r="D45" s="354" t="s">
        <v>566</v>
      </c>
      <c r="E45" s="354"/>
      <c r="F45" s="354"/>
      <c r="G45" s="354"/>
      <c r="H45" s="354"/>
      <c r="I45" s="354"/>
      <c r="J45" s="354"/>
      <c r="K45" s="137"/>
    </row>
    <row r="46" spans="2:11" ht="15" customHeight="1">
      <c r="B46" s="140"/>
      <c r="C46" s="141"/>
      <c r="D46" s="141"/>
      <c r="E46" s="354" t="s">
        <v>567</v>
      </c>
      <c r="F46" s="354"/>
      <c r="G46" s="354"/>
      <c r="H46" s="354"/>
      <c r="I46" s="354"/>
      <c r="J46" s="354"/>
      <c r="K46" s="137"/>
    </row>
    <row r="47" spans="2:11" ht="15" customHeight="1">
      <c r="B47" s="140"/>
      <c r="C47" s="141"/>
      <c r="D47" s="141"/>
      <c r="E47" s="354" t="s">
        <v>568</v>
      </c>
      <c r="F47" s="354"/>
      <c r="G47" s="354"/>
      <c r="H47" s="354"/>
      <c r="I47" s="354"/>
      <c r="J47" s="354"/>
      <c r="K47" s="137"/>
    </row>
    <row r="48" spans="2:11" ht="15" customHeight="1">
      <c r="B48" s="140"/>
      <c r="C48" s="141"/>
      <c r="D48" s="141"/>
      <c r="E48" s="354" t="s">
        <v>569</v>
      </c>
      <c r="F48" s="354"/>
      <c r="G48" s="354"/>
      <c r="H48" s="354"/>
      <c r="I48" s="354"/>
      <c r="J48" s="354"/>
      <c r="K48" s="137"/>
    </row>
    <row r="49" spans="2:11" ht="15" customHeight="1">
      <c r="B49" s="140"/>
      <c r="C49" s="141"/>
      <c r="D49" s="354" t="s">
        <v>570</v>
      </c>
      <c r="E49" s="354"/>
      <c r="F49" s="354"/>
      <c r="G49" s="354"/>
      <c r="H49" s="354"/>
      <c r="I49" s="354"/>
      <c r="J49" s="354"/>
      <c r="K49" s="137"/>
    </row>
    <row r="50" spans="2:11" ht="25.5" customHeight="1">
      <c r="B50" s="136"/>
      <c r="C50" s="358" t="s">
        <v>571</v>
      </c>
      <c r="D50" s="358"/>
      <c r="E50" s="358"/>
      <c r="F50" s="358"/>
      <c r="G50" s="358"/>
      <c r="H50" s="358"/>
      <c r="I50" s="358"/>
      <c r="J50" s="358"/>
      <c r="K50" s="137"/>
    </row>
    <row r="51" spans="2:11" ht="5.25" customHeight="1">
      <c r="B51" s="136"/>
      <c r="C51" s="138"/>
      <c r="D51" s="138"/>
      <c r="E51" s="138"/>
      <c r="F51" s="138"/>
      <c r="G51" s="138"/>
      <c r="H51" s="138"/>
      <c r="I51" s="138"/>
      <c r="J51" s="138"/>
      <c r="K51" s="137"/>
    </row>
    <row r="52" spans="2:11" ht="15" customHeight="1">
      <c r="B52" s="136"/>
      <c r="C52" s="354" t="s">
        <v>572</v>
      </c>
      <c r="D52" s="354"/>
      <c r="E52" s="354"/>
      <c r="F52" s="354"/>
      <c r="G52" s="354"/>
      <c r="H52" s="354"/>
      <c r="I52" s="354"/>
      <c r="J52" s="354"/>
      <c r="K52" s="137"/>
    </row>
    <row r="53" spans="2:11" ht="15" customHeight="1">
      <c r="B53" s="136"/>
      <c r="C53" s="354" t="s">
        <v>573</v>
      </c>
      <c r="D53" s="354"/>
      <c r="E53" s="354"/>
      <c r="F53" s="354"/>
      <c r="G53" s="354"/>
      <c r="H53" s="354"/>
      <c r="I53" s="354"/>
      <c r="J53" s="354"/>
      <c r="K53" s="137"/>
    </row>
    <row r="54" spans="2:11" ht="12.75" customHeight="1">
      <c r="B54" s="136"/>
      <c r="C54" s="139"/>
      <c r="D54" s="139"/>
      <c r="E54" s="139"/>
      <c r="F54" s="139"/>
      <c r="G54" s="139"/>
      <c r="H54" s="139"/>
      <c r="I54" s="139"/>
      <c r="J54" s="139"/>
      <c r="K54" s="137"/>
    </row>
    <row r="55" spans="2:11" ht="15" customHeight="1">
      <c r="B55" s="136"/>
      <c r="C55" s="354" t="s">
        <v>574</v>
      </c>
      <c r="D55" s="354"/>
      <c r="E55" s="354"/>
      <c r="F55" s="354"/>
      <c r="G55" s="354"/>
      <c r="H55" s="354"/>
      <c r="I55" s="354"/>
      <c r="J55" s="354"/>
      <c r="K55" s="137"/>
    </row>
    <row r="56" spans="2:11" ht="15" customHeight="1">
      <c r="B56" s="136"/>
      <c r="C56" s="141"/>
      <c r="D56" s="354" t="s">
        <v>575</v>
      </c>
      <c r="E56" s="354"/>
      <c r="F56" s="354"/>
      <c r="G56" s="354"/>
      <c r="H56" s="354"/>
      <c r="I56" s="354"/>
      <c r="J56" s="354"/>
      <c r="K56" s="137"/>
    </row>
    <row r="57" spans="2:11" ht="15" customHeight="1">
      <c r="B57" s="136"/>
      <c r="C57" s="141"/>
      <c r="D57" s="354" t="s">
        <v>576</v>
      </c>
      <c r="E57" s="354"/>
      <c r="F57" s="354"/>
      <c r="G57" s="354"/>
      <c r="H57" s="354"/>
      <c r="I57" s="354"/>
      <c r="J57" s="354"/>
      <c r="K57" s="137"/>
    </row>
    <row r="58" spans="2:11" ht="15" customHeight="1">
      <c r="B58" s="136"/>
      <c r="C58" s="141"/>
      <c r="D58" s="354" t="s">
        <v>577</v>
      </c>
      <c r="E58" s="354"/>
      <c r="F58" s="354"/>
      <c r="G58" s="354"/>
      <c r="H58" s="354"/>
      <c r="I58" s="354"/>
      <c r="J58" s="354"/>
      <c r="K58" s="137"/>
    </row>
    <row r="59" spans="2:11" ht="15" customHeight="1">
      <c r="B59" s="136"/>
      <c r="C59" s="141"/>
      <c r="D59" s="354" t="s">
        <v>578</v>
      </c>
      <c r="E59" s="354"/>
      <c r="F59" s="354"/>
      <c r="G59" s="354"/>
      <c r="H59" s="354"/>
      <c r="I59" s="354"/>
      <c r="J59" s="354"/>
      <c r="K59" s="137"/>
    </row>
    <row r="60" spans="2:11" ht="15" customHeight="1">
      <c r="B60" s="136"/>
      <c r="C60" s="141"/>
      <c r="D60" s="355" t="s">
        <v>579</v>
      </c>
      <c r="E60" s="355"/>
      <c r="F60" s="355"/>
      <c r="G60" s="355"/>
      <c r="H60" s="355"/>
      <c r="I60" s="355"/>
      <c r="J60" s="355"/>
      <c r="K60" s="137"/>
    </row>
    <row r="61" spans="2:11" ht="15" customHeight="1">
      <c r="B61" s="136"/>
      <c r="C61" s="141"/>
      <c r="D61" s="354" t="s">
        <v>580</v>
      </c>
      <c r="E61" s="354"/>
      <c r="F61" s="354"/>
      <c r="G61" s="354"/>
      <c r="H61" s="354"/>
      <c r="I61" s="354"/>
      <c r="J61" s="354"/>
      <c r="K61" s="137"/>
    </row>
    <row r="62" spans="2:11" ht="12.75" customHeight="1">
      <c r="B62" s="136"/>
      <c r="C62" s="141"/>
      <c r="D62" s="141"/>
      <c r="E62" s="144"/>
      <c r="F62" s="141"/>
      <c r="G62" s="141"/>
      <c r="H62" s="141"/>
      <c r="I62" s="141"/>
      <c r="J62" s="141"/>
      <c r="K62" s="137"/>
    </row>
    <row r="63" spans="2:11" ht="15" customHeight="1">
      <c r="B63" s="136"/>
      <c r="C63" s="141"/>
      <c r="D63" s="354" t="s">
        <v>581</v>
      </c>
      <c r="E63" s="354"/>
      <c r="F63" s="354"/>
      <c r="G63" s="354"/>
      <c r="H63" s="354"/>
      <c r="I63" s="354"/>
      <c r="J63" s="354"/>
      <c r="K63" s="137"/>
    </row>
    <row r="64" spans="2:11" ht="15" customHeight="1">
      <c r="B64" s="136"/>
      <c r="C64" s="141"/>
      <c r="D64" s="355" t="s">
        <v>582</v>
      </c>
      <c r="E64" s="355"/>
      <c r="F64" s="355"/>
      <c r="G64" s="355"/>
      <c r="H64" s="355"/>
      <c r="I64" s="355"/>
      <c r="J64" s="355"/>
      <c r="K64" s="137"/>
    </row>
    <row r="65" spans="2:11" ht="15" customHeight="1">
      <c r="B65" s="136"/>
      <c r="C65" s="141"/>
      <c r="D65" s="354" t="s">
        <v>583</v>
      </c>
      <c r="E65" s="354"/>
      <c r="F65" s="354"/>
      <c r="G65" s="354"/>
      <c r="H65" s="354"/>
      <c r="I65" s="354"/>
      <c r="J65" s="354"/>
      <c r="K65" s="137"/>
    </row>
    <row r="66" spans="2:11" ht="15" customHeight="1">
      <c r="B66" s="136"/>
      <c r="C66" s="141"/>
      <c r="D66" s="354" t="s">
        <v>584</v>
      </c>
      <c r="E66" s="354"/>
      <c r="F66" s="354"/>
      <c r="G66" s="354"/>
      <c r="H66" s="354"/>
      <c r="I66" s="354"/>
      <c r="J66" s="354"/>
      <c r="K66" s="137"/>
    </row>
    <row r="67" spans="2:11" ht="15" customHeight="1">
      <c r="B67" s="136"/>
      <c r="C67" s="141"/>
      <c r="D67" s="354" t="s">
        <v>585</v>
      </c>
      <c r="E67" s="354"/>
      <c r="F67" s="354"/>
      <c r="G67" s="354"/>
      <c r="H67" s="354"/>
      <c r="I67" s="354"/>
      <c r="J67" s="354"/>
      <c r="K67" s="137"/>
    </row>
    <row r="68" spans="2:11" ht="15" customHeight="1">
      <c r="B68" s="136"/>
      <c r="C68" s="141"/>
      <c r="D68" s="354" t="s">
        <v>586</v>
      </c>
      <c r="E68" s="354"/>
      <c r="F68" s="354"/>
      <c r="G68" s="354"/>
      <c r="H68" s="354"/>
      <c r="I68" s="354"/>
      <c r="J68" s="354"/>
      <c r="K68" s="137"/>
    </row>
    <row r="69" spans="2:11" ht="12.75" customHeight="1">
      <c r="B69" s="145"/>
      <c r="C69" s="146"/>
      <c r="D69" s="146"/>
      <c r="E69" s="146"/>
      <c r="F69" s="146"/>
      <c r="G69" s="146"/>
      <c r="H69" s="146"/>
      <c r="I69" s="146"/>
      <c r="J69" s="146"/>
      <c r="K69" s="147"/>
    </row>
    <row r="70" spans="2:11" ht="18.75" customHeight="1">
      <c r="B70" s="148"/>
      <c r="C70" s="148"/>
      <c r="D70" s="148"/>
      <c r="E70" s="148"/>
      <c r="F70" s="148"/>
      <c r="G70" s="148"/>
      <c r="H70" s="148"/>
      <c r="I70" s="148"/>
      <c r="J70" s="148"/>
      <c r="K70" s="149"/>
    </row>
    <row r="71" spans="2:11" ht="18.75" customHeight="1">
      <c r="B71" s="149"/>
      <c r="C71" s="149"/>
      <c r="D71" s="149"/>
      <c r="E71" s="149"/>
      <c r="F71" s="149"/>
      <c r="G71" s="149"/>
      <c r="H71" s="149"/>
      <c r="I71" s="149"/>
      <c r="J71" s="149"/>
      <c r="K71" s="149"/>
    </row>
    <row r="72" spans="2:11" ht="7.5" customHeight="1">
      <c r="B72" s="150"/>
      <c r="C72" s="151"/>
      <c r="D72" s="151"/>
      <c r="E72" s="151"/>
      <c r="F72" s="151"/>
      <c r="G72" s="151"/>
      <c r="H72" s="151"/>
      <c r="I72" s="151"/>
      <c r="J72" s="151"/>
      <c r="K72" s="152"/>
    </row>
    <row r="73" spans="2:11" ht="45" customHeight="1">
      <c r="B73" s="153"/>
      <c r="C73" s="356" t="s">
        <v>83</v>
      </c>
      <c r="D73" s="356"/>
      <c r="E73" s="356"/>
      <c r="F73" s="356"/>
      <c r="G73" s="356"/>
      <c r="H73" s="356"/>
      <c r="I73" s="356"/>
      <c r="J73" s="356"/>
      <c r="K73" s="154"/>
    </row>
    <row r="74" spans="2:11" ht="17.25" customHeight="1">
      <c r="B74" s="153"/>
      <c r="C74" s="155" t="s">
        <v>587</v>
      </c>
      <c r="D74" s="155"/>
      <c r="E74" s="155"/>
      <c r="F74" s="155" t="s">
        <v>588</v>
      </c>
      <c r="G74" s="156"/>
      <c r="H74" s="155" t="s">
        <v>110</v>
      </c>
      <c r="I74" s="155" t="s">
        <v>53</v>
      </c>
      <c r="J74" s="155" t="s">
        <v>589</v>
      </c>
      <c r="K74" s="154"/>
    </row>
    <row r="75" spans="2:11" ht="17.25" customHeight="1">
      <c r="B75" s="153"/>
      <c r="C75" s="157" t="s">
        <v>590</v>
      </c>
      <c r="D75" s="157"/>
      <c r="E75" s="157"/>
      <c r="F75" s="158" t="s">
        <v>591</v>
      </c>
      <c r="G75" s="159"/>
      <c r="H75" s="157"/>
      <c r="I75" s="157"/>
      <c r="J75" s="157" t="s">
        <v>592</v>
      </c>
      <c r="K75" s="154"/>
    </row>
    <row r="76" spans="2:11" ht="5.25" customHeight="1">
      <c r="B76" s="153"/>
      <c r="C76" s="160"/>
      <c r="D76" s="160"/>
      <c r="E76" s="160"/>
      <c r="F76" s="160"/>
      <c r="G76" s="161"/>
      <c r="H76" s="160"/>
      <c r="I76" s="160"/>
      <c r="J76" s="160"/>
      <c r="K76" s="154"/>
    </row>
    <row r="77" spans="2:11" ht="15" customHeight="1">
      <c r="B77" s="153"/>
      <c r="C77" s="143" t="s">
        <v>49</v>
      </c>
      <c r="D77" s="160"/>
      <c r="E77" s="160"/>
      <c r="F77" s="162" t="s">
        <v>593</v>
      </c>
      <c r="G77" s="161"/>
      <c r="H77" s="143" t="s">
        <v>594</v>
      </c>
      <c r="I77" s="143" t="s">
        <v>595</v>
      </c>
      <c r="J77" s="143">
        <v>20</v>
      </c>
      <c r="K77" s="154"/>
    </row>
    <row r="78" spans="2:11" ht="15" customHeight="1">
      <c r="B78" s="153"/>
      <c r="C78" s="143" t="s">
        <v>596</v>
      </c>
      <c r="D78" s="143"/>
      <c r="E78" s="143"/>
      <c r="F78" s="162" t="s">
        <v>593</v>
      </c>
      <c r="G78" s="161"/>
      <c r="H78" s="143" t="s">
        <v>597</v>
      </c>
      <c r="I78" s="143" t="s">
        <v>595</v>
      </c>
      <c r="J78" s="143">
        <v>120</v>
      </c>
      <c r="K78" s="154"/>
    </row>
    <row r="79" spans="2:11" ht="15" customHeight="1">
      <c r="B79" s="163"/>
      <c r="C79" s="143" t="s">
        <v>598</v>
      </c>
      <c r="D79" s="143"/>
      <c r="E79" s="143"/>
      <c r="F79" s="162" t="s">
        <v>599</v>
      </c>
      <c r="G79" s="161"/>
      <c r="H79" s="143" t="s">
        <v>600</v>
      </c>
      <c r="I79" s="143" t="s">
        <v>595</v>
      </c>
      <c r="J79" s="143">
        <v>50</v>
      </c>
      <c r="K79" s="154"/>
    </row>
    <row r="80" spans="2:11" ht="15" customHeight="1">
      <c r="B80" s="163"/>
      <c r="C80" s="143" t="s">
        <v>601</v>
      </c>
      <c r="D80" s="143"/>
      <c r="E80" s="143"/>
      <c r="F80" s="162" t="s">
        <v>593</v>
      </c>
      <c r="G80" s="161"/>
      <c r="H80" s="143" t="s">
        <v>602</v>
      </c>
      <c r="I80" s="143" t="s">
        <v>603</v>
      </c>
      <c r="J80" s="143"/>
      <c r="K80" s="154"/>
    </row>
    <row r="81" spans="2:11" ht="15" customHeight="1">
      <c r="B81" s="163"/>
      <c r="C81" s="164" t="s">
        <v>604</v>
      </c>
      <c r="D81" s="164"/>
      <c r="E81" s="164"/>
      <c r="F81" s="165" t="s">
        <v>599</v>
      </c>
      <c r="G81" s="164"/>
      <c r="H81" s="164" t="s">
        <v>605</v>
      </c>
      <c r="I81" s="164" t="s">
        <v>595</v>
      </c>
      <c r="J81" s="164">
        <v>15</v>
      </c>
      <c r="K81" s="154"/>
    </row>
    <row r="82" spans="2:11" ht="15" customHeight="1">
      <c r="B82" s="163"/>
      <c r="C82" s="164" t="s">
        <v>606</v>
      </c>
      <c r="D82" s="164"/>
      <c r="E82" s="164"/>
      <c r="F82" s="165" t="s">
        <v>599</v>
      </c>
      <c r="G82" s="164"/>
      <c r="H82" s="164" t="s">
        <v>607</v>
      </c>
      <c r="I82" s="164" t="s">
        <v>595</v>
      </c>
      <c r="J82" s="164">
        <v>15</v>
      </c>
      <c r="K82" s="154"/>
    </row>
    <row r="83" spans="2:11" ht="15" customHeight="1">
      <c r="B83" s="163"/>
      <c r="C83" s="164" t="s">
        <v>608</v>
      </c>
      <c r="D83" s="164"/>
      <c r="E83" s="164"/>
      <c r="F83" s="165" t="s">
        <v>599</v>
      </c>
      <c r="G83" s="164"/>
      <c r="H83" s="164" t="s">
        <v>609</v>
      </c>
      <c r="I83" s="164" t="s">
        <v>595</v>
      </c>
      <c r="J83" s="164">
        <v>20</v>
      </c>
      <c r="K83" s="154"/>
    </row>
    <row r="84" spans="2:11" ht="15" customHeight="1">
      <c r="B84" s="163"/>
      <c r="C84" s="164" t="s">
        <v>610</v>
      </c>
      <c r="D84" s="164"/>
      <c r="E84" s="164"/>
      <c r="F84" s="165" t="s">
        <v>599</v>
      </c>
      <c r="G84" s="164"/>
      <c r="H84" s="164" t="s">
        <v>611</v>
      </c>
      <c r="I84" s="164" t="s">
        <v>595</v>
      </c>
      <c r="J84" s="164">
        <v>20</v>
      </c>
      <c r="K84" s="154"/>
    </row>
    <row r="85" spans="2:11" ht="15" customHeight="1">
      <c r="B85" s="163"/>
      <c r="C85" s="143" t="s">
        <v>612</v>
      </c>
      <c r="D85" s="143"/>
      <c r="E85" s="143"/>
      <c r="F85" s="162" t="s">
        <v>599</v>
      </c>
      <c r="G85" s="161"/>
      <c r="H85" s="143" t="s">
        <v>613</v>
      </c>
      <c r="I85" s="143" t="s">
        <v>595</v>
      </c>
      <c r="J85" s="143">
        <v>50</v>
      </c>
      <c r="K85" s="154"/>
    </row>
    <row r="86" spans="2:11" ht="15" customHeight="1">
      <c r="B86" s="163"/>
      <c r="C86" s="143" t="s">
        <v>614</v>
      </c>
      <c r="D86" s="143"/>
      <c r="E86" s="143"/>
      <c r="F86" s="162" t="s">
        <v>599</v>
      </c>
      <c r="G86" s="161"/>
      <c r="H86" s="143" t="s">
        <v>615</v>
      </c>
      <c r="I86" s="143" t="s">
        <v>595</v>
      </c>
      <c r="J86" s="143">
        <v>20</v>
      </c>
      <c r="K86" s="154"/>
    </row>
    <row r="87" spans="2:11" ht="15" customHeight="1">
      <c r="B87" s="163"/>
      <c r="C87" s="143" t="s">
        <v>616</v>
      </c>
      <c r="D87" s="143"/>
      <c r="E87" s="143"/>
      <c r="F87" s="162" t="s">
        <v>599</v>
      </c>
      <c r="G87" s="161"/>
      <c r="H87" s="143" t="s">
        <v>617</v>
      </c>
      <c r="I87" s="143" t="s">
        <v>595</v>
      </c>
      <c r="J87" s="143">
        <v>20</v>
      </c>
      <c r="K87" s="154"/>
    </row>
    <row r="88" spans="2:11" ht="15" customHeight="1">
      <c r="B88" s="163"/>
      <c r="C88" s="143" t="s">
        <v>618</v>
      </c>
      <c r="D88" s="143"/>
      <c r="E88" s="143"/>
      <c r="F88" s="162" t="s">
        <v>599</v>
      </c>
      <c r="G88" s="161"/>
      <c r="H88" s="143" t="s">
        <v>619</v>
      </c>
      <c r="I88" s="143" t="s">
        <v>595</v>
      </c>
      <c r="J88" s="143">
        <v>50</v>
      </c>
      <c r="K88" s="154"/>
    </row>
    <row r="89" spans="2:11" ht="15" customHeight="1">
      <c r="B89" s="163"/>
      <c r="C89" s="143" t="s">
        <v>620</v>
      </c>
      <c r="D89" s="143"/>
      <c r="E89" s="143"/>
      <c r="F89" s="162" t="s">
        <v>599</v>
      </c>
      <c r="G89" s="161"/>
      <c r="H89" s="143" t="s">
        <v>620</v>
      </c>
      <c r="I89" s="143" t="s">
        <v>595</v>
      </c>
      <c r="J89" s="143">
        <v>50</v>
      </c>
      <c r="K89" s="154"/>
    </row>
    <row r="90" spans="2:11" ht="15" customHeight="1">
      <c r="B90" s="163"/>
      <c r="C90" s="143" t="s">
        <v>115</v>
      </c>
      <c r="D90" s="143"/>
      <c r="E90" s="143"/>
      <c r="F90" s="162" t="s">
        <v>599</v>
      </c>
      <c r="G90" s="161"/>
      <c r="H90" s="143" t="s">
        <v>621</v>
      </c>
      <c r="I90" s="143" t="s">
        <v>595</v>
      </c>
      <c r="J90" s="143">
        <v>255</v>
      </c>
      <c r="K90" s="154"/>
    </row>
    <row r="91" spans="2:11" ht="15" customHeight="1">
      <c r="B91" s="163"/>
      <c r="C91" s="143" t="s">
        <v>622</v>
      </c>
      <c r="D91" s="143"/>
      <c r="E91" s="143"/>
      <c r="F91" s="162" t="s">
        <v>593</v>
      </c>
      <c r="G91" s="161"/>
      <c r="H91" s="143" t="s">
        <v>623</v>
      </c>
      <c r="I91" s="143" t="s">
        <v>624</v>
      </c>
      <c r="J91" s="143"/>
      <c r="K91" s="154"/>
    </row>
    <row r="92" spans="2:11" ht="15" customHeight="1">
      <c r="B92" s="163"/>
      <c r="C92" s="143" t="s">
        <v>625</v>
      </c>
      <c r="D92" s="143"/>
      <c r="E92" s="143"/>
      <c r="F92" s="162" t="s">
        <v>593</v>
      </c>
      <c r="G92" s="161"/>
      <c r="H92" s="143" t="s">
        <v>626</v>
      </c>
      <c r="I92" s="143" t="s">
        <v>627</v>
      </c>
      <c r="J92" s="143"/>
      <c r="K92" s="154"/>
    </row>
    <row r="93" spans="2:11" ht="15" customHeight="1">
      <c r="B93" s="163"/>
      <c r="C93" s="143" t="s">
        <v>628</v>
      </c>
      <c r="D93" s="143"/>
      <c r="E93" s="143"/>
      <c r="F93" s="162" t="s">
        <v>593</v>
      </c>
      <c r="G93" s="161"/>
      <c r="H93" s="143" t="s">
        <v>628</v>
      </c>
      <c r="I93" s="143" t="s">
        <v>627</v>
      </c>
      <c r="J93" s="143"/>
      <c r="K93" s="154"/>
    </row>
    <row r="94" spans="2:11" ht="15" customHeight="1">
      <c r="B94" s="163"/>
      <c r="C94" s="143" t="s">
        <v>34</v>
      </c>
      <c r="D94" s="143"/>
      <c r="E94" s="143"/>
      <c r="F94" s="162" t="s">
        <v>593</v>
      </c>
      <c r="G94" s="161"/>
      <c r="H94" s="143" t="s">
        <v>629</v>
      </c>
      <c r="I94" s="143" t="s">
        <v>627</v>
      </c>
      <c r="J94" s="143"/>
      <c r="K94" s="154"/>
    </row>
    <row r="95" spans="2:11" ht="15" customHeight="1">
      <c r="B95" s="163"/>
      <c r="C95" s="143" t="s">
        <v>44</v>
      </c>
      <c r="D95" s="143"/>
      <c r="E95" s="143"/>
      <c r="F95" s="162" t="s">
        <v>593</v>
      </c>
      <c r="G95" s="161"/>
      <c r="H95" s="143" t="s">
        <v>630</v>
      </c>
      <c r="I95" s="143" t="s">
        <v>627</v>
      </c>
      <c r="J95" s="143"/>
      <c r="K95" s="154"/>
    </row>
    <row r="96" spans="2:11" ht="15" customHeight="1">
      <c r="B96" s="166"/>
      <c r="C96" s="167"/>
      <c r="D96" s="167"/>
      <c r="E96" s="167"/>
      <c r="F96" s="167"/>
      <c r="G96" s="167"/>
      <c r="H96" s="167"/>
      <c r="I96" s="167"/>
      <c r="J96" s="167"/>
      <c r="K96" s="168"/>
    </row>
    <row r="97" spans="2:11" ht="18.75" customHeight="1">
      <c r="B97" s="169"/>
      <c r="C97" s="170"/>
      <c r="D97" s="170"/>
      <c r="E97" s="170"/>
      <c r="F97" s="170"/>
      <c r="G97" s="170"/>
      <c r="H97" s="170"/>
      <c r="I97" s="170"/>
      <c r="J97" s="170"/>
      <c r="K97" s="169"/>
    </row>
    <row r="98" spans="2:11" ht="18.75" customHeight="1">
      <c r="B98" s="149"/>
      <c r="C98" s="149"/>
      <c r="D98" s="149"/>
      <c r="E98" s="149"/>
      <c r="F98" s="149"/>
      <c r="G98" s="149"/>
      <c r="H98" s="149"/>
      <c r="I98" s="149"/>
      <c r="J98" s="149"/>
      <c r="K98" s="149"/>
    </row>
    <row r="99" spans="2:11" ht="7.5" customHeight="1">
      <c r="B99" s="150"/>
      <c r="C99" s="151"/>
      <c r="D99" s="151"/>
      <c r="E99" s="151"/>
      <c r="F99" s="151"/>
      <c r="G99" s="151"/>
      <c r="H99" s="151"/>
      <c r="I99" s="151"/>
      <c r="J99" s="151"/>
      <c r="K99" s="152"/>
    </row>
    <row r="100" spans="2:11" ht="45" customHeight="1">
      <c r="B100" s="153"/>
      <c r="C100" s="356" t="s">
        <v>631</v>
      </c>
      <c r="D100" s="356"/>
      <c r="E100" s="356"/>
      <c r="F100" s="356"/>
      <c r="G100" s="356"/>
      <c r="H100" s="356"/>
      <c r="I100" s="356"/>
      <c r="J100" s="356"/>
      <c r="K100" s="154"/>
    </row>
    <row r="101" spans="2:11" ht="17.25" customHeight="1">
      <c r="B101" s="153"/>
      <c r="C101" s="155" t="s">
        <v>587</v>
      </c>
      <c r="D101" s="155"/>
      <c r="E101" s="155"/>
      <c r="F101" s="155" t="s">
        <v>588</v>
      </c>
      <c r="G101" s="156"/>
      <c r="H101" s="155" t="s">
        <v>110</v>
      </c>
      <c r="I101" s="155" t="s">
        <v>53</v>
      </c>
      <c r="J101" s="155" t="s">
        <v>589</v>
      </c>
      <c r="K101" s="154"/>
    </row>
    <row r="102" spans="2:11" ht="17.25" customHeight="1">
      <c r="B102" s="153"/>
      <c r="C102" s="157" t="s">
        <v>590</v>
      </c>
      <c r="D102" s="157"/>
      <c r="E102" s="157"/>
      <c r="F102" s="158" t="s">
        <v>591</v>
      </c>
      <c r="G102" s="159"/>
      <c r="H102" s="157"/>
      <c r="I102" s="157"/>
      <c r="J102" s="157" t="s">
        <v>592</v>
      </c>
      <c r="K102" s="154"/>
    </row>
    <row r="103" spans="2:11" ht="5.25" customHeight="1">
      <c r="B103" s="153"/>
      <c r="C103" s="155"/>
      <c r="D103" s="155"/>
      <c r="E103" s="155"/>
      <c r="F103" s="155"/>
      <c r="G103" s="171"/>
      <c r="H103" s="155"/>
      <c r="I103" s="155"/>
      <c r="J103" s="155"/>
      <c r="K103" s="154"/>
    </row>
    <row r="104" spans="2:11" ht="15" customHeight="1">
      <c r="B104" s="153"/>
      <c r="C104" s="143" t="s">
        <v>49</v>
      </c>
      <c r="D104" s="160"/>
      <c r="E104" s="160"/>
      <c r="F104" s="162" t="s">
        <v>593</v>
      </c>
      <c r="G104" s="171"/>
      <c r="H104" s="143" t="s">
        <v>632</v>
      </c>
      <c r="I104" s="143" t="s">
        <v>595</v>
      </c>
      <c r="J104" s="143">
        <v>20</v>
      </c>
      <c r="K104" s="154"/>
    </row>
    <row r="105" spans="2:11" ht="15" customHeight="1">
      <c r="B105" s="153"/>
      <c r="C105" s="143" t="s">
        <v>596</v>
      </c>
      <c r="D105" s="143"/>
      <c r="E105" s="143"/>
      <c r="F105" s="162" t="s">
        <v>593</v>
      </c>
      <c r="G105" s="143"/>
      <c r="H105" s="143" t="s">
        <v>632</v>
      </c>
      <c r="I105" s="143" t="s">
        <v>595</v>
      </c>
      <c r="J105" s="143">
        <v>120</v>
      </c>
      <c r="K105" s="154"/>
    </row>
    <row r="106" spans="2:11" ht="15" customHeight="1">
      <c r="B106" s="163"/>
      <c r="C106" s="143" t="s">
        <v>598</v>
      </c>
      <c r="D106" s="143"/>
      <c r="E106" s="143"/>
      <c r="F106" s="162" t="s">
        <v>599</v>
      </c>
      <c r="G106" s="143"/>
      <c r="H106" s="143" t="s">
        <v>632</v>
      </c>
      <c r="I106" s="143" t="s">
        <v>595</v>
      </c>
      <c r="J106" s="143">
        <v>50</v>
      </c>
      <c r="K106" s="154"/>
    </row>
    <row r="107" spans="2:11" ht="15" customHeight="1">
      <c r="B107" s="163"/>
      <c r="C107" s="143" t="s">
        <v>601</v>
      </c>
      <c r="D107" s="143"/>
      <c r="E107" s="143"/>
      <c r="F107" s="162" t="s">
        <v>593</v>
      </c>
      <c r="G107" s="143"/>
      <c r="H107" s="143" t="s">
        <v>632</v>
      </c>
      <c r="I107" s="143" t="s">
        <v>603</v>
      </c>
      <c r="J107" s="143"/>
      <c r="K107" s="154"/>
    </row>
    <row r="108" spans="2:11" ht="15" customHeight="1">
      <c r="B108" s="163"/>
      <c r="C108" s="143" t="s">
        <v>612</v>
      </c>
      <c r="D108" s="143"/>
      <c r="E108" s="143"/>
      <c r="F108" s="162" t="s">
        <v>599</v>
      </c>
      <c r="G108" s="143"/>
      <c r="H108" s="143" t="s">
        <v>632</v>
      </c>
      <c r="I108" s="143" t="s">
        <v>595</v>
      </c>
      <c r="J108" s="143">
        <v>50</v>
      </c>
      <c r="K108" s="154"/>
    </row>
    <row r="109" spans="2:11" ht="15" customHeight="1">
      <c r="B109" s="163"/>
      <c r="C109" s="143" t="s">
        <v>620</v>
      </c>
      <c r="D109" s="143"/>
      <c r="E109" s="143"/>
      <c r="F109" s="162" t="s">
        <v>599</v>
      </c>
      <c r="G109" s="143"/>
      <c r="H109" s="143" t="s">
        <v>632</v>
      </c>
      <c r="I109" s="143" t="s">
        <v>595</v>
      </c>
      <c r="J109" s="143">
        <v>50</v>
      </c>
      <c r="K109" s="154"/>
    </row>
    <row r="110" spans="2:11" ht="15" customHeight="1">
      <c r="B110" s="163"/>
      <c r="C110" s="143" t="s">
        <v>618</v>
      </c>
      <c r="D110" s="143"/>
      <c r="E110" s="143"/>
      <c r="F110" s="162" t="s">
        <v>599</v>
      </c>
      <c r="G110" s="143"/>
      <c r="H110" s="143" t="s">
        <v>632</v>
      </c>
      <c r="I110" s="143" t="s">
        <v>595</v>
      </c>
      <c r="J110" s="143">
        <v>50</v>
      </c>
      <c r="K110" s="154"/>
    </row>
    <row r="111" spans="2:11" ht="15" customHeight="1">
      <c r="B111" s="163"/>
      <c r="C111" s="143" t="s">
        <v>49</v>
      </c>
      <c r="D111" s="143"/>
      <c r="E111" s="143"/>
      <c r="F111" s="162" t="s">
        <v>593</v>
      </c>
      <c r="G111" s="143"/>
      <c r="H111" s="143" t="s">
        <v>633</v>
      </c>
      <c r="I111" s="143" t="s">
        <v>595</v>
      </c>
      <c r="J111" s="143">
        <v>20</v>
      </c>
      <c r="K111" s="154"/>
    </row>
    <row r="112" spans="2:11" ht="15" customHeight="1">
      <c r="B112" s="163"/>
      <c r="C112" s="143" t="s">
        <v>634</v>
      </c>
      <c r="D112" s="143"/>
      <c r="E112" s="143"/>
      <c r="F112" s="162" t="s">
        <v>593</v>
      </c>
      <c r="G112" s="143"/>
      <c r="H112" s="143" t="s">
        <v>635</v>
      </c>
      <c r="I112" s="143" t="s">
        <v>595</v>
      </c>
      <c r="J112" s="143">
        <v>120</v>
      </c>
      <c r="K112" s="154"/>
    </row>
    <row r="113" spans="2:11" ht="15" customHeight="1">
      <c r="B113" s="163"/>
      <c r="C113" s="143" t="s">
        <v>34</v>
      </c>
      <c r="D113" s="143"/>
      <c r="E113" s="143"/>
      <c r="F113" s="162" t="s">
        <v>593</v>
      </c>
      <c r="G113" s="143"/>
      <c r="H113" s="143" t="s">
        <v>636</v>
      </c>
      <c r="I113" s="143" t="s">
        <v>627</v>
      </c>
      <c r="J113" s="143"/>
      <c r="K113" s="154"/>
    </row>
    <row r="114" spans="2:11" ht="15" customHeight="1">
      <c r="B114" s="163"/>
      <c r="C114" s="143" t="s">
        <v>44</v>
      </c>
      <c r="D114" s="143"/>
      <c r="E114" s="143"/>
      <c r="F114" s="162" t="s">
        <v>593</v>
      </c>
      <c r="G114" s="143"/>
      <c r="H114" s="143" t="s">
        <v>637</v>
      </c>
      <c r="I114" s="143" t="s">
        <v>627</v>
      </c>
      <c r="J114" s="143"/>
      <c r="K114" s="154"/>
    </row>
    <row r="115" spans="2:11" ht="15" customHeight="1">
      <c r="B115" s="163"/>
      <c r="C115" s="143" t="s">
        <v>53</v>
      </c>
      <c r="D115" s="143"/>
      <c r="E115" s="143"/>
      <c r="F115" s="162" t="s">
        <v>593</v>
      </c>
      <c r="G115" s="143"/>
      <c r="H115" s="143" t="s">
        <v>638</v>
      </c>
      <c r="I115" s="143" t="s">
        <v>639</v>
      </c>
      <c r="J115" s="143"/>
      <c r="K115" s="154"/>
    </row>
    <row r="116" spans="2:11" ht="15" customHeight="1">
      <c r="B116" s="166"/>
      <c r="C116" s="172"/>
      <c r="D116" s="172"/>
      <c r="E116" s="172"/>
      <c r="F116" s="172"/>
      <c r="G116" s="172"/>
      <c r="H116" s="172"/>
      <c r="I116" s="172"/>
      <c r="J116" s="172"/>
      <c r="K116" s="168"/>
    </row>
    <row r="117" spans="2:11" ht="18.75" customHeight="1">
      <c r="B117" s="173"/>
      <c r="C117" s="139"/>
      <c r="D117" s="139"/>
      <c r="E117" s="139"/>
      <c r="F117" s="174"/>
      <c r="G117" s="139"/>
      <c r="H117" s="139"/>
      <c r="I117" s="139"/>
      <c r="J117" s="139"/>
      <c r="K117" s="173"/>
    </row>
    <row r="118" spans="2:11" ht="18.75" customHeight="1">
      <c r="B118" s="149"/>
      <c r="C118" s="149"/>
      <c r="D118" s="149"/>
      <c r="E118" s="149"/>
      <c r="F118" s="149"/>
      <c r="G118" s="149"/>
      <c r="H118" s="149"/>
      <c r="I118" s="149"/>
      <c r="J118" s="149"/>
      <c r="K118" s="149"/>
    </row>
    <row r="119" spans="2:11" ht="7.5" customHeight="1">
      <c r="B119" s="175"/>
      <c r="C119" s="176"/>
      <c r="D119" s="176"/>
      <c r="E119" s="176"/>
      <c r="F119" s="176"/>
      <c r="G119" s="176"/>
      <c r="H119" s="176"/>
      <c r="I119" s="176"/>
      <c r="J119" s="176"/>
      <c r="K119" s="177"/>
    </row>
    <row r="120" spans="2:11" ht="45" customHeight="1">
      <c r="B120" s="178"/>
      <c r="C120" s="351" t="s">
        <v>640</v>
      </c>
      <c r="D120" s="351"/>
      <c r="E120" s="351"/>
      <c r="F120" s="351"/>
      <c r="G120" s="351"/>
      <c r="H120" s="351"/>
      <c r="I120" s="351"/>
      <c r="J120" s="351"/>
      <c r="K120" s="179"/>
    </row>
    <row r="121" spans="2:11" ht="17.25" customHeight="1">
      <c r="B121" s="180"/>
      <c r="C121" s="155" t="s">
        <v>587</v>
      </c>
      <c r="D121" s="155"/>
      <c r="E121" s="155"/>
      <c r="F121" s="155" t="s">
        <v>588</v>
      </c>
      <c r="G121" s="156"/>
      <c r="H121" s="155" t="s">
        <v>110</v>
      </c>
      <c r="I121" s="155" t="s">
        <v>53</v>
      </c>
      <c r="J121" s="155" t="s">
        <v>589</v>
      </c>
      <c r="K121" s="181"/>
    </row>
    <row r="122" spans="2:11" ht="17.25" customHeight="1">
      <c r="B122" s="180"/>
      <c r="C122" s="157" t="s">
        <v>590</v>
      </c>
      <c r="D122" s="157"/>
      <c r="E122" s="157"/>
      <c r="F122" s="158" t="s">
        <v>591</v>
      </c>
      <c r="G122" s="159"/>
      <c r="H122" s="157"/>
      <c r="I122" s="157"/>
      <c r="J122" s="157" t="s">
        <v>592</v>
      </c>
      <c r="K122" s="181"/>
    </row>
    <row r="123" spans="2:11" ht="5.25" customHeight="1">
      <c r="B123" s="182"/>
      <c r="C123" s="160"/>
      <c r="D123" s="160"/>
      <c r="E123" s="160"/>
      <c r="F123" s="160"/>
      <c r="G123" s="143"/>
      <c r="H123" s="160"/>
      <c r="I123" s="160"/>
      <c r="J123" s="160"/>
      <c r="K123" s="183"/>
    </row>
    <row r="124" spans="2:11" ht="15" customHeight="1">
      <c r="B124" s="182"/>
      <c r="C124" s="143" t="s">
        <v>596</v>
      </c>
      <c r="D124" s="160"/>
      <c r="E124" s="160"/>
      <c r="F124" s="162" t="s">
        <v>593</v>
      </c>
      <c r="G124" s="143"/>
      <c r="H124" s="143" t="s">
        <v>632</v>
      </c>
      <c r="I124" s="143" t="s">
        <v>595</v>
      </c>
      <c r="J124" s="143">
        <v>120</v>
      </c>
      <c r="K124" s="184"/>
    </row>
    <row r="125" spans="2:11" ht="15" customHeight="1">
      <c r="B125" s="182"/>
      <c r="C125" s="143" t="s">
        <v>641</v>
      </c>
      <c r="D125" s="143"/>
      <c r="E125" s="143"/>
      <c r="F125" s="162" t="s">
        <v>593</v>
      </c>
      <c r="G125" s="143"/>
      <c r="H125" s="143" t="s">
        <v>642</v>
      </c>
      <c r="I125" s="143" t="s">
        <v>595</v>
      </c>
      <c r="J125" s="143" t="s">
        <v>643</v>
      </c>
      <c r="K125" s="184"/>
    </row>
    <row r="126" spans="2:11" ht="15" customHeight="1">
      <c r="B126" s="182"/>
      <c r="C126" s="143" t="s">
        <v>542</v>
      </c>
      <c r="D126" s="143"/>
      <c r="E126" s="143"/>
      <c r="F126" s="162" t="s">
        <v>593</v>
      </c>
      <c r="G126" s="143"/>
      <c r="H126" s="143" t="s">
        <v>644</v>
      </c>
      <c r="I126" s="143" t="s">
        <v>595</v>
      </c>
      <c r="J126" s="143" t="s">
        <v>643</v>
      </c>
      <c r="K126" s="184"/>
    </row>
    <row r="127" spans="2:11" ht="15" customHeight="1">
      <c r="B127" s="182"/>
      <c r="C127" s="143" t="s">
        <v>604</v>
      </c>
      <c r="D127" s="143"/>
      <c r="E127" s="143"/>
      <c r="F127" s="162" t="s">
        <v>599</v>
      </c>
      <c r="G127" s="143"/>
      <c r="H127" s="143" t="s">
        <v>605</v>
      </c>
      <c r="I127" s="143" t="s">
        <v>595</v>
      </c>
      <c r="J127" s="143">
        <v>15</v>
      </c>
      <c r="K127" s="184"/>
    </row>
    <row r="128" spans="2:11" ht="15" customHeight="1">
      <c r="B128" s="182"/>
      <c r="C128" s="164" t="s">
        <v>606</v>
      </c>
      <c r="D128" s="164"/>
      <c r="E128" s="164"/>
      <c r="F128" s="165" t="s">
        <v>599</v>
      </c>
      <c r="G128" s="164"/>
      <c r="H128" s="164" t="s">
        <v>607</v>
      </c>
      <c r="I128" s="164" t="s">
        <v>595</v>
      </c>
      <c r="J128" s="164">
        <v>15</v>
      </c>
      <c r="K128" s="184"/>
    </row>
    <row r="129" spans="2:11" ht="15" customHeight="1">
      <c r="B129" s="182"/>
      <c r="C129" s="164" t="s">
        <v>608</v>
      </c>
      <c r="D129" s="164"/>
      <c r="E129" s="164"/>
      <c r="F129" s="165" t="s">
        <v>599</v>
      </c>
      <c r="G129" s="164"/>
      <c r="H129" s="164" t="s">
        <v>609</v>
      </c>
      <c r="I129" s="164" t="s">
        <v>595</v>
      </c>
      <c r="J129" s="164">
        <v>20</v>
      </c>
      <c r="K129" s="184"/>
    </row>
    <row r="130" spans="2:11" ht="15" customHeight="1">
      <c r="B130" s="182"/>
      <c r="C130" s="164" t="s">
        <v>610</v>
      </c>
      <c r="D130" s="164"/>
      <c r="E130" s="164"/>
      <c r="F130" s="165" t="s">
        <v>599</v>
      </c>
      <c r="G130" s="164"/>
      <c r="H130" s="164" t="s">
        <v>611</v>
      </c>
      <c r="I130" s="164" t="s">
        <v>595</v>
      </c>
      <c r="J130" s="164">
        <v>20</v>
      </c>
      <c r="K130" s="184"/>
    </row>
    <row r="131" spans="2:11" ht="15" customHeight="1">
      <c r="B131" s="182"/>
      <c r="C131" s="143" t="s">
        <v>598</v>
      </c>
      <c r="D131" s="143"/>
      <c r="E131" s="143"/>
      <c r="F131" s="162" t="s">
        <v>599</v>
      </c>
      <c r="G131" s="143"/>
      <c r="H131" s="143" t="s">
        <v>632</v>
      </c>
      <c r="I131" s="143" t="s">
        <v>595</v>
      </c>
      <c r="J131" s="143">
        <v>50</v>
      </c>
      <c r="K131" s="184"/>
    </row>
    <row r="132" spans="2:11" ht="15" customHeight="1">
      <c r="B132" s="182"/>
      <c r="C132" s="143" t="s">
        <v>612</v>
      </c>
      <c r="D132" s="143"/>
      <c r="E132" s="143"/>
      <c r="F132" s="162" t="s">
        <v>599</v>
      </c>
      <c r="G132" s="143"/>
      <c r="H132" s="143" t="s">
        <v>632</v>
      </c>
      <c r="I132" s="143" t="s">
        <v>595</v>
      </c>
      <c r="J132" s="143">
        <v>50</v>
      </c>
      <c r="K132" s="184"/>
    </row>
    <row r="133" spans="2:11" ht="15" customHeight="1">
      <c r="B133" s="182"/>
      <c r="C133" s="143" t="s">
        <v>618</v>
      </c>
      <c r="D133" s="143"/>
      <c r="E133" s="143"/>
      <c r="F133" s="162" t="s">
        <v>599</v>
      </c>
      <c r="G133" s="143"/>
      <c r="H133" s="143" t="s">
        <v>632</v>
      </c>
      <c r="I133" s="143" t="s">
        <v>595</v>
      </c>
      <c r="J133" s="143">
        <v>50</v>
      </c>
      <c r="K133" s="184"/>
    </row>
    <row r="134" spans="2:11" ht="15" customHeight="1">
      <c r="B134" s="182"/>
      <c r="C134" s="143" t="s">
        <v>620</v>
      </c>
      <c r="D134" s="143"/>
      <c r="E134" s="143"/>
      <c r="F134" s="162" t="s">
        <v>599</v>
      </c>
      <c r="G134" s="143"/>
      <c r="H134" s="143" t="s">
        <v>632</v>
      </c>
      <c r="I134" s="143" t="s">
        <v>595</v>
      </c>
      <c r="J134" s="143">
        <v>50</v>
      </c>
      <c r="K134" s="184"/>
    </row>
    <row r="135" spans="2:11" ht="15" customHeight="1">
      <c r="B135" s="182"/>
      <c r="C135" s="143" t="s">
        <v>115</v>
      </c>
      <c r="D135" s="143"/>
      <c r="E135" s="143"/>
      <c r="F135" s="162" t="s">
        <v>599</v>
      </c>
      <c r="G135" s="143"/>
      <c r="H135" s="143" t="s">
        <v>645</v>
      </c>
      <c r="I135" s="143" t="s">
        <v>595</v>
      </c>
      <c r="J135" s="143">
        <v>255</v>
      </c>
      <c r="K135" s="184"/>
    </row>
    <row r="136" spans="2:11" ht="15" customHeight="1">
      <c r="B136" s="182"/>
      <c r="C136" s="143" t="s">
        <v>622</v>
      </c>
      <c r="D136" s="143"/>
      <c r="E136" s="143"/>
      <c r="F136" s="162" t="s">
        <v>593</v>
      </c>
      <c r="G136" s="143"/>
      <c r="H136" s="143" t="s">
        <v>646</v>
      </c>
      <c r="I136" s="143" t="s">
        <v>624</v>
      </c>
      <c r="J136" s="143"/>
      <c r="K136" s="184"/>
    </row>
    <row r="137" spans="2:11" ht="15" customHeight="1">
      <c r="B137" s="182"/>
      <c r="C137" s="143" t="s">
        <v>625</v>
      </c>
      <c r="D137" s="143"/>
      <c r="E137" s="143"/>
      <c r="F137" s="162" t="s">
        <v>593</v>
      </c>
      <c r="G137" s="143"/>
      <c r="H137" s="143" t="s">
        <v>647</v>
      </c>
      <c r="I137" s="143" t="s">
        <v>627</v>
      </c>
      <c r="J137" s="143"/>
      <c r="K137" s="184"/>
    </row>
    <row r="138" spans="2:11" ht="15" customHeight="1">
      <c r="B138" s="182"/>
      <c r="C138" s="143" t="s">
        <v>628</v>
      </c>
      <c r="D138" s="143"/>
      <c r="E138" s="143"/>
      <c r="F138" s="162" t="s">
        <v>593</v>
      </c>
      <c r="G138" s="143"/>
      <c r="H138" s="143" t="s">
        <v>628</v>
      </c>
      <c r="I138" s="143" t="s">
        <v>627</v>
      </c>
      <c r="J138" s="143"/>
      <c r="K138" s="184"/>
    </row>
    <row r="139" spans="2:11" ht="15" customHeight="1">
      <c r="B139" s="182"/>
      <c r="C139" s="143" t="s">
        <v>34</v>
      </c>
      <c r="D139" s="143"/>
      <c r="E139" s="143"/>
      <c r="F139" s="162" t="s">
        <v>593</v>
      </c>
      <c r="G139" s="143"/>
      <c r="H139" s="143" t="s">
        <v>648</v>
      </c>
      <c r="I139" s="143" t="s">
        <v>627</v>
      </c>
      <c r="J139" s="143"/>
      <c r="K139" s="184"/>
    </row>
    <row r="140" spans="2:11" ht="15" customHeight="1">
      <c r="B140" s="182"/>
      <c r="C140" s="143" t="s">
        <v>649</v>
      </c>
      <c r="D140" s="143"/>
      <c r="E140" s="143"/>
      <c r="F140" s="162" t="s">
        <v>593</v>
      </c>
      <c r="G140" s="143"/>
      <c r="H140" s="143" t="s">
        <v>650</v>
      </c>
      <c r="I140" s="143" t="s">
        <v>627</v>
      </c>
      <c r="J140" s="143"/>
      <c r="K140" s="184"/>
    </row>
    <row r="141" spans="2:11" ht="15" customHeight="1">
      <c r="B141" s="185"/>
      <c r="C141" s="186"/>
      <c r="D141" s="186"/>
      <c r="E141" s="186"/>
      <c r="F141" s="186"/>
      <c r="G141" s="186"/>
      <c r="H141" s="186"/>
      <c r="I141" s="186"/>
      <c r="J141" s="186"/>
      <c r="K141" s="187"/>
    </row>
    <row r="142" spans="2:11" ht="18.75" customHeight="1">
      <c r="B142" s="139"/>
      <c r="C142" s="139"/>
      <c r="D142" s="139"/>
      <c r="E142" s="139"/>
      <c r="F142" s="174"/>
      <c r="G142" s="139"/>
      <c r="H142" s="139"/>
      <c r="I142" s="139"/>
      <c r="J142" s="139"/>
      <c r="K142" s="139"/>
    </row>
    <row r="143" spans="2:11" ht="18.75" customHeight="1">
      <c r="B143" s="149"/>
      <c r="C143" s="149"/>
      <c r="D143" s="149"/>
      <c r="E143" s="149"/>
      <c r="F143" s="149"/>
      <c r="G143" s="149"/>
      <c r="H143" s="149"/>
      <c r="I143" s="149"/>
      <c r="J143" s="149"/>
      <c r="K143" s="149"/>
    </row>
    <row r="144" spans="2:11" ht="7.5" customHeight="1">
      <c r="B144" s="150"/>
      <c r="C144" s="151"/>
      <c r="D144" s="151"/>
      <c r="E144" s="151"/>
      <c r="F144" s="151"/>
      <c r="G144" s="151"/>
      <c r="H144" s="151"/>
      <c r="I144" s="151"/>
      <c r="J144" s="151"/>
      <c r="K144" s="152"/>
    </row>
    <row r="145" spans="2:11" ht="45" customHeight="1">
      <c r="B145" s="153"/>
      <c r="C145" s="356" t="s">
        <v>651</v>
      </c>
      <c r="D145" s="356"/>
      <c r="E145" s="356"/>
      <c r="F145" s="356"/>
      <c r="G145" s="356"/>
      <c r="H145" s="356"/>
      <c r="I145" s="356"/>
      <c r="J145" s="356"/>
      <c r="K145" s="154"/>
    </row>
    <row r="146" spans="2:11" ht="17.25" customHeight="1">
      <c r="B146" s="153"/>
      <c r="C146" s="155" t="s">
        <v>587</v>
      </c>
      <c r="D146" s="155"/>
      <c r="E146" s="155"/>
      <c r="F146" s="155" t="s">
        <v>588</v>
      </c>
      <c r="G146" s="156"/>
      <c r="H146" s="155" t="s">
        <v>110</v>
      </c>
      <c r="I146" s="155" t="s">
        <v>53</v>
      </c>
      <c r="J146" s="155" t="s">
        <v>589</v>
      </c>
      <c r="K146" s="154"/>
    </row>
    <row r="147" spans="2:11" ht="17.25" customHeight="1">
      <c r="B147" s="153"/>
      <c r="C147" s="157" t="s">
        <v>590</v>
      </c>
      <c r="D147" s="157"/>
      <c r="E147" s="157"/>
      <c r="F147" s="158" t="s">
        <v>591</v>
      </c>
      <c r="G147" s="159"/>
      <c r="H147" s="157"/>
      <c r="I147" s="157"/>
      <c r="J147" s="157" t="s">
        <v>592</v>
      </c>
      <c r="K147" s="154"/>
    </row>
    <row r="148" spans="2:11" ht="5.25" customHeight="1">
      <c r="B148" s="163"/>
      <c r="C148" s="160"/>
      <c r="D148" s="160"/>
      <c r="E148" s="160"/>
      <c r="F148" s="160"/>
      <c r="G148" s="161"/>
      <c r="H148" s="160"/>
      <c r="I148" s="160"/>
      <c r="J148" s="160"/>
      <c r="K148" s="184"/>
    </row>
    <row r="149" spans="2:11" ht="15" customHeight="1">
      <c r="B149" s="163"/>
      <c r="C149" s="188" t="s">
        <v>596</v>
      </c>
      <c r="D149" s="143"/>
      <c r="E149" s="143"/>
      <c r="F149" s="189" t="s">
        <v>593</v>
      </c>
      <c r="G149" s="143"/>
      <c r="H149" s="188" t="s">
        <v>632</v>
      </c>
      <c r="I149" s="188" t="s">
        <v>595</v>
      </c>
      <c r="J149" s="188">
        <v>120</v>
      </c>
      <c r="K149" s="184"/>
    </row>
    <row r="150" spans="2:11" ht="15" customHeight="1">
      <c r="B150" s="163"/>
      <c r="C150" s="188" t="s">
        <v>641</v>
      </c>
      <c r="D150" s="143"/>
      <c r="E150" s="143"/>
      <c r="F150" s="189" t="s">
        <v>593</v>
      </c>
      <c r="G150" s="143"/>
      <c r="H150" s="188" t="s">
        <v>652</v>
      </c>
      <c r="I150" s="188" t="s">
        <v>595</v>
      </c>
      <c r="J150" s="188" t="s">
        <v>643</v>
      </c>
      <c r="K150" s="184"/>
    </row>
    <row r="151" spans="2:11" ht="15" customHeight="1">
      <c r="B151" s="163"/>
      <c r="C151" s="188" t="s">
        <v>542</v>
      </c>
      <c r="D151" s="143"/>
      <c r="E151" s="143"/>
      <c r="F151" s="189" t="s">
        <v>593</v>
      </c>
      <c r="G151" s="143"/>
      <c r="H151" s="188" t="s">
        <v>653</v>
      </c>
      <c r="I151" s="188" t="s">
        <v>595</v>
      </c>
      <c r="J151" s="188" t="s">
        <v>643</v>
      </c>
      <c r="K151" s="184"/>
    </row>
    <row r="152" spans="2:11" ht="15" customHeight="1">
      <c r="B152" s="163"/>
      <c r="C152" s="188" t="s">
        <v>598</v>
      </c>
      <c r="D152" s="143"/>
      <c r="E152" s="143"/>
      <c r="F152" s="189" t="s">
        <v>599</v>
      </c>
      <c r="G152" s="143"/>
      <c r="H152" s="188" t="s">
        <v>632</v>
      </c>
      <c r="I152" s="188" t="s">
        <v>595</v>
      </c>
      <c r="J152" s="188">
        <v>50</v>
      </c>
      <c r="K152" s="184"/>
    </row>
    <row r="153" spans="2:11" ht="15" customHeight="1">
      <c r="B153" s="163"/>
      <c r="C153" s="188" t="s">
        <v>601</v>
      </c>
      <c r="D153" s="143"/>
      <c r="E153" s="143"/>
      <c r="F153" s="189" t="s">
        <v>593</v>
      </c>
      <c r="G153" s="143"/>
      <c r="H153" s="188" t="s">
        <v>632</v>
      </c>
      <c r="I153" s="188" t="s">
        <v>603</v>
      </c>
      <c r="J153" s="188"/>
      <c r="K153" s="184"/>
    </row>
    <row r="154" spans="2:11" ht="15" customHeight="1">
      <c r="B154" s="163"/>
      <c r="C154" s="188" t="s">
        <v>612</v>
      </c>
      <c r="D154" s="143"/>
      <c r="E154" s="143"/>
      <c r="F154" s="189" t="s">
        <v>599</v>
      </c>
      <c r="G154" s="143"/>
      <c r="H154" s="188" t="s">
        <v>632</v>
      </c>
      <c r="I154" s="188" t="s">
        <v>595</v>
      </c>
      <c r="J154" s="188">
        <v>50</v>
      </c>
      <c r="K154" s="184"/>
    </row>
    <row r="155" spans="2:11" ht="15" customHeight="1">
      <c r="B155" s="163"/>
      <c r="C155" s="188" t="s">
        <v>620</v>
      </c>
      <c r="D155" s="143"/>
      <c r="E155" s="143"/>
      <c r="F155" s="189" t="s">
        <v>599</v>
      </c>
      <c r="G155" s="143"/>
      <c r="H155" s="188" t="s">
        <v>632</v>
      </c>
      <c r="I155" s="188" t="s">
        <v>595</v>
      </c>
      <c r="J155" s="188">
        <v>50</v>
      </c>
      <c r="K155" s="184"/>
    </row>
    <row r="156" spans="2:11" ht="15" customHeight="1">
      <c r="B156" s="163"/>
      <c r="C156" s="188" t="s">
        <v>618</v>
      </c>
      <c r="D156" s="143"/>
      <c r="E156" s="143"/>
      <c r="F156" s="189" t="s">
        <v>599</v>
      </c>
      <c r="G156" s="143"/>
      <c r="H156" s="188" t="s">
        <v>632</v>
      </c>
      <c r="I156" s="188" t="s">
        <v>595</v>
      </c>
      <c r="J156" s="188">
        <v>50</v>
      </c>
      <c r="K156" s="184"/>
    </row>
    <row r="157" spans="2:11" ht="15" customHeight="1">
      <c r="B157" s="163"/>
      <c r="C157" s="188" t="s">
        <v>88</v>
      </c>
      <c r="D157" s="143"/>
      <c r="E157" s="143"/>
      <c r="F157" s="189" t="s">
        <v>593</v>
      </c>
      <c r="G157" s="143"/>
      <c r="H157" s="188" t="s">
        <v>654</v>
      </c>
      <c r="I157" s="188" t="s">
        <v>595</v>
      </c>
      <c r="J157" s="188" t="s">
        <v>655</v>
      </c>
      <c r="K157" s="184"/>
    </row>
    <row r="158" spans="2:11" ht="15" customHeight="1">
      <c r="B158" s="163"/>
      <c r="C158" s="188" t="s">
        <v>656</v>
      </c>
      <c r="D158" s="143"/>
      <c r="E158" s="143"/>
      <c r="F158" s="189" t="s">
        <v>593</v>
      </c>
      <c r="G158" s="143"/>
      <c r="H158" s="188" t="s">
        <v>657</v>
      </c>
      <c r="I158" s="188" t="s">
        <v>627</v>
      </c>
      <c r="J158" s="188"/>
      <c r="K158" s="184"/>
    </row>
    <row r="159" spans="2:11" ht="15" customHeight="1">
      <c r="B159" s="190"/>
      <c r="C159" s="172"/>
      <c r="D159" s="172"/>
      <c r="E159" s="172"/>
      <c r="F159" s="172"/>
      <c r="G159" s="172"/>
      <c r="H159" s="172"/>
      <c r="I159" s="172"/>
      <c r="J159" s="172"/>
      <c r="K159" s="191"/>
    </row>
    <row r="160" spans="2:11" ht="18.75" customHeight="1">
      <c r="B160" s="139"/>
      <c r="C160" s="143"/>
      <c r="D160" s="143"/>
      <c r="E160" s="143"/>
      <c r="F160" s="162"/>
      <c r="G160" s="143"/>
      <c r="H160" s="143"/>
      <c r="I160" s="143"/>
      <c r="J160" s="143"/>
      <c r="K160" s="139"/>
    </row>
    <row r="161" spans="2:11" ht="18.75" customHeight="1">
      <c r="B161" s="149"/>
      <c r="C161" s="149"/>
      <c r="D161" s="149"/>
      <c r="E161" s="149"/>
      <c r="F161" s="149"/>
      <c r="G161" s="149"/>
      <c r="H161" s="149"/>
      <c r="I161" s="149"/>
      <c r="J161" s="149"/>
      <c r="K161" s="149"/>
    </row>
    <row r="162" spans="2:11" ht="7.5" customHeight="1">
      <c r="B162" s="131"/>
      <c r="C162" s="132"/>
      <c r="D162" s="132"/>
      <c r="E162" s="132"/>
      <c r="F162" s="132"/>
      <c r="G162" s="132"/>
      <c r="H162" s="132"/>
      <c r="I162" s="132"/>
      <c r="J162" s="132"/>
      <c r="K162" s="133"/>
    </row>
    <row r="163" spans="2:11" ht="45" customHeight="1">
      <c r="B163" s="134"/>
      <c r="C163" s="351" t="s">
        <v>658</v>
      </c>
      <c r="D163" s="351"/>
      <c r="E163" s="351"/>
      <c r="F163" s="351"/>
      <c r="G163" s="351"/>
      <c r="H163" s="351"/>
      <c r="I163" s="351"/>
      <c r="J163" s="351"/>
      <c r="K163" s="135"/>
    </row>
    <row r="164" spans="2:11" ht="17.25" customHeight="1">
      <c r="B164" s="134"/>
      <c r="C164" s="155" t="s">
        <v>587</v>
      </c>
      <c r="D164" s="155"/>
      <c r="E164" s="155"/>
      <c r="F164" s="155" t="s">
        <v>588</v>
      </c>
      <c r="G164" s="192"/>
      <c r="H164" s="193" t="s">
        <v>110</v>
      </c>
      <c r="I164" s="193" t="s">
        <v>53</v>
      </c>
      <c r="J164" s="155" t="s">
        <v>589</v>
      </c>
      <c r="K164" s="135"/>
    </row>
    <row r="165" spans="2:11" ht="17.25" customHeight="1">
      <c r="B165" s="136"/>
      <c r="C165" s="157" t="s">
        <v>590</v>
      </c>
      <c r="D165" s="157"/>
      <c r="E165" s="157"/>
      <c r="F165" s="158" t="s">
        <v>591</v>
      </c>
      <c r="G165" s="194"/>
      <c r="H165" s="195"/>
      <c r="I165" s="195"/>
      <c r="J165" s="157" t="s">
        <v>592</v>
      </c>
      <c r="K165" s="137"/>
    </row>
    <row r="166" spans="2:11" ht="5.25" customHeight="1">
      <c r="B166" s="163"/>
      <c r="C166" s="160"/>
      <c r="D166" s="160"/>
      <c r="E166" s="160"/>
      <c r="F166" s="160"/>
      <c r="G166" s="161"/>
      <c r="H166" s="160"/>
      <c r="I166" s="160"/>
      <c r="J166" s="160"/>
      <c r="K166" s="184"/>
    </row>
    <row r="167" spans="2:11" ht="15" customHeight="1">
      <c r="B167" s="163"/>
      <c r="C167" s="143" t="s">
        <v>596</v>
      </c>
      <c r="D167" s="143"/>
      <c r="E167" s="143"/>
      <c r="F167" s="162" t="s">
        <v>593</v>
      </c>
      <c r="G167" s="143"/>
      <c r="H167" s="143" t="s">
        <v>632</v>
      </c>
      <c r="I167" s="143" t="s">
        <v>595</v>
      </c>
      <c r="J167" s="143">
        <v>120</v>
      </c>
      <c r="K167" s="184"/>
    </row>
    <row r="168" spans="2:11" ht="15" customHeight="1">
      <c r="B168" s="163"/>
      <c r="C168" s="143" t="s">
        <v>641</v>
      </c>
      <c r="D168" s="143"/>
      <c r="E168" s="143"/>
      <c r="F168" s="162" t="s">
        <v>593</v>
      </c>
      <c r="G168" s="143"/>
      <c r="H168" s="143" t="s">
        <v>642</v>
      </c>
      <c r="I168" s="143" t="s">
        <v>595</v>
      </c>
      <c r="J168" s="143" t="s">
        <v>643</v>
      </c>
      <c r="K168" s="184"/>
    </row>
    <row r="169" spans="2:11" ht="15" customHeight="1">
      <c r="B169" s="163"/>
      <c r="C169" s="143" t="s">
        <v>542</v>
      </c>
      <c r="D169" s="143"/>
      <c r="E169" s="143"/>
      <c r="F169" s="162" t="s">
        <v>593</v>
      </c>
      <c r="G169" s="143"/>
      <c r="H169" s="143" t="s">
        <v>659</v>
      </c>
      <c r="I169" s="143" t="s">
        <v>595</v>
      </c>
      <c r="J169" s="143" t="s">
        <v>643</v>
      </c>
      <c r="K169" s="184"/>
    </row>
    <row r="170" spans="2:11" ht="15" customHeight="1">
      <c r="B170" s="163"/>
      <c r="C170" s="143" t="s">
        <v>598</v>
      </c>
      <c r="D170" s="143"/>
      <c r="E170" s="143"/>
      <c r="F170" s="162" t="s">
        <v>599</v>
      </c>
      <c r="G170" s="143"/>
      <c r="H170" s="143" t="s">
        <v>659</v>
      </c>
      <c r="I170" s="143" t="s">
        <v>595</v>
      </c>
      <c r="J170" s="143">
        <v>50</v>
      </c>
      <c r="K170" s="184"/>
    </row>
    <row r="171" spans="2:11" ht="15" customHeight="1">
      <c r="B171" s="163"/>
      <c r="C171" s="143" t="s">
        <v>601</v>
      </c>
      <c r="D171" s="143"/>
      <c r="E171" s="143"/>
      <c r="F171" s="162" t="s">
        <v>593</v>
      </c>
      <c r="G171" s="143"/>
      <c r="H171" s="143" t="s">
        <v>659</v>
      </c>
      <c r="I171" s="143" t="s">
        <v>603</v>
      </c>
      <c r="J171" s="143"/>
      <c r="K171" s="184"/>
    </row>
    <row r="172" spans="2:11" ht="15" customHeight="1">
      <c r="B172" s="163"/>
      <c r="C172" s="143" t="s">
        <v>612</v>
      </c>
      <c r="D172" s="143"/>
      <c r="E172" s="143"/>
      <c r="F172" s="162" t="s">
        <v>599</v>
      </c>
      <c r="G172" s="143"/>
      <c r="H172" s="143" t="s">
        <v>659</v>
      </c>
      <c r="I172" s="143" t="s">
        <v>595</v>
      </c>
      <c r="J172" s="143">
        <v>50</v>
      </c>
      <c r="K172" s="184"/>
    </row>
    <row r="173" spans="2:11" ht="15" customHeight="1">
      <c r="B173" s="163"/>
      <c r="C173" s="143" t="s">
        <v>620</v>
      </c>
      <c r="D173" s="143"/>
      <c r="E173" s="143"/>
      <c r="F173" s="162" t="s">
        <v>599</v>
      </c>
      <c r="G173" s="143"/>
      <c r="H173" s="143" t="s">
        <v>659</v>
      </c>
      <c r="I173" s="143" t="s">
        <v>595</v>
      </c>
      <c r="J173" s="143">
        <v>50</v>
      </c>
      <c r="K173" s="184"/>
    </row>
    <row r="174" spans="2:11" ht="15" customHeight="1">
      <c r="B174" s="163"/>
      <c r="C174" s="143" t="s">
        <v>618</v>
      </c>
      <c r="D174" s="143"/>
      <c r="E174" s="143"/>
      <c r="F174" s="162" t="s">
        <v>599</v>
      </c>
      <c r="G174" s="143"/>
      <c r="H174" s="143" t="s">
        <v>659</v>
      </c>
      <c r="I174" s="143" t="s">
        <v>595</v>
      </c>
      <c r="J174" s="143">
        <v>50</v>
      </c>
      <c r="K174" s="184"/>
    </row>
    <row r="175" spans="2:11" ht="15" customHeight="1">
      <c r="B175" s="163"/>
      <c r="C175" s="143" t="s">
        <v>109</v>
      </c>
      <c r="D175" s="143"/>
      <c r="E175" s="143"/>
      <c r="F175" s="162" t="s">
        <v>593</v>
      </c>
      <c r="G175" s="143"/>
      <c r="H175" s="143" t="s">
        <v>660</v>
      </c>
      <c r="I175" s="143" t="s">
        <v>661</v>
      </c>
      <c r="J175" s="143"/>
      <c r="K175" s="184"/>
    </row>
    <row r="176" spans="2:11" ht="15" customHeight="1">
      <c r="B176" s="163"/>
      <c r="C176" s="143" t="s">
        <v>53</v>
      </c>
      <c r="D176" s="143"/>
      <c r="E176" s="143"/>
      <c r="F176" s="162" t="s">
        <v>593</v>
      </c>
      <c r="G176" s="143"/>
      <c r="H176" s="143" t="s">
        <v>662</v>
      </c>
      <c r="I176" s="143" t="s">
        <v>663</v>
      </c>
      <c r="J176" s="143">
        <v>1</v>
      </c>
      <c r="K176" s="184"/>
    </row>
    <row r="177" spans="2:11" ht="15" customHeight="1">
      <c r="B177" s="163"/>
      <c r="C177" s="143" t="s">
        <v>49</v>
      </c>
      <c r="D177" s="143"/>
      <c r="E177" s="143"/>
      <c r="F177" s="162" t="s">
        <v>593</v>
      </c>
      <c r="G177" s="143"/>
      <c r="H177" s="143" t="s">
        <v>664</v>
      </c>
      <c r="I177" s="143" t="s">
        <v>595</v>
      </c>
      <c r="J177" s="143">
        <v>20</v>
      </c>
      <c r="K177" s="184"/>
    </row>
    <row r="178" spans="2:11" ht="15" customHeight="1">
      <c r="B178" s="163"/>
      <c r="C178" s="143" t="s">
        <v>110</v>
      </c>
      <c r="D178" s="143"/>
      <c r="E178" s="143"/>
      <c r="F178" s="162" t="s">
        <v>593</v>
      </c>
      <c r="G178" s="143"/>
      <c r="H178" s="143" t="s">
        <v>665</v>
      </c>
      <c r="I178" s="143" t="s">
        <v>595</v>
      </c>
      <c r="J178" s="143">
        <v>255</v>
      </c>
      <c r="K178" s="184"/>
    </row>
    <row r="179" spans="2:11" ht="15" customHeight="1">
      <c r="B179" s="163"/>
      <c r="C179" s="143" t="s">
        <v>111</v>
      </c>
      <c r="D179" s="143"/>
      <c r="E179" s="143"/>
      <c r="F179" s="162" t="s">
        <v>593</v>
      </c>
      <c r="G179" s="143"/>
      <c r="H179" s="143" t="s">
        <v>558</v>
      </c>
      <c r="I179" s="143" t="s">
        <v>595</v>
      </c>
      <c r="J179" s="143">
        <v>10</v>
      </c>
      <c r="K179" s="184"/>
    </row>
    <row r="180" spans="2:11" ht="15" customHeight="1">
      <c r="B180" s="163"/>
      <c r="C180" s="143" t="s">
        <v>112</v>
      </c>
      <c r="D180" s="143"/>
      <c r="E180" s="143"/>
      <c r="F180" s="162" t="s">
        <v>593</v>
      </c>
      <c r="G180" s="143"/>
      <c r="H180" s="143" t="s">
        <v>666</v>
      </c>
      <c r="I180" s="143" t="s">
        <v>627</v>
      </c>
      <c r="J180" s="143"/>
      <c r="K180" s="184"/>
    </row>
    <row r="181" spans="2:11" ht="15" customHeight="1">
      <c r="B181" s="163"/>
      <c r="C181" s="143" t="s">
        <v>667</v>
      </c>
      <c r="D181" s="143"/>
      <c r="E181" s="143"/>
      <c r="F181" s="162" t="s">
        <v>593</v>
      </c>
      <c r="G181" s="143"/>
      <c r="H181" s="143" t="s">
        <v>668</v>
      </c>
      <c r="I181" s="143" t="s">
        <v>627</v>
      </c>
      <c r="J181" s="143"/>
      <c r="K181" s="184"/>
    </row>
    <row r="182" spans="2:11" ht="15" customHeight="1">
      <c r="B182" s="163"/>
      <c r="C182" s="143" t="s">
        <v>656</v>
      </c>
      <c r="D182" s="143"/>
      <c r="E182" s="143"/>
      <c r="F182" s="162" t="s">
        <v>593</v>
      </c>
      <c r="G182" s="143"/>
      <c r="H182" s="143" t="s">
        <v>669</v>
      </c>
      <c r="I182" s="143" t="s">
        <v>627</v>
      </c>
      <c r="J182" s="143"/>
      <c r="K182" s="184"/>
    </row>
    <row r="183" spans="2:11" ht="15" customHeight="1">
      <c r="B183" s="163"/>
      <c r="C183" s="143" t="s">
        <v>114</v>
      </c>
      <c r="D183" s="143"/>
      <c r="E183" s="143"/>
      <c r="F183" s="162" t="s">
        <v>599</v>
      </c>
      <c r="G183" s="143"/>
      <c r="H183" s="143" t="s">
        <v>670</v>
      </c>
      <c r="I183" s="143" t="s">
        <v>595</v>
      </c>
      <c r="J183" s="143">
        <v>50</v>
      </c>
      <c r="K183" s="184"/>
    </row>
    <row r="184" spans="2:11" ht="15" customHeight="1">
      <c r="B184" s="163"/>
      <c r="C184" s="143" t="s">
        <v>671</v>
      </c>
      <c r="D184" s="143"/>
      <c r="E184" s="143"/>
      <c r="F184" s="162" t="s">
        <v>599</v>
      </c>
      <c r="G184" s="143"/>
      <c r="H184" s="143" t="s">
        <v>672</v>
      </c>
      <c r="I184" s="143" t="s">
        <v>673</v>
      </c>
      <c r="J184" s="143"/>
      <c r="K184" s="184"/>
    </row>
    <row r="185" spans="2:11" ht="15" customHeight="1">
      <c r="B185" s="163"/>
      <c r="C185" s="143" t="s">
        <v>674</v>
      </c>
      <c r="D185" s="143"/>
      <c r="E185" s="143"/>
      <c r="F185" s="162" t="s">
        <v>599</v>
      </c>
      <c r="G185" s="143"/>
      <c r="H185" s="143" t="s">
        <v>675</v>
      </c>
      <c r="I185" s="143" t="s">
        <v>673</v>
      </c>
      <c r="J185" s="143"/>
      <c r="K185" s="184"/>
    </row>
    <row r="186" spans="2:11" ht="15" customHeight="1">
      <c r="B186" s="163"/>
      <c r="C186" s="143" t="s">
        <v>676</v>
      </c>
      <c r="D186" s="143"/>
      <c r="E186" s="143"/>
      <c r="F186" s="162" t="s">
        <v>599</v>
      </c>
      <c r="G186" s="143"/>
      <c r="H186" s="143" t="s">
        <v>677</v>
      </c>
      <c r="I186" s="143" t="s">
        <v>673</v>
      </c>
      <c r="J186" s="143"/>
      <c r="K186" s="184"/>
    </row>
    <row r="187" spans="2:11" ht="15" customHeight="1">
      <c r="B187" s="163"/>
      <c r="C187" s="196" t="s">
        <v>678</v>
      </c>
      <c r="D187" s="143"/>
      <c r="E187" s="143"/>
      <c r="F187" s="162" t="s">
        <v>599</v>
      </c>
      <c r="G187" s="143"/>
      <c r="H187" s="143" t="s">
        <v>679</v>
      </c>
      <c r="I187" s="143" t="s">
        <v>680</v>
      </c>
      <c r="J187" s="197" t="s">
        <v>681</v>
      </c>
      <c r="K187" s="184"/>
    </row>
    <row r="188" spans="2:11" ht="15" customHeight="1">
      <c r="B188" s="163"/>
      <c r="C188" s="148" t="s">
        <v>38</v>
      </c>
      <c r="D188" s="143"/>
      <c r="E188" s="143"/>
      <c r="F188" s="162" t="s">
        <v>593</v>
      </c>
      <c r="G188" s="143"/>
      <c r="H188" s="139" t="s">
        <v>682</v>
      </c>
      <c r="I188" s="143" t="s">
        <v>683</v>
      </c>
      <c r="J188" s="143"/>
      <c r="K188" s="184"/>
    </row>
    <row r="189" spans="2:11" ht="15" customHeight="1">
      <c r="B189" s="163"/>
      <c r="C189" s="148" t="s">
        <v>684</v>
      </c>
      <c r="D189" s="143"/>
      <c r="E189" s="143"/>
      <c r="F189" s="162" t="s">
        <v>593</v>
      </c>
      <c r="G189" s="143"/>
      <c r="H189" s="143" t="s">
        <v>685</v>
      </c>
      <c r="I189" s="143" t="s">
        <v>627</v>
      </c>
      <c r="J189" s="143"/>
      <c r="K189" s="184"/>
    </row>
    <row r="190" spans="2:11" ht="15" customHeight="1">
      <c r="B190" s="163"/>
      <c r="C190" s="148" t="s">
        <v>686</v>
      </c>
      <c r="D190" s="143"/>
      <c r="E190" s="143"/>
      <c r="F190" s="162" t="s">
        <v>593</v>
      </c>
      <c r="G190" s="143"/>
      <c r="H190" s="143" t="s">
        <v>687</v>
      </c>
      <c r="I190" s="143" t="s">
        <v>627</v>
      </c>
      <c r="J190" s="143"/>
      <c r="K190" s="184"/>
    </row>
    <row r="191" spans="2:11" ht="15" customHeight="1">
      <c r="B191" s="163"/>
      <c r="C191" s="148" t="s">
        <v>688</v>
      </c>
      <c r="D191" s="143"/>
      <c r="E191" s="143"/>
      <c r="F191" s="162" t="s">
        <v>599</v>
      </c>
      <c r="G191" s="143"/>
      <c r="H191" s="143" t="s">
        <v>689</v>
      </c>
      <c r="I191" s="143" t="s">
        <v>627</v>
      </c>
      <c r="J191" s="143"/>
      <c r="K191" s="184"/>
    </row>
    <row r="192" spans="2:11" ht="15" customHeight="1">
      <c r="B192" s="190"/>
      <c r="C192" s="198"/>
      <c r="D192" s="172"/>
      <c r="E192" s="172"/>
      <c r="F192" s="172"/>
      <c r="G192" s="172"/>
      <c r="H192" s="172"/>
      <c r="I192" s="172"/>
      <c r="J192" s="172"/>
      <c r="K192" s="191"/>
    </row>
    <row r="193" spans="2:11" ht="18.75" customHeight="1">
      <c r="B193" s="139"/>
      <c r="C193" s="143"/>
      <c r="D193" s="143"/>
      <c r="E193" s="143"/>
      <c r="F193" s="162"/>
      <c r="G193" s="143"/>
      <c r="H193" s="143"/>
      <c r="I193" s="143"/>
      <c r="J193" s="143"/>
      <c r="K193" s="139"/>
    </row>
    <row r="194" spans="2:11" ht="18.75" customHeight="1">
      <c r="B194" s="139"/>
      <c r="C194" s="143"/>
      <c r="D194" s="143"/>
      <c r="E194" s="143"/>
      <c r="F194" s="162"/>
      <c r="G194" s="143"/>
      <c r="H194" s="143"/>
      <c r="I194" s="143"/>
      <c r="J194" s="143"/>
      <c r="K194" s="139"/>
    </row>
    <row r="195" spans="2:11" ht="18.75" customHeight="1">
      <c r="B195" s="149"/>
      <c r="C195" s="149"/>
      <c r="D195" s="149"/>
      <c r="E195" s="149"/>
      <c r="F195" s="149"/>
      <c r="G195" s="149"/>
      <c r="H195" s="149"/>
      <c r="I195" s="149"/>
      <c r="J195" s="149"/>
      <c r="K195" s="149"/>
    </row>
    <row r="196" spans="2:11">
      <c r="B196" s="131"/>
      <c r="C196" s="132"/>
      <c r="D196" s="132"/>
      <c r="E196" s="132"/>
      <c r="F196" s="132"/>
      <c r="G196" s="132"/>
      <c r="H196" s="132"/>
      <c r="I196" s="132"/>
      <c r="J196" s="132"/>
      <c r="K196" s="133"/>
    </row>
    <row r="197" spans="2:11" ht="22.2">
      <c r="B197" s="134"/>
      <c r="C197" s="351" t="s">
        <v>690</v>
      </c>
      <c r="D197" s="351"/>
      <c r="E197" s="351"/>
      <c r="F197" s="351"/>
      <c r="G197" s="351"/>
      <c r="H197" s="351"/>
      <c r="I197" s="351"/>
      <c r="J197" s="351"/>
      <c r="K197" s="135"/>
    </row>
    <row r="198" spans="2:11" ht="25.5" customHeight="1">
      <c r="B198" s="134"/>
      <c r="C198" s="199" t="s">
        <v>691</v>
      </c>
      <c r="D198" s="199"/>
      <c r="E198" s="199"/>
      <c r="F198" s="199" t="s">
        <v>692</v>
      </c>
      <c r="G198" s="200"/>
      <c r="H198" s="357" t="s">
        <v>693</v>
      </c>
      <c r="I198" s="357"/>
      <c r="J198" s="357"/>
      <c r="K198" s="135"/>
    </row>
    <row r="199" spans="2:11" ht="5.25" customHeight="1">
      <c r="B199" s="163"/>
      <c r="C199" s="160"/>
      <c r="D199" s="160"/>
      <c r="E199" s="160"/>
      <c r="F199" s="160"/>
      <c r="G199" s="143"/>
      <c r="H199" s="160"/>
      <c r="I199" s="160"/>
      <c r="J199" s="160"/>
      <c r="K199" s="184"/>
    </row>
    <row r="200" spans="2:11" ht="15" customHeight="1">
      <c r="B200" s="163"/>
      <c r="C200" s="143" t="s">
        <v>683</v>
      </c>
      <c r="D200" s="143"/>
      <c r="E200" s="143"/>
      <c r="F200" s="162" t="s">
        <v>39</v>
      </c>
      <c r="G200" s="143"/>
      <c r="H200" s="353" t="s">
        <v>694</v>
      </c>
      <c r="I200" s="353"/>
      <c r="J200" s="353"/>
      <c r="K200" s="184"/>
    </row>
    <row r="201" spans="2:11" ht="15" customHeight="1">
      <c r="B201" s="163"/>
      <c r="C201" s="169"/>
      <c r="D201" s="143"/>
      <c r="E201" s="143"/>
      <c r="F201" s="162" t="s">
        <v>40</v>
      </c>
      <c r="G201" s="143"/>
      <c r="H201" s="353" t="s">
        <v>695</v>
      </c>
      <c r="I201" s="353"/>
      <c r="J201" s="353"/>
      <c r="K201" s="184"/>
    </row>
    <row r="202" spans="2:11" ht="15" customHeight="1">
      <c r="B202" s="163"/>
      <c r="C202" s="169"/>
      <c r="D202" s="143"/>
      <c r="E202" s="143"/>
      <c r="F202" s="162" t="s">
        <v>43</v>
      </c>
      <c r="G202" s="143"/>
      <c r="H202" s="353" t="s">
        <v>696</v>
      </c>
      <c r="I202" s="353"/>
      <c r="J202" s="353"/>
      <c r="K202" s="184"/>
    </row>
    <row r="203" spans="2:11" ht="15" customHeight="1">
      <c r="B203" s="163"/>
      <c r="C203" s="143"/>
      <c r="D203" s="143"/>
      <c r="E203" s="143"/>
      <c r="F203" s="162" t="s">
        <v>41</v>
      </c>
      <c r="G203" s="143"/>
      <c r="H203" s="353" t="s">
        <v>697</v>
      </c>
      <c r="I203" s="353"/>
      <c r="J203" s="353"/>
      <c r="K203" s="184"/>
    </row>
    <row r="204" spans="2:11" ht="15" customHeight="1">
      <c r="B204" s="163"/>
      <c r="C204" s="143"/>
      <c r="D204" s="143"/>
      <c r="E204" s="143"/>
      <c r="F204" s="162" t="s">
        <v>42</v>
      </c>
      <c r="G204" s="143"/>
      <c r="H204" s="353" t="s">
        <v>698</v>
      </c>
      <c r="I204" s="353"/>
      <c r="J204" s="353"/>
      <c r="K204" s="184"/>
    </row>
    <row r="205" spans="2:11" ht="15" customHeight="1">
      <c r="B205" s="163"/>
      <c r="C205" s="143"/>
      <c r="D205" s="143"/>
      <c r="E205" s="143"/>
      <c r="F205" s="162"/>
      <c r="G205" s="143"/>
      <c r="H205" s="143"/>
      <c r="I205" s="143"/>
      <c r="J205" s="143"/>
      <c r="K205" s="184"/>
    </row>
    <row r="206" spans="2:11" ht="15" customHeight="1">
      <c r="B206" s="163"/>
      <c r="C206" s="143" t="s">
        <v>639</v>
      </c>
      <c r="D206" s="143"/>
      <c r="E206" s="143"/>
      <c r="F206" s="162" t="s">
        <v>75</v>
      </c>
      <c r="G206" s="143"/>
      <c r="H206" s="353" t="s">
        <v>699</v>
      </c>
      <c r="I206" s="353"/>
      <c r="J206" s="353"/>
      <c r="K206" s="184"/>
    </row>
    <row r="207" spans="2:11" ht="15" customHeight="1">
      <c r="B207" s="163"/>
      <c r="C207" s="169"/>
      <c r="D207" s="143"/>
      <c r="E207" s="143"/>
      <c r="F207" s="162" t="s">
        <v>536</v>
      </c>
      <c r="G207" s="143"/>
      <c r="H207" s="353" t="s">
        <v>537</v>
      </c>
      <c r="I207" s="353"/>
      <c r="J207" s="353"/>
      <c r="K207" s="184"/>
    </row>
    <row r="208" spans="2:11" ht="15" customHeight="1">
      <c r="B208" s="163"/>
      <c r="C208" s="143"/>
      <c r="D208" s="143"/>
      <c r="E208" s="143"/>
      <c r="F208" s="162" t="s">
        <v>534</v>
      </c>
      <c r="G208" s="143"/>
      <c r="H208" s="353" t="s">
        <v>700</v>
      </c>
      <c r="I208" s="353"/>
      <c r="J208" s="353"/>
      <c r="K208" s="184"/>
    </row>
    <row r="209" spans="2:11" ht="15" customHeight="1">
      <c r="B209" s="201"/>
      <c r="C209" s="169"/>
      <c r="D209" s="169"/>
      <c r="E209" s="169"/>
      <c r="F209" s="162" t="s">
        <v>538</v>
      </c>
      <c r="G209" s="148"/>
      <c r="H209" s="352" t="s">
        <v>539</v>
      </c>
      <c r="I209" s="352"/>
      <c r="J209" s="352"/>
      <c r="K209" s="202"/>
    </row>
    <row r="210" spans="2:11" ht="15" customHeight="1">
      <c r="B210" s="201"/>
      <c r="C210" s="169"/>
      <c r="D210" s="169"/>
      <c r="E210" s="169"/>
      <c r="F210" s="162" t="s">
        <v>540</v>
      </c>
      <c r="G210" s="148"/>
      <c r="H210" s="352" t="s">
        <v>701</v>
      </c>
      <c r="I210" s="352"/>
      <c r="J210" s="352"/>
      <c r="K210" s="202"/>
    </row>
    <row r="211" spans="2:11" ht="15" customHeight="1">
      <c r="B211" s="201"/>
      <c r="C211" s="169"/>
      <c r="D211" s="169"/>
      <c r="E211" s="169"/>
      <c r="F211" s="203"/>
      <c r="G211" s="148"/>
      <c r="H211" s="204"/>
      <c r="I211" s="204"/>
      <c r="J211" s="204"/>
      <c r="K211" s="202"/>
    </row>
    <row r="212" spans="2:11" ht="15" customHeight="1">
      <c r="B212" s="201"/>
      <c r="C212" s="143" t="s">
        <v>663</v>
      </c>
      <c r="D212" s="169"/>
      <c r="E212" s="169"/>
      <c r="F212" s="162">
        <v>1</v>
      </c>
      <c r="G212" s="148"/>
      <c r="H212" s="352" t="s">
        <v>702</v>
      </c>
      <c r="I212" s="352"/>
      <c r="J212" s="352"/>
      <c r="K212" s="202"/>
    </row>
    <row r="213" spans="2:11" ht="15" customHeight="1">
      <c r="B213" s="201"/>
      <c r="C213" s="169"/>
      <c r="D213" s="169"/>
      <c r="E213" s="169"/>
      <c r="F213" s="162">
        <v>2</v>
      </c>
      <c r="G213" s="148"/>
      <c r="H213" s="352" t="s">
        <v>703</v>
      </c>
      <c r="I213" s="352"/>
      <c r="J213" s="352"/>
      <c r="K213" s="202"/>
    </row>
    <row r="214" spans="2:11" ht="15" customHeight="1">
      <c r="B214" s="201"/>
      <c r="C214" s="169"/>
      <c r="D214" s="169"/>
      <c r="E214" s="169"/>
      <c r="F214" s="162">
        <v>3</v>
      </c>
      <c r="G214" s="148"/>
      <c r="H214" s="352" t="s">
        <v>704</v>
      </c>
      <c r="I214" s="352"/>
      <c r="J214" s="352"/>
      <c r="K214" s="202"/>
    </row>
    <row r="215" spans="2:11" ht="15" customHeight="1">
      <c r="B215" s="201"/>
      <c r="C215" s="169"/>
      <c r="D215" s="169"/>
      <c r="E215" s="169"/>
      <c r="F215" s="162">
        <v>4</v>
      </c>
      <c r="G215" s="148"/>
      <c r="H215" s="352" t="s">
        <v>705</v>
      </c>
      <c r="I215" s="352"/>
      <c r="J215" s="352"/>
      <c r="K215" s="202"/>
    </row>
    <row r="216" spans="2:11" ht="12.75" customHeight="1">
      <c r="B216" s="205"/>
      <c r="C216" s="206"/>
      <c r="D216" s="206"/>
      <c r="E216" s="206"/>
      <c r="F216" s="206"/>
      <c r="G216" s="206"/>
      <c r="H216" s="206"/>
      <c r="I216" s="206"/>
      <c r="J216" s="206"/>
      <c r="K216" s="207"/>
    </row>
  </sheetData>
  <sheetProtection algorithmName="SHA-512" hashValue="+fMiLQprTxdd2KFCHkW6hfz3p8urhXKI2yEAtG0FsAgUpakqsOkQDyO0uzFLIp0MuDOEZL+8LQKsGp72b/UTDg==" saltValue="c8D4GIYzkrYPqjIDHygyBA==" spinCount="100000" sheet="1" objects="1" scenarios="1" selectLockedCells="1" selectUnlockedCells="1"/>
  <mergeCells count="77">
    <mergeCell ref="C3:J3"/>
    <mergeCell ref="C4:J4"/>
    <mergeCell ref="C6:J6"/>
    <mergeCell ref="C7:J7"/>
    <mergeCell ref="D11:J11"/>
    <mergeCell ref="D14:J14"/>
    <mergeCell ref="D15:J15"/>
    <mergeCell ref="F16:J16"/>
    <mergeCell ref="F17:J17"/>
    <mergeCell ref="C9:J9"/>
    <mergeCell ref="D10:J10"/>
    <mergeCell ref="D13:J13"/>
    <mergeCell ref="D31:J31"/>
    <mergeCell ref="C24:J24"/>
    <mergeCell ref="D32:J32"/>
    <mergeCell ref="F18:J18"/>
    <mergeCell ref="F21:J21"/>
    <mergeCell ref="C23:J23"/>
    <mergeCell ref="D25:J25"/>
    <mergeCell ref="D26:J26"/>
    <mergeCell ref="D28:J28"/>
    <mergeCell ref="D29:J29"/>
    <mergeCell ref="F19:J19"/>
    <mergeCell ref="F20:J20"/>
    <mergeCell ref="D33:J33"/>
    <mergeCell ref="G34:J34"/>
    <mergeCell ref="G35:J35"/>
    <mergeCell ref="D49:J49"/>
    <mergeCell ref="E48:J48"/>
    <mergeCell ref="G36:J36"/>
    <mergeCell ref="G37:J37"/>
    <mergeCell ref="D58:J58"/>
    <mergeCell ref="D59:J59"/>
    <mergeCell ref="C50:J50"/>
    <mergeCell ref="G38:J38"/>
    <mergeCell ref="G39:J39"/>
    <mergeCell ref="G40:J40"/>
    <mergeCell ref="G41:J41"/>
    <mergeCell ref="G42:J42"/>
    <mergeCell ref="G43:J43"/>
    <mergeCell ref="D45:J45"/>
    <mergeCell ref="E46:J46"/>
    <mergeCell ref="E47:J47"/>
    <mergeCell ref="C52:J52"/>
    <mergeCell ref="C53:J53"/>
    <mergeCell ref="C55:J55"/>
    <mergeCell ref="D56:J56"/>
    <mergeCell ref="D57:J57"/>
    <mergeCell ref="H200:J200"/>
    <mergeCell ref="D60:J60"/>
    <mergeCell ref="D63:J63"/>
    <mergeCell ref="D64:J64"/>
    <mergeCell ref="D66:J66"/>
    <mergeCell ref="D65:J65"/>
    <mergeCell ref="C100:J100"/>
    <mergeCell ref="D61:J61"/>
    <mergeCell ref="D67:J67"/>
    <mergeCell ref="D68:J68"/>
    <mergeCell ref="C73:J73"/>
    <mergeCell ref="H198:J198"/>
    <mergeCell ref="C163:J163"/>
    <mergeCell ref="C120:J120"/>
    <mergeCell ref="C145:J145"/>
    <mergeCell ref="C197:J197"/>
    <mergeCell ref="H215:J215"/>
    <mergeCell ref="H213:J213"/>
    <mergeCell ref="H210:J210"/>
    <mergeCell ref="H209:J209"/>
    <mergeCell ref="H207:J207"/>
    <mergeCell ref="H208:J208"/>
    <mergeCell ref="H203:J203"/>
    <mergeCell ref="H201:J201"/>
    <mergeCell ref="H212:J212"/>
    <mergeCell ref="H214:J214"/>
    <mergeCell ref="H206:J206"/>
    <mergeCell ref="H204:J204"/>
    <mergeCell ref="H202:J202"/>
  </mergeCells>
  <pageMargins left="0.59027779999999996" right="0.59027779999999996" top="0.59027779999999996" bottom="0.59027779999999996" header="0" footer="0"/>
  <pageSetup paperSize="9" scale="77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soubor - Potrubní část</vt:lpstr>
      <vt:lpstr>Pokyny pro vyplnění</vt:lpstr>
      <vt:lpstr>'Rekapitulace stavby'!Názvy_tisku</vt:lpstr>
      <vt:lpstr>'soubor - Potrubní část'!Názvy_tisku</vt:lpstr>
      <vt:lpstr>'Pokyny pro vyplnění'!Oblast_tisku</vt:lpstr>
      <vt:lpstr>'Rekapitulace stavby'!Oblast_tisku</vt:lpstr>
      <vt:lpstr>'soubor - Potrubní část'!Oblast_tisku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</dc:creator>
  <cp:lastModifiedBy>ivojt</cp:lastModifiedBy>
  <dcterms:created xsi:type="dcterms:W3CDTF">2018-04-10T07:40:48Z</dcterms:created>
  <dcterms:modified xsi:type="dcterms:W3CDTF">2018-04-16T18:01:44Z</dcterms:modified>
</cp:coreProperties>
</file>