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Hanka\__OLKR\Sportovní infrastruktura\_2025\Velký Týnec\2) VŘ\1) zadání\"/>
    </mc:Choice>
  </mc:AlternateContent>
  <xr:revisionPtr revIDLastSave="0" documentId="13_ncr:1_{CADD6421-801B-4EB6-863E-E577B7E73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SO 02 - Dětské hřiště" sheetId="4" r:id="rId2"/>
    <sheet name="VRN - Vedlejší rozpočtové..." sheetId="5" r:id="rId3"/>
  </sheets>
  <definedNames>
    <definedName name="_xlnm._FilterDatabase" localSheetId="1" hidden="1">'SO 02 - Dětské hřiště'!$C$122:$K$206</definedName>
    <definedName name="_xlnm._FilterDatabase" localSheetId="2" hidden="1">'VRN - Vedlejší rozpočtové...'!$C$117:$K$126</definedName>
    <definedName name="_xlnm.Print_Titles" localSheetId="0">'Rekapitulace stavby'!$92:$92</definedName>
    <definedName name="_xlnm.Print_Titles" localSheetId="1">'SO 02 - Dětské hřiště'!$122:$122</definedName>
    <definedName name="_xlnm.Print_Titles" localSheetId="2">'VRN - Vedlejší rozpočtové...'!$117:$117</definedName>
    <definedName name="_xlnm.Print_Area" localSheetId="0">'Rekapitulace stavby'!$D$4:$AO$76,'Rekapitulace stavby'!$C$82:$AQ$97</definedName>
    <definedName name="_xlnm.Print_Area" localSheetId="1">'SO 02 - Dětské hřiště'!$C$4:$J$76,'SO 02 - Dětské hřiště'!$C$82:$J$104,'SO 02 - Dětské hřiště'!$C$110:$J$206</definedName>
    <definedName name="_xlnm.Print_Area" localSheetId="2">'VRN - Vedlejší rozpočtové...'!$C$4:$J$76,'VRN - Vedlejší rozpočtové...'!$C$82:$J$99,'VRN - Vedlejší rozpočtové...'!$C$105:$J$126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5" l="1"/>
  <c r="E18" i="5"/>
  <c r="F115" i="5" s="1"/>
  <c r="E18" i="4"/>
  <c r="E15" i="4"/>
  <c r="AM90" i="1"/>
  <c r="L90" i="1"/>
  <c r="AM89" i="1"/>
  <c r="L89" i="1"/>
  <c r="AM87" i="1"/>
  <c r="L87" i="1"/>
  <c r="L85" i="1"/>
  <c r="J158" i="4"/>
  <c r="AK26" i="1"/>
  <c r="J37" i="5"/>
  <c r="J36" i="5"/>
  <c r="AY96" i="1"/>
  <c r="J35" i="5"/>
  <c r="AX96" i="1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F35" i="5" s="1"/>
  <c r="BF122" i="5"/>
  <c r="T122" i="5"/>
  <c r="R122" i="5"/>
  <c r="P122" i="5"/>
  <c r="BI120" i="5"/>
  <c r="BH120" i="5"/>
  <c r="BG120" i="5"/>
  <c r="BF120" i="5"/>
  <c r="T120" i="5"/>
  <c r="T119" i="5" s="1"/>
  <c r="R120" i="5"/>
  <c r="R119" i="5"/>
  <c r="P120" i="5"/>
  <c r="P119" i="5"/>
  <c r="F112" i="5"/>
  <c r="E110" i="5"/>
  <c r="F89" i="5"/>
  <c r="E87" i="5"/>
  <c r="J24" i="5"/>
  <c r="E24" i="5"/>
  <c r="J115" i="5" s="1"/>
  <c r="J23" i="5"/>
  <c r="J21" i="5"/>
  <c r="E21" i="5"/>
  <c r="J114" i="5"/>
  <c r="J20" i="5"/>
  <c r="J18" i="5"/>
  <c r="J17" i="5"/>
  <c r="J15" i="5"/>
  <c r="F91" i="5"/>
  <c r="J14" i="5"/>
  <c r="J12" i="5"/>
  <c r="J112" i="5" s="1"/>
  <c r="E7" i="5"/>
  <c r="E108" i="5"/>
  <c r="J37" i="4"/>
  <c r="J36" i="4"/>
  <c r="AY95" i="1" s="1"/>
  <c r="J35" i="4"/>
  <c r="AX95" i="1"/>
  <c r="BI206" i="4"/>
  <c r="BH206" i="4"/>
  <c r="BG206" i="4"/>
  <c r="BF206" i="4"/>
  <c r="T206" i="4"/>
  <c r="T205" i="4"/>
  <c r="R206" i="4"/>
  <c r="R205" i="4" s="1"/>
  <c r="P206" i="4"/>
  <c r="P205" i="4" s="1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6" i="4"/>
  <c r="BH196" i="4"/>
  <c r="BG196" i="4"/>
  <c r="BF196" i="4"/>
  <c r="T196" i="4"/>
  <c r="R196" i="4"/>
  <c r="P196" i="4"/>
  <c r="BI193" i="4"/>
  <c r="BH193" i="4"/>
  <c r="BG193" i="4"/>
  <c r="BF193" i="4"/>
  <c r="T193" i="4"/>
  <c r="R193" i="4"/>
  <c r="P193" i="4"/>
  <c r="BI189" i="4"/>
  <c r="BH189" i="4"/>
  <c r="BG189" i="4"/>
  <c r="BF189" i="4"/>
  <c r="T189" i="4"/>
  <c r="R189" i="4"/>
  <c r="P189" i="4"/>
  <c r="BI185" i="4"/>
  <c r="BH185" i="4"/>
  <c r="BG185" i="4"/>
  <c r="BF185" i="4"/>
  <c r="T185" i="4"/>
  <c r="R185" i="4"/>
  <c r="P185" i="4"/>
  <c r="BI181" i="4"/>
  <c r="BH181" i="4"/>
  <c r="BG181" i="4"/>
  <c r="BF181" i="4"/>
  <c r="T181" i="4"/>
  <c r="R181" i="4"/>
  <c r="P181" i="4"/>
  <c r="BI177" i="4"/>
  <c r="BH177" i="4"/>
  <c r="BG177" i="4"/>
  <c r="BF177" i="4"/>
  <c r="T177" i="4"/>
  <c r="R177" i="4"/>
  <c r="P177" i="4"/>
  <c r="BI173" i="4"/>
  <c r="BH173" i="4"/>
  <c r="BG173" i="4"/>
  <c r="BF173" i="4"/>
  <c r="T173" i="4"/>
  <c r="R173" i="4"/>
  <c r="P173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T143" i="4"/>
  <c r="R144" i="4"/>
  <c r="R143" i="4"/>
  <c r="P144" i="4"/>
  <c r="P143" i="4"/>
  <c r="BI142" i="4"/>
  <c r="BH142" i="4"/>
  <c r="BG142" i="4"/>
  <c r="BF142" i="4"/>
  <c r="T142" i="4"/>
  <c r="R142" i="4"/>
  <c r="P142" i="4"/>
  <c r="BI138" i="4"/>
  <c r="BH138" i="4"/>
  <c r="BG138" i="4"/>
  <c r="BF138" i="4"/>
  <c r="T138" i="4"/>
  <c r="R138" i="4"/>
  <c r="P138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F117" i="4"/>
  <c r="E115" i="4"/>
  <c r="F89" i="4"/>
  <c r="E87" i="4"/>
  <c r="J24" i="4"/>
  <c r="E24" i="4"/>
  <c r="J92" i="4"/>
  <c r="J23" i="4"/>
  <c r="J21" i="4"/>
  <c r="E21" i="4"/>
  <c r="J91" i="4"/>
  <c r="J20" i="4"/>
  <c r="J18" i="4"/>
  <c r="F120" i="4"/>
  <c r="J17" i="4"/>
  <c r="J15" i="4"/>
  <c r="F91" i="4"/>
  <c r="J14" i="4"/>
  <c r="J12" i="4"/>
  <c r="J117" i="4" s="1"/>
  <c r="E7" i="4"/>
  <c r="E85" i="4" s="1"/>
  <c r="L84" i="1"/>
  <c r="J202" i="4"/>
  <c r="J168" i="4"/>
  <c r="J153" i="4"/>
  <c r="BK148" i="4"/>
  <c r="J196" i="4"/>
  <c r="BK161" i="4"/>
  <c r="BK168" i="4"/>
  <c r="BK163" i="4"/>
  <c r="J132" i="4"/>
  <c r="BK157" i="4"/>
  <c r="J166" i="4"/>
  <c r="J164" i="4"/>
  <c r="J148" i="4"/>
  <c r="BK125" i="5"/>
  <c r="BK123" i="5"/>
  <c r="BK122" i="5"/>
  <c r="BK147" i="4"/>
  <c r="J173" i="4"/>
  <c r="BK185" i="4"/>
  <c r="J134" i="4"/>
  <c r="BK193" i="4"/>
  <c r="J206" i="4"/>
  <c r="BK149" i="4"/>
  <c r="J165" i="4"/>
  <c r="BK202" i="4"/>
  <c r="BK160" i="4"/>
  <c r="BK196" i="4"/>
  <c r="BK144" i="4"/>
  <c r="BK177" i="4"/>
  <c r="BK199" i="4"/>
  <c r="J138" i="4"/>
  <c r="J125" i="5"/>
  <c r="BK120" i="5"/>
  <c r="J181" i="4"/>
  <c r="BK164" i="4"/>
  <c r="BK146" i="4"/>
  <c r="J161" i="4"/>
  <c r="J146" i="4"/>
  <c r="J149" i="4"/>
  <c r="BK167" i="4"/>
  <c r="J154" i="4"/>
  <c r="BK133" i="4"/>
  <c r="BK158" i="4"/>
  <c r="BK132" i="4"/>
  <c r="J120" i="5"/>
  <c r="J123" i="5"/>
  <c r="AS94" i="1"/>
  <c r="BK173" i="4"/>
  <c r="J151" i="4"/>
  <c r="BK134" i="4"/>
  <c r="J185" i="4"/>
  <c r="J147" i="4"/>
  <c r="J177" i="4"/>
  <c r="BK125" i="4"/>
  <c r="BK153" i="4"/>
  <c r="J193" i="4"/>
  <c r="J163" i="4"/>
  <c r="J142" i="4"/>
  <c r="J126" i="5"/>
  <c r="J122" i="5"/>
  <c r="BK181" i="4"/>
  <c r="BK156" i="4"/>
  <c r="J150" i="4"/>
  <c r="J189" i="4"/>
  <c r="J157" i="4"/>
  <c r="BK189" i="4"/>
  <c r="BK138" i="4"/>
  <c r="BK126" i="4"/>
  <c r="BK165" i="4"/>
  <c r="J144" i="4"/>
  <c r="J126" i="4"/>
  <c r="BK151" i="4"/>
  <c r="J133" i="4"/>
  <c r="BK124" i="5"/>
  <c r="J160" i="4"/>
  <c r="BK142" i="4"/>
  <c r="BK155" i="4"/>
  <c r="BK169" i="4"/>
  <c r="J155" i="4"/>
  <c r="J156" i="4"/>
  <c r="BK154" i="4"/>
  <c r="J124" i="5"/>
  <c r="J169" i="4"/>
  <c r="BK206" i="4"/>
  <c r="J167" i="4"/>
  <c r="J199" i="4"/>
  <c r="BK166" i="4"/>
  <c r="J127" i="4"/>
  <c r="BK150" i="4"/>
  <c r="J125" i="4"/>
  <c r="BK127" i="4"/>
  <c r="BK126" i="5"/>
  <c r="T152" i="4" l="1"/>
  <c r="P124" i="4"/>
  <c r="BK152" i="4"/>
  <c r="J152" i="4" s="1"/>
  <c r="J100" i="4" s="1"/>
  <c r="T159" i="4"/>
  <c r="R159" i="4"/>
  <c r="BK162" i="4"/>
  <c r="J162" i="4" s="1"/>
  <c r="J102" i="4" s="1"/>
  <c r="BK145" i="4"/>
  <c r="J145" i="4"/>
  <c r="J99" i="4"/>
  <c r="BK159" i="4"/>
  <c r="J159" i="4" s="1"/>
  <c r="J101" i="4" s="1"/>
  <c r="T124" i="4"/>
  <c r="P162" i="4"/>
  <c r="BK121" i="5"/>
  <c r="J121" i="5" s="1"/>
  <c r="J98" i="5" s="1"/>
  <c r="BK124" i="4"/>
  <c r="R145" i="4"/>
  <c r="P159" i="4"/>
  <c r="P145" i="4"/>
  <c r="P152" i="4"/>
  <c r="T162" i="4"/>
  <c r="R121" i="5"/>
  <c r="R118" i="5" s="1"/>
  <c r="R124" i="4"/>
  <c r="T145" i="4"/>
  <c r="R152" i="4"/>
  <c r="R162" i="4"/>
  <c r="P121" i="5"/>
  <c r="P118" i="5"/>
  <c r="AU96" i="1"/>
  <c r="T121" i="5"/>
  <c r="T118" i="5" s="1"/>
  <c r="BK143" i="4"/>
  <c r="J143" i="4"/>
  <c r="J98" i="4"/>
  <c r="BK205" i="4"/>
  <c r="J205" i="4"/>
  <c r="J103" i="4" s="1"/>
  <c r="BK119" i="5"/>
  <c r="F92" i="5"/>
  <c r="J92" i="5"/>
  <c r="BE120" i="5"/>
  <c r="E85" i="5"/>
  <c r="J91" i="5"/>
  <c r="BE123" i="5"/>
  <c r="J89" i="5"/>
  <c r="F114" i="5"/>
  <c r="BE122" i="5"/>
  <c r="BE124" i="5"/>
  <c r="BE125" i="5"/>
  <c r="BE126" i="5"/>
  <c r="BB96" i="1"/>
  <c r="E113" i="4"/>
  <c r="J120" i="4"/>
  <c r="J89" i="4"/>
  <c r="J119" i="4"/>
  <c r="BE126" i="4"/>
  <c r="BE147" i="4"/>
  <c r="F119" i="4"/>
  <c r="BE134" i="4"/>
  <c r="BE142" i="4"/>
  <c r="BE161" i="4"/>
  <c r="BE166" i="4"/>
  <c r="BE160" i="4"/>
  <c r="BE165" i="4"/>
  <c r="BE167" i="4"/>
  <c r="BE173" i="4"/>
  <c r="BE127" i="4"/>
  <c r="BE132" i="4"/>
  <c r="BE138" i="4"/>
  <c r="BE196" i="4"/>
  <c r="BE153" i="4"/>
  <c r="BE185" i="4"/>
  <c r="BE157" i="4"/>
  <c r="BE164" i="4"/>
  <c r="BE168" i="4"/>
  <c r="BE181" i="4"/>
  <c r="BE148" i="4"/>
  <c r="BE151" i="4"/>
  <c r="BE154" i="4"/>
  <c r="BE156" i="4"/>
  <c r="BE169" i="4"/>
  <c r="BE193" i="4"/>
  <c r="BE199" i="4"/>
  <c r="BE206" i="4"/>
  <c r="F92" i="4"/>
  <c r="BE125" i="4"/>
  <c r="BE133" i="4"/>
  <c r="BE144" i="4"/>
  <c r="BE146" i="4"/>
  <c r="BE149" i="4"/>
  <c r="BE150" i="4"/>
  <c r="BE155" i="4"/>
  <c r="BE158" i="4"/>
  <c r="BE163" i="4"/>
  <c r="BE177" i="4"/>
  <c r="BE189" i="4"/>
  <c r="BE202" i="4"/>
  <c r="F35" i="4"/>
  <c r="BB95" i="1" s="1"/>
  <c r="F37" i="5"/>
  <c r="BD96" i="1" s="1"/>
  <c r="F37" i="4"/>
  <c r="BD95" i="1" s="1"/>
  <c r="F36" i="5"/>
  <c r="BC96" i="1" s="1"/>
  <c r="F34" i="5"/>
  <c r="BA96" i="1" s="1"/>
  <c r="J34" i="5"/>
  <c r="AW96" i="1" s="1"/>
  <c r="F34" i="4"/>
  <c r="BA95" i="1" s="1"/>
  <c r="F36" i="4"/>
  <c r="BC95" i="1" s="1"/>
  <c r="J34" i="4"/>
  <c r="AW95" i="1" s="1"/>
  <c r="BK118" i="5" l="1"/>
  <c r="J118" i="5" s="1"/>
  <c r="J96" i="5" s="1"/>
  <c r="R123" i="4"/>
  <c r="BK123" i="4"/>
  <c r="J123" i="4" s="1"/>
  <c r="J30" i="4" s="1"/>
  <c r="AG95" i="1" s="1"/>
  <c r="J124" i="4"/>
  <c r="J97" i="4" s="1"/>
  <c r="T123" i="4"/>
  <c r="P123" i="4"/>
  <c r="AU95" i="1"/>
  <c r="J119" i="5"/>
  <c r="J97" i="5"/>
  <c r="J96" i="4"/>
  <c r="BD94" i="1"/>
  <c r="W33" i="1" s="1"/>
  <c r="BC94" i="1"/>
  <c r="W32" i="1" s="1"/>
  <c r="F33" i="4"/>
  <c r="AZ95" i="1" s="1"/>
  <c r="J33" i="5"/>
  <c r="AV96" i="1"/>
  <c r="AT96" i="1"/>
  <c r="F33" i="5"/>
  <c r="AZ96" i="1" s="1"/>
  <c r="BB94" i="1"/>
  <c r="AX94" i="1" s="1"/>
  <c r="J33" i="4"/>
  <c r="AV95" i="1" s="1"/>
  <c r="AT95" i="1" s="1"/>
  <c r="BA94" i="1"/>
  <c r="W30" i="1" s="1"/>
  <c r="J30" i="5" l="1"/>
  <c r="AG96" i="1" s="1"/>
  <c r="AN96" i="1" s="1"/>
  <c r="AN95" i="1"/>
  <c r="J39" i="5"/>
  <c r="J39" i="4"/>
  <c r="AU94" i="1"/>
  <c r="AG94" i="1"/>
  <c r="AY94" i="1"/>
  <c r="AZ94" i="1"/>
  <c r="W29" i="1"/>
  <c r="W31" i="1"/>
  <c r="AW94" i="1"/>
  <c r="AK30" i="1" s="1"/>
  <c r="AV94" i="1" l="1"/>
  <c r="AK29" i="1" s="1"/>
  <c r="AK35" i="1" s="1"/>
  <c r="AT94" i="1" l="1"/>
  <c r="AN94" i="1" l="1"/>
</calcChain>
</file>

<file path=xl/sharedStrings.xml><?xml version="1.0" encoding="utf-8"?>
<sst xmlns="http://schemas.openxmlformats.org/spreadsheetml/2006/main" count="1343" uniqueCount="294">
  <si>
    <t>Export Komplet</t>
  </si>
  <si>
    <t/>
  </si>
  <si>
    <t>2.0</t>
  </si>
  <si>
    <t>ZAMOK</t>
  </si>
  <si>
    <t>False</t>
  </si>
  <si>
    <t>{4a3400a7-8d4f-4c2a-9673-4a4bc9b68c37}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</si>
  <si>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</si>
  <si>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</si>
  <si>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</si>
  <si>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</si>
  <si>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</si>
  <si>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</si>
  <si>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</si>
  <si>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</si>
  <si>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241125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</si>
  <si>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</si>
  <si>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</si>
  <si>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</si>
  <si>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</si>
  <si>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</si>
  <si>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</si>
  <si>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</si>
  <si>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</si>
  <si>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</si>
  <si>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</si>
  <si>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</si>
  <si>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</si>
  <si>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</si>
  <si>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</si>
  <si>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</si>
  <si>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</si>
  <si>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</si>
  <si>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</si>
  <si>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</si>
  <si>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</si>
  <si>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</si>
  <si>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</si>
  <si>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</si>
  <si>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</si>
  <si>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</si>
  <si>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</si>
  <si>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</si>
  <si>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</si>
  <si>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</si>
  <si>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</si>
  <si>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</si>
  <si>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</si>
  <si>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</si>
  <si>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</si>
  <si>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</si>
  <si>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</si>
  <si>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</si>
  <si>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</si>
  <si>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</si>
  <si>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</si>
  <si>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</si>
  <si>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</si>
  <si>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</si>
  <si>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</si>
  <si>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</si>
  <si>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</si>
  <si>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</si>
  <si>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</si>
  <si>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</si>
  <si>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</si>
  <si>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</si>
  <si>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</si>
  <si>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</si>
  <si>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</si>
  <si>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</si>
  <si>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</si>
  <si>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</si>
  <si>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</si>
  <si>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</si>
  <si>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</si>
  <si>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</si>
  <si>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</si>
  <si>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</si>
  <si>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2</t>
  </si>
  <si>
    <t>SO 02</t>
  </si>
  <si>
    <t>{cb08838e-e2b1-43a6-bae3-4c5c7bafe5b0}</t>
  </si>
  <si>
    <t>VRN</t>
  </si>
  <si>
    <t>Vedlejší rozpočtové náklady</t>
  </si>
  <si>
    <t>{c2898b53-3154-4d34-940c-b2493b66d233}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</si>
  <si>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</si>
  <si>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</si>
  <si>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</si>
  <si>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</si>
  <si>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</si>
  <si>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</si>
  <si>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</si>
  <si>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001 - Zemní práce</t>
  </si>
  <si>
    <t>009 - Ostatní konstrukce a práce, bourání</t>
  </si>
  <si>
    <t>099 - Přesun hmot a manipulace se sutí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</si>
  <si>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</si>
  <si>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</si>
  <si>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</si>
  <si>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</si>
  <si>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</si>
  <si>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</si>
  <si>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</si>
  <si>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</si>
  <si>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</si>
  <si>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</si>
  <si>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</si>
  <si>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</si>
  <si>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</si>
  <si>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001</t>
  </si>
  <si>
    <t>Zemní práce</t>
  </si>
  <si>
    <t>ROZPOCET</t>
  </si>
  <si>
    <t>K</t>
  </si>
  <si>
    <t>m2</t>
  </si>
  <si>
    <t>4</t>
  </si>
  <si>
    <t>VV</t>
  </si>
  <si>
    <t>Součet</t>
  </si>
  <si>
    <t>kus</t>
  </si>
  <si>
    <t>6</t>
  </si>
  <si>
    <t>8</t>
  </si>
  <si>
    <t>5</t>
  </si>
  <si>
    <t>10</t>
  </si>
  <si>
    <t>14</t>
  </si>
  <si>
    <t>16</t>
  </si>
  <si>
    <t>předpoklad skládky do 20km</t>
  </si>
  <si>
    <t>18</t>
  </si>
  <si>
    <t>009</t>
  </si>
  <si>
    <t>Ostatní konstrukce a práce, bourání</t>
  </si>
  <si>
    <t>20</t>
  </si>
  <si>
    <t>m</t>
  </si>
  <si>
    <t>22</t>
  </si>
  <si>
    <t>24</t>
  </si>
  <si>
    <t>26</t>
  </si>
  <si>
    <t>28</t>
  </si>
  <si>
    <t>30</t>
  </si>
  <si>
    <t>32</t>
  </si>
  <si>
    <t>34</t>
  </si>
  <si>
    <t>36</t>
  </si>
  <si>
    <t>38</t>
  </si>
  <si>
    <t>42</t>
  </si>
  <si>
    <t>44</t>
  </si>
  <si>
    <t>099</t>
  </si>
  <si>
    <t>Přesun hmot a manipulace se sutí</t>
  </si>
  <si>
    <t>t</t>
  </si>
  <si>
    <t>48</t>
  </si>
  <si>
    <t>50</t>
  </si>
  <si>
    <t>52</t>
  </si>
  <si>
    <t>54</t>
  </si>
  <si>
    <t>56</t>
  </si>
  <si>
    <t>002 - Zakládání, zpevňování hornin</t>
  </si>
  <si>
    <t>003 - Svislé a kompletní konstrukce</t>
  </si>
  <si>
    <t>005 - Komunikace pozemní</t>
  </si>
  <si>
    <t>006 - Úpravy povrchů, podlahy a osazovaní výplní</t>
  </si>
  <si>
    <t>M</t>
  </si>
  <si>
    <t>kg</t>
  </si>
  <si>
    <t>131212501</t>
  </si>
  <si>
    <t>Hloubení jamek pro sloupky, zábradlí, značky objem do 0,5 m3 v soudržných horninách třídy těžitelnosti I skupiny 3 ručně</t>
  </si>
  <si>
    <t>m3</t>
  </si>
  <si>
    <t>131251100</t>
  </si>
  <si>
    <t>Hloubení jam nezapažených v hornině třídy těžitelnosti I skupiny 3 objem do 20 m3 strojně</t>
  </si>
  <si>
    <t>132251101</t>
  </si>
  <si>
    <t>Hloubení rýh nezapažených š do 800 mm v hornině třídy těžitelnosti I skupiny 3 objem do 20 m3 strojně</t>
  </si>
  <si>
    <t>162251102</t>
  </si>
  <si>
    <t>Vodorovné přemístění přes 20 do 50 m výkopku/sypaniny z horniny třídy těžitelnosti I skupiny 1 až 3</t>
  </si>
  <si>
    <t>162751117</t>
  </si>
  <si>
    <t>Vodorovné přemístění přes 9 000 do 10000 m výkopku/sypaniny z horniny třídy těžitelnosti I skupiny 1 až 3</t>
  </si>
  <si>
    <t>162751119</t>
  </si>
  <si>
    <t>Příplatek k vodorovnému přemístění výkopku/sypaniny z horniny třídy těžitelnosti I skupiny 1 až 3 ZKD 1000 m přes 10000 m</t>
  </si>
  <si>
    <t>171201231</t>
  </si>
  <si>
    <t>Poplatek za uložení zeminy a kamení na recyklační skládce (skládkovné) kód odpadu 17 05 04</t>
  </si>
  <si>
    <t>přepočet na tuny</t>
  </si>
  <si>
    <t>72</t>
  </si>
  <si>
    <t>181911102</t>
  </si>
  <si>
    <t>Úprava pláně v hornině třídy těžitelnosti I skupiny 1 až 2 se zhutněním ručně</t>
  </si>
  <si>
    <t>002</t>
  </si>
  <si>
    <t>Zakládání, zpevňování hornin</t>
  </si>
  <si>
    <t>275313711</t>
  </si>
  <si>
    <t>Základové patky z betonu tř. C 20/25</t>
  </si>
  <si>
    <t>003</t>
  </si>
  <si>
    <t>Svislé a kompletní konstrukce</t>
  </si>
  <si>
    <t>58</t>
  </si>
  <si>
    <t>348171310</t>
  </si>
  <si>
    <t>Montáž oplocení z profilové oceli, trubek nebo tenkostěnných profilů do 15 kg na 1 m oplocení</t>
  </si>
  <si>
    <t>60</t>
  </si>
  <si>
    <t>62</t>
  </si>
  <si>
    <t>64</t>
  </si>
  <si>
    <t>66</t>
  </si>
  <si>
    <t>68</t>
  </si>
  <si>
    <t>70</t>
  </si>
  <si>
    <t>74</t>
  </si>
  <si>
    <t>76</t>
  </si>
  <si>
    <t>78</t>
  </si>
  <si>
    <t>005</t>
  </si>
  <si>
    <t>Komunikace pozemní</t>
  </si>
  <si>
    <t>564752111</t>
  </si>
  <si>
    <t>Podklad z vibrovaného štěrku VŠ tl 150 mm</t>
  </si>
  <si>
    <t>59245001</t>
  </si>
  <si>
    <t>dlažba zámková tvaru I 200x165x40mm přírodní</t>
  </si>
  <si>
    <t>596211111</t>
  </si>
  <si>
    <t>Kladení zámkové dlažby komunikací pro pěší ručně tl 60 mm skupiny A pl přes 50 do 100 m2</t>
  </si>
  <si>
    <t>006</t>
  </si>
  <si>
    <t>Úpravy povrchů, podlahy a osazovaní výplní</t>
  </si>
  <si>
    <t>628613611</t>
  </si>
  <si>
    <t>Žárové zinkování ponorem dílů ocelových konstrukcí mostů hmotnosti do 100 kg</t>
  </si>
  <si>
    <t>632481215</t>
  </si>
  <si>
    <t>Separační vrstva z geotextilie</t>
  </si>
  <si>
    <t>59217001</t>
  </si>
  <si>
    <t>obrubník betonový zahradní 1000x50x250mm</t>
  </si>
  <si>
    <t>916331112</t>
  </si>
  <si>
    <t>Osazení zahradního obrubníku betonového do lože z betonu s boční opěrou</t>
  </si>
  <si>
    <t>998223011</t>
  </si>
  <si>
    <t>Přesun hmot pro pozemní komunikace s krytem dlážděným</t>
  </si>
  <si>
    <t>soubor</t>
  </si>
  <si>
    <t>dle PD č. D.1.2.2.15</t>
  </si>
  <si>
    <t>oplocení</t>
  </si>
  <si>
    <t>(14,214+51,528+6,45)*0,25*0,3</t>
  </si>
  <si>
    <t>67,818*10</t>
  </si>
  <si>
    <t>67,818*1,8</t>
  </si>
  <si>
    <t>14550256</t>
  </si>
  <si>
    <t>profil ocelový svařovaný jakost S235 průřez čtvercový 60x60x4mm</t>
  </si>
  <si>
    <t>348101210</t>
  </si>
  <si>
    <t>Osazení vrat nebo vrátek k oplocení na ocelové sloupky pl do 2 m2</t>
  </si>
  <si>
    <t>348171110</t>
  </si>
  <si>
    <t>Montáž rámového oplocení v do 1 m</t>
  </si>
  <si>
    <t>55342332</t>
  </si>
  <si>
    <t>branka plotová jednokřídlá Pz</t>
  </si>
  <si>
    <t>X26414</t>
  </si>
  <si>
    <t>Plotová výplň vč. povrchové úpravy dle specifikace v PD, v=1000mm</t>
  </si>
  <si>
    <t>564201111</t>
  </si>
  <si>
    <t>Podklad nebo podsyp ze štěrkopísku ŠP plochy přes 100 m2 tl 40 mm</t>
  </si>
  <si>
    <t>564851111</t>
  </si>
  <si>
    <t>Podklad ze štěrkodrtě ŠD plochy přes 100 m2 tl 150 mm</t>
  </si>
  <si>
    <t>571908111</t>
  </si>
  <si>
    <t>Kryt vymývaným dekoračním kamenivem (kačírkem) tl 200 mm</t>
  </si>
  <si>
    <t>X26415</t>
  </si>
  <si>
    <t>X26416</t>
  </si>
  <si>
    <t>X26417</t>
  </si>
  <si>
    <t>X26418</t>
  </si>
  <si>
    <t>X26429</t>
  </si>
  <si>
    <t>Dopadová plocha EPDM, 80mm, HIC 220cm, RAL 3016</t>
  </si>
  <si>
    <t>výměra dle PD D.1.2.2.3</t>
  </si>
  <si>
    <t>21,3</t>
  </si>
  <si>
    <t>X26430</t>
  </si>
  <si>
    <t>Dopadová plocha EPDM, 80mm, HIC 220cm, RAL 6011</t>
  </si>
  <si>
    <t>11,5</t>
  </si>
  <si>
    <t>X26431</t>
  </si>
  <si>
    <t>Dopadová plocha EPDM, 80mm, HIC 220cm, RAL 1012</t>
  </si>
  <si>
    <t>36,2</t>
  </si>
  <si>
    <t>X264291</t>
  </si>
  <si>
    <t>Dopadová plocha EPDM, 40mm, HIC 128cm, RAL 3016</t>
  </si>
  <si>
    <t>-388601099</t>
  </si>
  <si>
    <t>41,7</t>
  </si>
  <si>
    <t>X264302</t>
  </si>
  <si>
    <t>Dopadová plocha EPDM, 40mm, HIC 128cm, RAL 6011</t>
  </si>
  <si>
    <t>-1001980069</t>
  </si>
  <si>
    <t>101,5</t>
  </si>
  <si>
    <t>X264313</t>
  </si>
  <si>
    <t>Dopadová plocha EPDM, 40mm, HIC 128cm, RAL 1012</t>
  </si>
  <si>
    <t>398080225</t>
  </si>
  <si>
    <t>46,8</t>
  </si>
  <si>
    <t>X26432</t>
  </si>
  <si>
    <t>2D grafika "Krokodýl s čísly"</t>
  </si>
  <si>
    <t>dle specifikace PD</t>
  </si>
  <si>
    <t>X26433</t>
  </si>
  <si>
    <t>2D grafika "skok do dálky"</t>
  </si>
  <si>
    <t>X26434</t>
  </si>
  <si>
    <t>2D grafika "twister"</t>
  </si>
  <si>
    <t>X26435</t>
  </si>
  <si>
    <t>2D grafika "stonožka s písmeny"</t>
  </si>
  <si>
    <t>VRN - Vedlejší rozpočtové náklady</t>
  </si>
  <si>
    <t>V03 - Zařízení staveniště</t>
  </si>
  <si>
    <t>V03</t>
  </si>
  <si>
    <t>Zařízení staveniště</t>
  </si>
  <si>
    <t>034303000</t>
  </si>
  <si>
    <t>Dopravní značení na staveništi</t>
  </si>
  <si>
    <t>X2365</t>
  </si>
  <si>
    <t>X2366</t>
  </si>
  <si>
    <t>Mimostaveništní doprava</t>
  </si>
  <si>
    <t>X2367</t>
  </si>
  <si>
    <t>Provozní vlivy</t>
  </si>
  <si>
    <t>X2368</t>
  </si>
  <si>
    <t>Geodetické práce</t>
  </si>
  <si>
    <t>X2369</t>
  </si>
  <si>
    <t>koordinační činnost</t>
  </si>
  <si>
    <t>Velký Týnec - Vsisko</t>
  </si>
  <si>
    <t>Obec Velký Týnec, Zámecká 35, 783 72 Velký Týnec</t>
  </si>
  <si>
    <t>00299669</t>
  </si>
  <si>
    <t>CZ00299669</t>
  </si>
  <si>
    <t>Příloha ZD č. 4b</t>
  </si>
  <si>
    <t>Víceúčelové hřiště (rekonstrukce) Velký Týnec – Vsisko  [část zakázky B]</t>
  </si>
  <si>
    <t>Dětské hřiště</t>
  </si>
  <si>
    <t>SO 02 - Dětské hřiště</t>
  </si>
  <si>
    <t>Herní prvek HP1 - lezecká sestava, kompletní dodávka a montáž vč. základů</t>
  </si>
  <si>
    <t>Herní prvek HP2 - řetězová dvojhoupačka, kompletní dodávka a montáž vč. základů</t>
  </si>
  <si>
    <t>Herní prvek HP3 - zemní trampolína, kompletní dodávka a montáž vč. základů</t>
  </si>
  <si>
    <t>Herní prvek HP4 - domek se skluzavkou, kompletní dodávka a montáž vč. základů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</si>
</sst>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i/>
      <sz val="10"/>
      <name val="Arial CE"/>
      <charset val="238"/>
    </font>
    <font>
      <sz val="10"/>
      <name val="Arial CE"/>
      <family val="2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8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49" fontId="0" fillId="0" borderId="0" xfId="0" applyNumberFormat="1"/>
    <xf numFmtId="14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7" fillId="0" borderId="0" xfId="0" applyFont="1" applyProtection="1"/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/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" customHeight="1" x14ac:dyDescent="0.2"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5" t="s">
        <v>6</v>
      </c>
      <c r="BT2" s="15" t="s">
        <v>7</v>
      </c>
    </row>
    <row r="3" spans="1:74" ht="6.9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 x14ac:dyDescent="0.2">
      <c r="B4" s="18"/>
      <c r="D4" s="19" t="s">
        <v>9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87" t="s">
        <v>286</v>
      </c>
      <c r="AO4" s="187"/>
      <c r="AR4" s="18"/>
      <c r="AS4" s="20" t="s">
        <v>10</v>
      </c>
      <c r="BE4" s="21" t="s">
        <v>11</v>
      </c>
      <c r="BS4" s="15" t="s">
        <v>12</v>
      </c>
    </row>
    <row r="5" spans="1:74" ht="12" customHeight="1" x14ac:dyDescent="0.2">
      <c r="B5" s="18"/>
      <c r="D5" s="22" t="s">
        <v>13</v>
      </c>
      <c r="E5" s="169"/>
      <c r="F5" s="169"/>
      <c r="G5" s="169"/>
      <c r="H5" s="169"/>
      <c r="I5" s="169"/>
      <c r="J5" s="169"/>
      <c r="K5" s="202" t="s">
        <v>14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R5" s="18"/>
      <c r="BE5" s="199" t="s">
        <v>15</v>
      </c>
      <c r="BS5" s="15" t="s">
        <v>6</v>
      </c>
    </row>
    <row r="6" spans="1:74" ht="36.9" customHeight="1" x14ac:dyDescent="0.2">
      <c r="B6" s="18"/>
      <c r="D6" s="24" t="s">
        <v>16</v>
      </c>
      <c r="E6" s="169"/>
      <c r="F6" s="169"/>
      <c r="G6" s="169"/>
      <c r="H6" s="169"/>
      <c r="I6" s="169"/>
      <c r="J6" s="169"/>
      <c r="K6" s="203" t="s">
        <v>287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R6" s="18"/>
      <c r="BE6" s="200"/>
      <c r="BS6" s="15" t="s">
        <v>6</v>
      </c>
    </row>
    <row r="7" spans="1:74" ht="12" customHeight="1" x14ac:dyDescent="0.2">
      <c r="B7" s="18"/>
      <c r="D7" s="175" t="s">
        <v>17</v>
      </c>
      <c r="E7" s="169"/>
      <c r="F7" s="169"/>
      <c r="G7" s="169"/>
      <c r="H7" s="169"/>
      <c r="I7" s="169"/>
      <c r="J7" s="169"/>
      <c r="K7" s="170" t="s">
        <v>1</v>
      </c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75" t="s">
        <v>18</v>
      </c>
      <c r="AL7" s="169"/>
      <c r="AM7" s="169"/>
      <c r="AN7" s="170" t="s">
        <v>1</v>
      </c>
      <c r="AO7" s="169"/>
      <c r="AR7" s="18"/>
      <c r="BE7" s="200"/>
      <c r="BS7" s="15" t="s">
        <v>6</v>
      </c>
    </row>
    <row r="8" spans="1:74" ht="12" customHeight="1" x14ac:dyDescent="0.2">
      <c r="B8" s="18"/>
      <c r="D8" s="175" t="s">
        <v>19</v>
      </c>
      <c r="E8" s="169"/>
      <c r="F8" s="169"/>
      <c r="G8" s="169"/>
      <c r="H8" s="169"/>
      <c r="I8" s="169"/>
      <c r="J8" s="169"/>
      <c r="K8" s="170" t="s">
        <v>282</v>
      </c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75" t="s">
        <v>21</v>
      </c>
      <c r="AL8" s="169"/>
      <c r="AM8" s="169"/>
      <c r="AN8" s="177" t="s">
        <v>26</v>
      </c>
      <c r="AO8" s="169"/>
      <c r="AR8" s="18"/>
      <c r="BE8" s="200"/>
      <c r="BS8" s="15" t="s">
        <v>6</v>
      </c>
    </row>
    <row r="9" spans="1:74" ht="14.4" customHeight="1" x14ac:dyDescent="0.2">
      <c r="B9" s="18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R9" s="18"/>
      <c r="BE9" s="200"/>
      <c r="BS9" s="15" t="s">
        <v>6</v>
      </c>
    </row>
    <row r="10" spans="1:74" ht="12" customHeight="1" x14ac:dyDescent="0.25">
      <c r="B10" s="18"/>
      <c r="D10" s="175" t="s">
        <v>22</v>
      </c>
      <c r="E10" s="169"/>
      <c r="F10" s="169"/>
      <c r="G10" s="169"/>
      <c r="H10" s="169"/>
      <c r="I10" s="169"/>
      <c r="J10" s="169"/>
      <c r="K10" s="188" t="s">
        <v>283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69"/>
      <c r="AK10" s="175" t="s">
        <v>23</v>
      </c>
      <c r="AL10" s="169"/>
      <c r="AM10" s="169"/>
      <c r="AN10" s="172" t="s">
        <v>284</v>
      </c>
      <c r="AO10" s="169"/>
      <c r="AR10" s="18"/>
      <c r="BE10" s="200"/>
      <c r="BS10" s="15" t="s">
        <v>6</v>
      </c>
    </row>
    <row r="11" spans="1:74" ht="18.45" customHeight="1" x14ac:dyDescent="0.2">
      <c r="B11" s="18"/>
      <c r="D11" s="169"/>
      <c r="E11" s="170" t="s">
        <v>20</v>
      </c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75" t="s">
        <v>24</v>
      </c>
      <c r="AL11" s="169"/>
      <c r="AM11" s="169"/>
      <c r="AN11" s="172" t="s">
        <v>285</v>
      </c>
      <c r="AO11" s="169"/>
      <c r="AR11" s="18"/>
      <c r="BE11" s="200"/>
      <c r="BS11" s="15" t="s">
        <v>6</v>
      </c>
    </row>
    <row r="12" spans="1:74" ht="6.9" customHeight="1" x14ac:dyDescent="0.2">
      <c r="B12" s="18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76"/>
      <c r="AO12" s="169"/>
      <c r="AR12" s="18"/>
      <c r="BE12" s="200"/>
      <c r="BS12" s="15" t="s">
        <v>6</v>
      </c>
    </row>
    <row r="13" spans="1:74" ht="12" customHeight="1" x14ac:dyDescent="0.2">
      <c r="B13" s="18"/>
      <c r="D13" s="175" t="s">
        <v>25</v>
      </c>
      <c r="E13" s="169"/>
      <c r="F13" s="169"/>
      <c r="G13" s="169"/>
      <c r="H13" s="169"/>
      <c r="I13" s="169"/>
      <c r="J13" s="169"/>
      <c r="K13" s="189" t="s">
        <v>26</v>
      </c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69"/>
      <c r="AK13" s="175" t="s">
        <v>23</v>
      </c>
      <c r="AL13" s="169"/>
      <c r="AM13" s="169"/>
      <c r="AN13" s="171" t="s">
        <v>26</v>
      </c>
      <c r="AO13" s="169"/>
      <c r="AR13" s="18"/>
      <c r="BE13" s="200"/>
      <c r="BS13" s="15" t="s">
        <v>6</v>
      </c>
    </row>
    <row r="14" spans="1:74" ht="13.2" x14ac:dyDescent="0.2">
      <c r="B14" s="18"/>
      <c r="D14" s="169"/>
      <c r="E14" s="169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5" t="s">
        <v>24</v>
      </c>
      <c r="AL14" s="169"/>
      <c r="AM14" s="169"/>
      <c r="AN14" s="171" t="s">
        <v>26</v>
      </c>
      <c r="AO14" s="169"/>
      <c r="AR14" s="18"/>
      <c r="BE14" s="200"/>
      <c r="BS14" s="15" t="s">
        <v>6</v>
      </c>
    </row>
    <row r="15" spans="1:74" ht="6.9" customHeight="1" x14ac:dyDescent="0.2">
      <c r="B15" s="18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R15" s="18"/>
      <c r="BE15" s="200"/>
      <c r="BS15" s="15" t="s">
        <v>4</v>
      </c>
    </row>
    <row r="16" spans="1:74" ht="12" customHeight="1" x14ac:dyDescent="0.2">
      <c r="B16" s="18"/>
      <c r="D16" s="25" t="s">
        <v>27</v>
      </c>
      <c r="AK16" s="25" t="s">
        <v>23</v>
      </c>
      <c r="AN16" s="23" t="s">
        <v>1</v>
      </c>
      <c r="AR16" s="18"/>
      <c r="BE16" s="200"/>
      <c r="BS16" s="15" t="s">
        <v>4</v>
      </c>
    </row>
    <row r="17" spans="2:71" ht="18.45" customHeight="1" x14ac:dyDescent="0.2">
      <c r="B17" s="18"/>
      <c r="E17" s="23" t="s">
        <v>20</v>
      </c>
      <c r="AK17" s="25" t="s">
        <v>24</v>
      </c>
      <c r="AN17" s="23" t="s">
        <v>1</v>
      </c>
      <c r="AR17" s="18"/>
      <c r="BE17" s="200"/>
      <c r="BS17" s="15" t="s">
        <v>28</v>
      </c>
    </row>
    <row r="18" spans="2:71" ht="6.9" customHeight="1" x14ac:dyDescent="0.2">
      <c r="B18" s="18"/>
      <c r="AR18" s="18"/>
      <c r="BE18" s="200"/>
      <c r="BS18" s="15" t="s">
        <v>6</v>
      </c>
    </row>
    <row r="19" spans="2:71" ht="12" customHeight="1" x14ac:dyDescent="0.2">
      <c r="B19" s="18"/>
      <c r="D19" s="25" t="s">
        <v>29</v>
      </c>
      <c r="AK19" s="25" t="s">
        <v>23</v>
      </c>
      <c r="AN19" s="23" t="s">
        <v>1</v>
      </c>
      <c r="AR19" s="18"/>
      <c r="BE19" s="200"/>
      <c r="BS19" s="15" t="s">
        <v>6</v>
      </c>
    </row>
    <row r="20" spans="2:71" ht="18.45" customHeight="1" x14ac:dyDescent="0.2">
      <c r="B20" s="18"/>
      <c r="E20" s="23" t="s">
        <v>20</v>
      </c>
      <c r="AK20" s="25" t="s">
        <v>24</v>
      </c>
      <c r="AN20" s="23" t="s">
        <v>1</v>
      </c>
      <c r="AR20" s="18"/>
      <c r="BE20" s="200"/>
      <c r="BS20" s="15" t="s">
        <v>4</v>
      </c>
    </row>
    <row r="21" spans="2:71" ht="6.9" customHeight="1" x14ac:dyDescent="0.2">
      <c r="B21" s="18"/>
      <c r="AR21" s="18"/>
      <c r="BE21" s="200"/>
    </row>
    <row r="22" spans="2:71" ht="12" customHeight="1" x14ac:dyDescent="0.2">
      <c r="B22" s="18"/>
      <c r="D22" s="25" t="s">
        <v>30</v>
      </c>
      <c r="AR22" s="18"/>
      <c r="BE22" s="200"/>
    </row>
    <row r="23" spans="2:71" ht="16.5" customHeight="1" x14ac:dyDescent="0.2">
      <c r="B23" s="18"/>
      <c r="E23" s="204" t="s">
        <v>1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18"/>
      <c r="BE23" s="200"/>
    </row>
    <row r="24" spans="2:71" ht="6.9" customHeight="1" x14ac:dyDescent="0.2">
      <c r="B24" s="18"/>
      <c r="AR24" s="18"/>
      <c r="BE24" s="200"/>
    </row>
    <row r="25" spans="2:71" ht="6.9" customHeight="1" x14ac:dyDescent="0.2">
      <c r="B25" s="1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8"/>
      <c r="BE25" s="200"/>
    </row>
    <row r="26" spans="2:71" s="1" customFormat="1" ht="25.95" customHeight="1" x14ac:dyDescent="0.2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5">
        <f>ROUND(AG94,2)</f>
        <v>0</v>
      </c>
      <c r="AL26" s="206"/>
      <c r="AM26" s="206"/>
      <c r="AN26" s="206"/>
      <c r="AO26" s="206"/>
      <c r="AR26" s="28"/>
      <c r="BE26" s="200"/>
    </row>
    <row r="27" spans="2:71" s="1" customFormat="1" ht="6.9" customHeight="1" x14ac:dyDescent="0.2">
      <c r="B27" s="28"/>
      <c r="AR27" s="28"/>
      <c r="BE27" s="200"/>
    </row>
    <row r="28" spans="2:71" s="1" customFormat="1" ht="13.2" x14ac:dyDescent="0.2">
      <c r="B28" s="28"/>
      <c r="L28" s="207" t="s">
        <v>32</v>
      </c>
      <c r="M28" s="207"/>
      <c r="N28" s="207"/>
      <c r="O28" s="207"/>
      <c r="P28" s="207"/>
      <c r="W28" s="207" t="s">
        <v>33</v>
      </c>
      <c r="X28" s="207"/>
      <c r="Y28" s="207"/>
      <c r="Z28" s="207"/>
      <c r="AA28" s="207"/>
      <c r="AB28" s="207"/>
      <c r="AC28" s="207"/>
      <c r="AD28" s="207"/>
      <c r="AE28" s="207"/>
      <c r="AK28" s="207" t="s">
        <v>34</v>
      </c>
      <c r="AL28" s="207"/>
      <c r="AM28" s="207"/>
      <c r="AN28" s="207"/>
      <c r="AO28" s="207"/>
      <c r="AR28" s="28"/>
      <c r="BE28" s="200"/>
    </row>
    <row r="29" spans="2:71" s="2" customFormat="1" ht="14.4" customHeight="1" x14ac:dyDescent="0.2">
      <c r="B29" s="32"/>
      <c r="D29" s="25" t="s">
        <v>35</v>
      </c>
      <c r="F29" s="25" t="s">
        <v>36</v>
      </c>
      <c r="L29" s="194">
        <v>0.21</v>
      </c>
      <c r="M29" s="193"/>
      <c r="N29" s="193"/>
      <c r="O29" s="193"/>
      <c r="P29" s="193"/>
      <c r="W29" s="192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K29" s="192">
        <f>ROUND(AV94, 2)</f>
        <v>0</v>
      </c>
      <c r="AL29" s="193"/>
      <c r="AM29" s="193"/>
      <c r="AN29" s="193"/>
      <c r="AO29" s="193"/>
      <c r="AR29" s="32"/>
      <c r="BE29" s="201"/>
    </row>
    <row r="30" spans="2:71" s="2" customFormat="1" ht="14.4" customHeight="1" x14ac:dyDescent="0.2">
      <c r="B30" s="32"/>
      <c r="F30" s="25" t="s">
        <v>37</v>
      </c>
      <c r="L30" s="194">
        <v>0.12</v>
      </c>
      <c r="M30" s="193"/>
      <c r="N30" s="193"/>
      <c r="O30" s="193"/>
      <c r="P30" s="193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2)</f>
        <v>0</v>
      </c>
      <c r="AL30" s="193"/>
      <c r="AM30" s="193"/>
      <c r="AN30" s="193"/>
      <c r="AO30" s="193"/>
      <c r="AR30" s="32"/>
      <c r="BE30" s="201"/>
    </row>
    <row r="31" spans="2:71" s="2" customFormat="1" ht="14.4" hidden="1" customHeight="1" x14ac:dyDescent="0.2">
      <c r="B31" s="32"/>
      <c r="F31" s="25" t="s">
        <v>38</v>
      </c>
      <c r="L31" s="194">
        <v>0.21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2"/>
      <c r="BE31" s="201"/>
    </row>
    <row r="32" spans="2:71" s="2" customFormat="1" ht="14.4" hidden="1" customHeight="1" x14ac:dyDescent="0.2">
      <c r="B32" s="32"/>
      <c r="F32" s="25" t="s">
        <v>39</v>
      </c>
      <c r="L32" s="194">
        <v>0.12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2"/>
      <c r="BE32" s="201"/>
    </row>
    <row r="33" spans="2:57" s="2" customFormat="1" ht="14.4" hidden="1" customHeight="1" x14ac:dyDescent="0.2">
      <c r="B33" s="32"/>
      <c r="F33" s="25" t="s">
        <v>40</v>
      </c>
      <c r="L33" s="194">
        <v>0</v>
      </c>
      <c r="M33" s="193"/>
      <c r="N33" s="193"/>
      <c r="O33" s="193"/>
      <c r="P33" s="193"/>
      <c r="W33" s="192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2"/>
      <c r="BE33" s="201"/>
    </row>
    <row r="34" spans="2:57" s="1" customFormat="1" ht="6.9" customHeight="1" x14ac:dyDescent="0.2">
      <c r="B34" s="28"/>
      <c r="AR34" s="28"/>
      <c r="BE34" s="200"/>
    </row>
    <row r="35" spans="2:57" s="1" customFormat="1" ht="25.95" customHeight="1" x14ac:dyDescent="0.2">
      <c r="B35" s="28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198" t="s">
        <v>43</v>
      </c>
      <c r="Y35" s="196"/>
      <c r="Z35" s="196"/>
      <c r="AA35" s="196"/>
      <c r="AB35" s="196"/>
      <c r="AC35" s="35"/>
      <c r="AD35" s="35"/>
      <c r="AE35" s="35"/>
      <c r="AF35" s="35"/>
      <c r="AG35" s="35"/>
      <c r="AH35" s="35"/>
      <c r="AI35" s="35"/>
      <c r="AJ35" s="35"/>
      <c r="AK35" s="195">
        <f>SUM(AK26:AK33)</f>
        <v>0</v>
      </c>
      <c r="AL35" s="196"/>
      <c r="AM35" s="196"/>
      <c r="AN35" s="196"/>
      <c r="AO35" s="197"/>
      <c r="AP35" s="33"/>
      <c r="AQ35" s="33"/>
      <c r="AR35" s="28"/>
    </row>
    <row r="36" spans="2:57" s="1" customFormat="1" ht="6.9" customHeight="1" x14ac:dyDescent="0.2">
      <c r="B36" s="28"/>
      <c r="AR36" s="28"/>
    </row>
    <row r="37" spans="2:57" s="1" customFormat="1" ht="14.4" customHeight="1" x14ac:dyDescent="0.2">
      <c r="B37" s="28"/>
      <c r="AR37" s="28"/>
    </row>
    <row r="38" spans="2:57" ht="14.4" customHeight="1" x14ac:dyDescent="0.2">
      <c r="B38" s="18"/>
      <c r="AR38" s="18"/>
    </row>
    <row r="39" spans="2:57" ht="14.4" customHeight="1" x14ac:dyDescent="0.2">
      <c r="B39" s="18"/>
      <c r="AR39" s="18"/>
    </row>
    <row r="40" spans="2:57" ht="14.4" customHeight="1" x14ac:dyDescent="0.2">
      <c r="B40" s="18"/>
      <c r="AR40" s="18"/>
    </row>
    <row r="41" spans="2:57" ht="14.4" customHeight="1" x14ac:dyDescent="0.2">
      <c r="B41" s="18"/>
      <c r="AR41" s="18"/>
    </row>
    <row r="42" spans="2:57" ht="14.4" customHeight="1" x14ac:dyDescent="0.2">
      <c r="B42" s="18"/>
      <c r="AR42" s="18"/>
    </row>
    <row r="43" spans="2:57" ht="14.4" customHeight="1" x14ac:dyDescent="0.2">
      <c r="B43" s="18"/>
      <c r="AR43" s="18"/>
    </row>
    <row r="44" spans="2:57" ht="14.4" customHeight="1" x14ac:dyDescent="0.2">
      <c r="B44" s="18"/>
      <c r="AR44" s="18"/>
    </row>
    <row r="45" spans="2:57" ht="14.4" customHeight="1" x14ac:dyDescent="0.2">
      <c r="B45" s="18"/>
      <c r="AR45" s="18"/>
    </row>
    <row r="46" spans="2:57" ht="14.4" customHeight="1" x14ac:dyDescent="0.2">
      <c r="B46" s="18"/>
      <c r="AR46" s="18"/>
    </row>
    <row r="47" spans="2:57" ht="14.4" customHeight="1" x14ac:dyDescent="0.2">
      <c r="B47" s="18"/>
      <c r="AR47" s="18"/>
    </row>
    <row r="48" spans="2:57" ht="14.4" customHeight="1" x14ac:dyDescent="0.2">
      <c r="B48" s="18"/>
      <c r="AR48" s="18"/>
    </row>
    <row r="49" spans="2:44" s="1" customFormat="1" ht="14.4" customHeight="1" x14ac:dyDescent="0.2">
      <c r="B49" s="28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28"/>
    </row>
    <row r="50" spans="2:44" x14ac:dyDescent="0.2">
      <c r="B50" s="18"/>
      <c r="AR50" s="18"/>
    </row>
    <row r="51" spans="2:44" x14ac:dyDescent="0.2">
      <c r="B51" s="18"/>
      <c r="AR51" s="18"/>
    </row>
    <row r="52" spans="2:44" x14ac:dyDescent="0.2">
      <c r="B52" s="18"/>
      <c r="AR52" s="18"/>
    </row>
    <row r="53" spans="2:44" x14ac:dyDescent="0.2">
      <c r="B53" s="18"/>
      <c r="AR53" s="18"/>
    </row>
    <row r="54" spans="2:44" x14ac:dyDescent="0.2">
      <c r="B54" s="18"/>
      <c r="AR54" s="18"/>
    </row>
    <row r="55" spans="2:44" x14ac:dyDescent="0.2">
      <c r="B55" s="18"/>
      <c r="AR55" s="18"/>
    </row>
    <row r="56" spans="2:44" x14ac:dyDescent="0.2">
      <c r="B56" s="18"/>
      <c r="AR56" s="18"/>
    </row>
    <row r="57" spans="2:44" x14ac:dyDescent="0.2">
      <c r="B57" s="18"/>
      <c r="AR57" s="18"/>
    </row>
    <row r="58" spans="2:44" x14ac:dyDescent="0.2">
      <c r="B58" s="18"/>
      <c r="AR58" s="18"/>
    </row>
    <row r="59" spans="2:44" x14ac:dyDescent="0.2">
      <c r="B59" s="18"/>
      <c r="AR59" s="18"/>
    </row>
    <row r="60" spans="2:44" s="1" customFormat="1" ht="13.2" x14ac:dyDescent="0.2">
      <c r="B60" s="28"/>
      <c r="D60" s="39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46</v>
      </c>
      <c r="AI60" s="30"/>
      <c r="AJ60" s="30"/>
      <c r="AK60" s="30"/>
      <c r="AL60" s="30"/>
      <c r="AM60" s="39" t="s">
        <v>47</v>
      </c>
      <c r="AN60" s="30"/>
      <c r="AO60" s="30"/>
      <c r="AR60" s="28"/>
    </row>
    <row r="61" spans="2:44" x14ac:dyDescent="0.2">
      <c r="B61" s="18"/>
      <c r="AR61" s="18"/>
    </row>
    <row r="62" spans="2:44" x14ac:dyDescent="0.2">
      <c r="B62" s="18"/>
      <c r="AR62" s="18"/>
    </row>
    <row r="63" spans="2:44" x14ac:dyDescent="0.2">
      <c r="B63" s="18"/>
      <c r="AR63" s="18"/>
    </row>
    <row r="64" spans="2:44" s="1" customFormat="1" ht="13.2" x14ac:dyDescent="0.2">
      <c r="B64" s="28"/>
      <c r="D64" s="37" t="s">
        <v>48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49</v>
      </c>
      <c r="AI64" s="38"/>
      <c r="AJ64" s="38"/>
      <c r="AK64" s="38"/>
      <c r="AL64" s="38"/>
      <c r="AM64" s="38"/>
      <c r="AN64" s="38"/>
      <c r="AO64" s="38"/>
      <c r="AR64" s="28"/>
    </row>
    <row r="65" spans="2:44" x14ac:dyDescent="0.2">
      <c r="B65" s="18"/>
      <c r="AR65" s="18"/>
    </row>
    <row r="66" spans="2:44" x14ac:dyDescent="0.2">
      <c r="B66" s="18"/>
      <c r="AR66" s="18"/>
    </row>
    <row r="67" spans="2:44" x14ac:dyDescent="0.2">
      <c r="B67" s="18"/>
      <c r="AR67" s="18"/>
    </row>
    <row r="68" spans="2:44" x14ac:dyDescent="0.2">
      <c r="B68" s="18"/>
      <c r="AR68" s="18"/>
    </row>
    <row r="69" spans="2:44" x14ac:dyDescent="0.2">
      <c r="B69" s="18"/>
      <c r="AR69" s="18"/>
    </row>
    <row r="70" spans="2:44" x14ac:dyDescent="0.2">
      <c r="B70" s="18"/>
      <c r="AR70" s="18"/>
    </row>
    <row r="71" spans="2:44" x14ac:dyDescent="0.2">
      <c r="B71" s="18"/>
      <c r="AR71" s="18"/>
    </row>
    <row r="72" spans="2:44" x14ac:dyDescent="0.2">
      <c r="B72" s="18"/>
      <c r="AR72" s="18"/>
    </row>
    <row r="73" spans="2:44" x14ac:dyDescent="0.2">
      <c r="B73" s="18"/>
      <c r="AR73" s="18"/>
    </row>
    <row r="74" spans="2:44" x14ac:dyDescent="0.2">
      <c r="B74" s="18"/>
      <c r="AR74" s="18"/>
    </row>
    <row r="75" spans="2:44" s="1" customFormat="1" ht="13.2" x14ac:dyDescent="0.2">
      <c r="B75" s="28"/>
      <c r="D75" s="39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46</v>
      </c>
      <c r="AI75" s="30"/>
      <c r="AJ75" s="30"/>
      <c r="AK75" s="30"/>
      <c r="AL75" s="30"/>
      <c r="AM75" s="39" t="s">
        <v>47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" customHeight="1" x14ac:dyDescent="0.2">
      <c r="B82" s="28"/>
      <c r="C82" s="19" t="s">
        <v>50</v>
      </c>
      <c r="AR82" s="28"/>
    </row>
    <row r="83" spans="1:91" s="1" customFormat="1" ht="6.9" customHeight="1" x14ac:dyDescent="0.2">
      <c r="B83" s="28"/>
      <c r="AR83" s="28"/>
    </row>
    <row r="84" spans="1:91" s="3" customFormat="1" ht="12" customHeight="1" x14ac:dyDescent="0.2">
      <c r="B84" s="44"/>
      <c r="C84" s="25" t="s">
        <v>13</v>
      </c>
      <c r="L84" s="3" t="str">
        <f>K5</f>
        <v>241125</v>
      </c>
      <c r="AR84" s="44"/>
    </row>
    <row r="85" spans="1:91" s="4" customFormat="1" ht="36.9" customHeight="1" x14ac:dyDescent="0.2">
      <c r="B85" s="45"/>
      <c r="C85" s="46" t="s">
        <v>16</v>
      </c>
      <c r="L85" s="210" t="str">
        <f>K6</f>
        <v>Víceúčelové hřiště (rekonstrukce) Velký Týnec – Vsisko  [část zakázky B]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173"/>
      <c r="AR85" s="45"/>
    </row>
    <row r="86" spans="1:91" s="1" customFormat="1" ht="6.9" customHeight="1" x14ac:dyDescent="0.2">
      <c r="B86" s="28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R86" s="28"/>
    </row>
    <row r="87" spans="1:91" s="1" customFormat="1" ht="12" customHeight="1" x14ac:dyDescent="0.2">
      <c r="B87" s="28"/>
      <c r="C87" s="25" t="s">
        <v>19</v>
      </c>
      <c r="L87" s="179" t="str">
        <f>IF(K8="","",K8)</f>
        <v>Velký Týnec - Vsisko</v>
      </c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5"/>
      <c r="AJ87" s="174"/>
      <c r="AK87" s="175" t="s">
        <v>21</v>
      </c>
      <c r="AL87" s="174"/>
      <c r="AM87" s="190" t="str">
        <f>IF(AN8= "","",AN8)</f>
        <v>Vyplň údaj</v>
      </c>
      <c r="AN87" s="190"/>
      <c r="AO87" s="174"/>
      <c r="AP87" s="174"/>
      <c r="AR87" s="28"/>
    </row>
    <row r="88" spans="1:91" s="1" customFormat="1" ht="6.9" customHeight="1" x14ac:dyDescent="0.2">
      <c r="B88" s="28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R88" s="28"/>
    </row>
    <row r="89" spans="1:91" s="1" customFormat="1" ht="15.15" customHeight="1" x14ac:dyDescent="0.2">
      <c r="B89" s="28"/>
      <c r="C89" s="25" t="s">
        <v>22</v>
      </c>
      <c r="L89" s="190" t="str">
        <f>IF(K10= "","",K10)</f>
        <v>Obec Velký Týnec, Zámecká 35, 783 72 Velký Týnec</v>
      </c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74"/>
      <c r="AK89" s="174"/>
      <c r="AL89" s="174"/>
      <c r="AM89" s="212" t="str">
        <f>IF(E17="","",E17)</f>
        <v xml:space="preserve"> </v>
      </c>
      <c r="AN89" s="213"/>
      <c r="AO89" s="213"/>
      <c r="AP89" s="213"/>
      <c r="AR89" s="28"/>
      <c r="AS89" s="217" t="s">
        <v>51</v>
      </c>
      <c r="AT89" s="218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 x14ac:dyDescent="0.2">
      <c r="B90" s="28"/>
      <c r="C90" s="25" t="s">
        <v>25</v>
      </c>
      <c r="L90" s="190" t="str">
        <f>IF(K13= "","",K13)</f>
        <v>Vyplň údaj</v>
      </c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74"/>
      <c r="AK90" s="174"/>
      <c r="AL90" s="174"/>
      <c r="AM90" s="212" t="str">
        <f>IF(E20="","",E20)</f>
        <v xml:space="preserve"> </v>
      </c>
      <c r="AN90" s="213"/>
      <c r="AO90" s="213"/>
      <c r="AP90" s="213"/>
      <c r="AR90" s="28"/>
      <c r="AS90" s="219"/>
      <c r="AT90" s="220"/>
      <c r="BD90" s="51"/>
    </row>
    <row r="91" spans="1:91" s="1" customFormat="1" ht="10.95" customHeight="1" x14ac:dyDescent="0.2">
      <c r="B91" s="28"/>
      <c r="AR91" s="28"/>
      <c r="AS91" s="219"/>
      <c r="AT91" s="220"/>
      <c r="BD91" s="51"/>
    </row>
    <row r="92" spans="1:91" s="1" customFormat="1" ht="29.25" customHeight="1" x14ac:dyDescent="0.2">
      <c r="B92" s="28"/>
      <c r="C92" s="221" t="s">
        <v>52</v>
      </c>
      <c r="D92" s="222"/>
      <c r="E92" s="222"/>
      <c r="F92" s="222"/>
      <c r="G92" s="222"/>
      <c r="H92" s="52"/>
      <c r="I92" s="224" t="s">
        <v>53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3" t="s">
        <v>54</v>
      </c>
      <c r="AH92" s="222"/>
      <c r="AI92" s="222"/>
      <c r="AJ92" s="222"/>
      <c r="AK92" s="222"/>
      <c r="AL92" s="222"/>
      <c r="AM92" s="222"/>
      <c r="AN92" s="224" t="s">
        <v>55</v>
      </c>
      <c r="AO92" s="222"/>
      <c r="AP92" s="225"/>
      <c r="AQ92" s="53" t="s">
        <v>56</v>
      </c>
      <c r="AR92" s="28"/>
      <c r="AS92" s="54" t="s">
        <v>57</v>
      </c>
      <c r="AT92" s="55" t="s">
        <v>58</v>
      </c>
      <c r="AU92" s="55" t="s">
        <v>59</v>
      </c>
      <c r="AV92" s="55" t="s">
        <v>60</v>
      </c>
      <c r="AW92" s="55" t="s">
        <v>61</v>
      </c>
      <c r="AX92" s="55" t="s">
        <v>62</v>
      </c>
      <c r="AY92" s="55" t="s">
        <v>63</v>
      </c>
      <c r="AZ92" s="55" t="s">
        <v>64</v>
      </c>
      <c r="BA92" s="55" t="s">
        <v>65</v>
      </c>
      <c r="BB92" s="55" t="s">
        <v>66</v>
      </c>
      <c r="BC92" s="55" t="s">
        <v>67</v>
      </c>
      <c r="BD92" s="56" t="s">
        <v>68</v>
      </c>
    </row>
    <row r="93" spans="1:91" s="1" customFormat="1" ht="10.95" customHeight="1" x14ac:dyDescent="0.2">
      <c r="B93" s="28"/>
      <c r="AR93" s="28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 x14ac:dyDescent="0.2">
      <c r="B94" s="58"/>
      <c r="C94" s="59" t="s">
        <v>69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215">
        <f>ROUND(SUM(AG95:AG96),2)</f>
        <v>0</v>
      </c>
      <c r="AH94" s="215"/>
      <c r="AI94" s="215"/>
      <c r="AJ94" s="215"/>
      <c r="AK94" s="215"/>
      <c r="AL94" s="215"/>
      <c r="AM94" s="215"/>
      <c r="AN94" s="216">
        <f>SUM(AG94,AT94)</f>
        <v>0</v>
      </c>
      <c r="AO94" s="216"/>
      <c r="AP94" s="216"/>
      <c r="AQ94" s="62" t="s">
        <v>1</v>
      </c>
      <c r="AR94" s="58"/>
      <c r="AS94" s="63">
        <f>ROUND(SUM(AS95:AS96),2)</f>
        <v>0</v>
      </c>
      <c r="AT94" s="64">
        <f>ROUND(SUM(AV94:AW94),2)</f>
        <v>0</v>
      </c>
      <c r="AU94" s="65">
        <f>ROUND(SUM(AU95:AU96),5)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ROUND(SUM(AZ95:AZ96),2)</f>
        <v>0</v>
      </c>
      <c r="BA94" s="64">
        <f>ROUND(SUM(BA95:BA96),2)</f>
        <v>0</v>
      </c>
      <c r="BB94" s="64">
        <f>ROUND(SUM(BB95:BB96),2)</f>
        <v>0</v>
      </c>
      <c r="BC94" s="64">
        <f>ROUND(SUM(BC95:BC96),2)</f>
        <v>0</v>
      </c>
      <c r="BD94" s="66">
        <f>ROUND(SUM(BD95:BD96),2)</f>
        <v>0</v>
      </c>
      <c r="BS94" s="67" t="s">
        <v>70</v>
      </c>
      <c r="BT94" s="67" t="s">
        <v>71</v>
      </c>
      <c r="BU94" s="68" t="s">
        <v>72</v>
      </c>
      <c r="BV94" s="67" t="s">
        <v>73</v>
      </c>
      <c r="BW94" s="67" t="s">
        <v>5</v>
      </c>
      <c r="BX94" s="67" t="s">
        <v>74</v>
      </c>
      <c r="CL94" s="67" t="s">
        <v>1</v>
      </c>
    </row>
    <row r="95" spans="1:91" s="6" customFormat="1" ht="16.5" customHeight="1" x14ac:dyDescent="0.2">
      <c r="A95" s="69" t="s">
        <v>75</v>
      </c>
      <c r="B95" s="70"/>
      <c r="C95" s="71"/>
      <c r="D95" s="214" t="s">
        <v>79</v>
      </c>
      <c r="E95" s="214"/>
      <c r="F95" s="214"/>
      <c r="G95" s="214"/>
      <c r="H95" s="214"/>
      <c r="I95" s="72"/>
      <c r="J95" s="214" t="s">
        <v>288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08">
        <f>'SO 02 - Dětské hřiště'!J30</f>
        <v>0</v>
      </c>
      <c r="AH95" s="209"/>
      <c r="AI95" s="209"/>
      <c r="AJ95" s="209"/>
      <c r="AK95" s="209"/>
      <c r="AL95" s="209"/>
      <c r="AM95" s="209"/>
      <c r="AN95" s="208">
        <f>SUM(AG95,AT95)</f>
        <v>0</v>
      </c>
      <c r="AO95" s="209"/>
      <c r="AP95" s="209"/>
      <c r="AQ95" s="73" t="s">
        <v>76</v>
      </c>
      <c r="AR95" s="70"/>
      <c r="AS95" s="74">
        <v>0</v>
      </c>
      <c r="AT95" s="75">
        <f>ROUND(SUM(AV95:AW95),2)</f>
        <v>0</v>
      </c>
      <c r="AU95" s="76">
        <f>'SO 02 - Dětské hřiště'!P123</f>
        <v>0</v>
      </c>
      <c r="AV95" s="75">
        <f>'SO 02 - Dětské hřiště'!J33</f>
        <v>0</v>
      </c>
      <c r="AW95" s="75">
        <f>'SO 02 - Dětské hřiště'!J34</f>
        <v>0</v>
      </c>
      <c r="AX95" s="75">
        <f>'SO 02 - Dětské hřiště'!J35</f>
        <v>0</v>
      </c>
      <c r="AY95" s="75">
        <f>'SO 02 - Dětské hřiště'!J36</f>
        <v>0</v>
      </c>
      <c r="AZ95" s="75">
        <f>'SO 02 - Dětské hřiště'!F33</f>
        <v>0</v>
      </c>
      <c r="BA95" s="75">
        <f>'SO 02 - Dětské hřiště'!F34</f>
        <v>0</v>
      </c>
      <c r="BB95" s="75">
        <f>'SO 02 - Dětské hřiště'!F35</f>
        <v>0</v>
      </c>
      <c r="BC95" s="75">
        <f>'SO 02 - Dětské hřiště'!F36</f>
        <v>0</v>
      </c>
      <c r="BD95" s="77">
        <f>'SO 02 - Dětské hřiště'!F37</f>
        <v>0</v>
      </c>
      <c r="BT95" s="78" t="s">
        <v>77</v>
      </c>
      <c r="BV95" s="78" t="s">
        <v>73</v>
      </c>
      <c r="BW95" s="78" t="s">
        <v>80</v>
      </c>
      <c r="BX95" s="78" t="s">
        <v>5</v>
      </c>
      <c r="CL95" s="78" t="s">
        <v>1</v>
      </c>
      <c r="CM95" s="78" t="s">
        <v>78</v>
      </c>
    </row>
    <row r="96" spans="1:91" s="6" customFormat="1" ht="16.5" customHeight="1" x14ac:dyDescent="0.2">
      <c r="A96" s="69" t="s">
        <v>75</v>
      </c>
      <c r="B96" s="70"/>
      <c r="C96" s="71"/>
      <c r="D96" s="214" t="s">
        <v>81</v>
      </c>
      <c r="E96" s="214"/>
      <c r="F96" s="214"/>
      <c r="G96" s="214"/>
      <c r="H96" s="214"/>
      <c r="I96" s="72"/>
      <c r="J96" s="214" t="s">
        <v>82</v>
      </c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08">
        <f>'VRN - Vedlejší rozpočtové...'!J30</f>
        <v>0</v>
      </c>
      <c r="AH96" s="209"/>
      <c r="AI96" s="209"/>
      <c r="AJ96" s="209"/>
      <c r="AK96" s="209"/>
      <c r="AL96" s="209"/>
      <c r="AM96" s="209"/>
      <c r="AN96" s="208">
        <f>SUM(AG96,AT96)</f>
        <v>0</v>
      </c>
      <c r="AO96" s="209"/>
      <c r="AP96" s="209"/>
      <c r="AQ96" s="73" t="s">
        <v>76</v>
      </c>
      <c r="AR96" s="70"/>
      <c r="AS96" s="79">
        <v>0</v>
      </c>
      <c r="AT96" s="80">
        <f>ROUND(SUM(AV96:AW96),2)</f>
        <v>0</v>
      </c>
      <c r="AU96" s="81">
        <f>'VRN - Vedlejší rozpočtové...'!P118</f>
        <v>0</v>
      </c>
      <c r="AV96" s="80">
        <f>'VRN - Vedlejší rozpočtové...'!J33</f>
        <v>0</v>
      </c>
      <c r="AW96" s="80">
        <f>'VRN - Vedlejší rozpočtové...'!J34</f>
        <v>0</v>
      </c>
      <c r="AX96" s="80">
        <f>'VRN - Vedlejší rozpočtové...'!J35</f>
        <v>0</v>
      </c>
      <c r="AY96" s="80">
        <f>'VRN - Vedlejší rozpočtové...'!J36</f>
        <v>0</v>
      </c>
      <c r="AZ96" s="80">
        <f>'VRN - Vedlejší rozpočtové...'!F33</f>
        <v>0</v>
      </c>
      <c r="BA96" s="80">
        <f>'VRN - Vedlejší rozpočtové...'!F34</f>
        <v>0</v>
      </c>
      <c r="BB96" s="80">
        <f>'VRN - Vedlejší rozpočtové...'!F35</f>
        <v>0</v>
      </c>
      <c r="BC96" s="80">
        <f>'VRN - Vedlejší rozpočtové...'!F36</f>
        <v>0</v>
      </c>
      <c r="BD96" s="82">
        <f>'VRN - Vedlejší rozpočtové...'!F37</f>
        <v>0</v>
      </c>
      <c r="BT96" s="78" t="s">
        <v>77</v>
      </c>
      <c r="BV96" s="78" t="s">
        <v>73</v>
      </c>
      <c r="BW96" s="78" t="s">
        <v>83</v>
      </c>
      <c r="BX96" s="78" t="s">
        <v>5</v>
      </c>
      <c r="CL96" s="78" t="s">
        <v>1</v>
      </c>
      <c r="CM96" s="78" t="s">
        <v>78</v>
      </c>
    </row>
    <row r="97" spans="2:44" s="1" customFormat="1" ht="30" customHeight="1" x14ac:dyDescent="0.2">
      <c r="B97" s="28"/>
      <c r="AR97" s="28"/>
    </row>
    <row r="98" spans="2:44" s="1" customFormat="1" ht="6.9" customHeight="1" x14ac:dyDescent="0.2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8"/>
    </row>
  </sheetData>
  <sheetProtection algorithmName="SHA-512" hashValue="EV5Lg5E4iFyJamMOGA0guwWOumzPmn7e022DsJG/95YuKRStfXKQjlQqyz6TkwaxWjSHc+O9X8wAlnE6Pt8q+A==" saltValue="czIojEUbA2Pd4YStoji3ZQ==" spinCount="100000" sheet="1" objects="1" scenarios="1"/>
  <mergeCells count="50">
    <mergeCell ref="AS89:AT91"/>
    <mergeCell ref="AM90:AP90"/>
    <mergeCell ref="C92:G92"/>
    <mergeCell ref="AG92:AM92"/>
    <mergeCell ref="I92:AF92"/>
    <mergeCell ref="AN92:AP92"/>
    <mergeCell ref="D96:H96"/>
    <mergeCell ref="J96:AF96"/>
    <mergeCell ref="AG94:AM94"/>
    <mergeCell ref="AN94:AP94"/>
    <mergeCell ref="AN95:AP95"/>
    <mergeCell ref="D95:H95"/>
    <mergeCell ref="J95:AF95"/>
    <mergeCell ref="AG95:AM95"/>
    <mergeCell ref="AN96:AP96"/>
    <mergeCell ref="AG96:AM96"/>
    <mergeCell ref="L85:AO85"/>
    <mergeCell ref="AM87:AN87"/>
    <mergeCell ref="AM89:AP8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23:AN23"/>
    <mergeCell ref="AK26:AO26"/>
    <mergeCell ref="AN4:AO4"/>
    <mergeCell ref="K10:AI10"/>
    <mergeCell ref="K13:AI13"/>
    <mergeCell ref="L89:AI89"/>
    <mergeCell ref="L90:AI90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</mergeCells>
  <hyperlinks>
    <hyperlink ref="A95" location="'SO 02 - Stavební objekt 02'!C2" display="/" xr:uid="{00000000-0004-0000-0000-000002000000}"/>
    <hyperlink ref="A96" location="'VRN - Vedlejší rozpočtové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7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5" t="s">
        <v>80</v>
      </c>
    </row>
    <row r="3" spans="2:46" ht="6.9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customHeight="1" x14ac:dyDescent="0.2">
      <c r="B4" s="18"/>
      <c r="D4" s="19" t="s">
        <v>84</v>
      </c>
      <c r="L4" s="18"/>
      <c r="M4" s="83" t="s">
        <v>10</v>
      </c>
      <c r="AT4" s="15" t="s">
        <v>4</v>
      </c>
    </row>
    <row r="5" spans="2:46" ht="6.9" customHeight="1" x14ac:dyDescent="0.2">
      <c r="B5" s="18"/>
      <c r="L5" s="18"/>
    </row>
    <row r="6" spans="2:46" ht="12" customHeight="1" x14ac:dyDescent="0.2">
      <c r="B6" s="18"/>
      <c r="D6" s="25" t="s">
        <v>16</v>
      </c>
      <c r="L6" s="18"/>
    </row>
    <row r="7" spans="2:46" ht="26.25" customHeight="1" x14ac:dyDescent="0.2">
      <c r="B7" s="18"/>
      <c r="E7" s="227" t="str">
        <f>'Rekapitulace stavby'!K6</f>
        <v>Víceúčelové hřiště (rekonstrukce) Velký Týnec – Vsisko  [část zakázky B]</v>
      </c>
      <c r="F7" s="228"/>
      <c r="G7" s="228"/>
      <c r="H7" s="228"/>
      <c r="L7" s="18"/>
    </row>
    <row r="8" spans="2:46" s="1" customFormat="1" ht="12" customHeight="1" x14ac:dyDescent="0.2">
      <c r="B8" s="28"/>
      <c r="D8" s="25" t="s">
        <v>85</v>
      </c>
      <c r="L8" s="28"/>
    </row>
    <row r="9" spans="2:46" s="1" customFormat="1" ht="16.5" customHeight="1" x14ac:dyDescent="0.2">
      <c r="B9" s="28"/>
      <c r="E9" s="210" t="s">
        <v>289</v>
      </c>
      <c r="F9" s="226"/>
      <c r="G9" s="226"/>
      <c r="H9" s="226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5" t="s">
        <v>17</v>
      </c>
      <c r="F11" s="23" t="s">
        <v>1</v>
      </c>
      <c r="I11" s="25" t="s">
        <v>18</v>
      </c>
      <c r="J11" s="23" t="s">
        <v>1</v>
      </c>
      <c r="L11" s="28"/>
    </row>
    <row r="12" spans="2:46" s="1" customFormat="1" ht="12" customHeight="1" x14ac:dyDescent="0.2">
      <c r="B12" s="28"/>
      <c r="D12" s="25" t="s">
        <v>19</v>
      </c>
      <c r="F12" s="23" t="s">
        <v>20</v>
      </c>
      <c r="I12" s="25" t="s">
        <v>21</v>
      </c>
      <c r="J12" s="47" t="str">
        <f>'Rekapitulace stavby'!AN8</f>
        <v>Vyplň údaj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5" t="s">
        <v>22</v>
      </c>
      <c r="I14" s="25" t="s">
        <v>23</v>
      </c>
      <c r="J14" s="23" t="str">
        <f>IF('Rekapitulace stavby'!AN10="","",'Rekapitulace stavby'!AN10)</f>
        <v>00299669</v>
      </c>
      <c r="L14" s="28"/>
    </row>
    <row r="15" spans="2:46" s="1" customFormat="1" ht="18" customHeight="1" x14ac:dyDescent="0.2">
      <c r="B15" s="28"/>
      <c r="E15" s="23" t="str">
        <f>IF('Rekapitulace stavby'!K10="","",'Rekapitulace stavby'!K10)</f>
        <v>Obec Velký Týnec, Zámecká 35, 783 72 Velký Týnec</v>
      </c>
      <c r="I15" s="25" t="s">
        <v>24</v>
      </c>
      <c r="J15" s="23" t="str">
        <f>IF('Rekapitulace stavby'!AN11="","",'Rekapitulace stavby'!AN11)</f>
        <v>CZ00299669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5" t="s">
        <v>25</v>
      </c>
      <c r="E17" s="180"/>
      <c r="F17" s="180"/>
      <c r="G17" s="180"/>
      <c r="H17" s="180"/>
      <c r="I17" s="181" t="s">
        <v>23</v>
      </c>
      <c r="J17" s="182" t="str">
        <f>'Rekapitulace stavby'!AN13</f>
        <v>Vyplň údaj</v>
      </c>
      <c r="L17" s="28"/>
    </row>
    <row r="18" spans="2:12" s="1" customFormat="1" ht="18" customHeight="1" x14ac:dyDescent="0.2">
      <c r="B18" s="28"/>
      <c r="E18" s="229" t="str">
        <f>'Rekapitulace stavby'!K13</f>
        <v>Vyplň údaj</v>
      </c>
      <c r="F18" s="230"/>
      <c r="G18" s="230"/>
      <c r="H18" s="230"/>
      <c r="I18" s="181" t="s">
        <v>24</v>
      </c>
      <c r="J18" s="182" t="str">
        <f>'Rekapitulace stavby'!AN14</f>
        <v>Vyplň údaj</v>
      </c>
      <c r="L18" s="28"/>
    </row>
    <row r="19" spans="2:12" s="1" customFormat="1" ht="6.9" customHeight="1" x14ac:dyDescent="0.2">
      <c r="B19" s="28"/>
      <c r="E19" s="180"/>
      <c r="F19" s="180"/>
      <c r="G19" s="180"/>
      <c r="H19" s="180"/>
      <c r="I19" s="180"/>
      <c r="J19" s="180"/>
      <c r="L19" s="28"/>
    </row>
    <row r="20" spans="2:12" s="1" customFormat="1" ht="12" customHeight="1" x14ac:dyDescent="0.2">
      <c r="B20" s="28"/>
      <c r="D20" s="25" t="s">
        <v>27</v>
      </c>
      <c r="E20" s="180"/>
      <c r="F20" s="180"/>
      <c r="G20" s="180"/>
      <c r="H20" s="180"/>
      <c r="I20" s="181" t="s">
        <v>23</v>
      </c>
      <c r="J20" s="182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5" t="s">
        <v>29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5" t="s">
        <v>30</v>
      </c>
      <c r="L26" s="28"/>
    </row>
    <row r="27" spans="2:12" s="7" customFormat="1" ht="16.5" customHeight="1" x14ac:dyDescent="0.2">
      <c r="B27" s="84"/>
      <c r="E27" s="204" t="s">
        <v>1</v>
      </c>
      <c r="F27" s="204"/>
      <c r="G27" s="204"/>
      <c r="H27" s="204"/>
      <c r="L27" s="84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35" customHeight="1" x14ac:dyDescent="0.2">
      <c r="B30" s="28"/>
      <c r="D30" s="85" t="s">
        <v>31</v>
      </c>
      <c r="J30" s="61">
        <f>ROUND(J123, 2)</f>
        <v>0</v>
      </c>
      <c r="L30" s="28"/>
    </row>
    <row r="31" spans="2:12" s="1" customFormat="1" ht="6.9" customHeight="1" x14ac:dyDescent="0.2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4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" customHeight="1" x14ac:dyDescent="0.2">
      <c r="B33" s="28"/>
      <c r="D33" s="50" t="s">
        <v>35</v>
      </c>
      <c r="E33" s="25" t="s">
        <v>36</v>
      </c>
      <c r="F33" s="86">
        <f>ROUND((SUM(BE123:BE206)),  2)</f>
        <v>0</v>
      </c>
      <c r="I33" s="87">
        <v>0.21</v>
      </c>
      <c r="J33" s="86">
        <f>ROUND(((SUM(BE123:BE206))*I33),  2)</f>
        <v>0</v>
      </c>
      <c r="L33" s="28"/>
    </row>
    <row r="34" spans="2:12" s="1" customFormat="1" ht="14.4" customHeight="1" x14ac:dyDescent="0.2">
      <c r="B34" s="28"/>
      <c r="E34" s="25" t="s">
        <v>37</v>
      </c>
      <c r="F34" s="86">
        <f>ROUND((SUM(BF123:BF206)),  2)</f>
        <v>0</v>
      </c>
      <c r="I34" s="87">
        <v>0.12</v>
      </c>
      <c r="J34" s="86">
        <f>ROUND(((SUM(BF123:BF206))*I34),  2)</f>
        <v>0</v>
      </c>
      <c r="L34" s="28"/>
    </row>
    <row r="35" spans="2:12" s="1" customFormat="1" ht="14.4" hidden="1" customHeight="1" x14ac:dyDescent="0.2">
      <c r="B35" s="28"/>
      <c r="E35" s="25" t="s">
        <v>38</v>
      </c>
      <c r="F35" s="86">
        <f>ROUND((SUM(BG123:BG206)),  2)</f>
        <v>0</v>
      </c>
      <c r="I35" s="87">
        <v>0.21</v>
      </c>
      <c r="J35" s="86">
        <f>0</f>
        <v>0</v>
      </c>
      <c r="L35" s="28"/>
    </row>
    <row r="36" spans="2:12" s="1" customFormat="1" ht="14.4" hidden="1" customHeight="1" x14ac:dyDescent="0.2">
      <c r="B36" s="28"/>
      <c r="E36" s="25" t="s">
        <v>39</v>
      </c>
      <c r="F36" s="86">
        <f>ROUND((SUM(BH123:BH206)),  2)</f>
        <v>0</v>
      </c>
      <c r="I36" s="87">
        <v>0.12</v>
      </c>
      <c r="J36" s="86">
        <f>0</f>
        <v>0</v>
      </c>
      <c r="L36" s="28"/>
    </row>
    <row r="37" spans="2:12" s="1" customFormat="1" ht="14.4" hidden="1" customHeight="1" x14ac:dyDescent="0.2">
      <c r="B37" s="28"/>
      <c r="E37" s="25" t="s">
        <v>40</v>
      </c>
      <c r="F37" s="86">
        <f>ROUND((SUM(BI123:BI206)),  2)</f>
        <v>0</v>
      </c>
      <c r="I37" s="87">
        <v>0</v>
      </c>
      <c r="J37" s="86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88"/>
      <c r="D39" s="89" t="s">
        <v>41</v>
      </c>
      <c r="E39" s="52"/>
      <c r="F39" s="52"/>
      <c r="G39" s="90" t="s">
        <v>42</v>
      </c>
      <c r="H39" s="91" t="s">
        <v>43</v>
      </c>
      <c r="I39" s="52"/>
      <c r="J39" s="92">
        <f>SUM(J30:J37)</f>
        <v>0</v>
      </c>
      <c r="K39" s="93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8"/>
      <c r="L41" s="18"/>
    </row>
    <row r="42" spans="2:12" ht="14.4" customHeight="1" x14ac:dyDescent="0.2">
      <c r="B42" s="18"/>
      <c r="L42" s="18"/>
    </row>
    <row r="43" spans="2:12" ht="14.4" customHeight="1" x14ac:dyDescent="0.2">
      <c r="B43" s="18"/>
      <c r="L43" s="18"/>
    </row>
    <row r="44" spans="2:12" ht="14.4" customHeight="1" x14ac:dyDescent="0.2">
      <c r="B44" s="18"/>
      <c r="L44" s="18"/>
    </row>
    <row r="45" spans="2:12" ht="14.4" customHeight="1" x14ac:dyDescent="0.2">
      <c r="B45" s="18"/>
      <c r="L45" s="18"/>
    </row>
    <row r="46" spans="2:12" ht="14.4" customHeight="1" x14ac:dyDescent="0.2">
      <c r="B46" s="18"/>
      <c r="L46" s="18"/>
    </row>
    <row r="47" spans="2:12" ht="14.4" customHeight="1" x14ac:dyDescent="0.2">
      <c r="B47" s="18"/>
      <c r="L47" s="18"/>
    </row>
    <row r="48" spans="2:12" ht="14.4" customHeight="1" x14ac:dyDescent="0.2">
      <c r="B48" s="18"/>
      <c r="L48" s="18"/>
    </row>
    <row r="49" spans="2:12" ht="14.4" customHeight="1" x14ac:dyDescent="0.2">
      <c r="B49" s="18"/>
      <c r="L49" s="18"/>
    </row>
    <row r="50" spans="2:12" s="1" customFormat="1" ht="14.4" customHeight="1" x14ac:dyDescent="0.2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x14ac:dyDescent="0.2">
      <c r="B51" s="18"/>
      <c r="L51" s="18"/>
    </row>
    <row r="52" spans="2:12" x14ac:dyDescent="0.2">
      <c r="B52" s="18"/>
      <c r="L52" s="18"/>
    </row>
    <row r="53" spans="2:12" x14ac:dyDescent="0.2">
      <c r="B53" s="18"/>
      <c r="L53" s="18"/>
    </row>
    <row r="54" spans="2:12" x14ac:dyDescent="0.2">
      <c r="B54" s="18"/>
      <c r="L54" s="18"/>
    </row>
    <row r="55" spans="2:12" x14ac:dyDescent="0.2">
      <c r="B55" s="18"/>
      <c r="L55" s="18"/>
    </row>
    <row r="56" spans="2:12" x14ac:dyDescent="0.2">
      <c r="B56" s="18"/>
      <c r="L56" s="18"/>
    </row>
    <row r="57" spans="2:12" x14ac:dyDescent="0.2">
      <c r="B57" s="18"/>
      <c r="L57" s="18"/>
    </row>
    <row r="58" spans="2:12" x14ac:dyDescent="0.2">
      <c r="B58" s="18"/>
      <c r="L58" s="18"/>
    </row>
    <row r="59" spans="2:12" x14ac:dyDescent="0.2">
      <c r="B59" s="18"/>
      <c r="L59" s="18"/>
    </row>
    <row r="60" spans="2:12" x14ac:dyDescent="0.2">
      <c r="B60" s="18"/>
      <c r="L60" s="18"/>
    </row>
    <row r="61" spans="2:12" s="1" customFormat="1" ht="13.2" x14ac:dyDescent="0.2">
      <c r="B61" s="28"/>
      <c r="D61" s="39" t="s">
        <v>46</v>
      </c>
      <c r="E61" s="30"/>
      <c r="F61" s="94" t="s">
        <v>47</v>
      </c>
      <c r="G61" s="39" t="s">
        <v>46</v>
      </c>
      <c r="H61" s="30"/>
      <c r="I61" s="30"/>
      <c r="J61" s="95" t="s">
        <v>47</v>
      </c>
      <c r="K61" s="30"/>
      <c r="L61" s="28"/>
    </row>
    <row r="62" spans="2:12" x14ac:dyDescent="0.2">
      <c r="B62" s="18"/>
      <c r="L62" s="18"/>
    </row>
    <row r="63" spans="2:12" x14ac:dyDescent="0.2">
      <c r="B63" s="18"/>
      <c r="L63" s="18"/>
    </row>
    <row r="64" spans="2:12" x14ac:dyDescent="0.2">
      <c r="B64" s="18"/>
      <c r="L64" s="18"/>
    </row>
    <row r="65" spans="2:12" s="1" customFormat="1" ht="13.2" x14ac:dyDescent="0.2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x14ac:dyDescent="0.2">
      <c r="B66" s="18"/>
      <c r="L66" s="18"/>
    </row>
    <row r="67" spans="2:12" x14ac:dyDescent="0.2">
      <c r="B67" s="18"/>
      <c r="L67" s="18"/>
    </row>
    <row r="68" spans="2:12" x14ac:dyDescent="0.2">
      <c r="B68" s="18"/>
      <c r="L68" s="18"/>
    </row>
    <row r="69" spans="2:12" x14ac:dyDescent="0.2">
      <c r="B69" s="18"/>
      <c r="L69" s="18"/>
    </row>
    <row r="70" spans="2:12" x14ac:dyDescent="0.2">
      <c r="B70" s="18"/>
      <c r="L70" s="18"/>
    </row>
    <row r="71" spans="2:12" x14ac:dyDescent="0.2">
      <c r="B71" s="18"/>
      <c r="L71" s="18"/>
    </row>
    <row r="72" spans="2:12" x14ac:dyDescent="0.2">
      <c r="B72" s="18"/>
      <c r="L72" s="18"/>
    </row>
    <row r="73" spans="2:12" x14ac:dyDescent="0.2">
      <c r="B73" s="18"/>
      <c r="L73" s="18"/>
    </row>
    <row r="74" spans="2:12" x14ac:dyDescent="0.2">
      <c r="B74" s="18"/>
      <c r="L74" s="18"/>
    </row>
    <row r="75" spans="2:12" x14ac:dyDescent="0.2">
      <c r="B75" s="18"/>
      <c r="L75" s="18"/>
    </row>
    <row r="76" spans="2:12" s="1" customFormat="1" ht="13.2" x14ac:dyDescent="0.2">
      <c r="B76" s="28"/>
      <c r="D76" s="39" t="s">
        <v>46</v>
      </c>
      <c r="E76" s="30"/>
      <c r="F76" s="94" t="s">
        <v>47</v>
      </c>
      <c r="G76" s="39" t="s">
        <v>46</v>
      </c>
      <c r="H76" s="30"/>
      <c r="I76" s="30"/>
      <c r="J76" s="95" t="s">
        <v>47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 x14ac:dyDescent="0.2">
      <c r="B82" s="28"/>
      <c r="C82" s="19" t="s">
        <v>86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5" t="s">
        <v>16</v>
      </c>
      <c r="L84" s="28"/>
    </row>
    <row r="85" spans="2:47" s="1" customFormat="1" ht="26.25" customHeight="1" x14ac:dyDescent="0.2">
      <c r="B85" s="28"/>
      <c r="E85" s="227" t="str">
        <f>E7</f>
        <v>Víceúčelové hřiště (rekonstrukce) Velký Týnec – Vsisko  [část zakázky B]</v>
      </c>
      <c r="F85" s="228"/>
      <c r="G85" s="228"/>
      <c r="H85" s="228"/>
      <c r="L85" s="28"/>
    </row>
    <row r="86" spans="2:47" s="1" customFormat="1" ht="12" customHeight="1" x14ac:dyDescent="0.2">
      <c r="B86" s="28"/>
      <c r="C86" s="25" t="s">
        <v>85</v>
      </c>
      <c r="L86" s="28"/>
    </row>
    <row r="87" spans="2:47" s="1" customFormat="1" ht="16.5" customHeight="1" x14ac:dyDescent="0.2">
      <c r="B87" s="28"/>
      <c r="E87" s="210" t="str">
        <f>E9</f>
        <v>SO 02 - Dětské hřiště</v>
      </c>
      <c r="F87" s="226"/>
      <c r="G87" s="226"/>
      <c r="H87" s="226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5" t="s">
        <v>19</v>
      </c>
      <c r="F89" s="23" t="str">
        <f>F12</f>
        <v xml:space="preserve"> </v>
      </c>
      <c r="I89" s="25" t="s">
        <v>21</v>
      </c>
      <c r="J89" s="47" t="str">
        <f>IF(J12="","",J12)</f>
        <v>Vyplň údaj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5" t="s">
        <v>22</v>
      </c>
      <c r="F91" s="23" t="str">
        <f>E15</f>
        <v>Obec Velký Týnec, Zámecká 35, 783 72 Velký Týnec</v>
      </c>
      <c r="I91" s="25"/>
      <c r="J91" s="26" t="str">
        <f>E21</f>
        <v xml:space="preserve"> </v>
      </c>
      <c r="L91" s="28"/>
    </row>
    <row r="92" spans="2:47" s="1" customFormat="1" ht="15.15" customHeight="1" x14ac:dyDescent="0.2">
      <c r="B92" s="28"/>
      <c r="C92" s="25" t="s">
        <v>25</v>
      </c>
      <c r="F92" s="23" t="str">
        <f>IF(E18="","",E18)</f>
        <v>Vyplň údaj</v>
      </c>
      <c r="I92" s="25"/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6" t="s">
        <v>87</v>
      </c>
      <c r="D94" s="88"/>
      <c r="E94" s="88"/>
      <c r="F94" s="88"/>
      <c r="G94" s="88"/>
      <c r="H94" s="88"/>
      <c r="I94" s="88"/>
      <c r="J94" s="97" t="s">
        <v>88</v>
      </c>
      <c r="K94" s="88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98" t="s">
        <v>89</v>
      </c>
      <c r="J96" s="61">
        <f>J123</f>
        <v>0</v>
      </c>
      <c r="L96" s="28"/>
      <c r="AU96" s="15" t="s">
        <v>90</v>
      </c>
    </row>
    <row r="97" spans="2:12" s="8" customFormat="1" ht="24.9" customHeight="1" x14ac:dyDescent="0.2">
      <c r="B97" s="99"/>
      <c r="D97" s="100" t="s">
        <v>91</v>
      </c>
      <c r="E97" s="101"/>
      <c r="F97" s="101"/>
      <c r="G97" s="101"/>
      <c r="H97" s="101"/>
      <c r="I97" s="101"/>
      <c r="J97" s="102">
        <f>J124</f>
        <v>0</v>
      </c>
      <c r="L97" s="99"/>
    </row>
    <row r="98" spans="2:12" s="8" customFormat="1" ht="24.9" customHeight="1" x14ac:dyDescent="0.2">
      <c r="B98" s="99"/>
      <c r="D98" s="100" t="s">
        <v>147</v>
      </c>
      <c r="E98" s="101"/>
      <c r="F98" s="101"/>
      <c r="G98" s="101"/>
      <c r="H98" s="101"/>
      <c r="I98" s="101"/>
      <c r="J98" s="102">
        <f>J143</f>
        <v>0</v>
      </c>
      <c r="L98" s="99"/>
    </row>
    <row r="99" spans="2:12" s="8" customFormat="1" ht="24.9" customHeight="1" x14ac:dyDescent="0.2">
      <c r="B99" s="99"/>
      <c r="D99" s="100" t="s">
        <v>148</v>
      </c>
      <c r="E99" s="101"/>
      <c r="F99" s="101"/>
      <c r="G99" s="101"/>
      <c r="H99" s="101"/>
      <c r="I99" s="101"/>
      <c r="J99" s="102">
        <f>J145</f>
        <v>0</v>
      </c>
      <c r="L99" s="99"/>
    </row>
    <row r="100" spans="2:12" s="8" customFormat="1" ht="24.9" customHeight="1" x14ac:dyDescent="0.2">
      <c r="B100" s="99"/>
      <c r="D100" s="100" t="s">
        <v>149</v>
      </c>
      <c r="E100" s="101"/>
      <c r="F100" s="101"/>
      <c r="G100" s="101"/>
      <c r="H100" s="101"/>
      <c r="I100" s="101"/>
      <c r="J100" s="102">
        <f>J152</f>
        <v>0</v>
      </c>
      <c r="L100" s="99"/>
    </row>
    <row r="101" spans="2:12" s="8" customFormat="1" ht="24.9" customHeight="1" x14ac:dyDescent="0.2">
      <c r="B101" s="99"/>
      <c r="D101" s="100" t="s">
        <v>150</v>
      </c>
      <c r="E101" s="101"/>
      <c r="F101" s="101"/>
      <c r="G101" s="101"/>
      <c r="H101" s="101"/>
      <c r="I101" s="101"/>
      <c r="J101" s="102">
        <f>J159</f>
        <v>0</v>
      </c>
      <c r="L101" s="99"/>
    </row>
    <row r="102" spans="2:12" s="8" customFormat="1" ht="24.9" customHeight="1" x14ac:dyDescent="0.2">
      <c r="B102" s="99"/>
      <c r="D102" s="100" t="s">
        <v>92</v>
      </c>
      <c r="E102" s="101"/>
      <c r="F102" s="101"/>
      <c r="G102" s="101"/>
      <c r="H102" s="101"/>
      <c r="I102" s="101"/>
      <c r="J102" s="102">
        <f>J162</f>
        <v>0</v>
      </c>
      <c r="L102" s="99"/>
    </row>
    <row r="103" spans="2:12" s="8" customFormat="1" ht="24.9" customHeight="1" x14ac:dyDescent="0.2">
      <c r="B103" s="99"/>
      <c r="D103" s="100" t="s">
        <v>93</v>
      </c>
      <c r="E103" s="101"/>
      <c r="F103" s="101"/>
      <c r="G103" s="101"/>
      <c r="H103" s="101"/>
      <c r="I103" s="101"/>
      <c r="J103" s="102">
        <f>J205</f>
        <v>0</v>
      </c>
      <c r="L103" s="99"/>
    </row>
    <row r="104" spans="2:12" s="1" customFormat="1" ht="21.75" customHeight="1" x14ac:dyDescent="0.2">
      <c r="B104" s="28"/>
      <c r="L104" s="28"/>
    </row>
    <row r="105" spans="2:12" s="1" customFormat="1" ht="6.9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" customHeight="1" x14ac:dyDescent="0.2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" customHeight="1" x14ac:dyDescent="0.2">
      <c r="B110" s="28"/>
      <c r="C110" s="19" t="s">
        <v>94</v>
      </c>
      <c r="L110" s="28"/>
    </row>
    <row r="111" spans="2:12" s="1" customFormat="1" ht="6.9" customHeight="1" x14ac:dyDescent="0.2">
      <c r="B111" s="28"/>
      <c r="L111" s="28"/>
    </row>
    <row r="112" spans="2:12" s="1" customFormat="1" ht="12" customHeight="1" x14ac:dyDescent="0.2">
      <c r="B112" s="28"/>
      <c r="C112" s="25" t="s">
        <v>16</v>
      </c>
      <c r="L112" s="28"/>
    </row>
    <row r="113" spans="2:65" s="1" customFormat="1" ht="26.25" customHeight="1" x14ac:dyDescent="0.2">
      <c r="B113" s="28"/>
      <c r="E113" s="227" t="str">
        <f>E7</f>
        <v>Víceúčelové hřiště (rekonstrukce) Velký Týnec – Vsisko  [část zakázky B]</v>
      </c>
      <c r="F113" s="228"/>
      <c r="G113" s="228"/>
      <c r="H113" s="228"/>
      <c r="L113" s="28"/>
    </row>
    <row r="114" spans="2:65" s="1" customFormat="1" ht="12" customHeight="1" x14ac:dyDescent="0.2">
      <c r="B114" s="28"/>
      <c r="C114" s="25" t="s">
        <v>85</v>
      </c>
      <c r="L114" s="28"/>
    </row>
    <row r="115" spans="2:65" s="1" customFormat="1" ht="16.5" customHeight="1" x14ac:dyDescent="0.2">
      <c r="B115" s="28"/>
      <c r="E115" s="210" t="str">
        <f>E9</f>
        <v>SO 02 - Dětské hřiště</v>
      </c>
      <c r="F115" s="226"/>
      <c r="G115" s="226"/>
      <c r="H115" s="226"/>
      <c r="L115" s="28"/>
    </row>
    <row r="116" spans="2:65" s="1" customFormat="1" ht="6.9" customHeight="1" x14ac:dyDescent="0.2">
      <c r="B116" s="28"/>
      <c r="L116" s="28"/>
    </row>
    <row r="117" spans="2:65" s="1" customFormat="1" ht="12" customHeight="1" x14ac:dyDescent="0.2">
      <c r="B117" s="28"/>
      <c r="C117" s="25" t="s">
        <v>19</v>
      </c>
      <c r="F117" s="23" t="str">
        <f>F12</f>
        <v xml:space="preserve"> </v>
      </c>
      <c r="I117" s="25" t="s">
        <v>21</v>
      </c>
      <c r="J117" s="47" t="str">
        <f>IF(J12="","",J12)</f>
        <v>Vyplň údaj</v>
      </c>
      <c r="L117" s="28"/>
    </row>
    <row r="118" spans="2:65" s="1" customFormat="1" ht="6.9" customHeight="1" x14ac:dyDescent="0.2">
      <c r="B118" s="28"/>
      <c r="L118" s="28"/>
    </row>
    <row r="119" spans="2:65" s="1" customFormat="1" ht="15.15" customHeight="1" x14ac:dyDescent="0.2">
      <c r="B119" s="28"/>
      <c r="C119" s="25" t="s">
        <v>22</v>
      </c>
      <c r="F119" s="23" t="str">
        <f>E15</f>
        <v>Obec Velký Týnec, Zámecká 35, 783 72 Velký Týnec</v>
      </c>
      <c r="I119" s="25"/>
      <c r="J119" s="26" t="str">
        <f>E21</f>
        <v xml:space="preserve"> </v>
      </c>
      <c r="L119" s="28"/>
    </row>
    <row r="120" spans="2:65" s="1" customFormat="1" ht="15.15" customHeight="1" x14ac:dyDescent="0.2">
      <c r="B120" s="28"/>
      <c r="C120" s="25" t="s">
        <v>25</v>
      </c>
      <c r="F120" s="23" t="str">
        <f>IF(E18="","",E18)</f>
        <v>Vyplň údaj</v>
      </c>
      <c r="I120" s="25"/>
      <c r="J120" s="26" t="str">
        <f>E24</f>
        <v xml:space="preserve"> </v>
      </c>
      <c r="L120" s="28"/>
    </row>
    <row r="121" spans="2:65" s="1" customFormat="1" ht="10.35" customHeight="1" x14ac:dyDescent="0.2">
      <c r="B121" s="28"/>
      <c r="L121" s="28"/>
    </row>
    <row r="122" spans="2:65" s="9" customFormat="1" ht="29.25" customHeight="1" x14ac:dyDescent="0.2">
      <c r="B122" s="103"/>
      <c r="C122" s="104" t="s">
        <v>95</v>
      </c>
      <c r="D122" s="105" t="s">
        <v>56</v>
      </c>
      <c r="E122" s="105" t="s">
        <v>52</v>
      </c>
      <c r="F122" s="105" t="s">
        <v>53</v>
      </c>
      <c r="G122" s="105" t="s">
        <v>96</v>
      </c>
      <c r="H122" s="105" t="s">
        <v>97</v>
      </c>
      <c r="I122" s="105" t="s">
        <v>98</v>
      </c>
      <c r="J122" s="106" t="s">
        <v>88</v>
      </c>
      <c r="K122" s="107" t="s">
        <v>99</v>
      </c>
      <c r="L122" s="103"/>
      <c r="M122" s="54" t="s">
        <v>1</v>
      </c>
      <c r="N122" s="55" t="s">
        <v>35</v>
      </c>
      <c r="O122" s="55" t="s">
        <v>100</v>
      </c>
      <c r="P122" s="55" t="s">
        <v>101</v>
      </c>
      <c r="Q122" s="55" t="s">
        <v>102</v>
      </c>
      <c r="R122" s="55" t="s">
        <v>103</v>
      </c>
      <c r="S122" s="55" t="s">
        <v>104</v>
      </c>
      <c r="T122" s="56" t="s">
        <v>105</v>
      </c>
    </row>
    <row r="123" spans="2:65" s="1" customFormat="1" ht="22.95" customHeight="1" x14ac:dyDescent="0.3">
      <c r="B123" s="28"/>
      <c r="C123" s="59" t="s">
        <v>106</v>
      </c>
      <c r="J123" s="108">
        <f>BK123</f>
        <v>0</v>
      </c>
      <c r="L123" s="28"/>
      <c r="M123" s="57"/>
      <c r="N123" s="48"/>
      <c r="O123" s="48"/>
      <c r="P123" s="109">
        <f>P124+P143+P145+P152+P159+P162+P205</f>
        <v>0</v>
      </c>
      <c r="Q123" s="48"/>
      <c r="R123" s="109">
        <f>R124+R143+R145+R152+R159+R162+R205</f>
        <v>0</v>
      </c>
      <c r="S123" s="48"/>
      <c r="T123" s="110">
        <f>T124+T143+T145+T152+T159+T162+T205</f>
        <v>0</v>
      </c>
      <c r="AT123" s="15" t="s">
        <v>70</v>
      </c>
      <c r="AU123" s="15" t="s">
        <v>90</v>
      </c>
      <c r="BK123" s="111">
        <f>BK124+BK143+BK145+BK152+BK159+BK162+BK205</f>
        <v>0</v>
      </c>
    </row>
    <row r="124" spans="2:65" s="10" customFormat="1" ht="25.95" customHeight="1" x14ac:dyDescent="0.25">
      <c r="B124" s="112"/>
      <c r="D124" s="113" t="s">
        <v>70</v>
      </c>
      <c r="E124" s="114" t="s">
        <v>107</v>
      </c>
      <c r="F124" s="114" t="s">
        <v>108</v>
      </c>
      <c r="I124" s="183"/>
      <c r="J124" s="115">
        <f>BK124</f>
        <v>0</v>
      </c>
      <c r="L124" s="112"/>
      <c r="M124" s="116"/>
      <c r="P124" s="117">
        <f>SUM(P125:P142)</f>
        <v>0</v>
      </c>
      <c r="R124" s="117">
        <f>SUM(R125:R142)</f>
        <v>0</v>
      </c>
      <c r="T124" s="118">
        <f>SUM(T125:T142)</f>
        <v>0</v>
      </c>
      <c r="AR124" s="113" t="s">
        <v>77</v>
      </c>
      <c r="AT124" s="119" t="s">
        <v>70</v>
      </c>
      <c r="AU124" s="119" t="s">
        <v>71</v>
      </c>
      <c r="AY124" s="113" t="s">
        <v>109</v>
      </c>
      <c r="BK124" s="120">
        <f>SUM(BK125:BK142)</f>
        <v>0</v>
      </c>
    </row>
    <row r="125" spans="2:65" s="1" customFormat="1" ht="37.950000000000003" customHeight="1" x14ac:dyDescent="0.2">
      <c r="B125" s="28"/>
      <c r="C125" s="121">
        <v>201</v>
      </c>
      <c r="D125" s="121" t="s">
        <v>110</v>
      </c>
      <c r="E125" s="122" t="s">
        <v>153</v>
      </c>
      <c r="F125" s="123" t="s">
        <v>154</v>
      </c>
      <c r="G125" s="124" t="s">
        <v>155</v>
      </c>
      <c r="H125" s="125">
        <v>2.6640000000000001</v>
      </c>
      <c r="I125" s="126"/>
      <c r="J125" s="127">
        <f>ROUND(I125*H125,2)</f>
        <v>0</v>
      </c>
      <c r="K125" s="128"/>
      <c r="L125" s="28"/>
      <c r="M125" s="129" t="s">
        <v>1</v>
      </c>
      <c r="N125" s="130" t="s">
        <v>36</v>
      </c>
      <c r="P125" s="131">
        <f>O125*H125</f>
        <v>0</v>
      </c>
      <c r="Q125" s="131">
        <v>0</v>
      </c>
      <c r="R125" s="131">
        <f>Q125*H125</f>
        <v>0</v>
      </c>
      <c r="S125" s="131">
        <v>0</v>
      </c>
      <c r="T125" s="132">
        <f>S125*H125</f>
        <v>0</v>
      </c>
      <c r="AR125" s="133" t="s">
        <v>112</v>
      </c>
      <c r="AT125" s="133" t="s">
        <v>110</v>
      </c>
      <c r="AU125" s="133" t="s">
        <v>77</v>
      </c>
      <c r="AY125" s="15" t="s">
        <v>109</v>
      </c>
      <c r="BE125" s="134">
        <f>IF(N125="základní",J125,0)</f>
        <v>0</v>
      </c>
      <c r="BF125" s="134">
        <f>IF(N125="snížená",J125,0)</f>
        <v>0</v>
      </c>
      <c r="BG125" s="134">
        <f>IF(N125="zákl. přenesená",J125,0)</f>
        <v>0</v>
      </c>
      <c r="BH125" s="134">
        <f>IF(N125="sníž. přenesená",J125,0)</f>
        <v>0</v>
      </c>
      <c r="BI125" s="134">
        <f>IF(N125="nulová",J125,0)</f>
        <v>0</v>
      </c>
      <c r="BJ125" s="15" t="s">
        <v>77</v>
      </c>
      <c r="BK125" s="134">
        <f>ROUND(I125*H125,2)</f>
        <v>0</v>
      </c>
      <c r="BL125" s="15" t="s">
        <v>112</v>
      </c>
      <c r="BM125" s="133" t="s">
        <v>78</v>
      </c>
    </row>
    <row r="126" spans="2:65" s="1" customFormat="1" ht="24.15" customHeight="1" x14ac:dyDescent="0.2">
      <c r="B126" s="28"/>
      <c r="C126" s="121">
        <v>202</v>
      </c>
      <c r="D126" s="121" t="s">
        <v>110</v>
      </c>
      <c r="E126" s="122" t="s">
        <v>156</v>
      </c>
      <c r="F126" s="123" t="s">
        <v>157</v>
      </c>
      <c r="G126" s="124" t="s">
        <v>155</v>
      </c>
      <c r="H126" s="125">
        <v>59.74</v>
      </c>
      <c r="I126" s="126"/>
      <c r="J126" s="127">
        <f>ROUND(I126*H126,2)</f>
        <v>0</v>
      </c>
      <c r="K126" s="128"/>
      <c r="L126" s="28"/>
      <c r="M126" s="129" t="s">
        <v>1</v>
      </c>
      <c r="N126" s="130" t="s">
        <v>36</v>
      </c>
      <c r="P126" s="131">
        <f>O126*H126</f>
        <v>0</v>
      </c>
      <c r="Q126" s="131">
        <v>0</v>
      </c>
      <c r="R126" s="131">
        <f>Q126*H126</f>
        <v>0</v>
      </c>
      <c r="S126" s="131">
        <v>0</v>
      </c>
      <c r="T126" s="132">
        <f>S126*H126</f>
        <v>0</v>
      </c>
      <c r="AR126" s="133" t="s">
        <v>112</v>
      </c>
      <c r="AT126" s="133" t="s">
        <v>110</v>
      </c>
      <c r="AU126" s="133" t="s">
        <v>77</v>
      </c>
      <c r="AY126" s="15" t="s">
        <v>109</v>
      </c>
      <c r="BE126" s="134">
        <f>IF(N126="základní",J126,0)</f>
        <v>0</v>
      </c>
      <c r="BF126" s="134">
        <f>IF(N126="snížená",J126,0)</f>
        <v>0</v>
      </c>
      <c r="BG126" s="134">
        <f>IF(N126="zákl. přenesená",J126,0)</f>
        <v>0</v>
      </c>
      <c r="BH126" s="134">
        <f>IF(N126="sníž. přenesená",J126,0)</f>
        <v>0</v>
      </c>
      <c r="BI126" s="134">
        <f>IF(N126="nulová",J126,0)</f>
        <v>0</v>
      </c>
      <c r="BJ126" s="15" t="s">
        <v>77</v>
      </c>
      <c r="BK126" s="134">
        <f>ROUND(I126*H126,2)</f>
        <v>0</v>
      </c>
      <c r="BL126" s="15" t="s">
        <v>112</v>
      </c>
      <c r="BM126" s="133" t="s">
        <v>112</v>
      </c>
    </row>
    <row r="127" spans="2:65" s="1" customFormat="1" ht="33" customHeight="1" x14ac:dyDescent="0.2">
      <c r="B127" s="28"/>
      <c r="C127" s="121">
        <v>203</v>
      </c>
      <c r="D127" s="121" t="s">
        <v>110</v>
      </c>
      <c r="E127" s="122" t="s">
        <v>158</v>
      </c>
      <c r="F127" s="123" t="s">
        <v>159</v>
      </c>
      <c r="G127" s="124" t="s">
        <v>155</v>
      </c>
      <c r="H127" s="125">
        <v>5.4139999999999997</v>
      </c>
      <c r="I127" s="126"/>
      <c r="J127" s="127">
        <f>ROUND(I127*H127,2)</f>
        <v>0</v>
      </c>
      <c r="K127" s="128"/>
      <c r="L127" s="28"/>
      <c r="M127" s="129" t="s">
        <v>1</v>
      </c>
      <c r="N127" s="130" t="s">
        <v>36</v>
      </c>
      <c r="P127" s="131">
        <f>O127*H127</f>
        <v>0</v>
      </c>
      <c r="Q127" s="131">
        <v>0</v>
      </c>
      <c r="R127" s="131">
        <f>Q127*H127</f>
        <v>0</v>
      </c>
      <c r="S127" s="131">
        <v>0</v>
      </c>
      <c r="T127" s="132">
        <f>S127*H127</f>
        <v>0</v>
      </c>
      <c r="AR127" s="133" t="s">
        <v>112</v>
      </c>
      <c r="AT127" s="133" t="s">
        <v>110</v>
      </c>
      <c r="AU127" s="133" t="s">
        <v>77</v>
      </c>
      <c r="AY127" s="15" t="s">
        <v>109</v>
      </c>
      <c r="BE127" s="134">
        <f>IF(N127="základní",J127,0)</f>
        <v>0</v>
      </c>
      <c r="BF127" s="134">
        <f>IF(N127="snížená",J127,0)</f>
        <v>0</v>
      </c>
      <c r="BG127" s="134">
        <f>IF(N127="zákl. přenesená",J127,0)</f>
        <v>0</v>
      </c>
      <c r="BH127" s="134">
        <f>IF(N127="sníž. přenesená",J127,0)</f>
        <v>0</v>
      </c>
      <c r="BI127" s="134">
        <f>IF(N127="nulová",J127,0)</f>
        <v>0</v>
      </c>
      <c r="BJ127" s="15" t="s">
        <v>77</v>
      </c>
      <c r="BK127" s="134">
        <f>ROUND(I127*H127,2)</f>
        <v>0</v>
      </c>
      <c r="BL127" s="15" t="s">
        <v>112</v>
      </c>
      <c r="BM127" s="133" t="s">
        <v>116</v>
      </c>
    </row>
    <row r="128" spans="2:65" s="11" customFormat="1" x14ac:dyDescent="0.2">
      <c r="B128" s="135"/>
      <c r="D128" s="136" t="s">
        <v>113</v>
      </c>
      <c r="E128" s="137" t="s">
        <v>1</v>
      </c>
      <c r="F128" s="138" t="s">
        <v>211</v>
      </c>
      <c r="H128" s="137" t="s">
        <v>1</v>
      </c>
      <c r="I128" s="184"/>
      <c r="L128" s="135"/>
      <c r="M128" s="139"/>
      <c r="T128" s="140"/>
      <c r="AT128" s="137" t="s">
        <v>113</v>
      </c>
      <c r="AU128" s="137" t="s">
        <v>77</v>
      </c>
      <c r="AV128" s="11" t="s">
        <v>77</v>
      </c>
      <c r="AW128" s="11" t="s">
        <v>28</v>
      </c>
      <c r="AX128" s="11" t="s">
        <v>71</v>
      </c>
      <c r="AY128" s="137" t="s">
        <v>109</v>
      </c>
    </row>
    <row r="129" spans="2:65" s="11" customFormat="1" x14ac:dyDescent="0.2">
      <c r="B129" s="135"/>
      <c r="D129" s="136" t="s">
        <v>113</v>
      </c>
      <c r="E129" s="137" t="s">
        <v>1</v>
      </c>
      <c r="F129" s="138" t="s">
        <v>212</v>
      </c>
      <c r="H129" s="137" t="s">
        <v>1</v>
      </c>
      <c r="I129" s="184"/>
      <c r="L129" s="135"/>
      <c r="M129" s="139"/>
      <c r="T129" s="140"/>
      <c r="AT129" s="137" t="s">
        <v>113</v>
      </c>
      <c r="AU129" s="137" t="s">
        <v>77</v>
      </c>
      <c r="AV129" s="11" t="s">
        <v>77</v>
      </c>
      <c r="AW129" s="11" t="s">
        <v>28</v>
      </c>
      <c r="AX129" s="11" t="s">
        <v>71</v>
      </c>
      <c r="AY129" s="137" t="s">
        <v>109</v>
      </c>
    </row>
    <row r="130" spans="2:65" s="12" customFormat="1" x14ac:dyDescent="0.2">
      <c r="B130" s="141"/>
      <c r="D130" s="136" t="s">
        <v>113</v>
      </c>
      <c r="E130" s="142" t="s">
        <v>1</v>
      </c>
      <c r="F130" s="143" t="s">
        <v>213</v>
      </c>
      <c r="H130" s="144">
        <v>5.4139999999999997</v>
      </c>
      <c r="I130" s="185"/>
      <c r="L130" s="141"/>
      <c r="M130" s="145"/>
      <c r="T130" s="146"/>
      <c r="AT130" s="142" t="s">
        <v>113</v>
      </c>
      <c r="AU130" s="142" t="s">
        <v>77</v>
      </c>
      <c r="AV130" s="12" t="s">
        <v>78</v>
      </c>
      <c r="AW130" s="12" t="s">
        <v>28</v>
      </c>
      <c r="AX130" s="12" t="s">
        <v>71</v>
      </c>
      <c r="AY130" s="142" t="s">
        <v>109</v>
      </c>
    </row>
    <row r="131" spans="2:65" s="13" customFormat="1" x14ac:dyDescent="0.2">
      <c r="B131" s="147"/>
      <c r="D131" s="136" t="s">
        <v>113</v>
      </c>
      <c r="E131" s="148" t="s">
        <v>1</v>
      </c>
      <c r="F131" s="149" t="s">
        <v>114</v>
      </c>
      <c r="H131" s="150">
        <v>5.4139999999999997</v>
      </c>
      <c r="I131" s="186"/>
      <c r="L131" s="147"/>
      <c r="M131" s="151"/>
      <c r="T131" s="152"/>
      <c r="AT131" s="148" t="s">
        <v>113</v>
      </c>
      <c r="AU131" s="148" t="s">
        <v>77</v>
      </c>
      <c r="AV131" s="13" t="s">
        <v>112</v>
      </c>
      <c r="AW131" s="13" t="s">
        <v>28</v>
      </c>
      <c r="AX131" s="13" t="s">
        <v>77</v>
      </c>
      <c r="AY131" s="148" t="s">
        <v>109</v>
      </c>
    </row>
    <row r="132" spans="2:65" s="1" customFormat="1" ht="37.950000000000003" customHeight="1" x14ac:dyDescent="0.2">
      <c r="B132" s="28"/>
      <c r="C132" s="121">
        <v>204</v>
      </c>
      <c r="D132" s="121" t="s">
        <v>110</v>
      </c>
      <c r="E132" s="122" t="s">
        <v>160</v>
      </c>
      <c r="F132" s="123" t="s">
        <v>161</v>
      </c>
      <c r="G132" s="124" t="s">
        <v>155</v>
      </c>
      <c r="H132" s="125">
        <v>67.817999999999998</v>
      </c>
      <c r="I132" s="126"/>
      <c r="J132" s="127">
        <f>ROUND(I132*H132,2)</f>
        <v>0</v>
      </c>
      <c r="K132" s="128"/>
      <c r="L132" s="28"/>
      <c r="M132" s="129" t="s">
        <v>1</v>
      </c>
      <c r="N132" s="130" t="s">
        <v>36</v>
      </c>
      <c r="P132" s="131">
        <f>O132*H132</f>
        <v>0</v>
      </c>
      <c r="Q132" s="131">
        <v>0</v>
      </c>
      <c r="R132" s="131">
        <f>Q132*H132</f>
        <v>0</v>
      </c>
      <c r="S132" s="131">
        <v>0</v>
      </c>
      <c r="T132" s="132">
        <f>S132*H132</f>
        <v>0</v>
      </c>
      <c r="AR132" s="133" t="s">
        <v>112</v>
      </c>
      <c r="AT132" s="133" t="s">
        <v>110</v>
      </c>
      <c r="AU132" s="133" t="s">
        <v>77</v>
      </c>
      <c r="AY132" s="15" t="s">
        <v>109</v>
      </c>
      <c r="BE132" s="134">
        <f>IF(N132="základní",J132,0)</f>
        <v>0</v>
      </c>
      <c r="BF132" s="134">
        <f>IF(N132="snížená",J132,0)</f>
        <v>0</v>
      </c>
      <c r="BG132" s="134">
        <f>IF(N132="zákl. přenesená",J132,0)</f>
        <v>0</v>
      </c>
      <c r="BH132" s="134">
        <f>IF(N132="sníž. přenesená",J132,0)</f>
        <v>0</v>
      </c>
      <c r="BI132" s="134">
        <f>IF(N132="nulová",J132,0)</f>
        <v>0</v>
      </c>
      <c r="BJ132" s="15" t="s">
        <v>77</v>
      </c>
      <c r="BK132" s="134">
        <f>ROUND(I132*H132,2)</f>
        <v>0</v>
      </c>
      <c r="BL132" s="15" t="s">
        <v>112</v>
      </c>
      <c r="BM132" s="133" t="s">
        <v>117</v>
      </c>
    </row>
    <row r="133" spans="2:65" s="1" customFormat="1" ht="37.950000000000003" customHeight="1" x14ac:dyDescent="0.2">
      <c r="B133" s="28"/>
      <c r="C133" s="121">
        <v>205</v>
      </c>
      <c r="D133" s="121" t="s">
        <v>110</v>
      </c>
      <c r="E133" s="122" t="s">
        <v>162</v>
      </c>
      <c r="F133" s="123" t="s">
        <v>163</v>
      </c>
      <c r="G133" s="124" t="s">
        <v>155</v>
      </c>
      <c r="H133" s="125">
        <v>67.817999999999998</v>
      </c>
      <c r="I133" s="126"/>
      <c r="J133" s="127">
        <f>ROUND(I133*H133,2)</f>
        <v>0</v>
      </c>
      <c r="K133" s="128"/>
      <c r="L133" s="28"/>
      <c r="M133" s="129" t="s">
        <v>1</v>
      </c>
      <c r="N133" s="130" t="s">
        <v>36</v>
      </c>
      <c r="P133" s="131">
        <f>O133*H133</f>
        <v>0</v>
      </c>
      <c r="Q133" s="131">
        <v>0</v>
      </c>
      <c r="R133" s="131">
        <f>Q133*H133</f>
        <v>0</v>
      </c>
      <c r="S133" s="131">
        <v>0</v>
      </c>
      <c r="T133" s="132">
        <f>S133*H133</f>
        <v>0</v>
      </c>
      <c r="AR133" s="133" t="s">
        <v>112</v>
      </c>
      <c r="AT133" s="133" t="s">
        <v>110</v>
      </c>
      <c r="AU133" s="133" t="s">
        <v>77</v>
      </c>
      <c r="AY133" s="15" t="s">
        <v>109</v>
      </c>
      <c r="BE133" s="134">
        <f>IF(N133="základní",J133,0)</f>
        <v>0</v>
      </c>
      <c r="BF133" s="134">
        <f>IF(N133="snížená",J133,0)</f>
        <v>0</v>
      </c>
      <c r="BG133" s="134">
        <f>IF(N133="zákl. přenesená",J133,0)</f>
        <v>0</v>
      </c>
      <c r="BH133" s="134">
        <f>IF(N133="sníž. přenesená",J133,0)</f>
        <v>0</v>
      </c>
      <c r="BI133" s="134">
        <f>IF(N133="nulová",J133,0)</f>
        <v>0</v>
      </c>
      <c r="BJ133" s="15" t="s">
        <v>77</v>
      </c>
      <c r="BK133" s="134">
        <f>ROUND(I133*H133,2)</f>
        <v>0</v>
      </c>
      <c r="BL133" s="15" t="s">
        <v>112</v>
      </c>
      <c r="BM133" s="133" t="s">
        <v>119</v>
      </c>
    </row>
    <row r="134" spans="2:65" s="1" customFormat="1" ht="37.950000000000003" customHeight="1" x14ac:dyDescent="0.2">
      <c r="B134" s="28"/>
      <c r="C134" s="121">
        <v>206</v>
      </c>
      <c r="D134" s="121" t="s">
        <v>110</v>
      </c>
      <c r="E134" s="122" t="s">
        <v>164</v>
      </c>
      <c r="F134" s="123" t="s">
        <v>165</v>
      </c>
      <c r="G134" s="124" t="s">
        <v>155</v>
      </c>
      <c r="H134" s="125">
        <v>678.18</v>
      </c>
      <c r="I134" s="126"/>
      <c r="J134" s="127">
        <f>ROUND(I134*H134,2)</f>
        <v>0</v>
      </c>
      <c r="K134" s="128"/>
      <c r="L134" s="28"/>
      <c r="M134" s="129" t="s">
        <v>1</v>
      </c>
      <c r="N134" s="130" t="s">
        <v>36</v>
      </c>
      <c r="P134" s="131">
        <f>O134*H134</f>
        <v>0</v>
      </c>
      <c r="Q134" s="131">
        <v>0</v>
      </c>
      <c r="R134" s="131">
        <f>Q134*H134</f>
        <v>0</v>
      </c>
      <c r="S134" s="131">
        <v>0</v>
      </c>
      <c r="T134" s="132">
        <f>S134*H134</f>
        <v>0</v>
      </c>
      <c r="AR134" s="133" t="s">
        <v>112</v>
      </c>
      <c r="AT134" s="133" t="s">
        <v>110</v>
      </c>
      <c r="AU134" s="133" t="s">
        <v>77</v>
      </c>
      <c r="AY134" s="15" t="s">
        <v>109</v>
      </c>
      <c r="BE134" s="134">
        <f>IF(N134="základní",J134,0)</f>
        <v>0</v>
      </c>
      <c r="BF134" s="134">
        <f>IF(N134="snížená",J134,0)</f>
        <v>0</v>
      </c>
      <c r="BG134" s="134">
        <f>IF(N134="zákl. přenesená",J134,0)</f>
        <v>0</v>
      </c>
      <c r="BH134" s="134">
        <f>IF(N134="sníž. přenesená",J134,0)</f>
        <v>0</v>
      </c>
      <c r="BI134" s="134">
        <f>IF(N134="nulová",J134,0)</f>
        <v>0</v>
      </c>
      <c r="BJ134" s="15" t="s">
        <v>77</v>
      </c>
      <c r="BK134" s="134">
        <f>ROUND(I134*H134,2)</f>
        <v>0</v>
      </c>
      <c r="BL134" s="15" t="s">
        <v>112</v>
      </c>
      <c r="BM134" s="133" t="s">
        <v>8</v>
      </c>
    </row>
    <row r="135" spans="2:65" s="11" customFormat="1" x14ac:dyDescent="0.2">
      <c r="B135" s="135"/>
      <c r="D135" s="136" t="s">
        <v>113</v>
      </c>
      <c r="E135" s="137" t="s">
        <v>1</v>
      </c>
      <c r="F135" s="138" t="s">
        <v>122</v>
      </c>
      <c r="H135" s="137" t="s">
        <v>1</v>
      </c>
      <c r="I135" s="184"/>
      <c r="L135" s="135"/>
      <c r="M135" s="139"/>
      <c r="T135" s="140"/>
      <c r="AT135" s="137" t="s">
        <v>113</v>
      </c>
      <c r="AU135" s="137" t="s">
        <v>77</v>
      </c>
      <c r="AV135" s="11" t="s">
        <v>77</v>
      </c>
      <c r="AW135" s="11" t="s">
        <v>28</v>
      </c>
      <c r="AX135" s="11" t="s">
        <v>71</v>
      </c>
      <c r="AY135" s="137" t="s">
        <v>109</v>
      </c>
    </row>
    <row r="136" spans="2:65" s="12" customFormat="1" x14ac:dyDescent="0.2">
      <c r="B136" s="141"/>
      <c r="D136" s="136" t="s">
        <v>113</v>
      </c>
      <c r="E136" s="142" t="s">
        <v>1</v>
      </c>
      <c r="F136" s="143" t="s">
        <v>214</v>
      </c>
      <c r="H136" s="144">
        <v>678.18</v>
      </c>
      <c r="I136" s="185"/>
      <c r="L136" s="141"/>
      <c r="M136" s="145"/>
      <c r="T136" s="146"/>
      <c r="AT136" s="142" t="s">
        <v>113</v>
      </c>
      <c r="AU136" s="142" t="s">
        <v>77</v>
      </c>
      <c r="AV136" s="12" t="s">
        <v>78</v>
      </c>
      <c r="AW136" s="12" t="s">
        <v>28</v>
      </c>
      <c r="AX136" s="12" t="s">
        <v>71</v>
      </c>
      <c r="AY136" s="142" t="s">
        <v>109</v>
      </c>
    </row>
    <row r="137" spans="2:65" s="13" customFormat="1" x14ac:dyDescent="0.2">
      <c r="B137" s="147"/>
      <c r="D137" s="136" t="s">
        <v>113</v>
      </c>
      <c r="E137" s="148" t="s">
        <v>1</v>
      </c>
      <c r="F137" s="149" t="s">
        <v>114</v>
      </c>
      <c r="H137" s="150">
        <v>678.18</v>
      </c>
      <c r="I137" s="186"/>
      <c r="L137" s="147"/>
      <c r="M137" s="151"/>
      <c r="T137" s="152"/>
      <c r="AT137" s="148" t="s">
        <v>113</v>
      </c>
      <c r="AU137" s="148" t="s">
        <v>77</v>
      </c>
      <c r="AV137" s="13" t="s">
        <v>112</v>
      </c>
      <c r="AW137" s="13" t="s">
        <v>28</v>
      </c>
      <c r="AX137" s="13" t="s">
        <v>77</v>
      </c>
      <c r="AY137" s="148" t="s">
        <v>109</v>
      </c>
    </row>
    <row r="138" spans="2:65" s="1" customFormat="1" ht="33" customHeight="1" x14ac:dyDescent="0.2">
      <c r="B138" s="28"/>
      <c r="C138" s="121">
        <v>207</v>
      </c>
      <c r="D138" s="121" t="s">
        <v>110</v>
      </c>
      <c r="E138" s="122" t="s">
        <v>166</v>
      </c>
      <c r="F138" s="123" t="s">
        <v>167</v>
      </c>
      <c r="G138" s="124" t="s">
        <v>141</v>
      </c>
      <c r="H138" s="125">
        <v>122.072</v>
      </c>
      <c r="I138" s="126"/>
      <c r="J138" s="127">
        <f>ROUND(I138*H138,2)</f>
        <v>0</v>
      </c>
      <c r="K138" s="128"/>
      <c r="L138" s="28"/>
      <c r="M138" s="129" t="s">
        <v>1</v>
      </c>
      <c r="N138" s="130" t="s">
        <v>36</v>
      </c>
      <c r="P138" s="131">
        <f>O138*H138</f>
        <v>0</v>
      </c>
      <c r="Q138" s="131">
        <v>0</v>
      </c>
      <c r="R138" s="131">
        <f>Q138*H138</f>
        <v>0</v>
      </c>
      <c r="S138" s="131">
        <v>0</v>
      </c>
      <c r="T138" s="132">
        <f>S138*H138</f>
        <v>0</v>
      </c>
      <c r="AR138" s="133" t="s">
        <v>112</v>
      </c>
      <c r="AT138" s="133" t="s">
        <v>110</v>
      </c>
      <c r="AU138" s="133" t="s">
        <v>77</v>
      </c>
      <c r="AY138" s="15" t="s">
        <v>109</v>
      </c>
      <c r="BE138" s="134">
        <f>IF(N138="základní",J138,0)</f>
        <v>0</v>
      </c>
      <c r="BF138" s="134">
        <f>IF(N138="snížená",J138,0)</f>
        <v>0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5" t="s">
        <v>77</v>
      </c>
      <c r="BK138" s="134">
        <f>ROUND(I138*H138,2)</f>
        <v>0</v>
      </c>
      <c r="BL138" s="15" t="s">
        <v>112</v>
      </c>
      <c r="BM138" s="133" t="s">
        <v>120</v>
      </c>
    </row>
    <row r="139" spans="2:65" s="11" customFormat="1" x14ac:dyDescent="0.2">
      <c r="B139" s="135"/>
      <c r="D139" s="136" t="s">
        <v>113</v>
      </c>
      <c r="E139" s="137" t="s">
        <v>1</v>
      </c>
      <c r="F139" s="138" t="s">
        <v>168</v>
      </c>
      <c r="H139" s="137" t="s">
        <v>1</v>
      </c>
      <c r="I139" s="184"/>
      <c r="L139" s="135"/>
      <c r="M139" s="139"/>
      <c r="T139" s="140"/>
      <c r="AT139" s="137" t="s">
        <v>113</v>
      </c>
      <c r="AU139" s="137" t="s">
        <v>77</v>
      </c>
      <c r="AV139" s="11" t="s">
        <v>77</v>
      </c>
      <c r="AW139" s="11" t="s">
        <v>28</v>
      </c>
      <c r="AX139" s="11" t="s">
        <v>71</v>
      </c>
      <c r="AY139" s="137" t="s">
        <v>109</v>
      </c>
    </row>
    <row r="140" spans="2:65" s="12" customFormat="1" x14ac:dyDescent="0.2">
      <c r="B140" s="141"/>
      <c r="D140" s="136" t="s">
        <v>113</v>
      </c>
      <c r="E140" s="142" t="s">
        <v>1</v>
      </c>
      <c r="F140" s="143" t="s">
        <v>215</v>
      </c>
      <c r="H140" s="144">
        <v>122.072</v>
      </c>
      <c r="I140" s="185"/>
      <c r="L140" s="141"/>
      <c r="M140" s="145"/>
      <c r="T140" s="146"/>
      <c r="AT140" s="142" t="s">
        <v>113</v>
      </c>
      <c r="AU140" s="142" t="s">
        <v>77</v>
      </c>
      <c r="AV140" s="12" t="s">
        <v>78</v>
      </c>
      <c r="AW140" s="12" t="s">
        <v>28</v>
      </c>
      <c r="AX140" s="12" t="s">
        <v>71</v>
      </c>
      <c r="AY140" s="142" t="s">
        <v>109</v>
      </c>
    </row>
    <row r="141" spans="2:65" s="13" customFormat="1" x14ac:dyDescent="0.2">
      <c r="B141" s="147"/>
      <c r="D141" s="136" t="s">
        <v>113</v>
      </c>
      <c r="E141" s="148" t="s">
        <v>1</v>
      </c>
      <c r="F141" s="149" t="s">
        <v>114</v>
      </c>
      <c r="H141" s="150">
        <v>122.072</v>
      </c>
      <c r="I141" s="186"/>
      <c r="L141" s="147"/>
      <c r="M141" s="151"/>
      <c r="T141" s="152"/>
      <c r="AT141" s="148" t="s">
        <v>113</v>
      </c>
      <c r="AU141" s="148" t="s">
        <v>77</v>
      </c>
      <c r="AV141" s="13" t="s">
        <v>112</v>
      </c>
      <c r="AW141" s="13" t="s">
        <v>28</v>
      </c>
      <c r="AX141" s="13" t="s">
        <v>77</v>
      </c>
      <c r="AY141" s="148" t="s">
        <v>109</v>
      </c>
    </row>
    <row r="142" spans="2:65" s="1" customFormat="1" ht="24.15" customHeight="1" x14ac:dyDescent="0.2">
      <c r="B142" s="28"/>
      <c r="C142" s="121">
        <v>208</v>
      </c>
      <c r="D142" s="121" t="s">
        <v>110</v>
      </c>
      <c r="E142" s="122" t="s">
        <v>170</v>
      </c>
      <c r="F142" s="123" t="s">
        <v>171</v>
      </c>
      <c r="G142" s="124" t="s">
        <v>111</v>
      </c>
      <c r="H142" s="125">
        <v>259</v>
      </c>
      <c r="I142" s="126"/>
      <c r="J142" s="127">
        <f>ROUND(I142*H142,2)</f>
        <v>0</v>
      </c>
      <c r="K142" s="128"/>
      <c r="L142" s="28"/>
      <c r="M142" s="129" t="s">
        <v>1</v>
      </c>
      <c r="N142" s="130" t="s">
        <v>36</v>
      </c>
      <c r="P142" s="131">
        <f>O142*H142</f>
        <v>0</v>
      </c>
      <c r="Q142" s="131">
        <v>0</v>
      </c>
      <c r="R142" s="131">
        <f>Q142*H142</f>
        <v>0</v>
      </c>
      <c r="S142" s="131">
        <v>0</v>
      </c>
      <c r="T142" s="132">
        <f>S142*H142</f>
        <v>0</v>
      </c>
      <c r="AR142" s="133" t="s">
        <v>112</v>
      </c>
      <c r="AT142" s="133" t="s">
        <v>110</v>
      </c>
      <c r="AU142" s="133" t="s">
        <v>77</v>
      </c>
      <c r="AY142" s="15" t="s">
        <v>109</v>
      </c>
      <c r="BE142" s="134">
        <f>IF(N142="základní",J142,0)</f>
        <v>0</v>
      </c>
      <c r="BF142" s="134">
        <f>IF(N142="snížená",J142,0)</f>
        <v>0</v>
      </c>
      <c r="BG142" s="134">
        <f>IF(N142="zákl. přenesená",J142,0)</f>
        <v>0</v>
      </c>
      <c r="BH142" s="134">
        <f>IF(N142="sníž. přenesená",J142,0)</f>
        <v>0</v>
      </c>
      <c r="BI142" s="134">
        <f>IF(N142="nulová",J142,0)</f>
        <v>0</v>
      </c>
      <c r="BJ142" s="15" t="s">
        <v>77</v>
      </c>
      <c r="BK142" s="134">
        <f>ROUND(I142*H142,2)</f>
        <v>0</v>
      </c>
      <c r="BL142" s="15" t="s">
        <v>112</v>
      </c>
      <c r="BM142" s="133" t="s">
        <v>121</v>
      </c>
    </row>
    <row r="143" spans="2:65" s="10" customFormat="1" ht="25.95" customHeight="1" x14ac:dyDescent="0.25">
      <c r="B143" s="112"/>
      <c r="D143" s="113" t="s">
        <v>70</v>
      </c>
      <c r="E143" s="114" t="s">
        <v>172</v>
      </c>
      <c r="F143" s="114" t="s">
        <v>173</v>
      </c>
      <c r="I143" s="183"/>
      <c r="J143" s="115">
        <f>BK143</f>
        <v>0</v>
      </c>
      <c r="L143" s="112"/>
      <c r="M143" s="116"/>
      <c r="P143" s="117">
        <f>P144</f>
        <v>0</v>
      </c>
      <c r="R143" s="117">
        <f>R144</f>
        <v>0</v>
      </c>
      <c r="T143" s="118">
        <f>T144</f>
        <v>0</v>
      </c>
      <c r="AR143" s="113" t="s">
        <v>77</v>
      </c>
      <c r="AT143" s="119" t="s">
        <v>70</v>
      </c>
      <c r="AU143" s="119" t="s">
        <v>71</v>
      </c>
      <c r="AY143" s="113" t="s">
        <v>109</v>
      </c>
      <c r="BK143" s="120">
        <f>BK144</f>
        <v>0</v>
      </c>
    </row>
    <row r="144" spans="2:65" s="1" customFormat="1" ht="16.5" customHeight="1" x14ac:dyDescent="0.2">
      <c r="B144" s="28"/>
      <c r="C144" s="121">
        <v>209</v>
      </c>
      <c r="D144" s="121" t="s">
        <v>110</v>
      </c>
      <c r="E144" s="122" t="s">
        <v>174</v>
      </c>
      <c r="F144" s="123" t="s">
        <v>175</v>
      </c>
      <c r="G144" s="124" t="s">
        <v>155</v>
      </c>
      <c r="H144" s="125">
        <v>2.6640000000000001</v>
      </c>
      <c r="I144" s="126"/>
      <c r="J144" s="127">
        <f>ROUND(I144*H144,2)</f>
        <v>0</v>
      </c>
      <c r="K144" s="128"/>
      <c r="L144" s="28"/>
      <c r="M144" s="129" t="s">
        <v>1</v>
      </c>
      <c r="N144" s="130" t="s">
        <v>36</v>
      </c>
      <c r="P144" s="131">
        <f>O144*H144</f>
        <v>0</v>
      </c>
      <c r="Q144" s="131">
        <v>0</v>
      </c>
      <c r="R144" s="131">
        <f>Q144*H144</f>
        <v>0</v>
      </c>
      <c r="S144" s="131">
        <v>0</v>
      </c>
      <c r="T144" s="132">
        <f>S144*H144</f>
        <v>0</v>
      </c>
      <c r="AR144" s="133" t="s">
        <v>112</v>
      </c>
      <c r="AT144" s="133" t="s">
        <v>110</v>
      </c>
      <c r="AU144" s="133" t="s">
        <v>77</v>
      </c>
      <c r="AY144" s="15" t="s">
        <v>109</v>
      </c>
      <c r="BE144" s="134">
        <f>IF(N144="základní",J144,0)</f>
        <v>0</v>
      </c>
      <c r="BF144" s="134">
        <f>IF(N144="snížená",J144,0)</f>
        <v>0</v>
      </c>
      <c r="BG144" s="134">
        <f>IF(N144="zákl. přenesená",J144,0)</f>
        <v>0</v>
      </c>
      <c r="BH144" s="134">
        <f>IF(N144="sníž. přenesená",J144,0)</f>
        <v>0</v>
      </c>
      <c r="BI144" s="134">
        <f>IF(N144="nulová",J144,0)</f>
        <v>0</v>
      </c>
      <c r="BJ144" s="15" t="s">
        <v>77</v>
      </c>
      <c r="BK144" s="134">
        <f>ROUND(I144*H144,2)</f>
        <v>0</v>
      </c>
      <c r="BL144" s="15" t="s">
        <v>112</v>
      </c>
      <c r="BM144" s="133" t="s">
        <v>123</v>
      </c>
    </row>
    <row r="145" spans="2:65" s="10" customFormat="1" ht="25.95" customHeight="1" x14ac:dyDescent="0.25">
      <c r="B145" s="112"/>
      <c r="D145" s="113" t="s">
        <v>70</v>
      </c>
      <c r="E145" s="114" t="s">
        <v>176</v>
      </c>
      <c r="F145" s="114" t="s">
        <v>177</v>
      </c>
      <c r="I145" s="183"/>
      <c r="J145" s="115">
        <f>BK145</f>
        <v>0</v>
      </c>
      <c r="L145" s="112"/>
      <c r="M145" s="116"/>
      <c r="P145" s="117">
        <f>SUM(P146:P151)</f>
        <v>0</v>
      </c>
      <c r="R145" s="117">
        <f>SUM(R146:R151)</f>
        <v>0</v>
      </c>
      <c r="T145" s="118">
        <f>SUM(T146:T151)</f>
        <v>0</v>
      </c>
      <c r="AR145" s="113" t="s">
        <v>77</v>
      </c>
      <c r="AT145" s="119" t="s">
        <v>70</v>
      </c>
      <c r="AU145" s="119" t="s">
        <v>71</v>
      </c>
      <c r="AY145" s="113" t="s">
        <v>109</v>
      </c>
      <c r="BK145" s="120">
        <f>SUM(BK146:BK151)</f>
        <v>0</v>
      </c>
    </row>
    <row r="146" spans="2:65" s="1" customFormat="1" ht="24.15" customHeight="1" x14ac:dyDescent="0.2">
      <c r="B146" s="28"/>
      <c r="C146" s="158">
        <v>210</v>
      </c>
      <c r="D146" s="158" t="s">
        <v>151</v>
      </c>
      <c r="E146" s="159" t="s">
        <v>216</v>
      </c>
      <c r="F146" s="160" t="s">
        <v>217</v>
      </c>
      <c r="G146" s="161" t="s">
        <v>141</v>
      </c>
      <c r="H146" s="162">
        <v>0.39800000000000002</v>
      </c>
      <c r="I146" s="163"/>
      <c r="J146" s="164">
        <f t="shared" ref="J146:J151" si="0">ROUND(I146*H146,2)</f>
        <v>0</v>
      </c>
      <c r="K146" s="165"/>
      <c r="L146" s="166"/>
      <c r="M146" s="167" t="s">
        <v>1</v>
      </c>
      <c r="N146" s="168" t="s">
        <v>36</v>
      </c>
      <c r="P146" s="131">
        <f t="shared" ref="P146:P151" si="1">O146*H146</f>
        <v>0</v>
      </c>
      <c r="Q146" s="131">
        <v>0</v>
      </c>
      <c r="R146" s="131">
        <f t="shared" ref="R146:R151" si="2">Q146*H146</f>
        <v>0</v>
      </c>
      <c r="S146" s="131">
        <v>0</v>
      </c>
      <c r="T146" s="132">
        <f t="shared" ref="T146:T151" si="3">S146*H146</f>
        <v>0</v>
      </c>
      <c r="AR146" s="133" t="s">
        <v>117</v>
      </c>
      <c r="AT146" s="133" t="s">
        <v>151</v>
      </c>
      <c r="AU146" s="133" t="s">
        <v>77</v>
      </c>
      <c r="AY146" s="15" t="s">
        <v>109</v>
      </c>
      <c r="BE146" s="134">
        <f t="shared" ref="BE146:BE151" si="4">IF(N146="základní",J146,0)</f>
        <v>0</v>
      </c>
      <c r="BF146" s="134">
        <f t="shared" ref="BF146:BF151" si="5">IF(N146="snížená",J146,0)</f>
        <v>0</v>
      </c>
      <c r="BG146" s="134">
        <f t="shared" ref="BG146:BG151" si="6">IF(N146="zákl. přenesená",J146,0)</f>
        <v>0</v>
      </c>
      <c r="BH146" s="134">
        <f t="shared" ref="BH146:BH151" si="7">IF(N146="sníž. přenesená",J146,0)</f>
        <v>0</v>
      </c>
      <c r="BI146" s="134">
        <f t="shared" ref="BI146:BI151" si="8">IF(N146="nulová",J146,0)</f>
        <v>0</v>
      </c>
      <c r="BJ146" s="15" t="s">
        <v>77</v>
      </c>
      <c r="BK146" s="134">
        <f t="shared" ref="BK146:BK151" si="9">ROUND(I146*H146,2)</f>
        <v>0</v>
      </c>
      <c r="BL146" s="15" t="s">
        <v>112</v>
      </c>
      <c r="BM146" s="133" t="s">
        <v>126</v>
      </c>
    </row>
    <row r="147" spans="2:65" s="1" customFormat="1" ht="24.15" customHeight="1" x14ac:dyDescent="0.2">
      <c r="B147" s="28"/>
      <c r="C147" s="121">
        <v>211</v>
      </c>
      <c r="D147" s="121" t="s">
        <v>110</v>
      </c>
      <c r="E147" s="122" t="s">
        <v>218</v>
      </c>
      <c r="F147" s="123" t="s">
        <v>219</v>
      </c>
      <c r="G147" s="124" t="s">
        <v>115</v>
      </c>
      <c r="H147" s="125">
        <v>2</v>
      </c>
      <c r="I147" s="126"/>
      <c r="J147" s="127">
        <f t="shared" si="0"/>
        <v>0</v>
      </c>
      <c r="K147" s="128"/>
      <c r="L147" s="28"/>
      <c r="M147" s="129" t="s">
        <v>1</v>
      </c>
      <c r="N147" s="130" t="s">
        <v>36</v>
      </c>
      <c r="P147" s="131">
        <f t="shared" si="1"/>
        <v>0</v>
      </c>
      <c r="Q147" s="131">
        <v>0</v>
      </c>
      <c r="R147" s="131">
        <f t="shared" si="2"/>
        <v>0</v>
      </c>
      <c r="S147" s="131">
        <v>0</v>
      </c>
      <c r="T147" s="132">
        <f t="shared" si="3"/>
        <v>0</v>
      </c>
      <c r="AR147" s="133" t="s">
        <v>112</v>
      </c>
      <c r="AT147" s="133" t="s">
        <v>110</v>
      </c>
      <c r="AU147" s="133" t="s">
        <v>77</v>
      </c>
      <c r="AY147" s="15" t="s">
        <v>109</v>
      </c>
      <c r="BE147" s="134">
        <f t="shared" si="4"/>
        <v>0</v>
      </c>
      <c r="BF147" s="134">
        <f t="shared" si="5"/>
        <v>0</v>
      </c>
      <c r="BG147" s="134">
        <f t="shared" si="6"/>
        <v>0</v>
      </c>
      <c r="BH147" s="134">
        <f t="shared" si="7"/>
        <v>0</v>
      </c>
      <c r="BI147" s="134">
        <f t="shared" si="8"/>
        <v>0</v>
      </c>
      <c r="BJ147" s="15" t="s">
        <v>77</v>
      </c>
      <c r="BK147" s="134">
        <f t="shared" si="9"/>
        <v>0</v>
      </c>
      <c r="BL147" s="15" t="s">
        <v>112</v>
      </c>
      <c r="BM147" s="133" t="s">
        <v>128</v>
      </c>
    </row>
    <row r="148" spans="2:65" s="1" customFormat="1" ht="16.5" customHeight="1" x14ac:dyDescent="0.2">
      <c r="B148" s="28"/>
      <c r="C148" s="121">
        <v>212</v>
      </c>
      <c r="D148" s="121" t="s">
        <v>110</v>
      </c>
      <c r="E148" s="122" t="s">
        <v>220</v>
      </c>
      <c r="F148" s="123" t="s">
        <v>221</v>
      </c>
      <c r="G148" s="124" t="s">
        <v>127</v>
      </c>
      <c r="H148" s="125">
        <v>68.792000000000002</v>
      </c>
      <c r="I148" s="126"/>
      <c r="J148" s="127">
        <f t="shared" si="0"/>
        <v>0</v>
      </c>
      <c r="K148" s="128"/>
      <c r="L148" s="28"/>
      <c r="M148" s="129" t="s">
        <v>1</v>
      </c>
      <c r="N148" s="130" t="s">
        <v>36</v>
      </c>
      <c r="P148" s="131">
        <f t="shared" si="1"/>
        <v>0</v>
      </c>
      <c r="Q148" s="131">
        <v>0</v>
      </c>
      <c r="R148" s="131">
        <f t="shared" si="2"/>
        <v>0</v>
      </c>
      <c r="S148" s="131">
        <v>0</v>
      </c>
      <c r="T148" s="132">
        <f t="shared" si="3"/>
        <v>0</v>
      </c>
      <c r="AR148" s="133" t="s">
        <v>112</v>
      </c>
      <c r="AT148" s="133" t="s">
        <v>110</v>
      </c>
      <c r="AU148" s="133" t="s">
        <v>77</v>
      </c>
      <c r="AY148" s="15" t="s">
        <v>109</v>
      </c>
      <c r="BE148" s="134">
        <f t="shared" si="4"/>
        <v>0</v>
      </c>
      <c r="BF148" s="134">
        <f t="shared" si="5"/>
        <v>0</v>
      </c>
      <c r="BG148" s="134">
        <f t="shared" si="6"/>
        <v>0</v>
      </c>
      <c r="BH148" s="134">
        <f t="shared" si="7"/>
        <v>0</v>
      </c>
      <c r="BI148" s="134">
        <f t="shared" si="8"/>
        <v>0</v>
      </c>
      <c r="BJ148" s="15" t="s">
        <v>77</v>
      </c>
      <c r="BK148" s="134">
        <f t="shared" si="9"/>
        <v>0</v>
      </c>
      <c r="BL148" s="15" t="s">
        <v>112</v>
      </c>
      <c r="BM148" s="133" t="s">
        <v>129</v>
      </c>
    </row>
    <row r="149" spans="2:65" s="1" customFormat="1" ht="33" customHeight="1" x14ac:dyDescent="0.2">
      <c r="B149" s="28"/>
      <c r="C149" s="121">
        <v>213</v>
      </c>
      <c r="D149" s="121" t="s">
        <v>110</v>
      </c>
      <c r="E149" s="122" t="s">
        <v>179</v>
      </c>
      <c r="F149" s="123" t="s">
        <v>180</v>
      </c>
      <c r="G149" s="124" t="s">
        <v>127</v>
      </c>
      <c r="H149" s="125">
        <v>55.5</v>
      </c>
      <c r="I149" s="126"/>
      <c r="J149" s="127">
        <f t="shared" si="0"/>
        <v>0</v>
      </c>
      <c r="K149" s="128"/>
      <c r="L149" s="28"/>
      <c r="M149" s="129" t="s">
        <v>1</v>
      </c>
      <c r="N149" s="130" t="s">
        <v>36</v>
      </c>
      <c r="P149" s="131">
        <f t="shared" si="1"/>
        <v>0</v>
      </c>
      <c r="Q149" s="131">
        <v>0</v>
      </c>
      <c r="R149" s="131">
        <f t="shared" si="2"/>
        <v>0</v>
      </c>
      <c r="S149" s="131">
        <v>0</v>
      </c>
      <c r="T149" s="132">
        <f t="shared" si="3"/>
        <v>0</v>
      </c>
      <c r="AR149" s="133" t="s">
        <v>112</v>
      </c>
      <c r="AT149" s="133" t="s">
        <v>110</v>
      </c>
      <c r="AU149" s="133" t="s">
        <v>77</v>
      </c>
      <c r="AY149" s="15" t="s">
        <v>109</v>
      </c>
      <c r="BE149" s="134">
        <f t="shared" si="4"/>
        <v>0</v>
      </c>
      <c r="BF149" s="134">
        <f t="shared" si="5"/>
        <v>0</v>
      </c>
      <c r="BG149" s="134">
        <f t="shared" si="6"/>
        <v>0</v>
      </c>
      <c r="BH149" s="134">
        <f t="shared" si="7"/>
        <v>0</v>
      </c>
      <c r="BI149" s="134">
        <f t="shared" si="8"/>
        <v>0</v>
      </c>
      <c r="BJ149" s="15" t="s">
        <v>77</v>
      </c>
      <c r="BK149" s="134">
        <f t="shared" si="9"/>
        <v>0</v>
      </c>
      <c r="BL149" s="15" t="s">
        <v>112</v>
      </c>
      <c r="BM149" s="133" t="s">
        <v>130</v>
      </c>
    </row>
    <row r="150" spans="2:65" s="1" customFormat="1" ht="16.5" customHeight="1" x14ac:dyDescent="0.2">
      <c r="B150" s="28"/>
      <c r="C150" s="158">
        <v>214</v>
      </c>
      <c r="D150" s="158" t="s">
        <v>151</v>
      </c>
      <c r="E150" s="159" t="s">
        <v>222</v>
      </c>
      <c r="F150" s="160" t="s">
        <v>223</v>
      </c>
      <c r="G150" s="161" t="s">
        <v>115</v>
      </c>
      <c r="H150" s="162">
        <v>2</v>
      </c>
      <c r="I150" s="163"/>
      <c r="J150" s="164">
        <f t="shared" si="0"/>
        <v>0</v>
      </c>
      <c r="K150" s="165"/>
      <c r="L150" s="166"/>
      <c r="M150" s="167" t="s">
        <v>1</v>
      </c>
      <c r="N150" s="168" t="s">
        <v>36</v>
      </c>
      <c r="P150" s="131">
        <f t="shared" si="1"/>
        <v>0</v>
      </c>
      <c r="Q150" s="131">
        <v>0</v>
      </c>
      <c r="R150" s="131">
        <f t="shared" si="2"/>
        <v>0</v>
      </c>
      <c r="S150" s="131">
        <v>0</v>
      </c>
      <c r="T150" s="132">
        <f t="shared" si="3"/>
        <v>0</v>
      </c>
      <c r="AR150" s="133" t="s">
        <v>117</v>
      </c>
      <c r="AT150" s="133" t="s">
        <v>151</v>
      </c>
      <c r="AU150" s="133" t="s">
        <v>77</v>
      </c>
      <c r="AY150" s="15" t="s">
        <v>109</v>
      </c>
      <c r="BE150" s="134">
        <f t="shared" si="4"/>
        <v>0</v>
      </c>
      <c r="BF150" s="134">
        <f t="shared" si="5"/>
        <v>0</v>
      </c>
      <c r="BG150" s="134">
        <f t="shared" si="6"/>
        <v>0</v>
      </c>
      <c r="BH150" s="134">
        <f t="shared" si="7"/>
        <v>0</v>
      </c>
      <c r="BI150" s="134">
        <f t="shared" si="8"/>
        <v>0</v>
      </c>
      <c r="BJ150" s="15" t="s">
        <v>77</v>
      </c>
      <c r="BK150" s="134">
        <f t="shared" si="9"/>
        <v>0</v>
      </c>
      <c r="BL150" s="15" t="s">
        <v>112</v>
      </c>
      <c r="BM150" s="133" t="s">
        <v>131</v>
      </c>
    </row>
    <row r="151" spans="2:65" s="1" customFormat="1" ht="24.15" customHeight="1" x14ac:dyDescent="0.2">
      <c r="B151" s="28"/>
      <c r="C151" s="121">
        <v>215</v>
      </c>
      <c r="D151" s="121" t="s">
        <v>110</v>
      </c>
      <c r="E151" s="122" t="s">
        <v>224</v>
      </c>
      <c r="F151" s="123" t="s">
        <v>225</v>
      </c>
      <c r="G151" s="124" t="s">
        <v>127</v>
      </c>
      <c r="H151" s="125">
        <v>75.671000000000006</v>
      </c>
      <c r="I151" s="126"/>
      <c r="J151" s="127">
        <f t="shared" si="0"/>
        <v>0</v>
      </c>
      <c r="K151" s="128"/>
      <c r="L151" s="28"/>
      <c r="M151" s="129" t="s">
        <v>1</v>
      </c>
      <c r="N151" s="130" t="s">
        <v>36</v>
      </c>
      <c r="P151" s="131">
        <f t="shared" si="1"/>
        <v>0</v>
      </c>
      <c r="Q151" s="131">
        <v>0</v>
      </c>
      <c r="R151" s="131">
        <f t="shared" si="2"/>
        <v>0</v>
      </c>
      <c r="S151" s="131">
        <v>0</v>
      </c>
      <c r="T151" s="132">
        <f t="shared" si="3"/>
        <v>0</v>
      </c>
      <c r="AR151" s="133" t="s">
        <v>112</v>
      </c>
      <c r="AT151" s="133" t="s">
        <v>110</v>
      </c>
      <c r="AU151" s="133" t="s">
        <v>77</v>
      </c>
      <c r="AY151" s="15" t="s">
        <v>109</v>
      </c>
      <c r="BE151" s="134">
        <f t="shared" si="4"/>
        <v>0</v>
      </c>
      <c r="BF151" s="134">
        <f t="shared" si="5"/>
        <v>0</v>
      </c>
      <c r="BG151" s="134">
        <f t="shared" si="6"/>
        <v>0</v>
      </c>
      <c r="BH151" s="134">
        <f t="shared" si="7"/>
        <v>0</v>
      </c>
      <c r="BI151" s="134">
        <f t="shared" si="8"/>
        <v>0</v>
      </c>
      <c r="BJ151" s="15" t="s">
        <v>77</v>
      </c>
      <c r="BK151" s="134">
        <f t="shared" si="9"/>
        <v>0</v>
      </c>
      <c r="BL151" s="15" t="s">
        <v>112</v>
      </c>
      <c r="BM151" s="133" t="s">
        <v>132</v>
      </c>
    </row>
    <row r="152" spans="2:65" s="10" customFormat="1" ht="25.95" customHeight="1" x14ac:dyDescent="0.25">
      <c r="B152" s="112"/>
      <c r="D152" s="113" t="s">
        <v>70</v>
      </c>
      <c r="E152" s="114" t="s">
        <v>190</v>
      </c>
      <c r="F152" s="114" t="s">
        <v>191</v>
      </c>
      <c r="I152" s="183"/>
      <c r="J152" s="115">
        <f>BK152</f>
        <v>0</v>
      </c>
      <c r="L152" s="112"/>
      <c r="M152" s="116"/>
      <c r="P152" s="117">
        <f>SUM(P153:P158)</f>
        <v>0</v>
      </c>
      <c r="R152" s="117">
        <f>SUM(R153:R158)</f>
        <v>0</v>
      </c>
      <c r="T152" s="118">
        <f>SUM(T153:T158)</f>
        <v>0</v>
      </c>
      <c r="AR152" s="113" t="s">
        <v>77</v>
      </c>
      <c r="AT152" s="119" t="s">
        <v>70</v>
      </c>
      <c r="AU152" s="119" t="s">
        <v>71</v>
      </c>
      <c r="AY152" s="113" t="s">
        <v>109</v>
      </c>
      <c r="BK152" s="120">
        <f>SUM(BK153:BK158)</f>
        <v>0</v>
      </c>
    </row>
    <row r="153" spans="2:65" s="1" customFormat="1" ht="24.15" customHeight="1" x14ac:dyDescent="0.2">
      <c r="B153" s="28"/>
      <c r="C153" s="121">
        <v>216</v>
      </c>
      <c r="D153" s="121" t="s">
        <v>110</v>
      </c>
      <c r="E153" s="122" t="s">
        <v>226</v>
      </c>
      <c r="F153" s="123" t="s">
        <v>227</v>
      </c>
      <c r="G153" s="124" t="s">
        <v>111</v>
      </c>
      <c r="H153" s="125">
        <v>259</v>
      </c>
      <c r="I153" s="126"/>
      <c r="J153" s="127">
        <f t="shared" ref="J153:J158" si="10">ROUND(I153*H153,2)</f>
        <v>0</v>
      </c>
      <c r="K153" s="128"/>
      <c r="L153" s="28"/>
      <c r="M153" s="129" t="s">
        <v>1</v>
      </c>
      <c r="N153" s="130" t="s">
        <v>36</v>
      </c>
      <c r="P153" s="131">
        <f t="shared" ref="P153:P158" si="11">O153*H153</f>
        <v>0</v>
      </c>
      <c r="Q153" s="131">
        <v>0</v>
      </c>
      <c r="R153" s="131">
        <f t="shared" ref="R153:R158" si="12">Q153*H153</f>
        <v>0</v>
      </c>
      <c r="S153" s="131">
        <v>0</v>
      </c>
      <c r="T153" s="132">
        <f t="shared" ref="T153:T158" si="13">S153*H153</f>
        <v>0</v>
      </c>
      <c r="AR153" s="133" t="s">
        <v>112</v>
      </c>
      <c r="AT153" s="133" t="s">
        <v>110</v>
      </c>
      <c r="AU153" s="133" t="s">
        <v>77</v>
      </c>
      <c r="AY153" s="15" t="s">
        <v>109</v>
      </c>
      <c r="BE153" s="134">
        <f t="shared" ref="BE153:BE158" si="14">IF(N153="základní",J153,0)</f>
        <v>0</v>
      </c>
      <c r="BF153" s="134">
        <f t="shared" ref="BF153:BF158" si="15">IF(N153="snížená",J153,0)</f>
        <v>0</v>
      </c>
      <c r="BG153" s="134">
        <f t="shared" ref="BG153:BG158" si="16">IF(N153="zákl. přenesená",J153,0)</f>
        <v>0</v>
      </c>
      <c r="BH153" s="134">
        <f t="shared" ref="BH153:BH158" si="17">IF(N153="sníž. přenesená",J153,0)</f>
        <v>0</v>
      </c>
      <c r="BI153" s="134">
        <f t="shared" ref="BI153:BI158" si="18">IF(N153="nulová",J153,0)</f>
        <v>0</v>
      </c>
      <c r="BJ153" s="15" t="s">
        <v>77</v>
      </c>
      <c r="BK153" s="134">
        <f t="shared" ref="BK153:BK158" si="19">ROUND(I153*H153,2)</f>
        <v>0</v>
      </c>
      <c r="BL153" s="15" t="s">
        <v>112</v>
      </c>
      <c r="BM153" s="133" t="s">
        <v>133</v>
      </c>
    </row>
    <row r="154" spans="2:65" s="1" customFormat="1" ht="16.5" customHeight="1" x14ac:dyDescent="0.2">
      <c r="B154" s="28"/>
      <c r="C154" s="121">
        <v>217</v>
      </c>
      <c r="D154" s="121" t="s">
        <v>110</v>
      </c>
      <c r="E154" s="122" t="s">
        <v>192</v>
      </c>
      <c r="F154" s="123" t="s">
        <v>193</v>
      </c>
      <c r="G154" s="124" t="s">
        <v>111</v>
      </c>
      <c r="H154" s="125">
        <v>1</v>
      </c>
      <c r="I154" s="126"/>
      <c r="J154" s="127">
        <f t="shared" si="10"/>
        <v>0</v>
      </c>
      <c r="K154" s="128"/>
      <c r="L154" s="28"/>
      <c r="M154" s="129" t="s">
        <v>1</v>
      </c>
      <c r="N154" s="130" t="s">
        <v>36</v>
      </c>
      <c r="P154" s="131">
        <f t="shared" si="11"/>
        <v>0</v>
      </c>
      <c r="Q154" s="131">
        <v>0</v>
      </c>
      <c r="R154" s="131">
        <f t="shared" si="12"/>
        <v>0</v>
      </c>
      <c r="S154" s="131">
        <v>0</v>
      </c>
      <c r="T154" s="132">
        <f t="shared" si="13"/>
        <v>0</v>
      </c>
      <c r="AR154" s="133" t="s">
        <v>112</v>
      </c>
      <c r="AT154" s="133" t="s">
        <v>110</v>
      </c>
      <c r="AU154" s="133" t="s">
        <v>77</v>
      </c>
      <c r="AY154" s="15" t="s">
        <v>109</v>
      </c>
      <c r="BE154" s="134">
        <f t="shared" si="14"/>
        <v>0</v>
      </c>
      <c r="BF154" s="134">
        <f t="shared" si="15"/>
        <v>0</v>
      </c>
      <c r="BG154" s="134">
        <f t="shared" si="16"/>
        <v>0</v>
      </c>
      <c r="BH154" s="134">
        <f t="shared" si="17"/>
        <v>0</v>
      </c>
      <c r="BI154" s="134">
        <f t="shared" si="18"/>
        <v>0</v>
      </c>
      <c r="BJ154" s="15" t="s">
        <v>77</v>
      </c>
      <c r="BK154" s="134">
        <f t="shared" si="19"/>
        <v>0</v>
      </c>
      <c r="BL154" s="15" t="s">
        <v>112</v>
      </c>
      <c r="BM154" s="133" t="s">
        <v>134</v>
      </c>
    </row>
    <row r="155" spans="2:65" s="1" customFormat="1" ht="24.15" customHeight="1" x14ac:dyDescent="0.2">
      <c r="B155" s="28"/>
      <c r="C155" s="121">
        <v>218</v>
      </c>
      <c r="D155" s="121" t="s">
        <v>110</v>
      </c>
      <c r="E155" s="122" t="s">
        <v>228</v>
      </c>
      <c r="F155" s="123" t="s">
        <v>229</v>
      </c>
      <c r="G155" s="124" t="s">
        <v>111</v>
      </c>
      <c r="H155" s="125">
        <v>259</v>
      </c>
      <c r="I155" s="126"/>
      <c r="J155" s="127">
        <f t="shared" si="10"/>
        <v>0</v>
      </c>
      <c r="K155" s="128"/>
      <c r="L155" s="28"/>
      <c r="M155" s="129" t="s">
        <v>1</v>
      </c>
      <c r="N155" s="130" t="s">
        <v>36</v>
      </c>
      <c r="P155" s="131">
        <f t="shared" si="11"/>
        <v>0</v>
      </c>
      <c r="Q155" s="131">
        <v>0</v>
      </c>
      <c r="R155" s="131">
        <f t="shared" si="12"/>
        <v>0</v>
      </c>
      <c r="S155" s="131">
        <v>0</v>
      </c>
      <c r="T155" s="132">
        <f t="shared" si="13"/>
        <v>0</v>
      </c>
      <c r="AR155" s="133" t="s">
        <v>112</v>
      </c>
      <c r="AT155" s="133" t="s">
        <v>110</v>
      </c>
      <c r="AU155" s="133" t="s">
        <v>77</v>
      </c>
      <c r="AY155" s="15" t="s">
        <v>109</v>
      </c>
      <c r="BE155" s="134">
        <f t="shared" si="14"/>
        <v>0</v>
      </c>
      <c r="BF155" s="134">
        <f t="shared" si="15"/>
        <v>0</v>
      </c>
      <c r="BG155" s="134">
        <f t="shared" si="16"/>
        <v>0</v>
      </c>
      <c r="BH155" s="134">
        <f t="shared" si="17"/>
        <v>0</v>
      </c>
      <c r="BI155" s="134">
        <f t="shared" si="18"/>
        <v>0</v>
      </c>
      <c r="BJ155" s="15" t="s">
        <v>77</v>
      </c>
      <c r="BK155" s="134">
        <f t="shared" si="19"/>
        <v>0</v>
      </c>
      <c r="BL155" s="15" t="s">
        <v>112</v>
      </c>
      <c r="BM155" s="133" t="s">
        <v>135</v>
      </c>
    </row>
    <row r="156" spans="2:65" s="1" customFormat="1" ht="24.15" customHeight="1" x14ac:dyDescent="0.2">
      <c r="B156" s="28"/>
      <c r="C156" s="121">
        <v>219</v>
      </c>
      <c r="D156" s="121" t="s">
        <v>110</v>
      </c>
      <c r="E156" s="122" t="s">
        <v>230</v>
      </c>
      <c r="F156" s="123" t="s">
        <v>231</v>
      </c>
      <c r="G156" s="124" t="s">
        <v>111</v>
      </c>
      <c r="H156" s="125">
        <v>28.6</v>
      </c>
      <c r="I156" s="126"/>
      <c r="J156" s="127">
        <f t="shared" si="10"/>
        <v>0</v>
      </c>
      <c r="K156" s="128"/>
      <c r="L156" s="28"/>
      <c r="M156" s="129" t="s">
        <v>1</v>
      </c>
      <c r="N156" s="130" t="s">
        <v>36</v>
      </c>
      <c r="P156" s="131">
        <f t="shared" si="11"/>
        <v>0</v>
      </c>
      <c r="Q156" s="131">
        <v>0</v>
      </c>
      <c r="R156" s="131">
        <f t="shared" si="12"/>
        <v>0</v>
      </c>
      <c r="S156" s="131">
        <v>0</v>
      </c>
      <c r="T156" s="132">
        <f t="shared" si="13"/>
        <v>0</v>
      </c>
      <c r="AR156" s="133" t="s">
        <v>112</v>
      </c>
      <c r="AT156" s="133" t="s">
        <v>110</v>
      </c>
      <c r="AU156" s="133" t="s">
        <v>77</v>
      </c>
      <c r="AY156" s="15" t="s">
        <v>109</v>
      </c>
      <c r="BE156" s="134">
        <f t="shared" si="14"/>
        <v>0</v>
      </c>
      <c r="BF156" s="134">
        <f t="shared" si="15"/>
        <v>0</v>
      </c>
      <c r="BG156" s="134">
        <f t="shared" si="16"/>
        <v>0</v>
      </c>
      <c r="BH156" s="134">
        <f t="shared" si="17"/>
        <v>0</v>
      </c>
      <c r="BI156" s="134">
        <f t="shared" si="18"/>
        <v>0</v>
      </c>
      <c r="BJ156" s="15" t="s">
        <v>77</v>
      </c>
      <c r="BK156" s="134">
        <f t="shared" si="19"/>
        <v>0</v>
      </c>
      <c r="BL156" s="15" t="s">
        <v>112</v>
      </c>
      <c r="BM156" s="133" t="s">
        <v>136</v>
      </c>
    </row>
    <row r="157" spans="2:65" s="1" customFormat="1" ht="16.5" customHeight="1" x14ac:dyDescent="0.2">
      <c r="B157" s="28"/>
      <c r="C157" s="158">
        <v>220</v>
      </c>
      <c r="D157" s="158" t="s">
        <v>151</v>
      </c>
      <c r="E157" s="159" t="s">
        <v>194</v>
      </c>
      <c r="F157" s="160" t="s">
        <v>195</v>
      </c>
      <c r="G157" s="161" t="s">
        <v>111</v>
      </c>
      <c r="H157" s="162">
        <v>1.1000000000000001</v>
      </c>
      <c r="I157" s="163"/>
      <c r="J157" s="164">
        <f t="shared" si="10"/>
        <v>0</v>
      </c>
      <c r="K157" s="165"/>
      <c r="L157" s="166"/>
      <c r="M157" s="167" t="s">
        <v>1</v>
      </c>
      <c r="N157" s="168" t="s">
        <v>36</v>
      </c>
      <c r="P157" s="131">
        <f t="shared" si="11"/>
        <v>0</v>
      </c>
      <c r="Q157" s="131">
        <v>0</v>
      </c>
      <c r="R157" s="131">
        <f t="shared" si="12"/>
        <v>0</v>
      </c>
      <c r="S157" s="131">
        <v>0</v>
      </c>
      <c r="T157" s="132">
        <f t="shared" si="13"/>
        <v>0</v>
      </c>
      <c r="AR157" s="133" t="s">
        <v>117</v>
      </c>
      <c r="AT157" s="133" t="s">
        <v>151</v>
      </c>
      <c r="AU157" s="133" t="s">
        <v>77</v>
      </c>
      <c r="AY157" s="15" t="s">
        <v>109</v>
      </c>
      <c r="BE157" s="134">
        <f t="shared" si="14"/>
        <v>0</v>
      </c>
      <c r="BF157" s="134">
        <f t="shared" si="15"/>
        <v>0</v>
      </c>
      <c r="BG157" s="134">
        <f t="shared" si="16"/>
        <v>0</v>
      </c>
      <c r="BH157" s="134">
        <f t="shared" si="17"/>
        <v>0</v>
      </c>
      <c r="BI157" s="134">
        <f t="shared" si="18"/>
        <v>0</v>
      </c>
      <c r="BJ157" s="15" t="s">
        <v>77</v>
      </c>
      <c r="BK157" s="134">
        <f t="shared" si="19"/>
        <v>0</v>
      </c>
      <c r="BL157" s="15" t="s">
        <v>112</v>
      </c>
      <c r="BM157" s="133" t="s">
        <v>137</v>
      </c>
    </row>
    <row r="158" spans="2:65" s="1" customFormat="1" ht="33" customHeight="1" x14ac:dyDescent="0.2">
      <c r="B158" s="28"/>
      <c r="C158" s="121">
        <v>221</v>
      </c>
      <c r="D158" s="121" t="s">
        <v>110</v>
      </c>
      <c r="E158" s="122" t="s">
        <v>196</v>
      </c>
      <c r="F158" s="123" t="s">
        <v>197</v>
      </c>
      <c r="G158" s="124" t="s">
        <v>111</v>
      </c>
      <c r="H158" s="125">
        <v>1</v>
      </c>
      <c r="I158" s="126"/>
      <c r="J158" s="127">
        <f t="shared" si="10"/>
        <v>0</v>
      </c>
      <c r="K158" s="128"/>
      <c r="L158" s="28"/>
      <c r="M158" s="129" t="s">
        <v>1</v>
      </c>
      <c r="N158" s="130" t="s">
        <v>36</v>
      </c>
      <c r="P158" s="131">
        <f t="shared" si="11"/>
        <v>0</v>
      </c>
      <c r="Q158" s="131">
        <v>0</v>
      </c>
      <c r="R158" s="131">
        <f t="shared" si="12"/>
        <v>0</v>
      </c>
      <c r="S158" s="131">
        <v>0</v>
      </c>
      <c r="T158" s="132">
        <f t="shared" si="13"/>
        <v>0</v>
      </c>
      <c r="AR158" s="133" t="s">
        <v>112</v>
      </c>
      <c r="AT158" s="133" t="s">
        <v>110</v>
      </c>
      <c r="AU158" s="133" t="s">
        <v>77</v>
      </c>
      <c r="AY158" s="15" t="s">
        <v>109</v>
      </c>
      <c r="BE158" s="134">
        <f t="shared" si="14"/>
        <v>0</v>
      </c>
      <c r="BF158" s="134">
        <f t="shared" si="15"/>
        <v>0</v>
      </c>
      <c r="BG158" s="134">
        <f t="shared" si="16"/>
        <v>0</v>
      </c>
      <c r="BH158" s="134">
        <f t="shared" si="17"/>
        <v>0</v>
      </c>
      <c r="BI158" s="134">
        <f t="shared" si="18"/>
        <v>0</v>
      </c>
      <c r="BJ158" s="15" t="s">
        <v>77</v>
      </c>
      <c r="BK158" s="134">
        <f t="shared" si="19"/>
        <v>0</v>
      </c>
      <c r="BL158" s="15" t="s">
        <v>112</v>
      </c>
      <c r="BM158" s="133" t="s">
        <v>138</v>
      </c>
    </row>
    <row r="159" spans="2:65" s="10" customFormat="1" ht="25.95" customHeight="1" x14ac:dyDescent="0.25">
      <c r="B159" s="112"/>
      <c r="D159" s="113" t="s">
        <v>70</v>
      </c>
      <c r="E159" s="114" t="s">
        <v>198</v>
      </c>
      <c r="F159" s="114" t="s">
        <v>199</v>
      </c>
      <c r="I159" s="183"/>
      <c r="J159" s="115">
        <f>BK159</f>
        <v>0</v>
      </c>
      <c r="L159" s="112"/>
      <c r="M159" s="116"/>
      <c r="P159" s="117">
        <f>SUM(P160:P161)</f>
        <v>0</v>
      </c>
      <c r="R159" s="117">
        <f>SUM(R160:R161)</f>
        <v>0</v>
      </c>
      <c r="T159" s="118">
        <f>SUM(T160:T161)</f>
        <v>0</v>
      </c>
      <c r="AR159" s="113" t="s">
        <v>77</v>
      </c>
      <c r="AT159" s="119" t="s">
        <v>70</v>
      </c>
      <c r="AU159" s="119" t="s">
        <v>71</v>
      </c>
      <c r="AY159" s="113" t="s">
        <v>109</v>
      </c>
      <c r="BK159" s="120">
        <f>SUM(BK160:BK161)</f>
        <v>0</v>
      </c>
    </row>
    <row r="160" spans="2:65" s="1" customFormat="1" ht="24.15" customHeight="1" x14ac:dyDescent="0.2">
      <c r="B160" s="28"/>
      <c r="C160" s="121">
        <v>222</v>
      </c>
      <c r="D160" s="121" t="s">
        <v>110</v>
      </c>
      <c r="E160" s="122" t="s">
        <v>200</v>
      </c>
      <c r="F160" s="123" t="s">
        <v>201</v>
      </c>
      <c r="G160" s="124" t="s">
        <v>152</v>
      </c>
      <c r="H160" s="125">
        <v>361.52699999999999</v>
      </c>
      <c r="I160" s="126"/>
      <c r="J160" s="127">
        <f>ROUND(I160*H160,2)</f>
        <v>0</v>
      </c>
      <c r="K160" s="128"/>
      <c r="L160" s="28"/>
      <c r="M160" s="129" t="s">
        <v>1</v>
      </c>
      <c r="N160" s="130" t="s">
        <v>36</v>
      </c>
      <c r="P160" s="131">
        <f>O160*H160</f>
        <v>0</v>
      </c>
      <c r="Q160" s="131">
        <v>0</v>
      </c>
      <c r="R160" s="131">
        <f>Q160*H160</f>
        <v>0</v>
      </c>
      <c r="S160" s="131">
        <v>0</v>
      </c>
      <c r="T160" s="132">
        <f>S160*H160</f>
        <v>0</v>
      </c>
      <c r="AR160" s="133" t="s">
        <v>112</v>
      </c>
      <c r="AT160" s="133" t="s">
        <v>110</v>
      </c>
      <c r="AU160" s="133" t="s">
        <v>77</v>
      </c>
      <c r="AY160" s="15" t="s">
        <v>109</v>
      </c>
      <c r="BE160" s="134">
        <f>IF(N160="základní",J160,0)</f>
        <v>0</v>
      </c>
      <c r="BF160" s="134">
        <f>IF(N160="snížená",J160,0)</f>
        <v>0</v>
      </c>
      <c r="BG160" s="134">
        <f>IF(N160="zákl. přenesená",J160,0)</f>
        <v>0</v>
      </c>
      <c r="BH160" s="134">
        <f>IF(N160="sníž. přenesená",J160,0)</f>
        <v>0</v>
      </c>
      <c r="BI160" s="134">
        <f>IF(N160="nulová",J160,0)</f>
        <v>0</v>
      </c>
      <c r="BJ160" s="15" t="s">
        <v>77</v>
      </c>
      <c r="BK160" s="134">
        <f>ROUND(I160*H160,2)</f>
        <v>0</v>
      </c>
      <c r="BL160" s="15" t="s">
        <v>112</v>
      </c>
      <c r="BM160" s="133" t="s">
        <v>142</v>
      </c>
    </row>
    <row r="161" spans="2:65" s="1" customFormat="1" ht="16.5" customHeight="1" x14ac:dyDescent="0.2">
      <c r="B161" s="28"/>
      <c r="C161" s="121">
        <v>223</v>
      </c>
      <c r="D161" s="121" t="s">
        <v>110</v>
      </c>
      <c r="E161" s="122" t="s">
        <v>202</v>
      </c>
      <c r="F161" s="123" t="s">
        <v>203</v>
      </c>
      <c r="G161" s="124" t="s">
        <v>111</v>
      </c>
      <c r="H161" s="125">
        <v>295</v>
      </c>
      <c r="I161" s="126"/>
      <c r="J161" s="127">
        <f>ROUND(I161*H161,2)</f>
        <v>0</v>
      </c>
      <c r="K161" s="128"/>
      <c r="L161" s="28"/>
      <c r="M161" s="129" t="s">
        <v>1</v>
      </c>
      <c r="N161" s="130" t="s">
        <v>36</v>
      </c>
      <c r="P161" s="131">
        <f>O161*H161</f>
        <v>0</v>
      </c>
      <c r="Q161" s="131">
        <v>0</v>
      </c>
      <c r="R161" s="131">
        <f>Q161*H161</f>
        <v>0</v>
      </c>
      <c r="S161" s="131">
        <v>0</v>
      </c>
      <c r="T161" s="132">
        <f>S161*H161</f>
        <v>0</v>
      </c>
      <c r="AR161" s="133" t="s">
        <v>112</v>
      </c>
      <c r="AT161" s="133" t="s">
        <v>110</v>
      </c>
      <c r="AU161" s="133" t="s">
        <v>77</v>
      </c>
      <c r="AY161" s="15" t="s">
        <v>109</v>
      </c>
      <c r="BE161" s="134">
        <f>IF(N161="základní",J161,0)</f>
        <v>0</v>
      </c>
      <c r="BF161" s="134">
        <f>IF(N161="snížená",J161,0)</f>
        <v>0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5" t="s">
        <v>77</v>
      </c>
      <c r="BK161" s="134">
        <f>ROUND(I161*H161,2)</f>
        <v>0</v>
      </c>
      <c r="BL161" s="15" t="s">
        <v>112</v>
      </c>
      <c r="BM161" s="133" t="s">
        <v>143</v>
      </c>
    </row>
    <row r="162" spans="2:65" s="10" customFormat="1" ht="25.95" customHeight="1" x14ac:dyDescent="0.25">
      <c r="B162" s="112"/>
      <c r="D162" s="113" t="s">
        <v>70</v>
      </c>
      <c r="E162" s="114" t="s">
        <v>124</v>
      </c>
      <c r="F162" s="114" t="s">
        <v>125</v>
      </c>
      <c r="I162" s="183"/>
      <c r="J162" s="115">
        <f>BK162</f>
        <v>0</v>
      </c>
      <c r="L162" s="112"/>
      <c r="M162" s="116"/>
      <c r="P162" s="117">
        <f>SUM(P163:P204)</f>
        <v>0</v>
      </c>
      <c r="R162" s="117">
        <f>SUM(R163:R204)</f>
        <v>0</v>
      </c>
      <c r="T162" s="118">
        <f>SUM(T163:T204)</f>
        <v>0</v>
      </c>
      <c r="AR162" s="113" t="s">
        <v>77</v>
      </c>
      <c r="AT162" s="119" t="s">
        <v>70</v>
      </c>
      <c r="AU162" s="119" t="s">
        <v>71</v>
      </c>
      <c r="AY162" s="113" t="s">
        <v>109</v>
      </c>
      <c r="BK162" s="120">
        <f>SUM(BK163:BK204)</f>
        <v>0</v>
      </c>
    </row>
    <row r="163" spans="2:65" s="1" customFormat="1" ht="16.5" customHeight="1" x14ac:dyDescent="0.2">
      <c r="B163" s="28"/>
      <c r="C163" s="158">
        <v>224</v>
      </c>
      <c r="D163" s="158" t="s">
        <v>151</v>
      </c>
      <c r="E163" s="159" t="s">
        <v>204</v>
      </c>
      <c r="F163" s="160" t="s">
        <v>205</v>
      </c>
      <c r="G163" s="161" t="s">
        <v>127</v>
      </c>
      <c r="H163" s="162">
        <v>84.911000000000001</v>
      </c>
      <c r="I163" s="163"/>
      <c r="J163" s="164">
        <f t="shared" ref="J163:J169" si="20">ROUND(I163*H163,2)</f>
        <v>0</v>
      </c>
      <c r="K163" s="165"/>
      <c r="L163" s="166"/>
      <c r="M163" s="167" t="s">
        <v>1</v>
      </c>
      <c r="N163" s="168" t="s">
        <v>36</v>
      </c>
      <c r="P163" s="131">
        <f t="shared" ref="P163:P169" si="21">O163*H163</f>
        <v>0</v>
      </c>
      <c r="Q163" s="131">
        <v>0</v>
      </c>
      <c r="R163" s="131">
        <f t="shared" ref="R163:R169" si="22">Q163*H163</f>
        <v>0</v>
      </c>
      <c r="S163" s="131">
        <v>0</v>
      </c>
      <c r="T163" s="132">
        <f t="shared" ref="T163:T169" si="23">S163*H163</f>
        <v>0</v>
      </c>
      <c r="AR163" s="133" t="s">
        <v>117</v>
      </c>
      <c r="AT163" s="133" t="s">
        <v>151</v>
      </c>
      <c r="AU163" s="133" t="s">
        <v>77</v>
      </c>
      <c r="AY163" s="15" t="s">
        <v>109</v>
      </c>
      <c r="BE163" s="134">
        <f t="shared" ref="BE163:BE169" si="24">IF(N163="základní",J163,0)</f>
        <v>0</v>
      </c>
      <c r="BF163" s="134">
        <f t="shared" ref="BF163:BF169" si="25">IF(N163="snížená",J163,0)</f>
        <v>0</v>
      </c>
      <c r="BG163" s="134">
        <f t="shared" ref="BG163:BG169" si="26">IF(N163="zákl. přenesená",J163,0)</f>
        <v>0</v>
      </c>
      <c r="BH163" s="134">
        <f t="shared" ref="BH163:BH169" si="27">IF(N163="sníž. přenesená",J163,0)</f>
        <v>0</v>
      </c>
      <c r="BI163" s="134">
        <f t="shared" ref="BI163:BI169" si="28">IF(N163="nulová",J163,0)</f>
        <v>0</v>
      </c>
      <c r="BJ163" s="15" t="s">
        <v>77</v>
      </c>
      <c r="BK163" s="134">
        <f t="shared" ref="BK163:BK169" si="29">ROUND(I163*H163,2)</f>
        <v>0</v>
      </c>
      <c r="BL163" s="15" t="s">
        <v>112</v>
      </c>
      <c r="BM163" s="133" t="s">
        <v>144</v>
      </c>
    </row>
    <row r="164" spans="2:65" s="1" customFormat="1" ht="24.15" customHeight="1" x14ac:dyDescent="0.2">
      <c r="B164" s="28"/>
      <c r="C164" s="121">
        <v>225</v>
      </c>
      <c r="D164" s="121" t="s">
        <v>110</v>
      </c>
      <c r="E164" s="122" t="s">
        <v>206</v>
      </c>
      <c r="F164" s="123" t="s">
        <v>207</v>
      </c>
      <c r="G164" s="124" t="s">
        <v>127</v>
      </c>
      <c r="H164" s="125">
        <v>77.191999999999993</v>
      </c>
      <c r="I164" s="126"/>
      <c r="J164" s="127">
        <f t="shared" si="20"/>
        <v>0</v>
      </c>
      <c r="K164" s="128"/>
      <c r="L164" s="28"/>
      <c r="M164" s="129" t="s">
        <v>1</v>
      </c>
      <c r="N164" s="130" t="s">
        <v>36</v>
      </c>
      <c r="P164" s="131">
        <f t="shared" si="21"/>
        <v>0</v>
      </c>
      <c r="Q164" s="131">
        <v>0</v>
      </c>
      <c r="R164" s="131">
        <f t="shared" si="22"/>
        <v>0</v>
      </c>
      <c r="S164" s="131">
        <v>0</v>
      </c>
      <c r="T164" s="132">
        <f t="shared" si="23"/>
        <v>0</v>
      </c>
      <c r="AR164" s="133" t="s">
        <v>112</v>
      </c>
      <c r="AT164" s="133" t="s">
        <v>110</v>
      </c>
      <c r="AU164" s="133" t="s">
        <v>77</v>
      </c>
      <c r="AY164" s="15" t="s">
        <v>109</v>
      </c>
      <c r="BE164" s="134">
        <f t="shared" si="24"/>
        <v>0</v>
      </c>
      <c r="BF164" s="134">
        <f t="shared" si="25"/>
        <v>0</v>
      </c>
      <c r="BG164" s="134">
        <f t="shared" si="26"/>
        <v>0</v>
      </c>
      <c r="BH164" s="134">
        <f t="shared" si="27"/>
        <v>0</v>
      </c>
      <c r="BI164" s="134">
        <f t="shared" si="28"/>
        <v>0</v>
      </c>
      <c r="BJ164" s="15" t="s">
        <v>77</v>
      </c>
      <c r="BK164" s="134">
        <f t="shared" si="29"/>
        <v>0</v>
      </c>
      <c r="BL164" s="15" t="s">
        <v>112</v>
      </c>
      <c r="BM164" s="133" t="s">
        <v>145</v>
      </c>
    </row>
    <row r="165" spans="2:65" s="1" customFormat="1" ht="24.15" customHeight="1" x14ac:dyDescent="0.2">
      <c r="B165" s="28"/>
      <c r="C165" s="121">
        <v>226</v>
      </c>
      <c r="D165" s="121" t="s">
        <v>110</v>
      </c>
      <c r="E165" s="122" t="s">
        <v>232</v>
      </c>
      <c r="F165" s="123" t="s">
        <v>290</v>
      </c>
      <c r="G165" s="124" t="s">
        <v>115</v>
      </c>
      <c r="H165" s="125">
        <v>1</v>
      </c>
      <c r="I165" s="126"/>
      <c r="J165" s="127">
        <f t="shared" si="20"/>
        <v>0</v>
      </c>
      <c r="K165" s="128"/>
      <c r="L165" s="28"/>
      <c r="M165" s="129" t="s">
        <v>1</v>
      </c>
      <c r="N165" s="130" t="s">
        <v>36</v>
      </c>
      <c r="P165" s="131">
        <f t="shared" si="21"/>
        <v>0</v>
      </c>
      <c r="Q165" s="131">
        <v>0</v>
      </c>
      <c r="R165" s="131">
        <f t="shared" si="22"/>
        <v>0</v>
      </c>
      <c r="S165" s="131">
        <v>0</v>
      </c>
      <c r="T165" s="132">
        <f t="shared" si="23"/>
        <v>0</v>
      </c>
      <c r="AR165" s="133" t="s">
        <v>112</v>
      </c>
      <c r="AT165" s="133" t="s">
        <v>110</v>
      </c>
      <c r="AU165" s="133" t="s">
        <v>77</v>
      </c>
      <c r="AY165" s="15" t="s">
        <v>109</v>
      </c>
      <c r="BE165" s="134">
        <f t="shared" si="24"/>
        <v>0</v>
      </c>
      <c r="BF165" s="134">
        <f t="shared" si="25"/>
        <v>0</v>
      </c>
      <c r="BG165" s="134">
        <f t="shared" si="26"/>
        <v>0</v>
      </c>
      <c r="BH165" s="134">
        <f t="shared" si="27"/>
        <v>0</v>
      </c>
      <c r="BI165" s="134">
        <f t="shared" si="28"/>
        <v>0</v>
      </c>
      <c r="BJ165" s="15" t="s">
        <v>77</v>
      </c>
      <c r="BK165" s="134">
        <f t="shared" si="29"/>
        <v>0</v>
      </c>
      <c r="BL165" s="15" t="s">
        <v>112</v>
      </c>
      <c r="BM165" s="133" t="s">
        <v>146</v>
      </c>
    </row>
    <row r="166" spans="2:65" s="1" customFormat="1" ht="24.15" customHeight="1" x14ac:dyDescent="0.2">
      <c r="B166" s="28"/>
      <c r="C166" s="121">
        <v>227</v>
      </c>
      <c r="D166" s="121" t="s">
        <v>110</v>
      </c>
      <c r="E166" s="122" t="s">
        <v>233</v>
      </c>
      <c r="F166" s="123" t="s">
        <v>291</v>
      </c>
      <c r="G166" s="124" t="s">
        <v>115</v>
      </c>
      <c r="H166" s="125">
        <v>1</v>
      </c>
      <c r="I166" s="126"/>
      <c r="J166" s="127">
        <f t="shared" si="20"/>
        <v>0</v>
      </c>
      <c r="K166" s="128"/>
      <c r="L166" s="28"/>
      <c r="M166" s="129" t="s">
        <v>1</v>
      </c>
      <c r="N166" s="130" t="s">
        <v>36</v>
      </c>
      <c r="P166" s="131">
        <f t="shared" si="21"/>
        <v>0</v>
      </c>
      <c r="Q166" s="131">
        <v>0</v>
      </c>
      <c r="R166" s="131">
        <f t="shared" si="22"/>
        <v>0</v>
      </c>
      <c r="S166" s="131">
        <v>0</v>
      </c>
      <c r="T166" s="132">
        <f t="shared" si="23"/>
        <v>0</v>
      </c>
      <c r="AR166" s="133" t="s">
        <v>112</v>
      </c>
      <c r="AT166" s="133" t="s">
        <v>110</v>
      </c>
      <c r="AU166" s="133" t="s">
        <v>77</v>
      </c>
      <c r="AY166" s="15" t="s">
        <v>109</v>
      </c>
      <c r="BE166" s="134">
        <f t="shared" si="24"/>
        <v>0</v>
      </c>
      <c r="BF166" s="134">
        <f t="shared" si="25"/>
        <v>0</v>
      </c>
      <c r="BG166" s="134">
        <f t="shared" si="26"/>
        <v>0</v>
      </c>
      <c r="BH166" s="134">
        <f t="shared" si="27"/>
        <v>0</v>
      </c>
      <c r="BI166" s="134">
        <f t="shared" si="28"/>
        <v>0</v>
      </c>
      <c r="BJ166" s="15" t="s">
        <v>77</v>
      </c>
      <c r="BK166" s="134">
        <f t="shared" si="29"/>
        <v>0</v>
      </c>
      <c r="BL166" s="15" t="s">
        <v>112</v>
      </c>
      <c r="BM166" s="133" t="s">
        <v>178</v>
      </c>
    </row>
    <row r="167" spans="2:65" s="1" customFormat="1" ht="24.15" customHeight="1" x14ac:dyDescent="0.2">
      <c r="B167" s="28"/>
      <c r="C167" s="121">
        <v>228</v>
      </c>
      <c r="D167" s="121" t="s">
        <v>110</v>
      </c>
      <c r="E167" s="122" t="s">
        <v>234</v>
      </c>
      <c r="F167" s="123" t="s">
        <v>292</v>
      </c>
      <c r="G167" s="124" t="s">
        <v>115</v>
      </c>
      <c r="H167" s="125">
        <v>1</v>
      </c>
      <c r="I167" s="126"/>
      <c r="J167" s="127">
        <f t="shared" si="20"/>
        <v>0</v>
      </c>
      <c r="K167" s="128"/>
      <c r="L167" s="28"/>
      <c r="M167" s="129" t="s">
        <v>1</v>
      </c>
      <c r="N167" s="130" t="s">
        <v>36</v>
      </c>
      <c r="P167" s="131">
        <f t="shared" si="21"/>
        <v>0</v>
      </c>
      <c r="Q167" s="131">
        <v>0</v>
      </c>
      <c r="R167" s="131">
        <f t="shared" si="22"/>
        <v>0</v>
      </c>
      <c r="S167" s="131">
        <v>0</v>
      </c>
      <c r="T167" s="132">
        <f t="shared" si="23"/>
        <v>0</v>
      </c>
      <c r="AR167" s="133" t="s">
        <v>112</v>
      </c>
      <c r="AT167" s="133" t="s">
        <v>110</v>
      </c>
      <c r="AU167" s="133" t="s">
        <v>77</v>
      </c>
      <c r="AY167" s="15" t="s">
        <v>109</v>
      </c>
      <c r="BE167" s="134">
        <f t="shared" si="24"/>
        <v>0</v>
      </c>
      <c r="BF167" s="134">
        <f t="shared" si="25"/>
        <v>0</v>
      </c>
      <c r="BG167" s="134">
        <f t="shared" si="26"/>
        <v>0</v>
      </c>
      <c r="BH167" s="134">
        <f t="shared" si="27"/>
        <v>0</v>
      </c>
      <c r="BI167" s="134">
        <f t="shared" si="28"/>
        <v>0</v>
      </c>
      <c r="BJ167" s="15" t="s">
        <v>77</v>
      </c>
      <c r="BK167" s="134">
        <f t="shared" si="29"/>
        <v>0</v>
      </c>
      <c r="BL167" s="15" t="s">
        <v>112</v>
      </c>
      <c r="BM167" s="133" t="s">
        <v>181</v>
      </c>
    </row>
    <row r="168" spans="2:65" s="1" customFormat="1" ht="24.15" customHeight="1" x14ac:dyDescent="0.2">
      <c r="B168" s="28"/>
      <c r="C168" s="121">
        <v>229</v>
      </c>
      <c r="D168" s="121" t="s">
        <v>110</v>
      </c>
      <c r="E168" s="122" t="s">
        <v>235</v>
      </c>
      <c r="F168" s="123" t="s">
        <v>293</v>
      </c>
      <c r="G168" s="124" t="s">
        <v>115</v>
      </c>
      <c r="H168" s="125">
        <v>1</v>
      </c>
      <c r="I168" s="126"/>
      <c r="J168" s="127">
        <f t="shared" si="20"/>
        <v>0</v>
      </c>
      <c r="K168" s="128"/>
      <c r="L168" s="28"/>
      <c r="M168" s="129" t="s">
        <v>1</v>
      </c>
      <c r="N168" s="130" t="s">
        <v>36</v>
      </c>
      <c r="P168" s="131">
        <f t="shared" si="21"/>
        <v>0</v>
      </c>
      <c r="Q168" s="131">
        <v>0</v>
      </c>
      <c r="R168" s="131">
        <f t="shared" si="22"/>
        <v>0</v>
      </c>
      <c r="S168" s="131">
        <v>0</v>
      </c>
      <c r="T168" s="132">
        <f t="shared" si="23"/>
        <v>0</v>
      </c>
      <c r="AR168" s="133" t="s">
        <v>112</v>
      </c>
      <c r="AT168" s="133" t="s">
        <v>110</v>
      </c>
      <c r="AU168" s="133" t="s">
        <v>77</v>
      </c>
      <c r="AY168" s="15" t="s">
        <v>109</v>
      </c>
      <c r="BE168" s="134">
        <f t="shared" si="24"/>
        <v>0</v>
      </c>
      <c r="BF168" s="134">
        <f t="shared" si="25"/>
        <v>0</v>
      </c>
      <c r="BG168" s="134">
        <f t="shared" si="26"/>
        <v>0</v>
      </c>
      <c r="BH168" s="134">
        <f t="shared" si="27"/>
        <v>0</v>
      </c>
      <c r="BI168" s="134">
        <f t="shared" si="28"/>
        <v>0</v>
      </c>
      <c r="BJ168" s="15" t="s">
        <v>77</v>
      </c>
      <c r="BK168" s="134">
        <f t="shared" si="29"/>
        <v>0</v>
      </c>
      <c r="BL168" s="15" t="s">
        <v>112</v>
      </c>
      <c r="BM168" s="133" t="s">
        <v>182</v>
      </c>
    </row>
    <row r="169" spans="2:65" s="1" customFormat="1" ht="24.15" customHeight="1" x14ac:dyDescent="0.2">
      <c r="B169" s="28"/>
      <c r="C169" s="121">
        <v>230</v>
      </c>
      <c r="D169" s="121" t="s">
        <v>110</v>
      </c>
      <c r="E169" s="122" t="s">
        <v>236</v>
      </c>
      <c r="F169" s="123" t="s">
        <v>237</v>
      </c>
      <c r="G169" s="124" t="s">
        <v>111</v>
      </c>
      <c r="H169" s="125">
        <v>21.3</v>
      </c>
      <c r="I169" s="126"/>
      <c r="J169" s="127">
        <f t="shared" si="20"/>
        <v>0</v>
      </c>
      <c r="K169" s="128"/>
      <c r="L169" s="28"/>
      <c r="M169" s="129" t="s">
        <v>1</v>
      </c>
      <c r="N169" s="130" t="s">
        <v>36</v>
      </c>
      <c r="P169" s="131">
        <f t="shared" si="21"/>
        <v>0</v>
      </c>
      <c r="Q169" s="131">
        <v>0</v>
      </c>
      <c r="R169" s="131">
        <f t="shared" si="22"/>
        <v>0</v>
      </c>
      <c r="S169" s="131">
        <v>0</v>
      </c>
      <c r="T169" s="132">
        <f t="shared" si="23"/>
        <v>0</v>
      </c>
      <c r="AR169" s="133" t="s">
        <v>112</v>
      </c>
      <c r="AT169" s="133" t="s">
        <v>110</v>
      </c>
      <c r="AU169" s="133" t="s">
        <v>77</v>
      </c>
      <c r="AY169" s="15" t="s">
        <v>109</v>
      </c>
      <c r="BE169" s="134">
        <f t="shared" si="24"/>
        <v>0</v>
      </c>
      <c r="BF169" s="134">
        <f t="shared" si="25"/>
        <v>0</v>
      </c>
      <c r="BG169" s="134">
        <f t="shared" si="26"/>
        <v>0</v>
      </c>
      <c r="BH169" s="134">
        <f t="shared" si="27"/>
        <v>0</v>
      </c>
      <c r="BI169" s="134">
        <f t="shared" si="28"/>
        <v>0</v>
      </c>
      <c r="BJ169" s="15" t="s">
        <v>77</v>
      </c>
      <c r="BK169" s="134">
        <f t="shared" si="29"/>
        <v>0</v>
      </c>
      <c r="BL169" s="15" t="s">
        <v>112</v>
      </c>
      <c r="BM169" s="133" t="s">
        <v>183</v>
      </c>
    </row>
    <row r="170" spans="2:65" s="11" customFormat="1" x14ac:dyDescent="0.2">
      <c r="B170" s="135"/>
      <c r="D170" s="136" t="s">
        <v>113</v>
      </c>
      <c r="E170" s="137" t="s">
        <v>1</v>
      </c>
      <c r="F170" s="138" t="s">
        <v>238</v>
      </c>
      <c r="H170" s="137" t="s">
        <v>1</v>
      </c>
      <c r="I170" s="184"/>
      <c r="L170" s="135"/>
      <c r="M170" s="139"/>
      <c r="T170" s="140"/>
      <c r="AT170" s="137" t="s">
        <v>113</v>
      </c>
      <c r="AU170" s="137" t="s">
        <v>77</v>
      </c>
      <c r="AV170" s="11" t="s">
        <v>77</v>
      </c>
      <c r="AW170" s="11" t="s">
        <v>28</v>
      </c>
      <c r="AX170" s="11" t="s">
        <v>71</v>
      </c>
      <c r="AY170" s="137" t="s">
        <v>109</v>
      </c>
    </row>
    <row r="171" spans="2:65" s="12" customFormat="1" x14ac:dyDescent="0.2">
      <c r="B171" s="141"/>
      <c r="D171" s="136" t="s">
        <v>113</v>
      </c>
      <c r="E171" s="142" t="s">
        <v>1</v>
      </c>
      <c r="F171" s="143" t="s">
        <v>239</v>
      </c>
      <c r="H171" s="144">
        <v>21.3</v>
      </c>
      <c r="I171" s="185"/>
      <c r="L171" s="141"/>
      <c r="M171" s="145"/>
      <c r="T171" s="146"/>
      <c r="AT171" s="142" t="s">
        <v>113</v>
      </c>
      <c r="AU171" s="142" t="s">
        <v>77</v>
      </c>
      <c r="AV171" s="12" t="s">
        <v>78</v>
      </c>
      <c r="AW171" s="12" t="s">
        <v>28</v>
      </c>
      <c r="AX171" s="12" t="s">
        <v>71</v>
      </c>
      <c r="AY171" s="142" t="s">
        <v>109</v>
      </c>
    </row>
    <row r="172" spans="2:65" s="13" customFormat="1" x14ac:dyDescent="0.2">
      <c r="B172" s="147"/>
      <c r="D172" s="136" t="s">
        <v>113</v>
      </c>
      <c r="E172" s="148" t="s">
        <v>1</v>
      </c>
      <c r="F172" s="149" t="s">
        <v>114</v>
      </c>
      <c r="H172" s="150">
        <v>21.3</v>
      </c>
      <c r="I172" s="186"/>
      <c r="L172" s="147"/>
      <c r="M172" s="151"/>
      <c r="T172" s="152"/>
      <c r="AT172" s="148" t="s">
        <v>113</v>
      </c>
      <c r="AU172" s="148" t="s">
        <v>77</v>
      </c>
      <c r="AV172" s="13" t="s">
        <v>112</v>
      </c>
      <c r="AW172" s="13" t="s">
        <v>28</v>
      </c>
      <c r="AX172" s="13" t="s">
        <v>77</v>
      </c>
      <c r="AY172" s="148" t="s">
        <v>109</v>
      </c>
    </row>
    <row r="173" spans="2:65" s="1" customFormat="1" ht="24.15" customHeight="1" x14ac:dyDescent="0.2">
      <c r="B173" s="28"/>
      <c r="C173" s="121">
        <v>231</v>
      </c>
      <c r="D173" s="121" t="s">
        <v>110</v>
      </c>
      <c r="E173" s="122" t="s">
        <v>240</v>
      </c>
      <c r="F173" s="123" t="s">
        <v>241</v>
      </c>
      <c r="G173" s="124" t="s">
        <v>111</v>
      </c>
      <c r="H173" s="125">
        <v>11.5</v>
      </c>
      <c r="I173" s="126"/>
      <c r="J173" s="127">
        <f>ROUND(I173*H173,2)</f>
        <v>0</v>
      </c>
      <c r="K173" s="128"/>
      <c r="L173" s="28"/>
      <c r="M173" s="129" t="s">
        <v>1</v>
      </c>
      <c r="N173" s="130" t="s">
        <v>36</v>
      </c>
      <c r="P173" s="131">
        <f>O173*H173</f>
        <v>0</v>
      </c>
      <c r="Q173" s="131">
        <v>0</v>
      </c>
      <c r="R173" s="131">
        <f>Q173*H173</f>
        <v>0</v>
      </c>
      <c r="S173" s="131">
        <v>0</v>
      </c>
      <c r="T173" s="132">
        <f>S173*H173</f>
        <v>0</v>
      </c>
      <c r="AR173" s="133" t="s">
        <v>112</v>
      </c>
      <c r="AT173" s="133" t="s">
        <v>110</v>
      </c>
      <c r="AU173" s="133" t="s">
        <v>77</v>
      </c>
      <c r="AY173" s="15" t="s">
        <v>109</v>
      </c>
      <c r="BE173" s="134">
        <f>IF(N173="základní",J173,0)</f>
        <v>0</v>
      </c>
      <c r="BF173" s="134">
        <f>IF(N173="snížená",J173,0)</f>
        <v>0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5" t="s">
        <v>77</v>
      </c>
      <c r="BK173" s="134">
        <f>ROUND(I173*H173,2)</f>
        <v>0</v>
      </c>
      <c r="BL173" s="15" t="s">
        <v>112</v>
      </c>
      <c r="BM173" s="133" t="s">
        <v>184</v>
      </c>
    </row>
    <row r="174" spans="2:65" s="11" customFormat="1" x14ac:dyDescent="0.2">
      <c r="B174" s="135"/>
      <c r="D174" s="136" t="s">
        <v>113</v>
      </c>
      <c r="E174" s="137" t="s">
        <v>1</v>
      </c>
      <c r="F174" s="138" t="s">
        <v>238</v>
      </c>
      <c r="H174" s="137" t="s">
        <v>1</v>
      </c>
      <c r="I174" s="184"/>
      <c r="L174" s="135"/>
      <c r="M174" s="139"/>
      <c r="T174" s="140"/>
      <c r="AT174" s="137" t="s">
        <v>113</v>
      </c>
      <c r="AU174" s="137" t="s">
        <v>77</v>
      </c>
      <c r="AV174" s="11" t="s">
        <v>77</v>
      </c>
      <c r="AW174" s="11" t="s">
        <v>28</v>
      </c>
      <c r="AX174" s="11" t="s">
        <v>71</v>
      </c>
      <c r="AY174" s="137" t="s">
        <v>109</v>
      </c>
    </row>
    <row r="175" spans="2:65" s="12" customFormat="1" x14ac:dyDescent="0.2">
      <c r="B175" s="141"/>
      <c r="D175" s="136" t="s">
        <v>113</v>
      </c>
      <c r="E175" s="142" t="s">
        <v>1</v>
      </c>
      <c r="F175" s="143" t="s">
        <v>242</v>
      </c>
      <c r="H175" s="144">
        <v>11.5</v>
      </c>
      <c r="I175" s="185"/>
      <c r="L175" s="141"/>
      <c r="M175" s="145"/>
      <c r="T175" s="146"/>
      <c r="AT175" s="142" t="s">
        <v>113</v>
      </c>
      <c r="AU175" s="142" t="s">
        <v>77</v>
      </c>
      <c r="AV175" s="12" t="s">
        <v>78</v>
      </c>
      <c r="AW175" s="12" t="s">
        <v>28</v>
      </c>
      <c r="AX175" s="12" t="s">
        <v>71</v>
      </c>
      <c r="AY175" s="142" t="s">
        <v>109</v>
      </c>
    </row>
    <row r="176" spans="2:65" s="13" customFormat="1" x14ac:dyDescent="0.2">
      <c r="B176" s="147"/>
      <c r="D176" s="136" t="s">
        <v>113</v>
      </c>
      <c r="E176" s="148" t="s">
        <v>1</v>
      </c>
      <c r="F176" s="149" t="s">
        <v>114</v>
      </c>
      <c r="H176" s="150">
        <v>11.5</v>
      </c>
      <c r="I176" s="186"/>
      <c r="L176" s="147"/>
      <c r="M176" s="151"/>
      <c r="T176" s="152"/>
      <c r="AT176" s="148" t="s">
        <v>113</v>
      </c>
      <c r="AU176" s="148" t="s">
        <v>77</v>
      </c>
      <c r="AV176" s="13" t="s">
        <v>112</v>
      </c>
      <c r="AW176" s="13" t="s">
        <v>28</v>
      </c>
      <c r="AX176" s="13" t="s">
        <v>77</v>
      </c>
      <c r="AY176" s="148" t="s">
        <v>109</v>
      </c>
    </row>
    <row r="177" spans="2:65" s="1" customFormat="1" ht="24.15" customHeight="1" x14ac:dyDescent="0.2">
      <c r="B177" s="28"/>
      <c r="C177" s="121">
        <v>232</v>
      </c>
      <c r="D177" s="121" t="s">
        <v>110</v>
      </c>
      <c r="E177" s="122" t="s">
        <v>243</v>
      </c>
      <c r="F177" s="123" t="s">
        <v>244</v>
      </c>
      <c r="G177" s="124" t="s">
        <v>111</v>
      </c>
      <c r="H177" s="125">
        <v>36.200000000000003</v>
      </c>
      <c r="I177" s="126"/>
      <c r="J177" s="127">
        <f>ROUND(I177*H177,2)</f>
        <v>0</v>
      </c>
      <c r="K177" s="128"/>
      <c r="L177" s="28"/>
      <c r="M177" s="129" t="s">
        <v>1</v>
      </c>
      <c r="N177" s="130" t="s">
        <v>36</v>
      </c>
      <c r="P177" s="131">
        <f>O177*H177</f>
        <v>0</v>
      </c>
      <c r="Q177" s="131">
        <v>0</v>
      </c>
      <c r="R177" s="131">
        <f>Q177*H177</f>
        <v>0</v>
      </c>
      <c r="S177" s="131">
        <v>0</v>
      </c>
      <c r="T177" s="132">
        <f>S177*H177</f>
        <v>0</v>
      </c>
      <c r="AR177" s="133" t="s">
        <v>112</v>
      </c>
      <c r="AT177" s="133" t="s">
        <v>110</v>
      </c>
      <c r="AU177" s="133" t="s">
        <v>77</v>
      </c>
      <c r="AY177" s="15" t="s">
        <v>109</v>
      </c>
      <c r="BE177" s="134">
        <f>IF(N177="základní",J177,0)</f>
        <v>0</v>
      </c>
      <c r="BF177" s="134">
        <f>IF(N177="snížená",J177,0)</f>
        <v>0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5" t="s">
        <v>77</v>
      </c>
      <c r="BK177" s="134">
        <f>ROUND(I177*H177,2)</f>
        <v>0</v>
      </c>
      <c r="BL177" s="15" t="s">
        <v>112</v>
      </c>
      <c r="BM177" s="133" t="s">
        <v>185</v>
      </c>
    </row>
    <row r="178" spans="2:65" s="11" customFormat="1" x14ac:dyDescent="0.2">
      <c r="B178" s="135"/>
      <c r="D178" s="136" t="s">
        <v>113</v>
      </c>
      <c r="E178" s="137" t="s">
        <v>1</v>
      </c>
      <c r="F178" s="138" t="s">
        <v>238</v>
      </c>
      <c r="H178" s="137" t="s">
        <v>1</v>
      </c>
      <c r="I178" s="184"/>
      <c r="L178" s="135"/>
      <c r="M178" s="139"/>
      <c r="T178" s="140"/>
      <c r="AT178" s="137" t="s">
        <v>113</v>
      </c>
      <c r="AU178" s="137" t="s">
        <v>77</v>
      </c>
      <c r="AV178" s="11" t="s">
        <v>77</v>
      </c>
      <c r="AW178" s="11" t="s">
        <v>28</v>
      </c>
      <c r="AX178" s="11" t="s">
        <v>71</v>
      </c>
      <c r="AY178" s="137" t="s">
        <v>109</v>
      </c>
    </row>
    <row r="179" spans="2:65" s="12" customFormat="1" x14ac:dyDescent="0.2">
      <c r="B179" s="141"/>
      <c r="D179" s="136" t="s">
        <v>113</v>
      </c>
      <c r="E179" s="142" t="s">
        <v>1</v>
      </c>
      <c r="F179" s="143" t="s">
        <v>245</v>
      </c>
      <c r="H179" s="144">
        <v>36.200000000000003</v>
      </c>
      <c r="I179" s="185"/>
      <c r="L179" s="141"/>
      <c r="M179" s="145"/>
      <c r="T179" s="146"/>
      <c r="AT179" s="142" t="s">
        <v>113</v>
      </c>
      <c r="AU179" s="142" t="s">
        <v>77</v>
      </c>
      <c r="AV179" s="12" t="s">
        <v>78</v>
      </c>
      <c r="AW179" s="12" t="s">
        <v>28</v>
      </c>
      <c r="AX179" s="12" t="s">
        <v>71</v>
      </c>
      <c r="AY179" s="142" t="s">
        <v>109</v>
      </c>
    </row>
    <row r="180" spans="2:65" s="13" customFormat="1" x14ac:dyDescent="0.2">
      <c r="B180" s="147"/>
      <c r="D180" s="136" t="s">
        <v>113</v>
      </c>
      <c r="E180" s="148" t="s">
        <v>1</v>
      </c>
      <c r="F180" s="149" t="s">
        <v>114</v>
      </c>
      <c r="H180" s="150">
        <v>36.200000000000003</v>
      </c>
      <c r="I180" s="186"/>
      <c r="L180" s="147"/>
      <c r="M180" s="151"/>
      <c r="T180" s="152"/>
      <c r="AT180" s="148" t="s">
        <v>113</v>
      </c>
      <c r="AU180" s="148" t="s">
        <v>77</v>
      </c>
      <c r="AV180" s="13" t="s">
        <v>112</v>
      </c>
      <c r="AW180" s="13" t="s">
        <v>28</v>
      </c>
      <c r="AX180" s="13" t="s">
        <v>77</v>
      </c>
      <c r="AY180" s="148" t="s">
        <v>109</v>
      </c>
    </row>
    <row r="181" spans="2:65" s="1" customFormat="1" ht="24.15" customHeight="1" x14ac:dyDescent="0.2">
      <c r="B181" s="28"/>
      <c r="C181" s="121">
        <v>233</v>
      </c>
      <c r="D181" s="121" t="s">
        <v>110</v>
      </c>
      <c r="E181" s="122" t="s">
        <v>246</v>
      </c>
      <c r="F181" s="123" t="s">
        <v>247</v>
      </c>
      <c r="G181" s="124" t="s">
        <v>111</v>
      </c>
      <c r="H181" s="125">
        <v>41.7</v>
      </c>
      <c r="I181" s="126"/>
      <c r="J181" s="127">
        <f>ROUND(I181*H181,2)</f>
        <v>0</v>
      </c>
      <c r="K181" s="128"/>
      <c r="L181" s="28"/>
      <c r="M181" s="129" t="s">
        <v>1</v>
      </c>
      <c r="N181" s="130" t="s">
        <v>36</v>
      </c>
      <c r="P181" s="131">
        <f>O181*H181</f>
        <v>0</v>
      </c>
      <c r="Q181" s="131">
        <v>0</v>
      </c>
      <c r="R181" s="131">
        <f>Q181*H181</f>
        <v>0</v>
      </c>
      <c r="S181" s="131">
        <v>0</v>
      </c>
      <c r="T181" s="132">
        <f>S181*H181</f>
        <v>0</v>
      </c>
      <c r="AR181" s="133" t="s">
        <v>112</v>
      </c>
      <c r="AT181" s="133" t="s">
        <v>110</v>
      </c>
      <c r="AU181" s="133" t="s">
        <v>77</v>
      </c>
      <c r="AY181" s="15" t="s">
        <v>109</v>
      </c>
      <c r="BE181" s="134">
        <f>IF(N181="základní",J181,0)</f>
        <v>0</v>
      </c>
      <c r="BF181" s="134">
        <f>IF(N181="snížená",J181,0)</f>
        <v>0</v>
      </c>
      <c r="BG181" s="134">
        <f>IF(N181="zákl. přenesená",J181,0)</f>
        <v>0</v>
      </c>
      <c r="BH181" s="134">
        <f>IF(N181="sníž. přenesená",J181,0)</f>
        <v>0</v>
      </c>
      <c r="BI181" s="134">
        <f>IF(N181="nulová",J181,0)</f>
        <v>0</v>
      </c>
      <c r="BJ181" s="15" t="s">
        <v>77</v>
      </c>
      <c r="BK181" s="134">
        <f>ROUND(I181*H181,2)</f>
        <v>0</v>
      </c>
      <c r="BL181" s="15" t="s">
        <v>112</v>
      </c>
      <c r="BM181" s="133" t="s">
        <v>248</v>
      </c>
    </row>
    <row r="182" spans="2:65" s="11" customFormat="1" x14ac:dyDescent="0.2">
      <c r="B182" s="135"/>
      <c r="D182" s="136" t="s">
        <v>113</v>
      </c>
      <c r="E182" s="137" t="s">
        <v>1</v>
      </c>
      <c r="F182" s="138" t="s">
        <v>238</v>
      </c>
      <c r="H182" s="137" t="s">
        <v>1</v>
      </c>
      <c r="I182" s="184"/>
      <c r="L182" s="135"/>
      <c r="M182" s="139"/>
      <c r="T182" s="140"/>
      <c r="AT182" s="137" t="s">
        <v>113</v>
      </c>
      <c r="AU182" s="137" t="s">
        <v>77</v>
      </c>
      <c r="AV182" s="11" t="s">
        <v>77</v>
      </c>
      <c r="AW182" s="11" t="s">
        <v>28</v>
      </c>
      <c r="AX182" s="11" t="s">
        <v>71</v>
      </c>
      <c r="AY182" s="137" t="s">
        <v>109</v>
      </c>
    </row>
    <row r="183" spans="2:65" s="12" customFormat="1" x14ac:dyDescent="0.2">
      <c r="B183" s="141"/>
      <c r="D183" s="136" t="s">
        <v>113</v>
      </c>
      <c r="E183" s="142" t="s">
        <v>1</v>
      </c>
      <c r="F183" s="143" t="s">
        <v>249</v>
      </c>
      <c r="H183" s="144">
        <v>41.7</v>
      </c>
      <c r="I183" s="185"/>
      <c r="L183" s="141"/>
      <c r="M183" s="145"/>
      <c r="T183" s="146"/>
      <c r="AT183" s="142" t="s">
        <v>113</v>
      </c>
      <c r="AU183" s="142" t="s">
        <v>77</v>
      </c>
      <c r="AV183" s="12" t="s">
        <v>78</v>
      </c>
      <c r="AW183" s="12" t="s">
        <v>28</v>
      </c>
      <c r="AX183" s="12" t="s">
        <v>71</v>
      </c>
      <c r="AY183" s="142" t="s">
        <v>109</v>
      </c>
    </row>
    <row r="184" spans="2:65" s="13" customFormat="1" x14ac:dyDescent="0.2">
      <c r="B184" s="147"/>
      <c r="D184" s="136" t="s">
        <v>113</v>
      </c>
      <c r="E184" s="148" t="s">
        <v>1</v>
      </c>
      <c r="F184" s="149" t="s">
        <v>114</v>
      </c>
      <c r="H184" s="150">
        <v>41.7</v>
      </c>
      <c r="I184" s="186"/>
      <c r="L184" s="147"/>
      <c r="M184" s="151"/>
      <c r="T184" s="152"/>
      <c r="AT184" s="148" t="s">
        <v>113</v>
      </c>
      <c r="AU184" s="148" t="s">
        <v>77</v>
      </c>
      <c r="AV184" s="13" t="s">
        <v>112</v>
      </c>
      <c r="AW184" s="13" t="s">
        <v>28</v>
      </c>
      <c r="AX184" s="13" t="s">
        <v>77</v>
      </c>
      <c r="AY184" s="148" t="s">
        <v>109</v>
      </c>
    </row>
    <row r="185" spans="2:65" s="1" customFormat="1" ht="24.15" customHeight="1" x14ac:dyDescent="0.2">
      <c r="B185" s="28"/>
      <c r="C185" s="121">
        <v>234</v>
      </c>
      <c r="D185" s="121" t="s">
        <v>110</v>
      </c>
      <c r="E185" s="122" t="s">
        <v>250</v>
      </c>
      <c r="F185" s="123" t="s">
        <v>251</v>
      </c>
      <c r="G185" s="124" t="s">
        <v>111</v>
      </c>
      <c r="H185" s="125">
        <v>101.5</v>
      </c>
      <c r="I185" s="126"/>
      <c r="J185" s="127">
        <f>ROUND(I185*H185,2)</f>
        <v>0</v>
      </c>
      <c r="K185" s="128"/>
      <c r="L185" s="28"/>
      <c r="M185" s="129" t="s">
        <v>1</v>
      </c>
      <c r="N185" s="130" t="s">
        <v>36</v>
      </c>
      <c r="P185" s="131">
        <f>O185*H185</f>
        <v>0</v>
      </c>
      <c r="Q185" s="131">
        <v>0</v>
      </c>
      <c r="R185" s="131">
        <f>Q185*H185</f>
        <v>0</v>
      </c>
      <c r="S185" s="131">
        <v>0</v>
      </c>
      <c r="T185" s="132">
        <f>S185*H185</f>
        <v>0</v>
      </c>
      <c r="AR185" s="133" t="s">
        <v>112</v>
      </c>
      <c r="AT185" s="133" t="s">
        <v>110</v>
      </c>
      <c r="AU185" s="133" t="s">
        <v>77</v>
      </c>
      <c r="AY185" s="15" t="s">
        <v>109</v>
      </c>
      <c r="BE185" s="134">
        <f>IF(N185="základní",J185,0)</f>
        <v>0</v>
      </c>
      <c r="BF185" s="134">
        <f>IF(N185="snížená",J185,0)</f>
        <v>0</v>
      </c>
      <c r="BG185" s="134">
        <f>IF(N185="zákl. přenesená",J185,0)</f>
        <v>0</v>
      </c>
      <c r="BH185" s="134">
        <f>IF(N185="sníž. přenesená",J185,0)</f>
        <v>0</v>
      </c>
      <c r="BI185" s="134">
        <f>IF(N185="nulová",J185,0)</f>
        <v>0</v>
      </c>
      <c r="BJ185" s="15" t="s">
        <v>77</v>
      </c>
      <c r="BK185" s="134">
        <f>ROUND(I185*H185,2)</f>
        <v>0</v>
      </c>
      <c r="BL185" s="15" t="s">
        <v>112</v>
      </c>
      <c r="BM185" s="133" t="s">
        <v>252</v>
      </c>
    </row>
    <row r="186" spans="2:65" s="11" customFormat="1" x14ac:dyDescent="0.2">
      <c r="B186" s="135"/>
      <c r="D186" s="136" t="s">
        <v>113</v>
      </c>
      <c r="E186" s="137" t="s">
        <v>1</v>
      </c>
      <c r="F186" s="138" t="s">
        <v>238</v>
      </c>
      <c r="H186" s="137" t="s">
        <v>1</v>
      </c>
      <c r="I186" s="184"/>
      <c r="L186" s="135"/>
      <c r="M186" s="139"/>
      <c r="T186" s="140"/>
      <c r="AT186" s="137" t="s">
        <v>113</v>
      </c>
      <c r="AU186" s="137" t="s">
        <v>77</v>
      </c>
      <c r="AV186" s="11" t="s">
        <v>77</v>
      </c>
      <c r="AW186" s="11" t="s">
        <v>28</v>
      </c>
      <c r="AX186" s="11" t="s">
        <v>71</v>
      </c>
      <c r="AY186" s="137" t="s">
        <v>109</v>
      </c>
    </row>
    <row r="187" spans="2:65" s="12" customFormat="1" x14ac:dyDescent="0.2">
      <c r="B187" s="141"/>
      <c r="D187" s="136" t="s">
        <v>113</v>
      </c>
      <c r="E187" s="142" t="s">
        <v>1</v>
      </c>
      <c r="F187" s="143" t="s">
        <v>253</v>
      </c>
      <c r="H187" s="144">
        <v>101.5</v>
      </c>
      <c r="I187" s="185"/>
      <c r="L187" s="141"/>
      <c r="M187" s="145"/>
      <c r="T187" s="146"/>
      <c r="AT187" s="142" t="s">
        <v>113</v>
      </c>
      <c r="AU187" s="142" t="s">
        <v>77</v>
      </c>
      <c r="AV187" s="12" t="s">
        <v>78</v>
      </c>
      <c r="AW187" s="12" t="s">
        <v>28</v>
      </c>
      <c r="AX187" s="12" t="s">
        <v>71</v>
      </c>
      <c r="AY187" s="142" t="s">
        <v>109</v>
      </c>
    </row>
    <row r="188" spans="2:65" s="13" customFormat="1" x14ac:dyDescent="0.2">
      <c r="B188" s="147"/>
      <c r="D188" s="136" t="s">
        <v>113</v>
      </c>
      <c r="E188" s="148" t="s">
        <v>1</v>
      </c>
      <c r="F188" s="149" t="s">
        <v>114</v>
      </c>
      <c r="H188" s="150">
        <v>101.5</v>
      </c>
      <c r="I188" s="186"/>
      <c r="L188" s="147"/>
      <c r="M188" s="151"/>
      <c r="T188" s="152"/>
      <c r="AT188" s="148" t="s">
        <v>113</v>
      </c>
      <c r="AU188" s="148" t="s">
        <v>77</v>
      </c>
      <c r="AV188" s="13" t="s">
        <v>112</v>
      </c>
      <c r="AW188" s="13" t="s">
        <v>28</v>
      </c>
      <c r="AX188" s="13" t="s">
        <v>77</v>
      </c>
      <c r="AY188" s="148" t="s">
        <v>109</v>
      </c>
    </row>
    <row r="189" spans="2:65" s="1" customFormat="1" ht="24.15" customHeight="1" x14ac:dyDescent="0.2">
      <c r="B189" s="28"/>
      <c r="C189" s="121">
        <v>235</v>
      </c>
      <c r="D189" s="121" t="s">
        <v>110</v>
      </c>
      <c r="E189" s="122" t="s">
        <v>254</v>
      </c>
      <c r="F189" s="123" t="s">
        <v>255</v>
      </c>
      <c r="G189" s="124" t="s">
        <v>111</v>
      </c>
      <c r="H189" s="125">
        <v>46.8</v>
      </c>
      <c r="I189" s="126"/>
      <c r="J189" s="127">
        <f>ROUND(I189*H189,2)</f>
        <v>0</v>
      </c>
      <c r="K189" s="128"/>
      <c r="L189" s="28"/>
      <c r="M189" s="129" t="s">
        <v>1</v>
      </c>
      <c r="N189" s="130" t="s">
        <v>36</v>
      </c>
      <c r="P189" s="131">
        <f>O189*H189</f>
        <v>0</v>
      </c>
      <c r="Q189" s="131">
        <v>0</v>
      </c>
      <c r="R189" s="131">
        <f>Q189*H189</f>
        <v>0</v>
      </c>
      <c r="S189" s="131">
        <v>0</v>
      </c>
      <c r="T189" s="132">
        <f>S189*H189</f>
        <v>0</v>
      </c>
      <c r="AR189" s="133" t="s">
        <v>112</v>
      </c>
      <c r="AT189" s="133" t="s">
        <v>110</v>
      </c>
      <c r="AU189" s="133" t="s">
        <v>77</v>
      </c>
      <c r="AY189" s="15" t="s">
        <v>109</v>
      </c>
      <c r="BE189" s="134">
        <f>IF(N189="základní",J189,0)</f>
        <v>0</v>
      </c>
      <c r="BF189" s="134">
        <f>IF(N189="snížená",J189,0)</f>
        <v>0</v>
      </c>
      <c r="BG189" s="134">
        <f>IF(N189="zákl. přenesená",J189,0)</f>
        <v>0</v>
      </c>
      <c r="BH189" s="134">
        <f>IF(N189="sníž. přenesená",J189,0)</f>
        <v>0</v>
      </c>
      <c r="BI189" s="134">
        <f>IF(N189="nulová",J189,0)</f>
        <v>0</v>
      </c>
      <c r="BJ189" s="15" t="s">
        <v>77</v>
      </c>
      <c r="BK189" s="134">
        <f>ROUND(I189*H189,2)</f>
        <v>0</v>
      </c>
      <c r="BL189" s="15" t="s">
        <v>112</v>
      </c>
      <c r="BM189" s="133" t="s">
        <v>256</v>
      </c>
    </row>
    <row r="190" spans="2:65" s="11" customFormat="1" x14ac:dyDescent="0.2">
      <c r="B190" s="135"/>
      <c r="D190" s="136" t="s">
        <v>113</v>
      </c>
      <c r="E190" s="137" t="s">
        <v>1</v>
      </c>
      <c r="F190" s="138" t="s">
        <v>238</v>
      </c>
      <c r="H190" s="137" t="s">
        <v>1</v>
      </c>
      <c r="I190" s="184"/>
      <c r="L190" s="135"/>
      <c r="M190" s="139"/>
      <c r="T190" s="140"/>
      <c r="AT190" s="137" t="s">
        <v>113</v>
      </c>
      <c r="AU190" s="137" t="s">
        <v>77</v>
      </c>
      <c r="AV190" s="11" t="s">
        <v>77</v>
      </c>
      <c r="AW190" s="11" t="s">
        <v>28</v>
      </c>
      <c r="AX190" s="11" t="s">
        <v>71</v>
      </c>
      <c r="AY190" s="137" t="s">
        <v>109</v>
      </c>
    </row>
    <row r="191" spans="2:65" s="12" customFormat="1" x14ac:dyDescent="0.2">
      <c r="B191" s="141"/>
      <c r="D191" s="136" t="s">
        <v>113</v>
      </c>
      <c r="E191" s="142" t="s">
        <v>1</v>
      </c>
      <c r="F191" s="143" t="s">
        <v>257</v>
      </c>
      <c r="H191" s="144">
        <v>46.8</v>
      </c>
      <c r="I191" s="185"/>
      <c r="L191" s="141"/>
      <c r="M191" s="145"/>
      <c r="T191" s="146"/>
      <c r="AT191" s="142" t="s">
        <v>113</v>
      </c>
      <c r="AU191" s="142" t="s">
        <v>77</v>
      </c>
      <c r="AV191" s="12" t="s">
        <v>78</v>
      </c>
      <c r="AW191" s="12" t="s">
        <v>28</v>
      </c>
      <c r="AX191" s="12" t="s">
        <v>71</v>
      </c>
      <c r="AY191" s="142" t="s">
        <v>109</v>
      </c>
    </row>
    <row r="192" spans="2:65" s="13" customFormat="1" x14ac:dyDescent="0.2">
      <c r="B192" s="147"/>
      <c r="D192" s="136" t="s">
        <v>113</v>
      </c>
      <c r="E192" s="148" t="s">
        <v>1</v>
      </c>
      <c r="F192" s="149" t="s">
        <v>114</v>
      </c>
      <c r="H192" s="150">
        <v>46.8</v>
      </c>
      <c r="I192" s="186"/>
      <c r="L192" s="147"/>
      <c r="M192" s="151"/>
      <c r="T192" s="152"/>
      <c r="AT192" s="148" t="s">
        <v>113</v>
      </c>
      <c r="AU192" s="148" t="s">
        <v>77</v>
      </c>
      <c r="AV192" s="13" t="s">
        <v>112</v>
      </c>
      <c r="AW192" s="13" t="s">
        <v>28</v>
      </c>
      <c r="AX192" s="13" t="s">
        <v>77</v>
      </c>
      <c r="AY192" s="148" t="s">
        <v>109</v>
      </c>
    </row>
    <row r="193" spans="2:65" s="1" customFormat="1" ht="16.5" customHeight="1" x14ac:dyDescent="0.2">
      <c r="B193" s="28"/>
      <c r="C193" s="121">
        <v>236</v>
      </c>
      <c r="D193" s="121" t="s">
        <v>110</v>
      </c>
      <c r="E193" s="122" t="s">
        <v>258</v>
      </c>
      <c r="F193" s="123" t="s">
        <v>259</v>
      </c>
      <c r="G193" s="124" t="s">
        <v>210</v>
      </c>
      <c r="H193" s="125">
        <v>1</v>
      </c>
      <c r="I193" s="126"/>
      <c r="J193" s="127">
        <f>ROUND(I193*H193,2)</f>
        <v>0</v>
      </c>
      <c r="K193" s="128"/>
      <c r="L193" s="28"/>
      <c r="M193" s="129" t="s">
        <v>1</v>
      </c>
      <c r="N193" s="130" t="s">
        <v>36</v>
      </c>
      <c r="P193" s="131">
        <f>O193*H193</f>
        <v>0</v>
      </c>
      <c r="Q193" s="131">
        <v>0</v>
      </c>
      <c r="R193" s="131">
        <f>Q193*H193</f>
        <v>0</v>
      </c>
      <c r="S193" s="131">
        <v>0</v>
      </c>
      <c r="T193" s="132">
        <f>S193*H193</f>
        <v>0</v>
      </c>
      <c r="AR193" s="133" t="s">
        <v>112</v>
      </c>
      <c r="AT193" s="133" t="s">
        <v>110</v>
      </c>
      <c r="AU193" s="133" t="s">
        <v>77</v>
      </c>
      <c r="AY193" s="15" t="s">
        <v>109</v>
      </c>
      <c r="BE193" s="134">
        <f>IF(N193="základní",J193,0)</f>
        <v>0</v>
      </c>
      <c r="BF193" s="134">
        <f>IF(N193="snížená",J193,0)</f>
        <v>0</v>
      </c>
      <c r="BG193" s="134">
        <f>IF(N193="zákl. přenesená",J193,0)</f>
        <v>0</v>
      </c>
      <c r="BH193" s="134">
        <f>IF(N193="sníž. přenesená",J193,0)</f>
        <v>0</v>
      </c>
      <c r="BI193" s="134">
        <f>IF(N193="nulová",J193,0)</f>
        <v>0</v>
      </c>
      <c r="BJ193" s="15" t="s">
        <v>77</v>
      </c>
      <c r="BK193" s="134">
        <f>ROUND(I193*H193,2)</f>
        <v>0</v>
      </c>
      <c r="BL193" s="15" t="s">
        <v>112</v>
      </c>
      <c r="BM193" s="133" t="s">
        <v>186</v>
      </c>
    </row>
    <row r="194" spans="2:65" s="11" customFormat="1" x14ac:dyDescent="0.2">
      <c r="B194" s="135"/>
      <c r="D194" s="136" t="s">
        <v>113</v>
      </c>
      <c r="E194" s="137" t="s">
        <v>1</v>
      </c>
      <c r="F194" s="138" t="s">
        <v>260</v>
      </c>
      <c r="H194" s="137" t="s">
        <v>1</v>
      </c>
      <c r="I194" s="184"/>
      <c r="L194" s="135"/>
      <c r="M194" s="139"/>
      <c r="T194" s="140"/>
      <c r="AT194" s="137" t="s">
        <v>113</v>
      </c>
      <c r="AU194" s="137" t="s">
        <v>77</v>
      </c>
      <c r="AV194" s="11" t="s">
        <v>77</v>
      </c>
      <c r="AW194" s="11" t="s">
        <v>28</v>
      </c>
      <c r="AX194" s="11" t="s">
        <v>71</v>
      </c>
      <c r="AY194" s="137" t="s">
        <v>109</v>
      </c>
    </row>
    <row r="195" spans="2:65" s="12" customFormat="1" x14ac:dyDescent="0.2">
      <c r="B195" s="141"/>
      <c r="D195" s="136" t="s">
        <v>113</v>
      </c>
      <c r="E195" s="142" t="s">
        <v>1</v>
      </c>
      <c r="F195" s="143" t="s">
        <v>77</v>
      </c>
      <c r="H195" s="144">
        <v>1</v>
      </c>
      <c r="I195" s="185"/>
      <c r="L195" s="141"/>
      <c r="M195" s="145"/>
      <c r="T195" s="146"/>
      <c r="AT195" s="142" t="s">
        <v>113</v>
      </c>
      <c r="AU195" s="142" t="s">
        <v>77</v>
      </c>
      <c r="AV195" s="12" t="s">
        <v>78</v>
      </c>
      <c r="AW195" s="12" t="s">
        <v>28</v>
      </c>
      <c r="AX195" s="12" t="s">
        <v>77</v>
      </c>
      <c r="AY195" s="142" t="s">
        <v>109</v>
      </c>
    </row>
    <row r="196" spans="2:65" s="1" customFormat="1" ht="16.5" customHeight="1" x14ac:dyDescent="0.2">
      <c r="B196" s="28"/>
      <c r="C196" s="121">
        <v>237</v>
      </c>
      <c r="D196" s="121" t="s">
        <v>110</v>
      </c>
      <c r="E196" s="122" t="s">
        <v>261</v>
      </c>
      <c r="F196" s="123" t="s">
        <v>262</v>
      </c>
      <c r="G196" s="124" t="s">
        <v>210</v>
      </c>
      <c r="H196" s="125">
        <v>1</v>
      </c>
      <c r="I196" s="126"/>
      <c r="J196" s="127">
        <f>ROUND(I196*H196,2)</f>
        <v>0</v>
      </c>
      <c r="K196" s="128"/>
      <c r="L196" s="28"/>
      <c r="M196" s="129" t="s">
        <v>1</v>
      </c>
      <c r="N196" s="130" t="s">
        <v>36</v>
      </c>
      <c r="P196" s="131">
        <f>O196*H196</f>
        <v>0</v>
      </c>
      <c r="Q196" s="131">
        <v>0</v>
      </c>
      <c r="R196" s="131">
        <f>Q196*H196</f>
        <v>0</v>
      </c>
      <c r="S196" s="131">
        <v>0</v>
      </c>
      <c r="T196" s="132">
        <f>S196*H196</f>
        <v>0</v>
      </c>
      <c r="AR196" s="133" t="s">
        <v>112</v>
      </c>
      <c r="AT196" s="133" t="s">
        <v>110</v>
      </c>
      <c r="AU196" s="133" t="s">
        <v>77</v>
      </c>
      <c r="AY196" s="15" t="s">
        <v>109</v>
      </c>
      <c r="BE196" s="134">
        <f>IF(N196="základní",J196,0)</f>
        <v>0</v>
      </c>
      <c r="BF196" s="134">
        <f>IF(N196="snížená",J196,0)</f>
        <v>0</v>
      </c>
      <c r="BG196" s="134">
        <f>IF(N196="zákl. přenesená",J196,0)</f>
        <v>0</v>
      </c>
      <c r="BH196" s="134">
        <f>IF(N196="sníž. přenesená",J196,0)</f>
        <v>0</v>
      </c>
      <c r="BI196" s="134">
        <f>IF(N196="nulová",J196,0)</f>
        <v>0</v>
      </c>
      <c r="BJ196" s="15" t="s">
        <v>77</v>
      </c>
      <c r="BK196" s="134">
        <f>ROUND(I196*H196,2)</f>
        <v>0</v>
      </c>
      <c r="BL196" s="15" t="s">
        <v>112</v>
      </c>
      <c r="BM196" s="133" t="s">
        <v>169</v>
      </c>
    </row>
    <row r="197" spans="2:65" s="11" customFormat="1" x14ac:dyDescent="0.2">
      <c r="B197" s="135"/>
      <c r="D197" s="136" t="s">
        <v>113</v>
      </c>
      <c r="E197" s="137" t="s">
        <v>1</v>
      </c>
      <c r="F197" s="138" t="s">
        <v>260</v>
      </c>
      <c r="H197" s="137" t="s">
        <v>1</v>
      </c>
      <c r="I197" s="184"/>
      <c r="L197" s="135"/>
      <c r="M197" s="139"/>
      <c r="T197" s="140"/>
      <c r="AT197" s="137" t="s">
        <v>113</v>
      </c>
      <c r="AU197" s="137" t="s">
        <v>77</v>
      </c>
      <c r="AV197" s="11" t="s">
        <v>77</v>
      </c>
      <c r="AW197" s="11" t="s">
        <v>28</v>
      </c>
      <c r="AX197" s="11" t="s">
        <v>71</v>
      </c>
      <c r="AY197" s="137" t="s">
        <v>109</v>
      </c>
    </row>
    <row r="198" spans="2:65" s="12" customFormat="1" x14ac:dyDescent="0.2">
      <c r="B198" s="141"/>
      <c r="D198" s="136" t="s">
        <v>113</v>
      </c>
      <c r="E198" s="142" t="s">
        <v>1</v>
      </c>
      <c r="F198" s="143" t="s">
        <v>77</v>
      </c>
      <c r="H198" s="144">
        <v>1</v>
      </c>
      <c r="I198" s="185"/>
      <c r="L198" s="141"/>
      <c r="M198" s="145"/>
      <c r="T198" s="146"/>
      <c r="AT198" s="142" t="s">
        <v>113</v>
      </c>
      <c r="AU198" s="142" t="s">
        <v>77</v>
      </c>
      <c r="AV198" s="12" t="s">
        <v>78</v>
      </c>
      <c r="AW198" s="12" t="s">
        <v>28</v>
      </c>
      <c r="AX198" s="12" t="s">
        <v>77</v>
      </c>
      <c r="AY198" s="142" t="s">
        <v>109</v>
      </c>
    </row>
    <row r="199" spans="2:65" s="1" customFormat="1" ht="16.5" customHeight="1" x14ac:dyDescent="0.2">
      <c r="B199" s="28"/>
      <c r="C199" s="121">
        <v>238</v>
      </c>
      <c r="D199" s="121" t="s">
        <v>110</v>
      </c>
      <c r="E199" s="122" t="s">
        <v>263</v>
      </c>
      <c r="F199" s="123" t="s">
        <v>264</v>
      </c>
      <c r="G199" s="124" t="s">
        <v>210</v>
      </c>
      <c r="H199" s="125">
        <v>1</v>
      </c>
      <c r="I199" s="126"/>
      <c r="J199" s="127">
        <f>ROUND(I199*H199,2)</f>
        <v>0</v>
      </c>
      <c r="K199" s="128"/>
      <c r="L199" s="28"/>
      <c r="M199" s="129" t="s">
        <v>1</v>
      </c>
      <c r="N199" s="130" t="s">
        <v>36</v>
      </c>
      <c r="P199" s="131">
        <f>O199*H199</f>
        <v>0</v>
      </c>
      <c r="Q199" s="131">
        <v>0</v>
      </c>
      <c r="R199" s="131">
        <f>Q199*H199</f>
        <v>0</v>
      </c>
      <c r="S199" s="131">
        <v>0</v>
      </c>
      <c r="T199" s="132">
        <f>S199*H199</f>
        <v>0</v>
      </c>
      <c r="AR199" s="133" t="s">
        <v>112</v>
      </c>
      <c r="AT199" s="133" t="s">
        <v>110</v>
      </c>
      <c r="AU199" s="133" t="s">
        <v>77</v>
      </c>
      <c r="AY199" s="15" t="s">
        <v>109</v>
      </c>
      <c r="BE199" s="134">
        <f>IF(N199="základní",J199,0)</f>
        <v>0</v>
      </c>
      <c r="BF199" s="134">
        <f>IF(N199="snížená",J199,0)</f>
        <v>0</v>
      </c>
      <c r="BG199" s="134">
        <f>IF(N199="zákl. přenesená",J199,0)</f>
        <v>0</v>
      </c>
      <c r="BH199" s="134">
        <f>IF(N199="sníž. přenesená",J199,0)</f>
        <v>0</v>
      </c>
      <c r="BI199" s="134">
        <f>IF(N199="nulová",J199,0)</f>
        <v>0</v>
      </c>
      <c r="BJ199" s="15" t="s">
        <v>77</v>
      </c>
      <c r="BK199" s="134">
        <f>ROUND(I199*H199,2)</f>
        <v>0</v>
      </c>
      <c r="BL199" s="15" t="s">
        <v>112</v>
      </c>
      <c r="BM199" s="133" t="s">
        <v>187</v>
      </c>
    </row>
    <row r="200" spans="2:65" s="11" customFormat="1" x14ac:dyDescent="0.2">
      <c r="B200" s="135"/>
      <c r="D200" s="136" t="s">
        <v>113</v>
      </c>
      <c r="E200" s="137" t="s">
        <v>1</v>
      </c>
      <c r="F200" s="138" t="s">
        <v>260</v>
      </c>
      <c r="H200" s="137" t="s">
        <v>1</v>
      </c>
      <c r="I200" s="184"/>
      <c r="L200" s="135"/>
      <c r="M200" s="139"/>
      <c r="T200" s="140"/>
      <c r="AT200" s="137" t="s">
        <v>113</v>
      </c>
      <c r="AU200" s="137" t="s">
        <v>77</v>
      </c>
      <c r="AV200" s="11" t="s">
        <v>77</v>
      </c>
      <c r="AW200" s="11" t="s">
        <v>28</v>
      </c>
      <c r="AX200" s="11" t="s">
        <v>71</v>
      </c>
      <c r="AY200" s="137" t="s">
        <v>109</v>
      </c>
    </row>
    <row r="201" spans="2:65" s="12" customFormat="1" x14ac:dyDescent="0.2">
      <c r="B201" s="141"/>
      <c r="D201" s="136" t="s">
        <v>113</v>
      </c>
      <c r="E201" s="142" t="s">
        <v>1</v>
      </c>
      <c r="F201" s="143" t="s">
        <v>77</v>
      </c>
      <c r="H201" s="144">
        <v>1</v>
      </c>
      <c r="I201" s="185"/>
      <c r="L201" s="141"/>
      <c r="M201" s="145"/>
      <c r="T201" s="146"/>
      <c r="AT201" s="142" t="s">
        <v>113</v>
      </c>
      <c r="AU201" s="142" t="s">
        <v>77</v>
      </c>
      <c r="AV201" s="12" t="s">
        <v>78</v>
      </c>
      <c r="AW201" s="12" t="s">
        <v>28</v>
      </c>
      <c r="AX201" s="12" t="s">
        <v>77</v>
      </c>
      <c r="AY201" s="142" t="s">
        <v>109</v>
      </c>
    </row>
    <row r="202" spans="2:65" s="1" customFormat="1" ht="16.5" customHeight="1" x14ac:dyDescent="0.2">
      <c r="B202" s="28"/>
      <c r="C202" s="121">
        <v>239</v>
      </c>
      <c r="D202" s="121" t="s">
        <v>110</v>
      </c>
      <c r="E202" s="122" t="s">
        <v>265</v>
      </c>
      <c r="F202" s="123" t="s">
        <v>266</v>
      </c>
      <c r="G202" s="124" t="s">
        <v>210</v>
      </c>
      <c r="H202" s="125">
        <v>1</v>
      </c>
      <c r="I202" s="126"/>
      <c r="J202" s="127">
        <f>ROUND(I202*H202,2)</f>
        <v>0</v>
      </c>
      <c r="K202" s="128"/>
      <c r="L202" s="28"/>
      <c r="M202" s="129" t="s">
        <v>1</v>
      </c>
      <c r="N202" s="130" t="s">
        <v>36</v>
      </c>
      <c r="P202" s="131">
        <f>O202*H202</f>
        <v>0</v>
      </c>
      <c r="Q202" s="131">
        <v>0</v>
      </c>
      <c r="R202" s="131">
        <f>Q202*H202</f>
        <v>0</v>
      </c>
      <c r="S202" s="131">
        <v>0</v>
      </c>
      <c r="T202" s="132">
        <f>S202*H202</f>
        <v>0</v>
      </c>
      <c r="AR202" s="133" t="s">
        <v>112</v>
      </c>
      <c r="AT202" s="133" t="s">
        <v>110</v>
      </c>
      <c r="AU202" s="133" t="s">
        <v>77</v>
      </c>
      <c r="AY202" s="15" t="s">
        <v>109</v>
      </c>
      <c r="BE202" s="134">
        <f>IF(N202="základní",J202,0)</f>
        <v>0</v>
      </c>
      <c r="BF202" s="134">
        <f>IF(N202="snížená",J202,0)</f>
        <v>0</v>
      </c>
      <c r="BG202" s="134">
        <f>IF(N202="zákl. přenesená",J202,0)</f>
        <v>0</v>
      </c>
      <c r="BH202" s="134">
        <f>IF(N202="sníž. přenesená",J202,0)</f>
        <v>0</v>
      </c>
      <c r="BI202" s="134">
        <f>IF(N202="nulová",J202,0)</f>
        <v>0</v>
      </c>
      <c r="BJ202" s="15" t="s">
        <v>77</v>
      </c>
      <c r="BK202" s="134">
        <f>ROUND(I202*H202,2)</f>
        <v>0</v>
      </c>
      <c r="BL202" s="15" t="s">
        <v>112</v>
      </c>
      <c r="BM202" s="133" t="s">
        <v>188</v>
      </c>
    </row>
    <row r="203" spans="2:65" s="11" customFormat="1" x14ac:dyDescent="0.2">
      <c r="B203" s="135"/>
      <c r="D203" s="136" t="s">
        <v>113</v>
      </c>
      <c r="E203" s="137" t="s">
        <v>1</v>
      </c>
      <c r="F203" s="138" t="s">
        <v>260</v>
      </c>
      <c r="H203" s="137" t="s">
        <v>1</v>
      </c>
      <c r="I203" s="184"/>
      <c r="L203" s="135"/>
      <c r="M203" s="139"/>
      <c r="T203" s="140"/>
      <c r="AT203" s="137" t="s">
        <v>113</v>
      </c>
      <c r="AU203" s="137" t="s">
        <v>77</v>
      </c>
      <c r="AV203" s="11" t="s">
        <v>77</v>
      </c>
      <c r="AW203" s="11" t="s">
        <v>28</v>
      </c>
      <c r="AX203" s="11" t="s">
        <v>71</v>
      </c>
      <c r="AY203" s="137" t="s">
        <v>109</v>
      </c>
    </row>
    <row r="204" spans="2:65" s="12" customFormat="1" x14ac:dyDescent="0.2">
      <c r="B204" s="141"/>
      <c r="D204" s="136" t="s">
        <v>113</v>
      </c>
      <c r="E204" s="142" t="s">
        <v>1</v>
      </c>
      <c r="F204" s="143" t="s">
        <v>77</v>
      </c>
      <c r="H204" s="144">
        <v>1</v>
      </c>
      <c r="I204" s="185"/>
      <c r="L204" s="141"/>
      <c r="M204" s="145"/>
      <c r="T204" s="146"/>
      <c r="AT204" s="142" t="s">
        <v>113</v>
      </c>
      <c r="AU204" s="142" t="s">
        <v>77</v>
      </c>
      <c r="AV204" s="12" t="s">
        <v>78</v>
      </c>
      <c r="AW204" s="12" t="s">
        <v>28</v>
      </c>
      <c r="AX204" s="12" t="s">
        <v>77</v>
      </c>
      <c r="AY204" s="142" t="s">
        <v>109</v>
      </c>
    </row>
    <row r="205" spans="2:65" s="10" customFormat="1" ht="25.95" customHeight="1" x14ac:dyDescent="0.25">
      <c r="B205" s="112"/>
      <c r="D205" s="113" t="s">
        <v>70</v>
      </c>
      <c r="E205" s="114" t="s">
        <v>139</v>
      </c>
      <c r="F205" s="114" t="s">
        <v>140</v>
      </c>
      <c r="I205" s="183"/>
      <c r="J205" s="115">
        <f>BK205</f>
        <v>0</v>
      </c>
      <c r="L205" s="112"/>
      <c r="M205" s="116"/>
      <c r="P205" s="117">
        <f>P206</f>
        <v>0</v>
      </c>
      <c r="R205" s="117">
        <f>R206</f>
        <v>0</v>
      </c>
      <c r="T205" s="118">
        <f>T206</f>
        <v>0</v>
      </c>
      <c r="AR205" s="113" t="s">
        <v>77</v>
      </c>
      <c r="AT205" s="119" t="s">
        <v>70</v>
      </c>
      <c r="AU205" s="119" t="s">
        <v>71</v>
      </c>
      <c r="AY205" s="113" t="s">
        <v>109</v>
      </c>
      <c r="BK205" s="120">
        <f>BK206</f>
        <v>0</v>
      </c>
    </row>
    <row r="206" spans="2:65" s="1" customFormat="1" ht="24.15" customHeight="1" x14ac:dyDescent="0.2">
      <c r="B206" s="28"/>
      <c r="C206" s="121">
        <v>240</v>
      </c>
      <c r="D206" s="121" t="s">
        <v>110</v>
      </c>
      <c r="E206" s="122" t="s">
        <v>208</v>
      </c>
      <c r="F206" s="123" t="s">
        <v>209</v>
      </c>
      <c r="G206" s="124" t="s">
        <v>141</v>
      </c>
      <c r="H206" s="125">
        <v>33.225999999999999</v>
      </c>
      <c r="I206" s="126"/>
      <c r="J206" s="127">
        <f>ROUND(I206*H206,2)</f>
        <v>0</v>
      </c>
      <c r="K206" s="128"/>
      <c r="L206" s="28"/>
      <c r="M206" s="153" t="s">
        <v>1</v>
      </c>
      <c r="N206" s="154" t="s">
        <v>36</v>
      </c>
      <c r="O206" s="155"/>
      <c r="P206" s="156">
        <f>O206*H206</f>
        <v>0</v>
      </c>
      <c r="Q206" s="156">
        <v>0</v>
      </c>
      <c r="R206" s="156">
        <f>Q206*H206</f>
        <v>0</v>
      </c>
      <c r="S206" s="156">
        <v>0</v>
      </c>
      <c r="T206" s="157">
        <f>S206*H206</f>
        <v>0</v>
      </c>
      <c r="AR206" s="133" t="s">
        <v>112</v>
      </c>
      <c r="AT206" s="133" t="s">
        <v>110</v>
      </c>
      <c r="AU206" s="133" t="s">
        <v>77</v>
      </c>
      <c r="AY206" s="15" t="s">
        <v>109</v>
      </c>
      <c r="BE206" s="134">
        <f>IF(N206="základní",J206,0)</f>
        <v>0</v>
      </c>
      <c r="BF206" s="134">
        <f>IF(N206="snížená",J206,0)</f>
        <v>0</v>
      </c>
      <c r="BG206" s="134">
        <f>IF(N206="zákl. přenesená",J206,0)</f>
        <v>0</v>
      </c>
      <c r="BH206" s="134">
        <f>IF(N206="sníž. přenesená",J206,0)</f>
        <v>0</v>
      </c>
      <c r="BI206" s="134">
        <f>IF(N206="nulová",J206,0)</f>
        <v>0</v>
      </c>
      <c r="BJ206" s="15" t="s">
        <v>77</v>
      </c>
      <c r="BK206" s="134">
        <f>ROUND(I206*H206,2)</f>
        <v>0</v>
      </c>
      <c r="BL206" s="15" t="s">
        <v>112</v>
      </c>
      <c r="BM206" s="133" t="s">
        <v>189</v>
      </c>
    </row>
    <row r="207" spans="2:65" s="1" customFormat="1" ht="6.9" customHeight="1" x14ac:dyDescent="0.2">
      <c r="B207" s="40"/>
      <c r="C207" s="41"/>
      <c r="D207" s="41"/>
      <c r="E207" s="41"/>
      <c r="F207" s="41"/>
      <c r="G207" s="41"/>
      <c r="H207" s="41"/>
      <c r="I207" s="41"/>
      <c r="J207" s="41"/>
      <c r="K207" s="41"/>
      <c r="L207" s="28"/>
    </row>
  </sheetData>
  <sheetProtection algorithmName="SHA-512" hashValue="j7UYZQRWfZuurjAyTJW2Ci1FAAPjV4YzmJK8ExtMicWBYpzxKLrpO5jLwsl/fNtQS6itmMihoRE+ZSjaIZ6Jhw==" saltValue="ODsG3EVfz/YSQSIpZlA+5w==" spinCount="100000" sheet="1" objects="1" scenarios="1"/>
  <autoFilter ref="C122:K206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7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5" t="s">
        <v>83</v>
      </c>
    </row>
    <row r="3" spans="2:46" ht="6.9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customHeight="1" x14ac:dyDescent="0.2">
      <c r="B4" s="18"/>
      <c r="D4" s="19" t="s">
        <v>84</v>
      </c>
      <c r="L4" s="18"/>
      <c r="M4" s="83" t="s">
        <v>10</v>
      </c>
      <c r="AT4" s="15" t="s">
        <v>4</v>
      </c>
    </row>
    <row r="5" spans="2:46" ht="6.9" customHeight="1" x14ac:dyDescent="0.2">
      <c r="B5" s="18"/>
      <c r="L5" s="18"/>
    </row>
    <row r="6" spans="2:46" ht="12" customHeight="1" x14ac:dyDescent="0.2">
      <c r="B6" s="18"/>
      <c r="D6" s="25" t="s">
        <v>16</v>
      </c>
      <c r="L6" s="18"/>
    </row>
    <row r="7" spans="2:46" ht="26.25" customHeight="1" x14ac:dyDescent="0.2">
      <c r="B7" s="18"/>
      <c r="E7" s="227" t="str">
        <f>'Rekapitulace stavby'!K6</f>
        <v>Víceúčelové hřiště (rekonstrukce) Velký Týnec – Vsisko  [část zakázky B]</v>
      </c>
      <c r="F7" s="228"/>
      <c r="G7" s="228"/>
      <c r="H7" s="228"/>
      <c r="L7" s="18"/>
    </row>
    <row r="8" spans="2:46" s="1" customFormat="1" ht="12" customHeight="1" x14ac:dyDescent="0.2">
      <c r="B8" s="28"/>
      <c r="D8" s="25" t="s">
        <v>85</v>
      </c>
      <c r="L8" s="28"/>
    </row>
    <row r="9" spans="2:46" s="1" customFormat="1" ht="16.5" customHeight="1" x14ac:dyDescent="0.2">
      <c r="B9" s="28"/>
      <c r="E9" s="210" t="s">
        <v>267</v>
      </c>
      <c r="F9" s="226"/>
      <c r="G9" s="226"/>
      <c r="H9" s="226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5" t="s">
        <v>17</v>
      </c>
      <c r="F11" s="23" t="s">
        <v>1</v>
      </c>
      <c r="I11" s="25" t="s">
        <v>18</v>
      </c>
      <c r="J11" s="23" t="s">
        <v>1</v>
      </c>
      <c r="L11" s="28"/>
    </row>
    <row r="12" spans="2:46" s="1" customFormat="1" ht="12" customHeight="1" x14ac:dyDescent="0.2">
      <c r="B12" s="28"/>
      <c r="D12" s="25" t="s">
        <v>19</v>
      </c>
      <c r="F12" s="23" t="s">
        <v>20</v>
      </c>
      <c r="I12" s="25" t="s">
        <v>21</v>
      </c>
      <c r="J12" s="47" t="str">
        <f>'Rekapitulace stavby'!AN8</f>
        <v>Vyplň údaj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5" t="s">
        <v>22</v>
      </c>
      <c r="I14" s="25" t="s">
        <v>23</v>
      </c>
      <c r="J14" s="23" t="str">
        <f>IF('Rekapitulace stavby'!AN10="","",'Rekapitulace stavby'!AN10)</f>
        <v>00299669</v>
      </c>
      <c r="L14" s="28"/>
    </row>
    <row r="15" spans="2:46" s="1" customFormat="1" ht="18" customHeight="1" x14ac:dyDescent="0.2">
      <c r="B15" s="28"/>
      <c r="E15" s="23" t="str">
        <f>IF('Rekapitulace stavby'!K10="","",'Rekapitulace stavby'!K10)</f>
        <v>Obec Velký Týnec, Zámecká 35, 783 72 Velký Týnec</v>
      </c>
      <c r="I15" s="25" t="s">
        <v>24</v>
      </c>
      <c r="J15" s="23" t="str">
        <f>IF('Rekapitulace stavby'!AN11="","",'Rekapitulace stavby'!AN11)</f>
        <v>CZ00299669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5" t="s">
        <v>25</v>
      </c>
      <c r="E17" s="180"/>
      <c r="F17" s="180"/>
      <c r="G17" s="180"/>
      <c r="H17" s="180"/>
      <c r="I17" s="181" t="s">
        <v>23</v>
      </c>
      <c r="J17" s="182" t="str">
        <f>'Rekapitulace stavby'!AN13</f>
        <v>Vyplň údaj</v>
      </c>
      <c r="L17" s="28"/>
    </row>
    <row r="18" spans="2:12" s="1" customFormat="1" ht="18" customHeight="1" x14ac:dyDescent="0.2">
      <c r="B18" s="28"/>
      <c r="E18" s="229" t="str">
        <f>'Rekapitulace stavby'!K13</f>
        <v>Vyplň údaj</v>
      </c>
      <c r="F18" s="230"/>
      <c r="G18" s="230"/>
      <c r="H18" s="230"/>
      <c r="I18" s="181" t="s">
        <v>24</v>
      </c>
      <c r="J18" s="182" t="str">
        <f>'Rekapitulace stavby'!AN14</f>
        <v>Vyplň údaj</v>
      </c>
      <c r="L18" s="28"/>
    </row>
    <row r="19" spans="2:12" s="1" customFormat="1" ht="6.9" customHeight="1" x14ac:dyDescent="0.2">
      <c r="B19" s="28"/>
      <c r="E19" s="180"/>
      <c r="F19" s="180"/>
      <c r="G19" s="180"/>
      <c r="H19" s="180"/>
      <c r="I19" s="180"/>
      <c r="J19" s="180"/>
      <c r="L19" s="28"/>
    </row>
    <row r="20" spans="2:12" s="1" customFormat="1" ht="12" customHeight="1" x14ac:dyDescent="0.2">
      <c r="B20" s="28"/>
      <c r="D20" s="25" t="s">
        <v>27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5" t="s">
        <v>29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5" t="s">
        <v>30</v>
      </c>
      <c r="L26" s="28"/>
    </row>
    <row r="27" spans="2:12" s="7" customFormat="1" ht="16.5" customHeight="1" x14ac:dyDescent="0.2">
      <c r="B27" s="84"/>
      <c r="E27" s="204" t="s">
        <v>1</v>
      </c>
      <c r="F27" s="204"/>
      <c r="G27" s="204"/>
      <c r="H27" s="204"/>
      <c r="L27" s="84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35" customHeight="1" x14ac:dyDescent="0.2">
      <c r="B30" s="28"/>
      <c r="D30" s="85" t="s">
        <v>31</v>
      </c>
      <c r="J30" s="61">
        <f>ROUND(J118, 2)</f>
        <v>0</v>
      </c>
      <c r="L30" s="28"/>
    </row>
    <row r="31" spans="2:12" s="1" customFormat="1" ht="6.9" customHeight="1" x14ac:dyDescent="0.2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4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" customHeight="1" x14ac:dyDescent="0.2">
      <c r="B33" s="28"/>
      <c r="D33" s="50" t="s">
        <v>35</v>
      </c>
      <c r="E33" s="25" t="s">
        <v>36</v>
      </c>
      <c r="F33" s="86">
        <f>ROUND((SUM(BE118:BE126)),  2)</f>
        <v>0</v>
      </c>
      <c r="I33" s="87">
        <v>0.21</v>
      </c>
      <c r="J33" s="86">
        <f>ROUND(((SUM(BE118:BE126))*I33),  2)</f>
        <v>0</v>
      </c>
      <c r="L33" s="28"/>
    </row>
    <row r="34" spans="2:12" s="1" customFormat="1" ht="14.4" customHeight="1" x14ac:dyDescent="0.2">
      <c r="B34" s="28"/>
      <c r="E34" s="25" t="s">
        <v>37</v>
      </c>
      <c r="F34" s="86">
        <f>ROUND((SUM(BF118:BF126)),  2)</f>
        <v>0</v>
      </c>
      <c r="I34" s="87">
        <v>0.12</v>
      </c>
      <c r="J34" s="86">
        <f>ROUND(((SUM(BF118:BF126))*I34),  2)</f>
        <v>0</v>
      </c>
      <c r="L34" s="28"/>
    </row>
    <row r="35" spans="2:12" s="1" customFormat="1" ht="14.4" hidden="1" customHeight="1" x14ac:dyDescent="0.2">
      <c r="B35" s="28"/>
      <c r="E35" s="25" t="s">
        <v>38</v>
      </c>
      <c r="F35" s="86">
        <f>ROUND((SUM(BG118:BG126)),  2)</f>
        <v>0</v>
      </c>
      <c r="I35" s="87">
        <v>0.21</v>
      </c>
      <c r="J35" s="86">
        <f>0</f>
        <v>0</v>
      </c>
      <c r="L35" s="28"/>
    </row>
    <row r="36" spans="2:12" s="1" customFormat="1" ht="14.4" hidden="1" customHeight="1" x14ac:dyDescent="0.2">
      <c r="B36" s="28"/>
      <c r="E36" s="25" t="s">
        <v>39</v>
      </c>
      <c r="F36" s="86">
        <f>ROUND((SUM(BH118:BH126)),  2)</f>
        <v>0</v>
      </c>
      <c r="I36" s="87">
        <v>0.12</v>
      </c>
      <c r="J36" s="86">
        <f>0</f>
        <v>0</v>
      </c>
      <c r="L36" s="28"/>
    </row>
    <row r="37" spans="2:12" s="1" customFormat="1" ht="14.4" hidden="1" customHeight="1" x14ac:dyDescent="0.2">
      <c r="B37" s="28"/>
      <c r="E37" s="25" t="s">
        <v>40</v>
      </c>
      <c r="F37" s="86">
        <f>ROUND((SUM(BI118:BI126)),  2)</f>
        <v>0</v>
      </c>
      <c r="I37" s="87">
        <v>0</v>
      </c>
      <c r="J37" s="86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88"/>
      <c r="D39" s="89" t="s">
        <v>41</v>
      </c>
      <c r="E39" s="52"/>
      <c r="F39" s="52"/>
      <c r="G39" s="90" t="s">
        <v>42</v>
      </c>
      <c r="H39" s="91" t="s">
        <v>43</v>
      </c>
      <c r="I39" s="52"/>
      <c r="J39" s="92">
        <f>SUM(J30:J37)</f>
        <v>0</v>
      </c>
      <c r="K39" s="93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8"/>
      <c r="L41" s="18"/>
    </row>
    <row r="42" spans="2:12" ht="14.4" customHeight="1" x14ac:dyDescent="0.2">
      <c r="B42" s="18"/>
      <c r="L42" s="18"/>
    </row>
    <row r="43" spans="2:12" ht="14.4" customHeight="1" x14ac:dyDescent="0.2">
      <c r="B43" s="18"/>
      <c r="L43" s="18"/>
    </row>
    <row r="44" spans="2:12" ht="14.4" customHeight="1" x14ac:dyDescent="0.2">
      <c r="B44" s="18"/>
      <c r="L44" s="18"/>
    </row>
    <row r="45" spans="2:12" ht="14.4" customHeight="1" x14ac:dyDescent="0.2">
      <c r="B45" s="18"/>
      <c r="L45" s="18"/>
    </row>
    <row r="46" spans="2:12" ht="14.4" customHeight="1" x14ac:dyDescent="0.2">
      <c r="B46" s="18"/>
      <c r="L46" s="18"/>
    </row>
    <row r="47" spans="2:12" ht="14.4" customHeight="1" x14ac:dyDescent="0.2">
      <c r="B47" s="18"/>
      <c r="L47" s="18"/>
    </row>
    <row r="48" spans="2:12" ht="14.4" customHeight="1" x14ac:dyDescent="0.2">
      <c r="B48" s="18"/>
      <c r="L48" s="18"/>
    </row>
    <row r="49" spans="2:12" ht="14.4" customHeight="1" x14ac:dyDescent="0.2">
      <c r="B49" s="18"/>
      <c r="L49" s="18"/>
    </row>
    <row r="50" spans="2:12" s="1" customFormat="1" ht="14.4" customHeight="1" x14ac:dyDescent="0.2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x14ac:dyDescent="0.2">
      <c r="B51" s="18"/>
      <c r="L51" s="18"/>
    </row>
    <row r="52" spans="2:12" x14ac:dyDescent="0.2">
      <c r="B52" s="18"/>
      <c r="L52" s="18"/>
    </row>
    <row r="53" spans="2:12" x14ac:dyDescent="0.2">
      <c r="B53" s="18"/>
      <c r="L53" s="18"/>
    </row>
    <row r="54" spans="2:12" x14ac:dyDescent="0.2">
      <c r="B54" s="18"/>
      <c r="L54" s="18"/>
    </row>
    <row r="55" spans="2:12" x14ac:dyDescent="0.2">
      <c r="B55" s="18"/>
      <c r="L55" s="18"/>
    </row>
    <row r="56" spans="2:12" x14ac:dyDescent="0.2">
      <c r="B56" s="18"/>
      <c r="L56" s="18"/>
    </row>
    <row r="57" spans="2:12" x14ac:dyDescent="0.2">
      <c r="B57" s="18"/>
      <c r="L57" s="18"/>
    </row>
    <row r="58" spans="2:12" x14ac:dyDescent="0.2">
      <c r="B58" s="18"/>
      <c r="L58" s="18"/>
    </row>
    <row r="59" spans="2:12" x14ac:dyDescent="0.2">
      <c r="B59" s="18"/>
      <c r="L59" s="18"/>
    </row>
    <row r="60" spans="2:12" x14ac:dyDescent="0.2">
      <c r="B60" s="18"/>
      <c r="L60" s="18"/>
    </row>
    <row r="61" spans="2:12" s="1" customFormat="1" ht="13.2" x14ac:dyDescent="0.2">
      <c r="B61" s="28"/>
      <c r="D61" s="39" t="s">
        <v>46</v>
      </c>
      <c r="E61" s="30"/>
      <c r="F61" s="94" t="s">
        <v>47</v>
      </c>
      <c r="G61" s="39" t="s">
        <v>46</v>
      </c>
      <c r="H61" s="30"/>
      <c r="I61" s="30"/>
      <c r="J61" s="95" t="s">
        <v>47</v>
      </c>
      <c r="K61" s="30"/>
      <c r="L61" s="28"/>
    </row>
    <row r="62" spans="2:12" x14ac:dyDescent="0.2">
      <c r="B62" s="18"/>
      <c r="L62" s="18"/>
    </row>
    <row r="63" spans="2:12" x14ac:dyDescent="0.2">
      <c r="B63" s="18"/>
      <c r="L63" s="18"/>
    </row>
    <row r="64" spans="2:12" x14ac:dyDescent="0.2">
      <c r="B64" s="18"/>
      <c r="L64" s="18"/>
    </row>
    <row r="65" spans="2:12" s="1" customFormat="1" ht="13.2" x14ac:dyDescent="0.2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x14ac:dyDescent="0.2">
      <c r="B66" s="18"/>
      <c r="L66" s="18"/>
    </row>
    <row r="67" spans="2:12" x14ac:dyDescent="0.2">
      <c r="B67" s="18"/>
      <c r="L67" s="18"/>
    </row>
    <row r="68" spans="2:12" x14ac:dyDescent="0.2">
      <c r="B68" s="18"/>
      <c r="L68" s="18"/>
    </row>
    <row r="69" spans="2:12" x14ac:dyDescent="0.2">
      <c r="B69" s="18"/>
      <c r="L69" s="18"/>
    </row>
    <row r="70" spans="2:12" x14ac:dyDescent="0.2">
      <c r="B70" s="18"/>
      <c r="L70" s="18"/>
    </row>
    <row r="71" spans="2:12" x14ac:dyDescent="0.2">
      <c r="B71" s="18"/>
      <c r="L71" s="18"/>
    </row>
    <row r="72" spans="2:12" x14ac:dyDescent="0.2">
      <c r="B72" s="18"/>
      <c r="L72" s="18"/>
    </row>
    <row r="73" spans="2:12" x14ac:dyDescent="0.2">
      <c r="B73" s="18"/>
      <c r="L73" s="18"/>
    </row>
    <row r="74" spans="2:12" x14ac:dyDescent="0.2">
      <c r="B74" s="18"/>
      <c r="L74" s="18"/>
    </row>
    <row r="75" spans="2:12" x14ac:dyDescent="0.2">
      <c r="B75" s="18"/>
      <c r="L75" s="18"/>
    </row>
    <row r="76" spans="2:12" s="1" customFormat="1" ht="13.2" x14ac:dyDescent="0.2">
      <c r="B76" s="28"/>
      <c r="D76" s="39" t="s">
        <v>46</v>
      </c>
      <c r="E76" s="30"/>
      <c r="F76" s="94" t="s">
        <v>47</v>
      </c>
      <c r="G76" s="39" t="s">
        <v>46</v>
      </c>
      <c r="H76" s="30"/>
      <c r="I76" s="30"/>
      <c r="J76" s="95" t="s">
        <v>47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 x14ac:dyDescent="0.2">
      <c r="B82" s="28"/>
      <c r="C82" s="19" t="s">
        <v>86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5" t="s">
        <v>16</v>
      </c>
      <c r="L84" s="28"/>
    </row>
    <row r="85" spans="2:47" s="1" customFormat="1" ht="26.25" customHeight="1" x14ac:dyDescent="0.2">
      <c r="B85" s="28"/>
      <c r="E85" s="227" t="str">
        <f>E7</f>
        <v>Víceúčelové hřiště (rekonstrukce) Velký Týnec – Vsisko  [část zakázky B]</v>
      </c>
      <c r="F85" s="228"/>
      <c r="G85" s="228"/>
      <c r="H85" s="228"/>
      <c r="L85" s="28"/>
    </row>
    <row r="86" spans="2:47" s="1" customFormat="1" ht="12" customHeight="1" x14ac:dyDescent="0.2">
      <c r="B86" s="28"/>
      <c r="C86" s="25" t="s">
        <v>85</v>
      </c>
      <c r="L86" s="28"/>
    </row>
    <row r="87" spans="2:47" s="1" customFormat="1" ht="16.5" customHeight="1" x14ac:dyDescent="0.2">
      <c r="B87" s="28"/>
      <c r="E87" s="210" t="str">
        <f>E9</f>
        <v>VRN - Vedlejší rozpočtové náklady</v>
      </c>
      <c r="F87" s="226"/>
      <c r="G87" s="226"/>
      <c r="H87" s="226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5" t="s">
        <v>19</v>
      </c>
      <c r="F89" s="23" t="str">
        <f>F12</f>
        <v xml:space="preserve"> </v>
      </c>
      <c r="I89" s="25" t="s">
        <v>21</v>
      </c>
      <c r="J89" s="47" t="str">
        <f>IF(J12="","",J12)</f>
        <v>Vyplň údaj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5" t="s">
        <v>22</v>
      </c>
      <c r="F91" s="23" t="str">
        <f>E15</f>
        <v>Obec Velký Týnec, Zámecká 35, 783 72 Velký Týnec</v>
      </c>
      <c r="I91" s="25"/>
      <c r="J91" s="26" t="str">
        <f>E21</f>
        <v xml:space="preserve"> </v>
      </c>
      <c r="L91" s="28"/>
    </row>
    <row r="92" spans="2:47" s="1" customFormat="1" ht="15.15" customHeight="1" x14ac:dyDescent="0.2">
      <c r="B92" s="28"/>
      <c r="C92" s="25" t="s">
        <v>25</v>
      </c>
      <c r="F92" s="23" t="str">
        <f>IF(E18="","",E18)</f>
        <v>Vyplň údaj</v>
      </c>
      <c r="I92" s="25"/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6" t="s">
        <v>87</v>
      </c>
      <c r="D94" s="88"/>
      <c r="E94" s="88"/>
      <c r="F94" s="88"/>
      <c r="G94" s="88"/>
      <c r="H94" s="88"/>
      <c r="I94" s="88"/>
      <c r="J94" s="97" t="s">
        <v>88</v>
      </c>
      <c r="K94" s="88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98" t="s">
        <v>89</v>
      </c>
      <c r="J96" s="61">
        <f>J118</f>
        <v>0</v>
      </c>
      <c r="L96" s="28"/>
      <c r="AU96" s="15" t="s">
        <v>90</v>
      </c>
    </row>
    <row r="97" spans="2:12" s="8" customFormat="1" ht="24.9" customHeight="1" x14ac:dyDescent="0.2">
      <c r="B97" s="99"/>
      <c r="D97" s="100" t="s">
        <v>268</v>
      </c>
      <c r="E97" s="101"/>
      <c r="F97" s="101"/>
      <c r="G97" s="101"/>
      <c r="H97" s="101"/>
      <c r="I97" s="101"/>
      <c r="J97" s="102">
        <f>J119</f>
        <v>0</v>
      </c>
      <c r="L97" s="99"/>
    </row>
    <row r="98" spans="2:12" s="8" customFormat="1" ht="24.9" customHeight="1" x14ac:dyDescent="0.2">
      <c r="B98" s="99"/>
      <c r="D98" s="100" t="s">
        <v>267</v>
      </c>
      <c r="E98" s="101"/>
      <c r="F98" s="101"/>
      <c r="G98" s="101"/>
      <c r="H98" s="101"/>
      <c r="I98" s="101"/>
      <c r="J98" s="102">
        <f>J121</f>
        <v>0</v>
      </c>
      <c r="L98" s="99"/>
    </row>
    <row r="99" spans="2:12" s="1" customFormat="1" ht="21.75" customHeight="1" x14ac:dyDescent="0.2">
      <c r="B99" s="28"/>
      <c r="L99" s="28"/>
    </row>
    <row r="100" spans="2:12" s="1" customFormat="1" ht="6.9" customHeight="1" x14ac:dyDescent="0.2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" customHeight="1" x14ac:dyDescent="0.2">
      <c r="B105" s="28"/>
      <c r="C105" s="19" t="s">
        <v>94</v>
      </c>
      <c r="L105" s="28"/>
    </row>
    <row r="106" spans="2:12" s="1" customFormat="1" ht="6.9" customHeight="1" x14ac:dyDescent="0.2">
      <c r="B106" s="28"/>
      <c r="L106" s="28"/>
    </row>
    <row r="107" spans="2:12" s="1" customFormat="1" ht="12" customHeight="1" x14ac:dyDescent="0.2">
      <c r="B107" s="28"/>
      <c r="C107" s="25" t="s">
        <v>16</v>
      </c>
      <c r="L107" s="28"/>
    </row>
    <row r="108" spans="2:12" s="1" customFormat="1" ht="26.25" customHeight="1" x14ac:dyDescent="0.2">
      <c r="B108" s="28"/>
      <c r="E108" s="227" t="str">
        <f>E7</f>
        <v>Víceúčelové hřiště (rekonstrukce) Velký Týnec – Vsisko  [část zakázky B]</v>
      </c>
      <c r="F108" s="228"/>
      <c r="G108" s="228"/>
      <c r="H108" s="228"/>
      <c r="L108" s="28"/>
    </row>
    <row r="109" spans="2:12" s="1" customFormat="1" ht="12" customHeight="1" x14ac:dyDescent="0.2">
      <c r="B109" s="28"/>
      <c r="C109" s="25" t="s">
        <v>85</v>
      </c>
      <c r="L109" s="28"/>
    </row>
    <row r="110" spans="2:12" s="1" customFormat="1" ht="16.5" customHeight="1" x14ac:dyDescent="0.2">
      <c r="B110" s="28"/>
      <c r="E110" s="210" t="str">
        <f>E9</f>
        <v>VRN - Vedlejší rozpočtové náklady</v>
      </c>
      <c r="F110" s="226"/>
      <c r="G110" s="226"/>
      <c r="H110" s="226"/>
      <c r="L110" s="28"/>
    </row>
    <row r="111" spans="2:12" s="1" customFormat="1" ht="6.9" customHeight="1" x14ac:dyDescent="0.2">
      <c r="B111" s="28"/>
      <c r="L111" s="28"/>
    </row>
    <row r="112" spans="2:12" s="1" customFormat="1" ht="12" customHeight="1" x14ac:dyDescent="0.2">
      <c r="B112" s="28"/>
      <c r="C112" s="25" t="s">
        <v>19</v>
      </c>
      <c r="F112" s="23" t="str">
        <f>F12</f>
        <v xml:space="preserve"> </v>
      </c>
      <c r="I112" s="25" t="s">
        <v>21</v>
      </c>
      <c r="J112" s="47" t="str">
        <f>IF(J12="","",J12)</f>
        <v>Vyplň údaj</v>
      </c>
      <c r="L112" s="28"/>
    </row>
    <row r="113" spans="2:65" s="1" customFormat="1" ht="6.9" customHeight="1" x14ac:dyDescent="0.2">
      <c r="B113" s="28"/>
      <c r="L113" s="28"/>
    </row>
    <row r="114" spans="2:65" s="1" customFormat="1" ht="15.15" customHeight="1" x14ac:dyDescent="0.2">
      <c r="B114" s="28"/>
      <c r="C114" s="25" t="s">
        <v>22</v>
      </c>
      <c r="F114" s="23" t="str">
        <f>E15</f>
        <v>Obec Velký Týnec, Zámecká 35, 783 72 Velký Týnec</v>
      </c>
      <c r="I114" s="25"/>
      <c r="J114" s="26" t="str">
        <f>E21</f>
        <v xml:space="preserve"> </v>
      </c>
      <c r="L114" s="28"/>
    </row>
    <row r="115" spans="2:65" s="1" customFormat="1" ht="15.15" customHeight="1" x14ac:dyDescent="0.2">
      <c r="B115" s="28"/>
      <c r="C115" s="25" t="s">
        <v>25</v>
      </c>
      <c r="F115" s="23" t="str">
        <f>IF(E18="","",E18)</f>
        <v>Vyplň údaj</v>
      </c>
      <c r="I115" s="25"/>
      <c r="J115" s="26" t="str">
        <f>E24</f>
        <v xml:space="preserve"> </v>
      </c>
      <c r="L115" s="28"/>
    </row>
    <row r="116" spans="2:65" s="1" customFormat="1" ht="10.35" customHeight="1" x14ac:dyDescent="0.2">
      <c r="B116" s="28"/>
      <c r="L116" s="28"/>
    </row>
    <row r="117" spans="2:65" s="9" customFormat="1" ht="29.25" customHeight="1" x14ac:dyDescent="0.2">
      <c r="B117" s="103"/>
      <c r="C117" s="104" t="s">
        <v>95</v>
      </c>
      <c r="D117" s="105" t="s">
        <v>56</v>
      </c>
      <c r="E117" s="105" t="s">
        <v>52</v>
      </c>
      <c r="F117" s="105" t="s">
        <v>53</v>
      </c>
      <c r="G117" s="105" t="s">
        <v>96</v>
      </c>
      <c r="H117" s="105" t="s">
        <v>97</v>
      </c>
      <c r="I117" s="105" t="s">
        <v>98</v>
      </c>
      <c r="J117" s="106" t="s">
        <v>88</v>
      </c>
      <c r="K117" s="107" t="s">
        <v>99</v>
      </c>
      <c r="L117" s="103"/>
      <c r="M117" s="54" t="s">
        <v>1</v>
      </c>
      <c r="N117" s="55" t="s">
        <v>35</v>
      </c>
      <c r="O117" s="55" t="s">
        <v>100</v>
      </c>
      <c r="P117" s="55" t="s">
        <v>101</v>
      </c>
      <c r="Q117" s="55" t="s">
        <v>102</v>
      </c>
      <c r="R117" s="55" t="s">
        <v>103</v>
      </c>
      <c r="S117" s="55" t="s">
        <v>104</v>
      </c>
      <c r="T117" s="56" t="s">
        <v>105</v>
      </c>
    </row>
    <row r="118" spans="2:65" s="1" customFormat="1" ht="22.95" customHeight="1" x14ac:dyDescent="0.3">
      <c r="B118" s="28"/>
      <c r="C118" s="59" t="s">
        <v>106</v>
      </c>
      <c r="J118" s="108">
        <f>BK118</f>
        <v>0</v>
      </c>
      <c r="L118" s="28"/>
      <c r="M118" s="57"/>
      <c r="N118" s="48"/>
      <c r="O118" s="48"/>
      <c r="P118" s="109">
        <f>P119+P121</f>
        <v>0</v>
      </c>
      <c r="Q118" s="48"/>
      <c r="R118" s="109">
        <f>R119+R121</f>
        <v>0</v>
      </c>
      <c r="S118" s="48"/>
      <c r="T118" s="110">
        <f>T119+T121</f>
        <v>0</v>
      </c>
      <c r="AT118" s="15" t="s">
        <v>70</v>
      </c>
      <c r="AU118" s="15" t="s">
        <v>90</v>
      </c>
      <c r="BK118" s="111">
        <f>BK119+BK121</f>
        <v>0</v>
      </c>
    </row>
    <row r="119" spans="2:65" s="10" customFormat="1" ht="25.95" customHeight="1" x14ac:dyDescent="0.25">
      <c r="B119" s="112"/>
      <c r="D119" s="113" t="s">
        <v>70</v>
      </c>
      <c r="E119" s="114" t="s">
        <v>269</v>
      </c>
      <c r="F119" s="114" t="s">
        <v>270</v>
      </c>
      <c r="I119" s="183"/>
      <c r="J119" s="115">
        <f>BK119</f>
        <v>0</v>
      </c>
      <c r="L119" s="112"/>
      <c r="M119" s="116"/>
      <c r="P119" s="117">
        <f>P120</f>
        <v>0</v>
      </c>
      <c r="R119" s="117">
        <f>R120</f>
        <v>0</v>
      </c>
      <c r="T119" s="118">
        <f>T120</f>
        <v>0</v>
      </c>
      <c r="AR119" s="113" t="s">
        <v>77</v>
      </c>
      <c r="AT119" s="119" t="s">
        <v>70</v>
      </c>
      <c r="AU119" s="119" t="s">
        <v>71</v>
      </c>
      <c r="AY119" s="113" t="s">
        <v>109</v>
      </c>
      <c r="BK119" s="120">
        <f>BK120</f>
        <v>0</v>
      </c>
    </row>
    <row r="120" spans="2:65" s="1" customFormat="1" ht="16.5" customHeight="1" x14ac:dyDescent="0.2">
      <c r="B120" s="28"/>
      <c r="C120" s="121">
        <v>241</v>
      </c>
      <c r="D120" s="121" t="s">
        <v>110</v>
      </c>
      <c r="E120" s="122" t="s">
        <v>271</v>
      </c>
      <c r="F120" s="123" t="s">
        <v>272</v>
      </c>
      <c r="G120" s="124" t="s">
        <v>210</v>
      </c>
      <c r="H120" s="125">
        <v>1</v>
      </c>
      <c r="I120" s="126"/>
      <c r="J120" s="127">
        <f>ROUND(I120*H120,2)</f>
        <v>0</v>
      </c>
      <c r="K120" s="128"/>
      <c r="L120" s="28"/>
      <c r="M120" s="129" t="s">
        <v>1</v>
      </c>
      <c r="N120" s="130" t="s">
        <v>36</v>
      </c>
      <c r="P120" s="131">
        <f>O120*H120</f>
        <v>0</v>
      </c>
      <c r="Q120" s="131">
        <v>0</v>
      </c>
      <c r="R120" s="131">
        <f>Q120*H120</f>
        <v>0</v>
      </c>
      <c r="S120" s="131">
        <v>0</v>
      </c>
      <c r="T120" s="132">
        <f>S120*H120</f>
        <v>0</v>
      </c>
      <c r="AR120" s="133" t="s">
        <v>112</v>
      </c>
      <c r="AT120" s="133" t="s">
        <v>110</v>
      </c>
      <c r="AU120" s="133" t="s">
        <v>77</v>
      </c>
      <c r="AY120" s="15" t="s">
        <v>109</v>
      </c>
      <c r="BE120" s="134">
        <f>IF(N120="základní",J120,0)</f>
        <v>0</v>
      </c>
      <c r="BF120" s="134">
        <f>IF(N120="snížená",J120,0)</f>
        <v>0</v>
      </c>
      <c r="BG120" s="134">
        <f>IF(N120="zákl. přenesená",J120,0)</f>
        <v>0</v>
      </c>
      <c r="BH120" s="134">
        <f>IF(N120="sníž. přenesená",J120,0)</f>
        <v>0</v>
      </c>
      <c r="BI120" s="134">
        <f>IF(N120="nulová",J120,0)</f>
        <v>0</v>
      </c>
      <c r="BJ120" s="15" t="s">
        <v>77</v>
      </c>
      <c r="BK120" s="134">
        <f>ROUND(I120*H120,2)</f>
        <v>0</v>
      </c>
      <c r="BL120" s="15" t="s">
        <v>112</v>
      </c>
      <c r="BM120" s="133" t="s">
        <v>78</v>
      </c>
    </row>
    <row r="121" spans="2:65" s="10" customFormat="1" ht="25.95" customHeight="1" x14ac:dyDescent="0.25">
      <c r="B121" s="112"/>
      <c r="D121" s="113" t="s">
        <v>70</v>
      </c>
      <c r="E121" s="114" t="s">
        <v>81</v>
      </c>
      <c r="F121" s="114" t="s">
        <v>82</v>
      </c>
      <c r="I121" s="183"/>
      <c r="J121" s="115">
        <f>BK121</f>
        <v>0</v>
      </c>
      <c r="L121" s="112"/>
      <c r="M121" s="116"/>
      <c r="P121" s="117">
        <f>SUM(P122:P126)</f>
        <v>0</v>
      </c>
      <c r="R121" s="117">
        <f>SUM(R122:R126)</f>
        <v>0</v>
      </c>
      <c r="T121" s="118">
        <f>SUM(T122:T126)</f>
        <v>0</v>
      </c>
      <c r="AR121" s="113" t="s">
        <v>118</v>
      </c>
      <c r="AT121" s="119" t="s">
        <v>70</v>
      </c>
      <c r="AU121" s="119" t="s">
        <v>71</v>
      </c>
      <c r="AY121" s="113" t="s">
        <v>109</v>
      </c>
      <c r="BK121" s="120">
        <f>SUM(BK122:BK126)</f>
        <v>0</v>
      </c>
    </row>
    <row r="122" spans="2:65" s="1" customFormat="1" ht="16.5" customHeight="1" x14ac:dyDescent="0.2">
      <c r="B122" s="28"/>
      <c r="C122" s="121">
        <v>242</v>
      </c>
      <c r="D122" s="121" t="s">
        <v>110</v>
      </c>
      <c r="E122" s="122" t="s">
        <v>273</v>
      </c>
      <c r="F122" s="123" t="s">
        <v>270</v>
      </c>
      <c r="G122" s="124" t="s">
        <v>210</v>
      </c>
      <c r="H122" s="125">
        <v>1</v>
      </c>
      <c r="I122" s="126"/>
      <c r="J122" s="127">
        <f>ROUND(I122*H122,2)</f>
        <v>0</v>
      </c>
      <c r="K122" s="128"/>
      <c r="L122" s="28"/>
      <c r="M122" s="129" t="s">
        <v>1</v>
      </c>
      <c r="N122" s="130" t="s">
        <v>36</v>
      </c>
      <c r="P122" s="131">
        <f>O122*H122</f>
        <v>0</v>
      </c>
      <c r="Q122" s="131">
        <v>0</v>
      </c>
      <c r="R122" s="131">
        <f>Q122*H122</f>
        <v>0</v>
      </c>
      <c r="S122" s="131">
        <v>0</v>
      </c>
      <c r="T122" s="132">
        <f>S122*H122</f>
        <v>0</v>
      </c>
      <c r="AR122" s="133" t="s">
        <v>112</v>
      </c>
      <c r="AT122" s="133" t="s">
        <v>110</v>
      </c>
      <c r="AU122" s="133" t="s">
        <v>77</v>
      </c>
      <c r="AY122" s="15" t="s">
        <v>109</v>
      </c>
      <c r="BE122" s="134">
        <f>IF(N122="základní",J122,0)</f>
        <v>0</v>
      </c>
      <c r="BF122" s="134">
        <f>IF(N122="snížená",J122,0)</f>
        <v>0</v>
      </c>
      <c r="BG122" s="134">
        <f>IF(N122="zákl. přenesená",J122,0)</f>
        <v>0</v>
      </c>
      <c r="BH122" s="134">
        <f>IF(N122="sníž. přenesená",J122,0)</f>
        <v>0</v>
      </c>
      <c r="BI122" s="134">
        <f>IF(N122="nulová",J122,0)</f>
        <v>0</v>
      </c>
      <c r="BJ122" s="15" t="s">
        <v>77</v>
      </c>
      <c r="BK122" s="134">
        <f>ROUND(I122*H122,2)</f>
        <v>0</v>
      </c>
      <c r="BL122" s="15" t="s">
        <v>112</v>
      </c>
      <c r="BM122" s="133" t="s">
        <v>112</v>
      </c>
    </row>
    <row r="123" spans="2:65" s="1" customFormat="1" ht="16.5" customHeight="1" x14ac:dyDescent="0.2">
      <c r="B123" s="28"/>
      <c r="C123" s="121">
        <v>243</v>
      </c>
      <c r="D123" s="121" t="s">
        <v>110</v>
      </c>
      <c r="E123" s="122" t="s">
        <v>274</v>
      </c>
      <c r="F123" s="123" t="s">
        <v>275</v>
      </c>
      <c r="G123" s="124" t="s">
        <v>210</v>
      </c>
      <c r="H123" s="125">
        <v>1</v>
      </c>
      <c r="I123" s="126"/>
      <c r="J123" s="127">
        <f>ROUND(I123*H123,2)</f>
        <v>0</v>
      </c>
      <c r="K123" s="128"/>
      <c r="L123" s="28"/>
      <c r="M123" s="129" t="s">
        <v>1</v>
      </c>
      <c r="N123" s="130" t="s">
        <v>36</v>
      </c>
      <c r="P123" s="131">
        <f>O123*H123</f>
        <v>0</v>
      </c>
      <c r="Q123" s="131">
        <v>0</v>
      </c>
      <c r="R123" s="131">
        <f>Q123*H123</f>
        <v>0</v>
      </c>
      <c r="S123" s="131">
        <v>0</v>
      </c>
      <c r="T123" s="132">
        <f>S123*H123</f>
        <v>0</v>
      </c>
      <c r="AR123" s="133" t="s">
        <v>112</v>
      </c>
      <c r="AT123" s="133" t="s">
        <v>110</v>
      </c>
      <c r="AU123" s="133" t="s">
        <v>77</v>
      </c>
      <c r="AY123" s="15" t="s">
        <v>109</v>
      </c>
      <c r="BE123" s="134">
        <f>IF(N123="základní",J123,0)</f>
        <v>0</v>
      </c>
      <c r="BF123" s="134">
        <f>IF(N123="snížená",J123,0)</f>
        <v>0</v>
      </c>
      <c r="BG123" s="134">
        <f>IF(N123="zákl. přenesená",J123,0)</f>
        <v>0</v>
      </c>
      <c r="BH123" s="134">
        <f>IF(N123="sníž. přenesená",J123,0)</f>
        <v>0</v>
      </c>
      <c r="BI123" s="134">
        <f>IF(N123="nulová",J123,0)</f>
        <v>0</v>
      </c>
      <c r="BJ123" s="15" t="s">
        <v>77</v>
      </c>
      <c r="BK123" s="134">
        <f>ROUND(I123*H123,2)</f>
        <v>0</v>
      </c>
      <c r="BL123" s="15" t="s">
        <v>112</v>
      </c>
      <c r="BM123" s="133" t="s">
        <v>116</v>
      </c>
    </row>
    <row r="124" spans="2:65" s="1" customFormat="1" ht="16.5" customHeight="1" x14ac:dyDescent="0.2">
      <c r="B124" s="28"/>
      <c r="C124" s="121">
        <v>244</v>
      </c>
      <c r="D124" s="121" t="s">
        <v>110</v>
      </c>
      <c r="E124" s="122" t="s">
        <v>276</v>
      </c>
      <c r="F124" s="123" t="s">
        <v>277</v>
      </c>
      <c r="G124" s="124" t="s">
        <v>210</v>
      </c>
      <c r="H124" s="125">
        <v>1</v>
      </c>
      <c r="I124" s="126"/>
      <c r="J124" s="127">
        <f>ROUND(I124*H124,2)</f>
        <v>0</v>
      </c>
      <c r="K124" s="128"/>
      <c r="L124" s="28"/>
      <c r="M124" s="129" t="s">
        <v>1</v>
      </c>
      <c r="N124" s="130" t="s">
        <v>36</v>
      </c>
      <c r="P124" s="131">
        <f>O124*H124</f>
        <v>0</v>
      </c>
      <c r="Q124" s="131">
        <v>0</v>
      </c>
      <c r="R124" s="131">
        <f>Q124*H124</f>
        <v>0</v>
      </c>
      <c r="S124" s="131">
        <v>0</v>
      </c>
      <c r="T124" s="132">
        <f>S124*H124</f>
        <v>0</v>
      </c>
      <c r="AR124" s="133" t="s">
        <v>112</v>
      </c>
      <c r="AT124" s="133" t="s">
        <v>110</v>
      </c>
      <c r="AU124" s="133" t="s">
        <v>77</v>
      </c>
      <c r="AY124" s="15" t="s">
        <v>109</v>
      </c>
      <c r="BE124" s="134">
        <f>IF(N124="základní",J124,0)</f>
        <v>0</v>
      </c>
      <c r="BF124" s="134">
        <f>IF(N124="snížená",J124,0)</f>
        <v>0</v>
      </c>
      <c r="BG124" s="134">
        <f>IF(N124="zákl. přenesená",J124,0)</f>
        <v>0</v>
      </c>
      <c r="BH124" s="134">
        <f>IF(N124="sníž. přenesená",J124,0)</f>
        <v>0</v>
      </c>
      <c r="BI124" s="134">
        <f>IF(N124="nulová",J124,0)</f>
        <v>0</v>
      </c>
      <c r="BJ124" s="15" t="s">
        <v>77</v>
      </c>
      <c r="BK124" s="134">
        <f>ROUND(I124*H124,2)</f>
        <v>0</v>
      </c>
      <c r="BL124" s="15" t="s">
        <v>112</v>
      </c>
      <c r="BM124" s="133" t="s">
        <v>117</v>
      </c>
    </row>
    <row r="125" spans="2:65" s="1" customFormat="1" ht="16.5" customHeight="1" x14ac:dyDescent="0.2">
      <c r="B125" s="28"/>
      <c r="C125" s="121">
        <v>245</v>
      </c>
      <c r="D125" s="121" t="s">
        <v>110</v>
      </c>
      <c r="E125" s="122" t="s">
        <v>278</v>
      </c>
      <c r="F125" s="123" t="s">
        <v>279</v>
      </c>
      <c r="G125" s="124" t="s">
        <v>210</v>
      </c>
      <c r="H125" s="125">
        <v>1</v>
      </c>
      <c r="I125" s="126"/>
      <c r="J125" s="127">
        <f>ROUND(I125*H125,2)</f>
        <v>0</v>
      </c>
      <c r="K125" s="128"/>
      <c r="L125" s="28"/>
      <c r="M125" s="129" t="s">
        <v>1</v>
      </c>
      <c r="N125" s="130" t="s">
        <v>36</v>
      </c>
      <c r="P125" s="131">
        <f>O125*H125</f>
        <v>0</v>
      </c>
      <c r="Q125" s="131">
        <v>0</v>
      </c>
      <c r="R125" s="131">
        <f>Q125*H125</f>
        <v>0</v>
      </c>
      <c r="S125" s="131">
        <v>0</v>
      </c>
      <c r="T125" s="132">
        <f>S125*H125</f>
        <v>0</v>
      </c>
      <c r="AR125" s="133" t="s">
        <v>112</v>
      </c>
      <c r="AT125" s="133" t="s">
        <v>110</v>
      </c>
      <c r="AU125" s="133" t="s">
        <v>77</v>
      </c>
      <c r="AY125" s="15" t="s">
        <v>109</v>
      </c>
      <c r="BE125" s="134">
        <f>IF(N125="základní",J125,0)</f>
        <v>0</v>
      </c>
      <c r="BF125" s="134">
        <f>IF(N125="snížená",J125,0)</f>
        <v>0</v>
      </c>
      <c r="BG125" s="134">
        <f>IF(N125="zákl. přenesená",J125,0)</f>
        <v>0</v>
      </c>
      <c r="BH125" s="134">
        <f>IF(N125="sníž. přenesená",J125,0)</f>
        <v>0</v>
      </c>
      <c r="BI125" s="134">
        <f>IF(N125="nulová",J125,0)</f>
        <v>0</v>
      </c>
      <c r="BJ125" s="15" t="s">
        <v>77</v>
      </c>
      <c r="BK125" s="134">
        <f>ROUND(I125*H125,2)</f>
        <v>0</v>
      </c>
      <c r="BL125" s="15" t="s">
        <v>112</v>
      </c>
      <c r="BM125" s="133" t="s">
        <v>119</v>
      </c>
    </row>
    <row r="126" spans="2:65" s="1" customFormat="1" ht="16.5" customHeight="1" x14ac:dyDescent="0.2">
      <c r="B126" s="28"/>
      <c r="C126" s="121">
        <v>246</v>
      </c>
      <c r="D126" s="121" t="s">
        <v>110</v>
      </c>
      <c r="E126" s="122" t="s">
        <v>280</v>
      </c>
      <c r="F126" s="123" t="s">
        <v>281</v>
      </c>
      <c r="G126" s="124" t="s">
        <v>210</v>
      </c>
      <c r="H126" s="125">
        <v>1</v>
      </c>
      <c r="I126" s="126"/>
      <c r="J126" s="127">
        <f>ROUND(I126*H126,2)</f>
        <v>0</v>
      </c>
      <c r="K126" s="128"/>
      <c r="L126" s="28"/>
      <c r="M126" s="153" t="s">
        <v>1</v>
      </c>
      <c r="N126" s="154" t="s">
        <v>36</v>
      </c>
      <c r="O126" s="155"/>
      <c r="P126" s="156">
        <f>O126*H126</f>
        <v>0</v>
      </c>
      <c r="Q126" s="156">
        <v>0</v>
      </c>
      <c r="R126" s="156">
        <f>Q126*H126</f>
        <v>0</v>
      </c>
      <c r="S126" s="156">
        <v>0</v>
      </c>
      <c r="T126" s="157">
        <f>S126*H126</f>
        <v>0</v>
      </c>
      <c r="AR126" s="133" t="s">
        <v>112</v>
      </c>
      <c r="AT126" s="133" t="s">
        <v>110</v>
      </c>
      <c r="AU126" s="133" t="s">
        <v>77</v>
      </c>
      <c r="AY126" s="15" t="s">
        <v>109</v>
      </c>
      <c r="BE126" s="134">
        <f>IF(N126="základní",J126,0)</f>
        <v>0</v>
      </c>
      <c r="BF126" s="134">
        <f>IF(N126="snížená",J126,0)</f>
        <v>0</v>
      </c>
      <c r="BG126" s="134">
        <f>IF(N126="zákl. přenesená",J126,0)</f>
        <v>0</v>
      </c>
      <c r="BH126" s="134">
        <f>IF(N126="sníž. přenesená",J126,0)</f>
        <v>0</v>
      </c>
      <c r="BI126" s="134">
        <f>IF(N126="nulová",J126,0)</f>
        <v>0</v>
      </c>
      <c r="BJ126" s="15" t="s">
        <v>77</v>
      </c>
      <c r="BK126" s="134">
        <f>ROUND(I126*H126,2)</f>
        <v>0</v>
      </c>
      <c r="BL126" s="15" t="s">
        <v>112</v>
      </c>
      <c r="BM126" s="133" t="s">
        <v>8</v>
      </c>
    </row>
    <row r="127" spans="2:65" s="1" customFormat="1" ht="6.9" customHeight="1" x14ac:dyDescent="0.2"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28"/>
    </row>
  </sheetData>
  <sheetProtection algorithmName="SHA-512" hashValue="zVUR+flNEyL3U2dpR4PxvpNOz7Sl6GXFfH+cJqubqJx7JBcSp6SyFBB9xA5TNQORxKDUR1uoBixiYAdlzEGnZQ==" saltValue="EHuCCO+QGvXdFtEawWFRoQ==" spinCount="100000" sheet="1" objects="1" scenarios="1"/>
  <autoFilter ref="C117:K126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02 - Dětské hřiště</vt:lpstr>
      <vt:lpstr>VRN - Vedlejší rozpočtové...</vt:lpstr>
      <vt:lpstr>'Rekapitulace stavby'!Názvy_tisku</vt:lpstr>
      <vt:lpstr>'SO 02 - Dětské hřiště'!Názvy_tisku</vt:lpstr>
      <vt:lpstr>'VRN - Vedlejší rozpočtové...'!Názvy_tisku</vt:lpstr>
      <vt:lpstr>'Rekapitulace stavby'!Oblast_tisku</vt:lpstr>
      <vt:lpstr>'SO 02 - Dětské hřiště'!Oblast_tisku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RAŠKA</dc:creator>
  <cp:lastModifiedBy>DAVID SLOUKA</cp:lastModifiedBy>
  <dcterms:created xsi:type="dcterms:W3CDTF">2025-11-24T18:41:13Z</dcterms:created>
  <dcterms:modified xsi:type="dcterms:W3CDTF">2026-01-09T11:26:17Z</dcterms:modified>
</cp:coreProperties>
</file>