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.novak\Documents\_Klienti\Jablonecká energetická\Výstavba FVE\ZD\Dinal k uveřejnění\Na profil\"/>
    </mc:Choice>
  </mc:AlternateContent>
  <xr:revisionPtr revIDLastSave="0" documentId="8_{D4DB5DDC-D162-4FB9-BAB5-442580D82B66}" xr6:coauthVersionLast="47" xr6:coauthVersionMax="47" xr10:uidLastSave="{00000000-0000-0000-0000-000000000000}"/>
  <bookViews>
    <workbookView xWindow="-110" yWindow="-110" windowWidth="19420" windowHeight="10420" activeTab="1" xr2:uid="{DFE66090-4222-467C-A927-5AB6CEBC3ACC}"/>
  </bookViews>
  <sheets>
    <sheet name="Vyplnění cenové specifikace" sheetId="1" r:id="rId1"/>
    <sheet name="Nabídková cena" sheetId="2" r:id="rId2"/>
    <sheet name="Výkaz výměr střechy 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C70" i="1"/>
  <c r="E8" i="2" s="1"/>
  <c r="C58" i="1"/>
  <c r="E118" i="2" s="1"/>
  <c r="E123" i="2"/>
  <c r="E124" i="2" s="1"/>
  <c r="C64" i="1"/>
  <c r="E119" i="2" s="1"/>
  <c r="E105" i="2"/>
  <c r="C106" i="2"/>
  <c r="E106" i="2" s="1"/>
  <c r="C105" i="2"/>
  <c r="C104" i="2"/>
  <c r="C103" i="2"/>
  <c r="E103" i="2" s="1"/>
  <c r="C102" i="2"/>
  <c r="E102" i="2" s="1"/>
  <c r="C101" i="2"/>
  <c r="E101" i="2" s="1"/>
  <c r="C100" i="2"/>
  <c r="E100" i="2" s="1"/>
  <c r="C99" i="2"/>
  <c r="E99" i="2" s="1"/>
  <c r="C98" i="2"/>
  <c r="E98" i="2" s="1"/>
  <c r="C97" i="2"/>
  <c r="E97" i="2" s="1"/>
  <c r="C96" i="2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C79" i="2"/>
  <c r="E79" i="2" s="1"/>
  <c r="C77" i="2"/>
  <c r="E77" i="2" s="1"/>
  <c r="C78" i="2"/>
  <c r="E78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C47" i="2"/>
  <c r="C46" i="2"/>
  <c r="E46" i="2" s="1"/>
  <c r="C45" i="2"/>
  <c r="E45" i="2" s="1"/>
  <c r="C44" i="2"/>
  <c r="E44" i="2" s="1"/>
  <c r="C43" i="2"/>
  <c r="E43" i="2" s="1"/>
  <c r="E104" i="2"/>
  <c r="E96" i="2"/>
  <c r="E88" i="2"/>
  <c r="E80" i="2"/>
  <c r="E48" i="2"/>
  <c r="E47" i="2"/>
  <c r="E26" i="2"/>
  <c r="E25" i="2"/>
  <c r="E17" i="2"/>
  <c r="E33" i="2"/>
  <c r="E34" i="2" s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C37" i="1"/>
  <c r="C38" i="1" s="1"/>
  <c r="E6" i="2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C12" i="1"/>
  <c r="E4" i="2" s="1"/>
  <c r="C6" i="2" l="1"/>
  <c r="E120" i="2"/>
  <c r="E27" i="2"/>
  <c r="E18" i="2"/>
  <c r="H27" i="1"/>
  <c r="C5" i="2" l="1"/>
  <c r="E5" i="2"/>
  <c r="E10" i="2" l="1"/>
  <c r="E37" i="2" s="1"/>
  <c r="E129" i="2" s="1"/>
</calcChain>
</file>

<file path=xl/sharedStrings.xml><?xml version="1.0" encoding="utf-8"?>
<sst xmlns="http://schemas.openxmlformats.org/spreadsheetml/2006/main" count="187" uniqueCount="163">
  <si>
    <t>tabulka č. 1</t>
  </si>
  <si>
    <t>Fáze plnění</t>
  </si>
  <si>
    <t>Cena za jednotlivé fáze plnění
v Kč bez DPH</t>
  </si>
  <si>
    <t>Realizace</t>
  </si>
  <si>
    <t>Příprava produktivního provozu</t>
  </si>
  <si>
    <t>Produktivní provoz a podpora</t>
  </si>
  <si>
    <t>Celková cena implementace (Kč)</t>
  </si>
  <si>
    <t>tabulka č. 2</t>
  </si>
  <si>
    <t>Licenční typ jednotky (metrika)</t>
  </si>
  <si>
    <t>Počet jednotek (ks)</t>
  </si>
  <si>
    <t>Jednotková cena licence (Kč)</t>
  </si>
  <si>
    <t>Celková cena licence  včetně maintenance nebo subscription na 4 roky (Kč)</t>
  </si>
  <si>
    <t xml:space="preserve">Cena Licence k SW 2 včetně maintenance na 4 roky celkem (Kč) </t>
  </si>
  <si>
    <t>tabulka č. 3</t>
  </si>
  <si>
    <r>
      <t>Člen realizačního týmu</t>
    </r>
    <r>
      <rPr>
        <b/>
        <sz val="10"/>
        <color rgb="FF000000"/>
        <rFont val="Calibri"/>
        <family val="2"/>
        <charset val="238"/>
        <scheme val="minor"/>
      </rPr>
      <t xml:space="preserve"> (role)</t>
    </r>
  </si>
  <si>
    <t>Cena práce za 1 Člověkoden
v Kč bez DPH</t>
  </si>
  <si>
    <t xml:space="preserve">Projektový manažer </t>
  </si>
  <si>
    <t>Architekt</t>
  </si>
  <si>
    <t>Business konzultant/analytik</t>
  </si>
  <si>
    <t>Vývojář</t>
  </si>
  <si>
    <t>Průměrná cena za Člověkoden (vážený průměr)</t>
  </si>
  <si>
    <t>tabulka č. 4</t>
  </si>
  <si>
    <t>Jednotková cena licence  (Kč)</t>
  </si>
  <si>
    <t>tabulka č. 5</t>
  </si>
  <si>
    <t>Servisní služby FIX</t>
  </si>
  <si>
    <t>Cena Servisních služeb FIX
v Kč bez DPH</t>
  </si>
  <si>
    <t>roční cena</t>
  </si>
  <si>
    <t>cena za 4 roky</t>
  </si>
  <si>
    <t>tabulka č. 6</t>
  </si>
  <si>
    <t>Servisní služby VAR</t>
  </si>
  <si>
    <t>Cena Servisních služeb VAR
v Kč bez DPH</t>
  </si>
  <si>
    <t>cena za 1 člověkohodinu</t>
  </si>
  <si>
    <t>Číslo položky</t>
  </si>
  <si>
    <t>Část nabídkové ceny</t>
  </si>
  <si>
    <t>Celková cena Licence k SW 2 včetně maintenance na 4 roky</t>
  </si>
  <si>
    <t>Cena za rozvojové služby</t>
  </si>
  <si>
    <t>Cena Servisních služeb FIX</t>
  </si>
  <si>
    <t>Cena Servisních služeb VAR</t>
  </si>
  <si>
    <t>Nabídková cena část "ŘÍDÍCÍ SYSTÉM"</t>
  </si>
  <si>
    <t>Nabídková cena část "Řídící systém"</t>
  </si>
  <si>
    <t>počet jednotek</t>
  </si>
  <si>
    <t>Cena celkem v Kč bez DPH</t>
  </si>
  <si>
    <t>Nabídková cena "projektová činnost FVE"</t>
  </si>
  <si>
    <t>Nabídková cena "dodávka, instalace a zprovoznění FVE"</t>
  </si>
  <si>
    <t>počet jednotek (kWp)</t>
  </si>
  <si>
    <t>Instalovaný výkon FVE</t>
  </si>
  <si>
    <t>Jednotková Cena v Kč bez DPH/ kWp</t>
  </si>
  <si>
    <t>Jednotková Cena v Kč bez DPH/budova</t>
  </si>
  <si>
    <t xml:space="preserve">Členění nabídkové ceny "dodávka, instalace a zprovoznění FVE" dle UČD: </t>
  </si>
  <si>
    <t xml:space="preserve">Cena díla celkem </t>
  </si>
  <si>
    <t>Nabídková cena část "dodávka, instalace a zprovoznění FVE"</t>
  </si>
  <si>
    <t>Nabídková cena část "projektová činnost FVE"</t>
  </si>
  <si>
    <t>Celková cena rozvojových služeb (X Člověkodnů)</t>
  </si>
  <si>
    <t xml:space="preserve">Platební harmonogram: </t>
  </si>
  <si>
    <t>Nabídková cena "Baterie"</t>
  </si>
  <si>
    <t>Nabídková cena část "Baterie"</t>
  </si>
  <si>
    <t>Baterie</t>
  </si>
  <si>
    <t>Jednotková Cena v Kč bez DPH/kWh</t>
  </si>
  <si>
    <t>viz samostatná word příloha</t>
  </si>
  <si>
    <t>Název UČD</t>
  </si>
  <si>
    <t>Číslo UČD</t>
  </si>
  <si>
    <t>hlavní budova ZŠ Liberecká 26</t>
  </si>
  <si>
    <t>ZŠ Arbesova 30</t>
  </si>
  <si>
    <t>hlavní budova ZŠ Pasířská 72</t>
  </si>
  <si>
    <t>hlavní budova ZŠ Mozartova 24</t>
  </si>
  <si>
    <t>Městská sportovní hala, U Přehrady 20</t>
  </si>
  <si>
    <t>Městsky plavecky bazén Svatopluka Čecha 80</t>
  </si>
  <si>
    <t>MŠ Nová Pasířská 10 (Pastelka) + 10a</t>
  </si>
  <si>
    <t>MŠ Hřbitovní 10 (Jablůňka)</t>
  </si>
  <si>
    <t>hlavní budova ZŠ Na Šumavě 43 - nové budovy</t>
  </si>
  <si>
    <t>hlavní budova MŠ Josefa Hory 31 (Mšeňáček)</t>
  </si>
  <si>
    <t>hlavní budova MŠ Švédská 14 (Čtyřlístek)</t>
  </si>
  <si>
    <t xml:space="preserve">jídelna ZŠ Mozartova 24 </t>
  </si>
  <si>
    <t>MŠ Mechová 10 (Muchomůrka)</t>
  </si>
  <si>
    <t>odlouč. prac. ZŠ Liberecká - Josefa Hory 33</t>
  </si>
  <si>
    <t>Vystavní pavilon, Jiráskova 9</t>
  </si>
  <si>
    <t>hlavní budova ZŠ 5. května 76</t>
  </si>
  <si>
    <t>odlouč. prac. Sokolí</t>
  </si>
  <si>
    <t>COS (hlavní Eurocentrum), Jiráskova 1</t>
  </si>
  <si>
    <t>ZŠ Švédská 12</t>
  </si>
  <si>
    <t>ZŠ Janáčkova 42</t>
  </si>
  <si>
    <t>EC08 - Vysoká 4705/39</t>
  </si>
  <si>
    <t>Technické služby - Budova "B"</t>
  </si>
  <si>
    <t>sauna_Za Hrází 6</t>
  </si>
  <si>
    <t>MŠ Dolní 3969 (Kostička)</t>
  </si>
  <si>
    <t>Technické služby - Autodílna budova "C"</t>
  </si>
  <si>
    <t>MŠ Tichá 19 (Pohoda)</t>
  </si>
  <si>
    <t>novy pavilon MŠ Arbesova 50</t>
  </si>
  <si>
    <t>POLICIE Hasičská 3</t>
  </si>
  <si>
    <t>Z91 – Josefa Hory 5328/20</t>
  </si>
  <si>
    <t>Dlouhá 25a</t>
  </si>
  <si>
    <t>hlavní budova ZŠ Rychnovská 216</t>
  </si>
  <si>
    <t>DPS bytovy dům Boženy Němcové 54</t>
  </si>
  <si>
    <t>EC01 – Vysoká 3340 (též Spojovací)</t>
  </si>
  <si>
    <t>Lidická 14</t>
  </si>
  <si>
    <t>Komenského 11</t>
  </si>
  <si>
    <t>Podhorská 1800/20a</t>
  </si>
  <si>
    <t>EC24 – Mládí 5330/8/Rabasova</t>
  </si>
  <si>
    <t>hlavní budova MŠ Arbesova 50 (U Pěti veverek)</t>
  </si>
  <si>
    <t>Spolkovy dům (hlavní CSS) ul. Floriánové</t>
  </si>
  <si>
    <t>Z90 - Boženy Němcové</t>
  </si>
  <si>
    <t>DZU Palackého 63-65</t>
  </si>
  <si>
    <t>MŠ Slunečná 9 (Slunečnice)</t>
  </si>
  <si>
    <t>Z80 Mechová – Mechová 5326/12</t>
  </si>
  <si>
    <t>Kulturní dům Kokonín, Dělnická 327</t>
  </si>
  <si>
    <t>Střelecká 1638/7</t>
  </si>
  <si>
    <t>Z50 - Lípová</t>
  </si>
  <si>
    <t>GARÁŽ Uhelná 991/5</t>
  </si>
  <si>
    <t>ubytovna Březová 3209/27</t>
  </si>
  <si>
    <t>Podhorská 5</t>
  </si>
  <si>
    <t>HZ Požární 400</t>
  </si>
  <si>
    <t>OsČČK Uhelná 991/5</t>
  </si>
  <si>
    <t>Z21 - Liberecká 5324/56</t>
  </si>
  <si>
    <t>HZ Pionýrů 7</t>
  </si>
  <si>
    <t>Řetízková 7</t>
  </si>
  <si>
    <t>Řetízková 9</t>
  </si>
  <si>
    <t>Řetízková 11</t>
  </si>
  <si>
    <t>Podhorská 57</t>
  </si>
  <si>
    <t>Z40 Březová – Parc. číslo st. 6431</t>
  </si>
  <si>
    <t>MŠ Husova 3</t>
  </si>
  <si>
    <t>Skřivánčí 66</t>
  </si>
  <si>
    <t>Z27 – Vlaštovčí 5329/36</t>
  </si>
  <si>
    <t>Palackého 3111/26</t>
  </si>
  <si>
    <t>Z23 - U Balvanu 5376/13</t>
  </si>
  <si>
    <t>EC35 - Parcelní číslo: st. 2669</t>
  </si>
  <si>
    <t>Lípová 9</t>
  </si>
  <si>
    <t>Cena servis Řídící systém</t>
  </si>
  <si>
    <t>Cena servis FVE</t>
  </si>
  <si>
    <t>Jednotková Cena v Kč bez DPH/ kWp/rok</t>
  </si>
  <si>
    <t>Cerna Servis FVE</t>
  </si>
  <si>
    <t>doplní zhotovitel</t>
  </si>
  <si>
    <t>Cenová specifikace pro u "DODÁVKA ŘÍDÍCÍHO SYSTÉMU"</t>
  </si>
  <si>
    <t>cena za 500 člověkohodin</t>
  </si>
  <si>
    <t>Celková cena za Implementaci (v této ceně je zahrnuta cena za Licenci k SW 1, jakož i cena za Design řídícího systému)</t>
  </si>
  <si>
    <t>Projektová dokumentace pro provádění stavby FVE na střeše budovy s výkonem do 50 kWp včetně podkladových Dokumentů zhotovitele</t>
  </si>
  <si>
    <t>Projektová dokumentace pro provádění stavby FVE na střeše budovy s výkonem nad 50 kWp včetně podkladových Dokumentů zhotovitele</t>
  </si>
  <si>
    <t xml:space="preserve">Podrobná specifikace ceny Servisních služeb FIX </t>
  </si>
  <si>
    <t xml:space="preserve">Podrobná specifikace ceny Servisních služeb VAR </t>
  </si>
  <si>
    <t>Podrobná specifikace ceny za implementaci řídícího systému</t>
  </si>
  <si>
    <t>Cena servis FVE celkem za 10 let</t>
  </si>
  <si>
    <t>Cena servis Řídící systém celkem za 4 roky</t>
  </si>
  <si>
    <t>Počet jednotek/rok</t>
  </si>
  <si>
    <t>Jednotková cena (Odběrné místo)</t>
  </si>
  <si>
    <t>Počet jednotek (Odběrných míst</t>
  </si>
  <si>
    <t>Cena za řídící a regulační prvky (měřidla) instalovaná na odběrných místech</t>
  </si>
  <si>
    <t>Jednotková cena (1 Odběrné místo)</t>
  </si>
  <si>
    <t>cena za 404 Odběrných míst</t>
  </si>
  <si>
    <t>tabulka č. 7</t>
  </si>
  <si>
    <t>Řídící a regulační prvky (měřidla) instalovaná na odběrných místech</t>
  </si>
  <si>
    <t>Podrobná specifikace ceny za řídící a regulační prvky (měřidla) instalované na odběrných místech</t>
  </si>
  <si>
    <t>Design systému</t>
  </si>
  <si>
    <t>Cena oprav střech B</t>
  </si>
  <si>
    <t>Celková cena oprav střech B</t>
  </si>
  <si>
    <t>* Specifikace licence k SW2 musí splňovat požadavky na licenční rozsah uvedený v článku 1.6 Smlouvy o dílo</t>
  </si>
  <si>
    <t>Podrobná specifikace ceny rozvojových služeb ((v této ceně je zahrnuta cena za Licenci k SW 1)</t>
  </si>
  <si>
    <t xml:space="preserve">Cena dodatečných licencí k SW 2 a jejich maintenance pro služby rozvoje </t>
  </si>
  <si>
    <t>Jednotková cena maintenance na rok (Kč)</t>
  </si>
  <si>
    <t>Jednotková cena licence  včetně maintenance na 4 roky (Kč)</t>
  </si>
  <si>
    <r>
      <t>Licenc</t>
    </r>
    <r>
      <rPr>
        <b/>
        <sz val="10"/>
        <color rgb="FF000000"/>
        <rFont val="Calibri"/>
        <family val="2"/>
        <charset val="238"/>
        <scheme val="minor"/>
      </rPr>
      <t>e k SW 2</t>
    </r>
    <r>
      <rPr>
        <b/>
        <sz val="10"/>
        <color theme="1"/>
        <rFont val="Calibri"/>
        <family val="2"/>
        <charset val="238"/>
        <scheme val="minor"/>
      </rPr>
      <t>*</t>
    </r>
  </si>
  <si>
    <t xml:space="preserve">Podrobná specifikace ceny Licence k SW 2 včetně maintenance na 4 roky </t>
  </si>
  <si>
    <t xml:space="preserve">Licence k SW 2 </t>
  </si>
  <si>
    <r>
      <t>Pokyny pro vyplnění cenové specifikace:</t>
    </r>
    <r>
      <rPr>
        <sz val="11"/>
        <color theme="1"/>
        <rFont val="Calibri"/>
        <family val="2"/>
        <charset val="238"/>
        <scheme val="minor"/>
      </rPr>
      <t xml:space="preserve"> 
1) Učastník vyplní na tomto listu relevantní buňky v tabulkách č. 1 - 7 označené žlutě. Automaticky budou dopočteny oranžově označené buňky (mezisoučty) a červeně označená buňka (Nabídková cena řešení / dílčí hodnotící kritérium).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2) Počet řádků v tabulce č. 2 upraví účastník dle počtu potřebných SW produktů.
3) Všechny ceny uváděné v cenové specifikaci budou uvedeny bez DPH.
4) Všechny ceny uváděné v cenové specifikaci budou uvedeny ve formátu se dvěma desetinnými místy.
5) Účastník nastaví licenční model v v souladu Požadavky objednatele. 
</t>
    </r>
    <r>
      <rPr>
        <i/>
        <sz val="11"/>
        <color theme="1"/>
        <rFont val="Calibri"/>
        <family val="2"/>
        <charset val="238"/>
        <scheme val="minor"/>
      </rPr>
      <t>Rekapitulace nabídkové ceny včetně hodnoty dílčího hodnotícího kritéria "Nabídková cena část "Řídící systém" (červeně označená buňka) bude automaticky vyplněna na listu Nabídková cena.</t>
    </r>
  </si>
  <si>
    <t>Nabídková cena (Cena díla + Cena Servis Ŕídící systém + Cena Servis FVE+ Cena oprav střech B)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</si>
</sst>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Effra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Effra"/>
      <charset val="238"/>
    </font>
    <font>
      <b/>
      <sz val="10"/>
      <color theme="1"/>
      <name val="Effra"/>
      <charset val="238"/>
    </font>
    <font>
      <b/>
      <sz val="10"/>
      <color rgb="FF000000"/>
      <name val="Effra"/>
      <charset val="238"/>
    </font>
    <font>
      <b/>
      <sz val="11"/>
      <color theme="1"/>
      <name val="Calibri"/>
      <family val="2"/>
      <charset val="238"/>
    </font>
    <font>
      <b/>
      <i/>
      <sz val="10"/>
      <color theme="1"/>
      <name val="Effra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6" fillId="0" borderId="0" xfId="0" applyFont="1" applyAlignment="1">
      <alignment horizontal="left" vertical="center"/>
    </xf>
    <xf numFmtId="4" fontId="9" fillId="7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 applyProtection="1">
      <alignment horizontal="justify" vertical="center"/>
      <protection locked="0"/>
    </xf>
    <xf numFmtId="0" fontId="7" fillId="5" borderId="13" xfId="0" applyFont="1" applyFill="1" applyBorder="1" applyAlignment="1">
      <alignment horizontal="center" vertical="center" wrapText="1"/>
    </xf>
    <xf numFmtId="44" fontId="5" fillId="2" borderId="5" xfId="1" applyFont="1" applyFill="1" applyBorder="1" applyAlignment="1" applyProtection="1">
      <alignment horizontal="center" vertical="center"/>
      <protection locked="0"/>
    </xf>
    <xf numFmtId="4" fontId="9" fillId="4" borderId="16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justify" vertical="center" wrapText="1"/>
    </xf>
    <xf numFmtId="44" fontId="5" fillId="4" borderId="5" xfId="1" applyFont="1" applyFill="1" applyBorder="1" applyAlignment="1" applyProtection="1">
      <alignment horizontal="justify" vertical="center"/>
      <protection locked="0"/>
    </xf>
    <xf numFmtId="44" fontId="5" fillId="4" borderId="5" xfId="1" applyFont="1" applyFill="1" applyBorder="1" applyAlignment="1">
      <alignment horizontal="center" vertical="center" wrapText="1"/>
    </xf>
    <xf numFmtId="44" fontId="5" fillId="4" borderId="15" xfId="1" applyFont="1" applyFill="1" applyBorder="1" applyAlignment="1">
      <alignment horizontal="center" vertical="center" wrapText="1"/>
    </xf>
    <xf numFmtId="44" fontId="9" fillId="4" borderId="16" xfId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44" fontId="8" fillId="2" borderId="15" xfId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vertical="center"/>
    </xf>
    <xf numFmtId="44" fontId="6" fillId="4" borderId="16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4" fontId="5" fillId="4" borderId="5" xfId="1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4" fontId="12" fillId="3" borderId="7" xfId="1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0" applyNumberFormat="1"/>
    <xf numFmtId="0" fontId="6" fillId="0" borderId="17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left"/>
    </xf>
    <xf numFmtId="0" fontId="17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" fillId="0" borderId="5" xfId="0" applyFont="1" applyBorder="1"/>
    <xf numFmtId="0" fontId="23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44" fontId="6" fillId="4" borderId="0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5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Měna" xfId="1" builtinId="4"/>
    <cellStyle name="Měna 2" xfId="2" xr:uid="{2E0207D0-B830-4452-85C2-A8025CA2B04E}"/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5B23-6796-43F6-BD95-F390B7BA1DE6}">
  <dimension ref="A1:N70"/>
  <sheetViews>
    <sheetView topLeftCell="A70" zoomScaleNormal="100" workbookViewId="0">
      <selection activeCell="A3" sqref="A3:N3"/>
    </sheetView>
  </sheetViews>
  <sheetFormatPr defaultColWidth="9.1796875" defaultRowHeight="14.5"/>
  <cols>
    <col min="1" max="1" width="9" style="1" customWidth="1"/>
    <col min="2" max="2" width="68.7265625" customWidth="1"/>
    <col min="3" max="3" width="25.7265625" customWidth="1"/>
    <col min="4" max="4" width="19.81640625" customWidth="1"/>
    <col min="5" max="5" width="16.81640625" customWidth="1"/>
    <col min="6" max="6" width="15.81640625" customWidth="1"/>
    <col min="7" max="7" width="16.7265625" customWidth="1"/>
    <col min="8" max="8" width="18.7265625" customWidth="1"/>
    <col min="9" max="9" width="16.1796875" customWidth="1"/>
    <col min="10" max="10" width="19.26953125" customWidth="1"/>
  </cols>
  <sheetData>
    <row r="1" spans="1:14" ht="35.25" customHeight="1">
      <c r="A1" s="81" t="s">
        <v>131</v>
      </c>
      <c r="B1" s="81"/>
      <c r="C1" s="81"/>
      <c r="D1" s="81"/>
      <c r="E1" s="81"/>
      <c r="F1" s="81"/>
      <c r="G1" s="81"/>
      <c r="H1" s="81"/>
    </row>
    <row r="3" spans="1:14" ht="122.25" customHeight="1">
      <c r="A3" s="80" t="s">
        <v>161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.75" customHeight="1">
      <c r="B4" s="7"/>
      <c r="C4" s="7"/>
      <c r="D4" s="7"/>
      <c r="E4" s="7"/>
      <c r="F4" s="7"/>
    </row>
    <row r="5" spans="1:14">
      <c r="B5" s="8" t="s">
        <v>0</v>
      </c>
    </row>
    <row r="6" spans="1:14" ht="15" thickBot="1">
      <c r="B6" s="9" t="s">
        <v>138</v>
      </c>
    </row>
    <row r="7" spans="1:14" ht="26">
      <c r="B7" s="33" t="s">
        <v>1</v>
      </c>
      <c r="C7" s="34" t="s">
        <v>2</v>
      </c>
    </row>
    <row r="8" spans="1:14">
      <c r="B8" s="35" t="s">
        <v>150</v>
      </c>
      <c r="C8" s="36"/>
    </row>
    <row r="9" spans="1:14">
      <c r="B9" s="35" t="s">
        <v>3</v>
      </c>
      <c r="C9" s="36"/>
    </row>
    <row r="10" spans="1:14">
      <c r="B10" s="35" t="s">
        <v>4</v>
      </c>
      <c r="C10" s="36"/>
    </row>
    <row r="11" spans="1:14">
      <c r="B11" s="35" t="s">
        <v>5</v>
      </c>
      <c r="C11" s="36"/>
    </row>
    <row r="12" spans="1:14" ht="15" thickBot="1">
      <c r="B12" s="37" t="s">
        <v>6</v>
      </c>
      <c r="C12" s="32">
        <f>SUM(C8:C11)</f>
        <v>0</v>
      </c>
    </row>
    <row r="13" spans="1:14">
      <c r="B13" s="12"/>
      <c r="C13" s="13"/>
    </row>
    <row r="14" spans="1:14">
      <c r="B14" s="14" t="s">
        <v>7</v>
      </c>
    </row>
    <row r="15" spans="1:14" ht="15" thickBot="1">
      <c r="B15" s="57" t="s">
        <v>159</v>
      </c>
    </row>
    <row r="16" spans="1:14" ht="52">
      <c r="B16" s="54" t="s">
        <v>158</v>
      </c>
      <c r="C16" s="30" t="s">
        <v>8</v>
      </c>
      <c r="D16" s="30" t="s">
        <v>9</v>
      </c>
      <c r="E16" s="30" t="s">
        <v>10</v>
      </c>
      <c r="F16" s="30" t="s">
        <v>156</v>
      </c>
      <c r="G16" s="30" t="s">
        <v>157</v>
      </c>
      <c r="H16" s="55" t="s">
        <v>11</v>
      </c>
    </row>
    <row r="17" spans="2:8">
      <c r="B17" s="4"/>
      <c r="C17" s="5"/>
      <c r="D17" s="5"/>
      <c r="E17" s="31"/>
      <c r="F17" s="31"/>
      <c r="G17" s="39">
        <f>E17+(F17*4)</f>
        <v>0</v>
      </c>
      <c r="H17" s="40">
        <f>D17*G17</f>
        <v>0</v>
      </c>
    </row>
    <row r="18" spans="2:8">
      <c r="B18" s="4"/>
      <c r="C18" s="5"/>
      <c r="D18" s="5"/>
      <c r="E18" s="31"/>
      <c r="F18" s="31"/>
      <c r="G18" s="39">
        <f t="shared" ref="G18:G26" si="0">E18+(F18*4)</f>
        <v>0</v>
      </c>
      <c r="H18" s="40">
        <f t="shared" ref="H18:H26" si="1">D18*G18</f>
        <v>0</v>
      </c>
    </row>
    <row r="19" spans="2:8">
      <c r="B19" s="4"/>
      <c r="C19" s="5"/>
      <c r="D19" s="5"/>
      <c r="E19" s="31"/>
      <c r="F19" s="31"/>
      <c r="G19" s="39">
        <f t="shared" si="0"/>
        <v>0</v>
      </c>
      <c r="H19" s="40">
        <f t="shared" si="1"/>
        <v>0</v>
      </c>
    </row>
    <row r="20" spans="2:8">
      <c r="B20" s="4"/>
      <c r="C20" s="5"/>
      <c r="D20" s="5"/>
      <c r="E20" s="31"/>
      <c r="F20" s="31"/>
      <c r="G20" s="39">
        <f t="shared" si="0"/>
        <v>0</v>
      </c>
      <c r="H20" s="40">
        <f t="shared" si="1"/>
        <v>0</v>
      </c>
    </row>
    <row r="21" spans="2:8">
      <c r="B21" s="4"/>
      <c r="C21" s="5"/>
      <c r="D21" s="5"/>
      <c r="E21" s="31"/>
      <c r="F21" s="31"/>
      <c r="G21" s="39">
        <f t="shared" si="0"/>
        <v>0</v>
      </c>
      <c r="H21" s="40">
        <f t="shared" si="1"/>
        <v>0</v>
      </c>
    </row>
    <row r="22" spans="2:8">
      <c r="B22" s="4"/>
      <c r="C22" s="5"/>
      <c r="D22" s="5"/>
      <c r="E22" s="31"/>
      <c r="F22" s="31"/>
      <c r="G22" s="39">
        <f t="shared" si="0"/>
        <v>0</v>
      </c>
      <c r="H22" s="40">
        <f t="shared" si="1"/>
        <v>0</v>
      </c>
    </row>
    <row r="23" spans="2:8">
      <c r="B23" s="4"/>
      <c r="C23" s="5"/>
      <c r="D23" s="5"/>
      <c r="E23" s="31"/>
      <c r="F23" s="31"/>
      <c r="G23" s="39">
        <f t="shared" si="0"/>
        <v>0</v>
      </c>
      <c r="H23" s="40">
        <f t="shared" si="1"/>
        <v>0</v>
      </c>
    </row>
    <row r="24" spans="2:8">
      <c r="B24" s="4"/>
      <c r="C24" s="5"/>
      <c r="D24" s="5"/>
      <c r="E24" s="31"/>
      <c r="F24" s="31"/>
      <c r="G24" s="39">
        <f t="shared" si="0"/>
        <v>0</v>
      </c>
      <c r="H24" s="40">
        <f t="shared" si="1"/>
        <v>0</v>
      </c>
    </row>
    <row r="25" spans="2:8">
      <c r="B25" s="4"/>
      <c r="C25" s="5"/>
      <c r="D25" s="5"/>
      <c r="E25" s="31"/>
      <c r="F25" s="31"/>
      <c r="G25" s="39">
        <f t="shared" si="0"/>
        <v>0</v>
      </c>
      <c r="H25" s="40">
        <f t="shared" si="1"/>
        <v>0</v>
      </c>
    </row>
    <row r="26" spans="2:8">
      <c r="B26" s="4"/>
      <c r="C26" s="5"/>
      <c r="D26" s="5"/>
      <c r="E26" s="31"/>
      <c r="F26" s="31"/>
      <c r="G26" s="39">
        <f t="shared" si="0"/>
        <v>0</v>
      </c>
      <c r="H26" s="40">
        <f t="shared" si="1"/>
        <v>0</v>
      </c>
    </row>
    <row r="27" spans="2:8" ht="15" thickBot="1">
      <c r="B27" s="82" t="s">
        <v>12</v>
      </c>
      <c r="C27" s="83"/>
      <c r="D27" s="83"/>
      <c r="E27" s="83"/>
      <c r="F27" s="83"/>
      <c r="G27" s="84"/>
      <c r="H27" s="41">
        <f>SUM(H17:H26)</f>
        <v>0</v>
      </c>
    </row>
    <row r="28" spans="2:8" ht="23.5">
      <c r="B28" s="25" t="s">
        <v>153</v>
      </c>
      <c r="C28" s="16"/>
      <c r="D28" s="16"/>
      <c r="E28" s="16"/>
      <c r="F28" s="17"/>
      <c r="G28" s="15"/>
    </row>
    <row r="29" spans="2:8">
      <c r="B29" s="16"/>
      <c r="C29" s="16"/>
      <c r="D29" s="16"/>
      <c r="E29" s="16"/>
      <c r="F29" s="17"/>
    </row>
    <row r="30" spans="2:8">
      <c r="B30" s="14" t="s">
        <v>13</v>
      </c>
    </row>
    <row r="31" spans="2:8" ht="15" thickBot="1">
      <c r="B31" s="18" t="s">
        <v>154</v>
      </c>
    </row>
    <row r="32" spans="2:8" ht="26.5" thickBot="1">
      <c r="B32" s="19" t="s">
        <v>14</v>
      </c>
      <c r="C32" s="20" t="s">
        <v>15</v>
      </c>
    </row>
    <row r="33" spans="2:5">
      <c r="B33" s="10" t="s">
        <v>16</v>
      </c>
      <c r="C33" s="2"/>
    </row>
    <row r="34" spans="2:5">
      <c r="B34" s="11" t="s">
        <v>17</v>
      </c>
      <c r="C34" s="3"/>
    </row>
    <row r="35" spans="2:5">
      <c r="B35" s="21" t="s">
        <v>18</v>
      </c>
      <c r="C35" s="3"/>
    </row>
    <row r="36" spans="2:5" ht="15" thickBot="1">
      <c r="B36" s="21" t="s">
        <v>19</v>
      </c>
      <c r="C36" s="3"/>
    </row>
    <row r="37" spans="2:5" ht="15" thickBot="1">
      <c r="B37" s="22" t="s">
        <v>20</v>
      </c>
      <c r="C37" s="42">
        <f>0.2*C33+0.15*C34+ 0.3*C35+ 0.35*C36</f>
        <v>0</v>
      </c>
    </row>
    <row r="38" spans="2:5" ht="15.75" customHeight="1" thickBot="1">
      <c r="B38" s="23" t="s">
        <v>52</v>
      </c>
      <c r="C38" s="43">
        <f>C37*50</f>
        <v>0</v>
      </c>
    </row>
    <row r="39" spans="2:5" ht="15.75" customHeight="1">
      <c r="B39" s="26"/>
      <c r="C39" s="27"/>
    </row>
    <row r="40" spans="2:5" ht="15.75" customHeight="1">
      <c r="B40" s="14" t="s">
        <v>21</v>
      </c>
    </row>
    <row r="41" spans="2:5" ht="15.75" customHeight="1">
      <c r="B41" s="57" t="s">
        <v>155</v>
      </c>
    </row>
    <row r="42" spans="2:5" ht="39">
      <c r="B42" s="56" t="s">
        <v>160</v>
      </c>
      <c r="C42" s="28" t="s">
        <v>8</v>
      </c>
      <c r="D42" s="28" t="s">
        <v>22</v>
      </c>
      <c r="E42" s="28" t="s">
        <v>156</v>
      </c>
    </row>
    <row r="43" spans="2:5" ht="15.75" customHeight="1">
      <c r="B43" s="29" t="str">
        <f>IF(B17="","",B17)</f>
        <v/>
      </c>
      <c r="C43" s="29" t="str">
        <f>IF(C17="","",C17)</f>
        <v/>
      </c>
      <c r="D43" s="38" t="str">
        <f>IF(E17="","",E17)</f>
        <v/>
      </c>
      <c r="E43" s="38" t="str">
        <f>IF(F17="","",F17)</f>
        <v/>
      </c>
    </row>
    <row r="44" spans="2:5" ht="15.75" customHeight="1">
      <c r="B44" s="29" t="str">
        <f t="shared" ref="B44:C52" si="2">IF(B18="","",B18)</f>
        <v/>
      </c>
      <c r="C44" s="29" t="str">
        <f t="shared" si="2"/>
        <v/>
      </c>
      <c r="D44" s="38" t="str">
        <f t="shared" ref="D44:E52" si="3">IF(E18="","",E18)</f>
        <v/>
      </c>
      <c r="E44" s="38" t="str">
        <f t="shared" si="3"/>
        <v/>
      </c>
    </row>
    <row r="45" spans="2:5" ht="15.75" customHeight="1">
      <c r="B45" s="29" t="str">
        <f t="shared" si="2"/>
        <v/>
      </c>
      <c r="C45" s="29" t="str">
        <f t="shared" si="2"/>
        <v/>
      </c>
      <c r="D45" s="38" t="str">
        <f t="shared" si="3"/>
        <v/>
      </c>
      <c r="E45" s="38" t="str">
        <f t="shared" si="3"/>
        <v/>
      </c>
    </row>
    <row r="46" spans="2:5" ht="15.75" customHeight="1">
      <c r="B46" s="29" t="str">
        <f t="shared" si="2"/>
        <v/>
      </c>
      <c r="C46" s="29" t="str">
        <f t="shared" si="2"/>
        <v/>
      </c>
      <c r="D46" s="38" t="str">
        <f t="shared" si="3"/>
        <v/>
      </c>
      <c r="E46" s="38" t="str">
        <f t="shared" si="3"/>
        <v/>
      </c>
    </row>
    <row r="47" spans="2:5" ht="15.75" customHeight="1">
      <c r="B47" s="29" t="str">
        <f t="shared" si="2"/>
        <v/>
      </c>
      <c r="C47" s="29" t="str">
        <f t="shared" si="2"/>
        <v/>
      </c>
      <c r="D47" s="38" t="str">
        <f t="shared" si="3"/>
        <v/>
      </c>
      <c r="E47" s="38" t="str">
        <f t="shared" si="3"/>
        <v/>
      </c>
    </row>
    <row r="48" spans="2:5" ht="15.75" customHeight="1">
      <c r="B48" s="29" t="str">
        <f t="shared" si="2"/>
        <v/>
      </c>
      <c r="C48" s="29" t="str">
        <f t="shared" si="2"/>
        <v/>
      </c>
      <c r="D48" s="38" t="str">
        <f t="shared" si="3"/>
        <v/>
      </c>
      <c r="E48" s="38" t="str">
        <f t="shared" si="3"/>
        <v/>
      </c>
    </row>
    <row r="49" spans="2:5" ht="15.75" customHeight="1">
      <c r="B49" s="29" t="str">
        <f t="shared" si="2"/>
        <v/>
      </c>
      <c r="C49" s="29" t="str">
        <f t="shared" si="2"/>
        <v/>
      </c>
      <c r="D49" s="38" t="str">
        <f t="shared" si="3"/>
        <v/>
      </c>
      <c r="E49" s="38" t="str">
        <f t="shared" si="3"/>
        <v/>
      </c>
    </row>
    <row r="50" spans="2:5" ht="15.75" customHeight="1">
      <c r="B50" s="29" t="str">
        <f t="shared" si="2"/>
        <v/>
      </c>
      <c r="C50" s="29" t="str">
        <f t="shared" si="2"/>
        <v/>
      </c>
      <c r="D50" s="38" t="str">
        <f t="shared" si="3"/>
        <v/>
      </c>
      <c r="E50" s="38" t="str">
        <f t="shared" si="3"/>
        <v/>
      </c>
    </row>
    <row r="51" spans="2:5" ht="15.75" customHeight="1">
      <c r="B51" s="29" t="str">
        <f t="shared" si="2"/>
        <v/>
      </c>
      <c r="C51" s="29" t="str">
        <f t="shared" si="2"/>
        <v/>
      </c>
      <c r="D51" s="38" t="str">
        <f t="shared" si="3"/>
        <v/>
      </c>
      <c r="E51" s="38" t="str">
        <f t="shared" si="3"/>
        <v/>
      </c>
    </row>
    <row r="52" spans="2:5" ht="15.75" customHeight="1">
      <c r="B52" s="29" t="str">
        <f t="shared" si="2"/>
        <v/>
      </c>
      <c r="C52" s="29" t="str">
        <f t="shared" si="2"/>
        <v/>
      </c>
      <c r="D52" s="38" t="str">
        <f t="shared" si="3"/>
        <v/>
      </c>
      <c r="E52" s="38" t="str">
        <f t="shared" si="3"/>
        <v/>
      </c>
    </row>
    <row r="53" spans="2:5" ht="15.75" customHeight="1">
      <c r="B53" s="26"/>
      <c r="C53" s="27"/>
    </row>
    <row r="54" spans="2:5">
      <c r="B54" s="24" t="s">
        <v>23</v>
      </c>
    </row>
    <row r="55" spans="2:5" ht="15" thickBot="1">
      <c r="B55" s="18" t="s">
        <v>136</v>
      </c>
    </row>
    <row r="56" spans="2:5" ht="26">
      <c r="B56" s="33" t="s">
        <v>24</v>
      </c>
      <c r="C56" s="34" t="s">
        <v>25</v>
      </c>
    </row>
    <row r="57" spans="2:5">
      <c r="B57" s="35" t="s">
        <v>26</v>
      </c>
      <c r="C57" s="44"/>
    </row>
    <row r="58" spans="2:5" ht="15" thickBot="1">
      <c r="B58" s="45" t="s">
        <v>27</v>
      </c>
      <c r="C58" s="46">
        <f>C57*4</f>
        <v>0</v>
      </c>
    </row>
    <row r="60" spans="2:5">
      <c r="B60" s="24" t="s">
        <v>28</v>
      </c>
    </row>
    <row r="61" spans="2:5" ht="15" thickBot="1">
      <c r="B61" s="18" t="s">
        <v>137</v>
      </c>
    </row>
    <row r="62" spans="2:5" ht="26">
      <c r="B62" s="33" t="s">
        <v>29</v>
      </c>
      <c r="C62" s="34" t="s">
        <v>30</v>
      </c>
    </row>
    <row r="63" spans="2:5">
      <c r="B63" s="35" t="s">
        <v>31</v>
      </c>
      <c r="C63" s="44"/>
    </row>
    <row r="64" spans="2:5" ht="15" thickBot="1">
      <c r="B64" s="45" t="s">
        <v>132</v>
      </c>
      <c r="C64" s="46">
        <f>C63*500</f>
        <v>0</v>
      </c>
    </row>
    <row r="65" spans="2:3">
      <c r="B65" s="75"/>
      <c r="C65" s="76"/>
    </row>
    <row r="66" spans="2:3">
      <c r="B66" s="24" t="s">
        <v>147</v>
      </c>
    </row>
    <row r="67" spans="2:3" ht="15" thickBot="1">
      <c r="B67" s="18" t="s">
        <v>149</v>
      </c>
    </row>
    <row r="68" spans="2:3" ht="26">
      <c r="B68" s="33" t="s">
        <v>148</v>
      </c>
      <c r="C68" s="34" t="s">
        <v>142</v>
      </c>
    </row>
    <row r="69" spans="2:3">
      <c r="B69" s="35" t="s">
        <v>145</v>
      </c>
      <c r="C69" s="44"/>
    </row>
    <row r="70" spans="2:3" ht="15" thickBot="1">
      <c r="B70" s="45" t="s">
        <v>146</v>
      </c>
      <c r="C70" s="46">
        <f>C69*404</f>
        <v>0</v>
      </c>
    </row>
  </sheetData>
  <sheetProtection insertRows="0"/>
  <mergeCells count="3">
    <mergeCell ref="A3:N3"/>
    <mergeCell ref="A1:H1"/>
    <mergeCell ref="B27:G27"/>
  </mergeCells>
  <pageMargins left="0.7" right="0.7" top="0.78740157499999996" bottom="0.78740157499999996" header="0.3" footer="0.3"/>
  <pageSetup paperSize="9" orientation="landscape" r:id="rId1"/>
  <ignoredErrors>
    <ignoredError sqref="B43 B44:B52 C43:C52 D43:D52 E43:E5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D0E0-DC02-4218-9383-A2BB487E500C}">
  <dimension ref="A1:H129"/>
  <sheetViews>
    <sheetView tabSelected="1" topLeftCell="B117" zoomScaleNormal="100" workbookViewId="0">
      <selection activeCell="E126" sqref="E126"/>
    </sheetView>
  </sheetViews>
  <sheetFormatPr defaultColWidth="9.1796875" defaultRowHeight="14.5"/>
  <cols>
    <col min="1" max="1" width="21.81640625" style="1" customWidth="1"/>
    <col min="2" max="2" width="94.1796875" customWidth="1"/>
    <col min="3" max="3" width="25.7265625" customWidth="1"/>
    <col min="4" max="4" width="19.81640625" customWidth="1"/>
    <col min="5" max="5" width="16.81640625" customWidth="1"/>
    <col min="6" max="6" width="38.26953125" customWidth="1"/>
  </cols>
  <sheetData>
    <row r="1" spans="1:8" ht="35.25" customHeight="1">
      <c r="A1" s="81" t="s">
        <v>38</v>
      </c>
      <c r="B1" s="81"/>
      <c r="C1" s="81"/>
      <c r="D1" s="81"/>
      <c r="E1" s="81"/>
      <c r="F1" s="81"/>
      <c r="G1" s="6"/>
      <c r="H1" s="6"/>
    </row>
    <row r="2" spans="1:8" ht="15" thickBot="1"/>
    <row r="3" spans="1:8" ht="30" customHeight="1">
      <c r="A3" s="49" t="s">
        <v>32</v>
      </c>
      <c r="B3" s="85" t="s">
        <v>33</v>
      </c>
      <c r="C3" s="86"/>
      <c r="D3" s="87"/>
      <c r="E3" s="50" t="s">
        <v>41</v>
      </c>
    </row>
    <row r="4" spans="1:8" ht="30" customHeight="1">
      <c r="A4" s="51">
        <v>1</v>
      </c>
      <c r="B4" s="88" t="s">
        <v>133</v>
      </c>
      <c r="C4" s="89"/>
      <c r="D4" s="90"/>
      <c r="E4" s="48">
        <f>'Vyplnění cenové specifikace'!C12</f>
        <v>0</v>
      </c>
    </row>
    <row r="5" spans="1:8" ht="30" customHeight="1">
      <c r="A5" s="51">
        <v>2</v>
      </c>
      <c r="B5" s="88" t="s">
        <v>34</v>
      </c>
      <c r="C5" s="89">
        <f>'Vyplnění cenové specifikace'!H27</f>
        <v>0</v>
      </c>
      <c r="D5" s="90"/>
      <c r="E5" s="48">
        <f>'Vyplnění cenové specifikace'!H27</f>
        <v>0</v>
      </c>
    </row>
    <row r="6" spans="1:8" ht="30" customHeight="1">
      <c r="A6" s="51">
        <v>3</v>
      </c>
      <c r="B6" s="88" t="s">
        <v>35</v>
      </c>
      <c r="C6" s="89">
        <f>'Vyplnění cenové specifikace'!C38</f>
        <v>0</v>
      </c>
      <c r="D6" s="90"/>
      <c r="E6" s="48">
        <f>'Vyplnění cenové specifikace'!C38</f>
        <v>0</v>
      </c>
    </row>
    <row r="7" spans="1:8" ht="14.25" hidden="1" customHeight="1"/>
    <row r="8" spans="1:8" ht="21" customHeight="1">
      <c r="A8" s="94">
        <v>4</v>
      </c>
      <c r="B8" s="88" t="s">
        <v>144</v>
      </c>
      <c r="C8" s="89" t="s">
        <v>142</v>
      </c>
      <c r="D8" s="90" t="s">
        <v>143</v>
      </c>
      <c r="E8" s="48">
        <f>'Vyplnění cenové specifikace'!C70</f>
        <v>0</v>
      </c>
    </row>
    <row r="9" spans="1:8" ht="31.5" hidden="1" customHeight="1">
      <c r="A9" s="95"/>
      <c r="B9" s="88"/>
      <c r="C9" s="89" t="s">
        <v>130</v>
      </c>
      <c r="D9" s="90">
        <v>404</v>
      </c>
      <c r="E9" s="48"/>
    </row>
    <row r="10" spans="1:8" ht="30" customHeight="1" thickBot="1">
      <c r="A10" s="52"/>
      <c r="B10" s="91" t="s">
        <v>39</v>
      </c>
      <c r="C10" s="92"/>
      <c r="D10" s="93"/>
      <c r="E10" s="53">
        <f>E4+E5+E6+E8</f>
        <v>0</v>
      </c>
    </row>
    <row r="14" spans="1:8" ht="26">
      <c r="A14" s="81" t="s">
        <v>54</v>
      </c>
      <c r="B14" s="81"/>
      <c r="C14" s="81"/>
      <c r="D14" s="81"/>
      <c r="E14" s="81"/>
      <c r="F14" s="81"/>
    </row>
    <row r="15" spans="1:8" ht="15" thickBot="1"/>
    <row r="16" spans="1:8" ht="32.25" customHeight="1">
      <c r="A16" s="49" t="s">
        <v>32</v>
      </c>
      <c r="B16" s="50" t="s">
        <v>33</v>
      </c>
      <c r="C16" s="50" t="s">
        <v>57</v>
      </c>
      <c r="D16" s="50" t="s">
        <v>40</v>
      </c>
      <c r="E16" s="50" t="s">
        <v>41</v>
      </c>
    </row>
    <row r="17" spans="1:6">
      <c r="A17" s="51">
        <v>1</v>
      </c>
      <c r="B17" s="47" t="s">
        <v>56</v>
      </c>
      <c r="C17" s="79" t="s">
        <v>130</v>
      </c>
      <c r="D17" s="47">
        <v>3600</v>
      </c>
      <c r="E17" s="48">
        <f>_xlfn.AGGREGATE(6,,C17:D17)</f>
        <v>3600</v>
      </c>
    </row>
    <row r="18" spans="1:6" ht="16" thickBot="1">
      <c r="A18" s="52"/>
      <c r="B18" s="91" t="s">
        <v>55</v>
      </c>
      <c r="C18" s="92"/>
      <c r="D18" s="93"/>
      <c r="E18" s="53">
        <f>SUM(E17:E17)</f>
        <v>3600</v>
      </c>
    </row>
    <row r="22" spans="1:6" ht="26">
      <c r="A22" s="81" t="s">
        <v>42</v>
      </c>
      <c r="B22" s="81"/>
      <c r="C22" s="81"/>
      <c r="D22" s="81"/>
      <c r="E22" s="81"/>
      <c r="F22" s="81"/>
    </row>
    <row r="23" spans="1:6" ht="15" thickBot="1"/>
    <row r="24" spans="1:6" ht="26">
      <c r="A24" s="49" t="s">
        <v>32</v>
      </c>
      <c r="B24" s="50" t="s">
        <v>33</v>
      </c>
      <c r="C24" s="50" t="s">
        <v>47</v>
      </c>
      <c r="D24" s="50" t="s">
        <v>40</v>
      </c>
      <c r="E24" s="50" t="s">
        <v>41</v>
      </c>
    </row>
    <row r="25" spans="1:6" ht="26">
      <c r="A25" s="51">
        <v>1</v>
      </c>
      <c r="B25" s="47" t="s">
        <v>134</v>
      </c>
      <c r="C25" s="79" t="s">
        <v>130</v>
      </c>
      <c r="D25" s="62">
        <v>28</v>
      </c>
      <c r="E25" s="48">
        <f>_xlfn.AGGREGATE(6,,C25:D25)</f>
        <v>28</v>
      </c>
    </row>
    <row r="26" spans="1:6" ht="30.75" customHeight="1">
      <c r="A26" s="51">
        <v>2</v>
      </c>
      <c r="B26" s="47" t="s">
        <v>135</v>
      </c>
      <c r="C26" s="79" t="s">
        <v>130</v>
      </c>
      <c r="D26" s="62">
        <v>37</v>
      </c>
      <c r="E26" s="48">
        <f>_xlfn.AGGREGATE(6,,C26:D26)</f>
        <v>37</v>
      </c>
    </row>
    <row r="27" spans="1:6" ht="16" thickBot="1">
      <c r="A27" s="52"/>
      <c r="B27" s="91" t="s">
        <v>51</v>
      </c>
      <c r="C27" s="92"/>
      <c r="D27" s="93"/>
      <c r="E27" s="53">
        <f>E25+E26</f>
        <v>65</v>
      </c>
    </row>
    <row r="30" spans="1:6" ht="26">
      <c r="A30" s="81" t="s">
        <v>43</v>
      </c>
      <c r="B30" s="81"/>
      <c r="C30" s="81"/>
      <c r="D30" s="81"/>
      <c r="E30" s="81"/>
      <c r="F30" s="81"/>
    </row>
    <row r="31" spans="1:6" ht="15" thickBot="1"/>
    <row r="32" spans="1:6" ht="26">
      <c r="A32" s="49" t="s">
        <v>32</v>
      </c>
      <c r="B32" s="50" t="s">
        <v>33</v>
      </c>
      <c r="C32" s="50" t="s">
        <v>46</v>
      </c>
      <c r="D32" s="50" t="s">
        <v>44</v>
      </c>
      <c r="E32" s="50" t="s">
        <v>41</v>
      </c>
    </row>
    <row r="33" spans="1:5">
      <c r="A33" s="51">
        <v>1</v>
      </c>
      <c r="B33" s="47" t="s">
        <v>45</v>
      </c>
      <c r="C33" s="79" t="s">
        <v>130</v>
      </c>
      <c r="D33">
        <v>3600</v>
      </c>
      <c r="E33" s="48">
        <f>_xlfn.AGGREGATE(6,,C33:D33)</f>
        <v>3600</v>
      </c>
    </row>
    <row r="34" spans="1:5" ht="16" thickBot="1">
      <c r="A34" s="52"/>
      <c r="B34" s="91" t="s">
        <v>50</v>
      </c>
      <c r="C34" s="92"/>
      <c r="D34" s="93"/>
      <c r="E34" s="53">
        <f>SUM(E33)</f>
        <v>3600</v>
      </c>
    </row>
    <row r="37" spans="1:5" ht="16" thickBot="1">
      <c r="A37" s="91" t="s">
        <v>49</v>
      </c>
      <c r="B37" s="92"/>
      <c r="C37" s="92"/>
      <c r="D37" s="93"/>
      <c r="E37" s="53">
        <f>E10+E18+E27+E34</f>
        <v>7265</v>
      </c>
    </row>
    <row r="40" spans="1:5" ht="15" thickBot="1">
      <c r="A40" s="18" t="s">
        <v>48</v>
      </c>
      <c r="B40" s="18"/>
    </row>
    <row r="41" spans="1:5" ht="26">
      <c r="A41" s="49" t="s">
        <v>60</v>
      </c>
      <c r="B41" s="50" t="s">
        <v>59</v>
      </c>
      <c r="C41" s="50" t="s">
        <v>46</v>
      </c>
      <c r="D41" s="50" t="s">
        <v>44</v>
      </c>
      <c r="E41" s="50" t="s">
        <v>41</v>
      </c>
    </row>
    <row r="42" spans="1:5">
      <c r="A42" s="63">
        <v>96</v>
      </c>
      <c r="B42" s="65" t="s">
        <v>61</v>
      </c>
      <c r="C42" s="79" t="s">
        <v>130</v>
      </c>
      <c r="D42" s="71">
        <v>410.4</v>
      </c>
      <c r="E42" s="48">
        <f t="shared" ref="E42:E73" si="0">_xlfn.AGGREGATE(6,,C42:D42)</f>
        <v>410.4</v>
      </c>
    </row>
    <row r="43" spans="1:5">
      <c r="A43" s="63">
        <v>101</v>
      </c>
      <c r="B43" s="65" t="s">
        <v>62</v>
      </c>
      <c r="C43" s="79" t="str">
        <f>C33</f>
        <v>doplní zhotovitel</v>
      </c>
      <c r="D43" s="71">
        <v>316.8</v>
      </c>
      <c r="E43" s="48">
        <f t="shared" si="0"/>
        <v>316.8</v>
      </c>
    </row>
    <row r="44" spans="1:5">
      <c r="A44" s="63">
        <v>109</v>
      </c>
      <c r="B44" s="65" t="s">
        <v>63</v>
      </c>
      <c r="C44" s="79" t="str">
        <f>C33</f>
        <v>doplní zhotovitel</v>
      </c>
      <c r="D44" s="71">
        <v>285.3</v>
      </c>
      <c r="E44" s="48">
        <f t="shared" si="0"/>
        <v>285.3</v>
      </c>
    </row>
    <row r="45" spans="1:5">
      <c r="A45" s="63">
        <v>107</v>
      </c>
      <c r="B45" s="65" t="s">
        <v>64</v>
      </c>
      <c r="C45" s="79" t="str">
        <f>C33</f>
        <v>doplní zhotovitel</v>
      </c>
      <c r="D45" s="71">
        <v>236.7</v>
      </c>
      <c r="E45" s="48">
        <f t="shared" si="0"/>
        <v>236.7</v>
      </c>
    </row>
    <row r="46" spans="1:5">
      <c r="A46" s="63">
        <v>95</v>
      </c>
      <c r="B46" s="65" t="s">
        <v>65</v>
      </c>
      <c r="C46" s="79" t="str">
        <f>C33</f>
        <v>doplní zhotovitel</v>
      </c>
      <c r="D46" s="72">
        <v>232.2</v>
      </c>
      <c r="E46" s="48">
        <f t="shared" si="0"/>
        <v>232.2</v>
      </c>
    </row>
    <row r="47" spans="1:5">
      <c r="A47" s="63">
        <v>93</v>
      </c>
      <c r="B47" s="65" t="s">
        <v>66</v>
      </c>
      <c r="C47" s="79" t="str">
        <f>C33</f>
        <v>doplní zhotovitel</v>
      </c>
      <c r="D47" s="71">
        <v>166.5</v>
      </c>
      <c r="E47" s="48">
        <f t="shared" si="0"/>
        <v>166.5</v>
      </c>
    </row>
    <row r="48" spans="1:5">
      <c r="A48" s="63">
        <v>117</v>
      </c>
      <c r="B48" s="65" t="s">
        <v>67</v>
      </c>
      <c r="C48" s="79" t="str">
        <f>C33</f>
        <v>doplní zhotovitel</v>
      </c>
      <c r="D48" s="71">
        <v>149.85</v>
      </c>
      <c r="E48" s="48">
        <f t="shared" si="0"/>
        <v>149.85</v>
      </c>
    </row>
    <row r="49" spans="1:5">
      <c r="A49" s="63">
        <v>108</v>
      </c>
      <c r="B49" s="65" t="s">
        <v>68</v>
      </c>
      <c r="C49" s="79" t="str">
        <f>C33</f>
        <v>doplní zhotovitel</v>
      </c>
      <c r="D49" s="71">
        <v>139.5</v>
      </c>
      <c r="E49" s="48">
        <f t="shared" si="0"/>
        <v>139.5</v>
      </c>
    </row>
    <row r="50" spans="1:5">
      <c r="A50" s="63">
        <v>99</v>
      </c>
      <c r="B50" s="66" t="s">
        <v>69</v>
      </c>
      <c r="C50" s="79" t="str">
        <f>C33</f>
        <v>doplní zhotovitel</v>
      </c>
      <c r="D50" s="71">
        <v>81</v>
      </c>
      <c r="E50" s="48">
        <f t="shared" si="0"/>
        <v>81</v>
      </c>
    </row>
    <row r="51" spans="1:5">
      <c r="A51" s="63">
        <v>120</v>
      </c>
      <c r="B51" s="65" t="s">
        <v>70</v>
      </c>
      <c r="C51" s="79" t="str">
        <f>C33</f>
        <v>doplní zhotovitel</v>
      </c>
      <c r="D51" s="71">
        <v>76.5</v>
      </c>
      <c r="E51" s="48">
        <f t="shared" si="0"/>
        <v>76.5</v>
      </c>
    </row>
    <row r="52" spans="1:5">
      <c r="A52" s="63">
        <v>115</v>
      </c>
      <c r="B52" s="65" t="s">
        <v>71</v>
      </c>
      <c r="C52" s="79" t="str">
        <f>C33</f>
        <v>doplní zhotovitel</v>
      </c>
      <c r="D52" s="71">
        <v>74.7</v>
      </c>
      <c r="E52" s="48">
        <f t="shared" si="0"/>
        <v>74.7</v>
      </c>
    </row>
    <row r="53" spans="1:5">
      <c r="A53" s="63">
        <v>107.5</v>
      </c>
      <c r="B53" s="64" t="s">
        <v>72</v>
      </c>
      <c r="C53" s="79" t="str">
        <f>C33</f>
        <v>doplní zhotovitel</v>
      </c>
      <c r="D53" s="72">
        <v>72</v>
      </c>
      <c r="E53" s="48">
        <f t="shared" si="0"/>
        <v>72</v>
      </c>
    </row>
    <row r="54" spans="1:5">
      <c r="A54" s="63">
        <v>118</v>
      </c>
      <c r="B54" s="65" t="s">
        <v>73</v>
      </c>
      <c r="C54" s="79" t="str">
        <f>C33</f>
        <v>doplní zhotovitel</v>
      </c>
      <c r="D54" s="71">
        <v>66.150000000000006</v>
      </c>
      <c r="E54" s="48">
        <f t="shared" si="0"/>
        <v>66.150000000000006</v>
      </c>
    </row>
    <row r="55" spans="1:5">
      <c r="A55" s="63">
        <v>5</v>
      </c>
      <c r="B55" s="64" t="s">
        <v>74</v>
      </c>
      <c r="C55" s="79" t="str">
        <f>C33</f>
        <v>doplní zhotovitel</v>
      </c>
      <c r="D55" s="71">
        <v>55.8</v>
      </c>
      <c r="E55" s="48">
        <f t="shared" si="0"/>
        <v>55.8</v>
      </c>
    </row>
    <row r="56" spans="1:5">
      <c r="A56" s="63">
        <v>100</v>
      </c>
      <c r="B56" s="65" t="s">
        <v>75</v>
      </c>
      <c r="C56" s="79" t="str">
        <f>C33</f>
        <v>doplní zhotovitel</v>
      </c>
      <c r="D56" s="71">
        <v>54.9</v>
      </c>
      <c r="E56" s="48">
        <f t="shared" si="0"/>
        <v>54.9</v>
      </c>
    </row>
    <row r="57" spans="1:5">
      <c r="A57" s="63">
        <v>112</v>
      </c>
      <c r="B57" s="65" t="s">
        <v>76</v>
      </c>
      <c r="C57" s="79" t="str">
        <f>C33</f>
        <v>doplní zhotovitel</v>
      </c>
      <c r="D57" s="71">
        <v>53.55</v>
      </c>
      <c r="E57" s="48">
        <f t="shared" si="0"/>
        <v>53.55</v>
      </c>
    </row>
    <row r="58" spans="1:5">
      <c r="A58" s="63">
        <v>103</v>
      </c>
      <c r="B58" s="65" t="s">
        <v>77</v>
      </c>
      <c r="C58" s="79" t="str">
        <f>C33</f>
        <v>doplní zhotovitel</v>
      </c>
      <c r="D58" s="71">
        <v>49.95</v>
      </c>
      <c r="E58" s="48">
        <f t="shared" si="0"/>
        <v>49.95</v>
      </c>
    </row>
    <row r="59" spans="1:5">
      <c r="A59" s="63">
        <v>105</v>
      </c>
      <c r="B59" s="65" t="s">
        <v>78</v>
      </c>
      <c r="C59" s="79" t="str">
        <f>C33</f>
        <v>doplní zhotovitel</v>
      </c>
      <c r="D59" s="71">
        <v>49.95</v>
      </c>
      <c r="E59" s="48">
        <f t="shared" si="0"/>
        <v>49.95</v>
      </c>
    </row>
    <row r="60" spans="1:5">
      <c r="A60" s="63">
        <v>2</v>
      </c>
      <c r="B60" s="64" t="s">
        <v>79</v>
      </c>
      <c r="C60" s="79" t="str">
        <f>C33</f>
        <v>doplní zhotovitel</v>
      </c>
      <c r="D60" s="71">
        <v>49.5</v>
      </c>
      <c r="E60" s="48">
        <f t="shared" si="0"/>
        <v>49.5</v>
      </c>
    </row>
    <row r="61" spans="1:5">
      <c r="A61" s="63">
        <v>32</v>
      </c>
      <c r="B61" s="64" t="s">
        <v>80</v>
      </c>
      <c r="C61" s="79" t="str">
        <f>C33</f>
        <v>doplní zhotovitel</v>
      </c>
      <c r="D61" s="71">
        <v>49.5</v>
      </c>
      <c r="E61" s="48">
        <f t="shared" si="0"/>
        <v>49.5</v>
      </c>
    </row>
    <row r="62" spans="1:5">
      <c r="A62" s="63">
        <v>136</v>
      </c>
      <c r="B62" s="67" t="s">
        <v>81</v>
      </c>
      <c r="C62" s="79" t="str">
        <f>C33</f>
        <v>doplní zhotovitel</v>
      </c>
      <c r="D62" s="71">
        <v>48.6</v>
      </c>
      <c r="E62" s="48">
        <f t="shared" si="0"/>
        <v>48.6</v>
      </c>
    </row>
    <row r="63" spans="1:5">
      <c r="A63" s="63">
        <v>144</v>
      </c>
      <c r="B63" s="65" t="s">
        <v>82</v>
      </c>
      <c r="C63" s="79" t="str">
        <f>C33</f>
        <v>doplní zhotovitel</v>
      </c>
      <c r="D63" s="71">
        <v>47.7</v>
      </c>
      <c r="E63" s="48">
        <f t="shared" si="0"/>
        <v>47.7</v>
      </c>
    </row>
    <row r="64" spans="1:5">
      <c r="A64" s="63">
        <v>54</v>
      </c>
      <c r="B64" s="68" t="s">
        <v>83</v>
      </c>
      <c r="C64" s="79" t="str">
        <f>C33</f>
        <v>doplní zhotovitel</v>
      </c>
      <c r="D64" s="71">
        <v>46.8</v>
      </c>
      <c r="E64" s="48">
        <f t="shared" si="0"/>
        <v>46.8</v>
      </c>
    </row>
    <row r="65" spans="1:5">
      <c r="A65" s="63">
        <v>121</v>
      </c>
      <c r="B65" s="65" t="s">
        <v>84</v>
      </c>
      <c r="C65" s="79" t="str">
        <f>C33</f>
        <v>doplní zhotovitel</v>
      </c>
      <c r="D65" s="71">
        <v>45</v>
      </c>
      <c r="E65" s="48">
        <f t="shared" si="0"/>
        <v>45</v>
      </c>
    </row>
    <row r="66" spans="1:5">
      <c r="A66" s="63">
        <v>145</v>
      </c>
      <c r="B66" s="65" t="s">
        <v>85</v>
      </c>
      <c r="C66" s="79" t="str">
        <f>C33</f>
        <v>doplní zhotovitel</v>
      </c>
      <c r="D66" s="71">
        <v>45</v>
      </c>
      <c r="E66" s="48">
        <f t="shared" si="0"/>
        <v>45</v>
      </c>
    </row>
    <row r="67" spans="1:5">
      <c r="A67" s="63">
        <v>102</v>
      </c>
      <c r="B67" s="65" t="s">
        <v>86</v>
      </c>
      <c r="C67" s="79" t="str">
        <f>C33</f>
        <v>doplní zhotovitel</v>
      </c>
      <c r="D67" s="71">
        <v>43.2</v>
      </c>
      <c r="E67" s="48">
        <f t="shared" si="0"/>
        <v>43.2</v>
      </c>
    </row>
    <row r="68" spans="1:5">
      <c r="A68" s="63">
        <v>126</v>
      </c>
      <c r="B68" s="65" t="s">
        <v>87</v>
      </c>
      <c r="C68" s="79" t="str">
        <f>C33</f>
        <v>doplní zhotovitel</v>
      </c>
      <c r="D68" s="74">
        <v>43.2</v>
      </c>
      <c r="E68" s="48">
        <f t="shared" si="0"/>
        <v>43.2</v>
      </c>
    </row>
    <row r="69" spans="1:5">
      <c r="A69" s="63">
        <v>39</v>
      </c>
      <c r="B69" s="64" t="s">
        <v>88</v>
      </c>
      <c r="C69" s="79" t="str">
        <f>C33</f>
        <v>doplní zhotovitel</v>
      </c>
      <c r="D69" s="74">
        <v>35.1</v>
      </c>
      <c r="E69" s="48">
        <f t="shared" si="0"/>
        <v>35.1</v>
      </c>
    </row>
    <row r="70" spans="1:5">
      <c r="A70" s="63">
        <v>127</v>
      </c>
      <c r="B70" s="67" t="s">
        <v>89</v>
      </c>
      <c r="C70" s="79" t="str">
        <f>C33</f>
        <v>doplní zhotovitel</v>
      </c>
      <c r="D70" s="71">
        <v>35.1</v>
      </c>
      <c r="E70" s="48">
        <f t="shared" si="0"/>
        <v>35.1</v>
      </c>
    </row>
    <row r="71" spans="1:5">
      <c r="A71" s="63">
        <v>17</v>
      </c>
      <c r="B71" s="64" t="s">
        <v>90</v>
      </c>
      <c r="C71" s="79" t="str">
        <f>C33</f>
        <v>doplní zhotovitel</v>
      </c>
      <c r="D71" s="71">
        <v>32.4</v>
      </c>
      <c r="E71" s="48">
        <f t="shared" si="0"/>
        <v>32.4</v>
      </c>
    </row>
    <row r="72" spans="1:5">
      <c r="A72" s="63">
        <v>1</v>
      </c>
      <c r="B72" s="68" t="s">
        <v>91</v>
      </c>
      <c r="C72" s="79" t="str">
        <f>C33</f>
        <v>doplní zhotovitel</v>
      </c>
      <c r="D72" s="71">
        <v>31.5</v>
      </c>
      <c r="E72" s="48">
        <f t="shared" si="0"/>
        <v>31.5</v>
      </c>
    </row>
    <row r="73" spans="1:5">
      <c r="A73" s="63">
        <v>6</v>
      </c>
      <c r="B73" s="64" t="s">
        <v>92</v>
      </c>
      <c r="C73" s="79" t="str">
        <f>C33</f>
        <v>doplní zhotovitel</v>
      </c>
      <c r="D73" s="71">
        <v>29.7</v>
      </c>
      <c r="E73" s="48">
        <f t="shared" si="0"/>
        <v>29.7</v>
      </c>
    </row>
    <row r="74" spans="1:5">
      <c r="A74" s="63">
        <v>135</v>
      </c>
      <c r="B74" s="67" t="s">
        <v>93</v>
      </c>
      <c r="C74" s="79" t="str">
        <f>C33</f>
        <v>doplní zhotovitel</v>
      </c>
      <c r="D74" s="73">
        <v>28.8</v>
      </c>
      <c r="E74" s="48">
        <f t="shared" ref="E74:E105" si="1">_xlfn.AGGREGATE(6,,C74:D74)</f>
        <v>28.8</v>
      </c>
    </row>
    <row r="75" spans="1:5">
      <c r="A75" s="63">
        <v>24</v>
      </c>
      <c r="B75" s="64" t="s">
        <v>94</v>
      </c>
      <c r="C75" s="79" t="str">
        <f>C33</f>
        <v>doplní zhotovitel</v>
      </c>
      <c r="D75" s="71">
        <v>27.45</v>
      </c>
      <c r="E75" s="48">
        <f t="shared" si="1"/>
        <v>27.45</v>
      </c>
    </row>
    <row r="76" spans="1:5">
      <c r="A76" s="63">
        <v>21</v>
      </c>
      <c r="B76" s="64" t="s">
        <v>95</v>
      </c>
      <c r="C76" s="79" t="str">
        <f>C33</f>
        <v>doplní zhotovitel</v>
      </c>
      <c r="D76" s="71">
        <v>24.3</v>
      </c>
      <c r="E76" s="48">
        <f t="shared" si="1"/>
        <v>24.3</v>
      </c>
    </row>
    <row r="77" spans="1:5">
      <c r="A77" s="63">
        <v>47</v>
      </c>
      <c r="B77" s="64" t="s">
        <v>96</v>
      </c>
      <c r="C77" s="79" t="str">
        <f>C33</f>
        <v>doplní zhotovitel</v>
      </c>
      <c r="D77" s="71">
        <v>24.3</v>
      </c>
      <c r="E77" s="48">
        <f t="shared" si="1"/>
        <v>24.3</v>
      </c>
    </row>
    <row r="78" spans="1:5">
      <c r="A78" s="63">
        <v>134</v>
      </c>
      <c r="B78" s="67" t="s">
        <v>97</v>
      </c>
      <c r="C78" s="79" t="str">
        <f>C33</f>
        <v>doplní zhotovitel</v>
      </c>
      <c r="D78" s="71">
        <v>23.4</v>
      </c>
      <c r="E78" s="48">
        <f t="shared" si="1"/>
        <v>23.4</v>
      </c>
    </row>
    <row r="79" spans="1:5">
      <c r="A79" s="63">
        <v>3</v>
      </c>
      <c r="B79" s="68" t="s">
        <v>98</v>
      </c>
      <c r="C79" s="79" t="str">
        <f>C33</f>
        <v>doplní zhotovitel</v>
      </c>
      <c r="D79" s="71">
        <v>22.5</v>
      </c>
      <c r="E79" s="48">
        <f t="shared" si="1"/>
        <v>22.5</v>
      </c>
    </row>
    <row r="80" spans="1:5">
      <c r="A80" s="63">
        <v>110</v>
      </c>
      <c r="B80" s="65" t="s">
        <v>99</v>
      </c>
      <c r="C80" s="79" t="str">
        <f>C33</f>
        <v>doplní zhotovitel</v>
      </c>
      <c r="D80" s="71">
        <v>21.6</v>
      </c>
      <c r="E80" s="48">
        <f t="shared" si="1"/>
        <v>21.6</v>
      </c>
    </row>
    <row r="81" spans="1:5">
      <c r="A81" s="63">
        <v>301</v>
      </c>
      <c r="B81" s="69" t="s">
        <v>100</v>
      </c>
      <c r="C81" s="79" t="str">
        <f>C33</f>
        <v>doplní zhotovitel</v>
      </c>
      <c r="D81" s="71">
        <v>21.6</v>
      </c>
      <c r="E81" s="48">
        <f t="shared" si="1"/>
        <v>21.6</v>
      </c>
    </row>
    <row r="82" spans="1:5">
      <c r="A82" s="63">
        <v>113</v>
      </c>
      <c r="B82" s="65" t="s">
        <v>101</v>
      </c>
      <c r="C82" s="79" t="str">
        <f>C33</f>
        <v>doplní zhotovitel</v>
      </c>
      <c r="D82" s="71">
        <v>19.8</v>
      </c>
      <c r="E82" s="48">
        <f t="shared" si="1"/>
        <v>19.8</v>
      </c>
    </row>
    <row r="83" spans="1:5">
      <c r="A83" s="63">
        <v>119</v>
      </c>
      <c r="B83" s="65" t="s">
        <v>102</v>
      </c>
      <c r="C83" s="79" t="str">
        <f>C33</f>
        <v>doplní zhotovitel</v>
      </c>
      <c r="D83" s="71">
        <v>19.8</v>
      </c>
      <c r="E83" s="48">
        <f t="shared" si="1"/>
        <v>19.8</v>
      </c>
    </row>
    <row r="84" spans="1:5">
      <c r="A84" s="63">
        <v>128</v>
      </c>
      <c r="B84" s="69" t="s">
        <v>103</v>
      </c>
      <c r="C84" s="79" t="str">
        <f>C33</f>
        <v>doplní zhotovitel</v>
      </c>
      <c r="D84" s="71">
        <v>19.8</v>
      </c>
      <c r="E84" s="48">
        <f t="shared" si="1"/>
        <v>19.8</v>
      </c>
    </row>
    <row r="85" spans="1:5">
      <c r="A85" s="63">
        <v>302</v>
      </c>
      <c r="B85" s="64" t="s">
        <v>125</v>
      </c>
      <c r="C85" s="79" t="str">
        <f>C33</f>
        <v>doplní zhotovitel</v>
      </c>
      <c r="D85" s="71">
        <v>18</v>
      </c>
      <c r="E85" s="48">
        <f t="shared" si="1"/>
        <v>18</v>
      </c>
    </row>
    <row r="86" spans="1:5">
      <c r="A86" s="63">
        <v>8</v>
      </c>
      <c r="B86" s="64" t="s">
        <v>104</v>
      </c>
      <c r="C86" s="79" t="str">
        <f>C33</f>
        <v>doplní zhotovitel</v>
      </c>
      <c r="D86" s="71">
        <v>17.100000000000001</v>
      </c>
      <c r="E86" s="48">
        <f t="shared" si="1"/>
        <v>17.100000000000001</v>
      </c>
    </row>
    <row r="87" spans="1:5">
      <c r="A87" s="63">
        <v>52</v>
      </c>
      <c r="B87" s="64" t="s">
        <v>105</v>
      </c>
      <c r="C87" s="79" t="str">
        <f>C33</f>
        <v>doplní zhotovitel</v>
      </c>
      <c r="D87" s="71">
        <v>16.2</v>
      </c>
      <c r="E87" s="48">
        <f t="shared" si="1"/>
        <v>16.2</v>
      </c>
    </row>
    <row r="88" spans="1:5">
      <c r="A88" s="63">
        <v>132</v>
      </c>
      <c r="B88" s="69" t="s">
        <v>106</v>
      </c>
      <c r="C88" s="79" t="str">
        <f>C33</f>
        <v>doplní zhotovitel</v>
      </c>
      <c r="D88" s="71">
        <v>16.2</v>
      </c>
      <c r="E88" s="48">
        <f t="shared" si="1"/>
        <v>16.2</v>
      </c>
    </row>
    <row r="89" spans="1:5">
      <c r="A89" s="63">
        <v>45</v>
      </c>
      <c r="B89" s="64" t="s">
        <v>107</v>
      </c>
      <c r="C89" s="79" t="str">
        <f>C33</f>
        <v>doplní zhotovitel</v>
      </c>
      <c r="D89" s="71">
        <v>15.75</v>
      </c>
      <c r="E89" s="48">
        <f t="shared" si="1"/>
        <v>15.75</v>
      </c>
    </row>
    <row r="90" spans="1:5">
      <c r="A90" s="63">
        <v>38</v>
      </c>
      <c r="B90" s="64" t="s">
        <v>108</v>
      </c>
      <c r="C90" s="79" t="str">
        <f>C33</f>
        <v>doplní zhotovitel</v>
      </c>
      <c r="D90" s="71">
        <v>15.3</v>
      </c>
      <c r="E90" s="48">
        <f t="shared" si="1"/>
        <v>15.3</v>
      </c>
    </row>
    <row r="91" spans="1:5">
      <c r="A91" s="63">
        <v>26</v>
      </c>
      <c r="B91" s="64" t="s">
        <v>109</v>
      </c>
      <c r="C91" s="79" t="str">
        <f>C33</f>
        <v>doplní zhotovitel</v>
      </c>
      <c r="D91" s="71">
        <v>14.4</v>
      </c>
      <c r="E91" s="48">
        <f t="shared" si="1"/>
        <v>14.4</v>
      </c>
    </row>
    <row r="92" spans="1:5">
      <c r="A92" s="63">
        <v>43</v>
      </c>
      <c r="B92" s="68" t="s">
        <v>110</v>
      </c>
      <c r="C92" s="79" t="str">
        <f>C33</f>
        <v>doplní zhotovitel</v>
      </c>
      <c r="D92" s="71">
        <v>13.5</v>
      </c>
      <c r="E92" s="48">
        <f t="shared" si="1"/>
        <v>13.5</v>
      </c>
    </row>
    <row r="93" spans="1:5">
      <c r="A93" s="63">
        <v>44</v>
      </c>
      <c r="B93" s="68" t="s">
        <v>111</v>
      </c>
      <c r="C93" s="79" t="str">
        <f>C33</f>
        <v>doplní zhotovitel</v>
      </c>
      <c r="D93" s="71">
        <v>12.15</v>
      </c>
      <c r="E93" s="48">
        <f t="shared" si="1"/>
        <v>12.15</v>
      </c>
    </row>
    <row r="94" spans="1:5">
      <c r="A94" s="63">
        <v>129</v>
      </c>
      <c r="B94" s="67" t="s">
        <v>112</v>
      </c>
      <c r="C94" s="79" t="str">
        <f>C33</f>
        <v>doplní zhotovitel</v>
      </c>
      <c r="D94" s="71">
        <v>11.7</v>
      </c>
      <c r="E94" s="48">
        <f t="shared" si="1"/>
        <v>11.7</v>
      </c>
    </row>
    <row r="95" spans="1:5">
      <c r="A95" s="63">
        <v>41</v>
      </c>
      <c r="B95" s="68" t="s">
        <v>113</v>
      </c>
      <c r="C95" s="79" t="str">
        <f>C33</f>
        <v>doplní zhotovitel</v>
      </c>
      <c r="D95" s="70">
        <v>9.9</v>
      </c>
      <c r="E95" s="48">
        <f t="shared" si="1"/>
        <v>9.9</v>
      </c>
    </row>
    <row r="96" spans="1:5">
      <c r="A96" s="63">
        <v>71</v>
      </c>
      <c r="B96" s="64" t="s">
        <v>114</v>
      </c>
      <c r="C96" s="79" t="str">
        <f>C33</f>
        <v>doplní zhotovitel</v>
      </c>
      <c r="D96" s="71">
        <v>9.4499999999999993</v>
      </c>
      <c r="E96" s="48">
        <f t="shared" si="1"/>
        <v>9.4499999999999993</v>
      </c>
    </row>
    <row r="97" spans="1:5">
      <c r="A97" s="63">
        <v>72</v>
      </c>
      <c r="B97" s="68" t="s">
        <v>115</v>
      </c>
      <c r="C97" s="79" t="str">
        <f>C33</f>
        <v>doplní zhotovitel</v>
      </c>
      <c r="D97" s="71">
        <v>9.4499999999999993</v>
      </c>
      <c r="E97" s="48">
        <f t="shared" si="1"/>
        <v>9.4499999999999993</v>
      </c>
    </row>
    <row r="98" spans="1:5">
      <c r="A98" s="63">
        <v>73</v>
      </c>
      <c r="B98" s="64" t="s">
        <v>116</v>
      </c>
      <c r="C98" s="79" t="str">
        <f>C33</f>
        <v>doplní zhotovitel</v>
      </c>
      <c r="D98" s="74">
        <v>9.4499999999999993</v>
      </c>
      <c r="E98" s="48">
        <f t="shared" si="1"/>
        <v>9.4499999999999993</v>
      </c>
    </row>
    <row r="99" spans="1:5">
      <c r="A99" s="63">
        <v>19</v>
      </c>
      <c r="B99" s="64" t="s">
        <v>117</v>
      </c>
      <c r="C99" s="79" t="str">
        <f>C33</f>
        <v>doplní zhotovitel</v>
      </c>
      <c r="D99" s="71">
        <v>9</v>
      </c>
      <c r="E99" s="48">
        <f t="shared" si="1"/>
        <v>9</v>
      </c>
    </row>
    <row r="100" spans="1:5">
      <c r="A100" s="63">
        <v>131</v>
      </c>
      <c r="B100" s="67" t="s">
        <v>118</v>
      </c>
      <c r="C100" s="79" t="str">
        <f>C33</f>
        <v>doplní zhotovitel</v>
      </c>
      <c r="D100" s="71">
        <v>9</v>
      </c>
      <c r="E100" s="48">
        <f t="shared" si="1"/>
        <v>9</v>
      </c>
    </row>
    <row r="101" spans="1:5">
      <c r="A101" s="63">
        <v>58</v>
      </c>
      <c r="B101" s="68" t="s">
        <v>119</v>
      </c>
      <c r="C101" s="79" t="str">
        <f>C33</f>
        <v>doplní zhotovitel</v>
      </c>
      <c r="D101" s="71">
        <v>8.1</v>
      </c>
      <c r="E101" s="48">
        <f t="shared" si="1"/>
        <v>8.1</v>
      </c>
    </row>
    <row r="102" spans="1:5">
      <c r="A102" s="63">
        <v>66</v>
      </c>
      <c r="B102" s="64" t="s">
        <v>120</v>
      </c>
      <c r="C102" s="79" t="str">
        <f>C33</f>
        <v>doplní zhotovitel</v>
      </c>
      <c r="D102" s="71">
        <v>8.1</v>
      </c>
      <c r="E102" s="48">
        <f t="shared" si="1"/>
        <v>8.1</v>
      </c>
    </row>
    <row r="103" spans="1:5">
      <c r="A103" s="63">
        <v>133</v>
      </c>
      <c r="B103" s="67" t="s">
        <v>121</v>
      </c>
      <c r="C103" s="79" t="str">
        <f>C33</f>
        <v>doplní zhotovitel</v>
      </c>
      <c r="D103" s="71">
        <v>7.2</v>
      </c>
      <c r="E103" s="48">
        <f t="shared" si="1"/>
        <v>7.2</v>
      </c>
    </row>
    <row r="104" spans="1:5">
      <c r="A104" s="63">
        <v>46</v>
      </c>
      <c r="B104" s="64" t="s">
        <v>122</v>
      </c>
      <c r="C104" s="79" t="str">
        <f>C33</f>
        <v>doplní zhotovitel</v>
      </c>
      <c r="D104" s="71">
        <v>6.3</v>
      </c>
      <c r="E104" s="48">
        <f t="shared" si="1"/>
        <v>6.3</v>
      </c>
    </row>
    <row r="105" spans="1:5">
      <c r="A105" s="63">
        <v>130</v>
      </c>
      <c r="B105" s="69" t="s">
        <v>123</v>
      </c>
      <c r="C105" s="79" t="str">
        <f>C33</f>
        <v>doplní zhotovitel</v>
      </c>
      <c r="D105" s="71">
        <v>3.6</v>
      </c>
      <c r="E105" s="48">
        <f t="shared" si="1"/>
        <v>3.6</v>
      </c>
    </row>
    <row r="106" spans="1:5">
      <c r="A106" s="63">
        <v>92</v>
      </c>
      <c r="B106" s="65" t="s">
        <v>124</v>
      </c>
      <c r="C106" s="79" t="str">
        <f>C33</f>
        <v>doplní zhotovitel</v>
      </c>
      <c r="D106" s="71">
        <v>0</v>
      </c>
      <c r="E106" s="48">
        <f t="shared" ref="E106" si="2">_xlfn.AGGREGATE(6,,C106:D106)</f>
        <v>0</v>
      </c>
    </row>
    <row r="108" spans="1:5">
      <c r="A108" s="59"/>
      <c r="E108" s="60"/>
    </row>
    <row r="109" spans="1:5">
      <c r="A109" s="57" t="s">
        <v>53</v>
      </c>
    </row>
    <row r="110" spans="1:5">
      <c r="A110" s="58" t="s">
        <v>58</v>
      </c>
    </row>
    <row r="116" spans="1:5" ht="15" thickBot="1"/>
    <row r="117" spans="1:5" ht="26">
      <c r="A117" s="50" t="s">
        <v>126</v>
      </c>
      <c r="B117" s="85"/>
      <c r="C117" s="86"/>
      <c r="D117" s="87"/>
      <c r="E117" s="50" t="s">
        <v>41</v>
      </c>
    </row>
    <row r="118" spans="1:5">
      <c r="A118" s="51">
        <v>4</v>
      </c>
      <c r="B118" s="88" t="s">
        <v>36</v>
      </c>
      <c r="C118" s="89"/>
      <c r="D118" s="90"/>
      <c r="E118" s="48">
        <f>'Vyplnění cenové specifikace'!C58</f>
        <v>0</v>
      </c>
    </row>
    <row r="119" spans="1:5">
      <c r="A119" s="51">
        <v>5</v>
      </c>
      <c r="B119" s="88" t="s">
        <v>37</v>
      </c>
      <c r="C119" s="89"/>
      <c r="D119" s="90"/>
      <c r="E119" s="48">
        <f>'Vyplnění cenové specifikace'!C64</f>
        <v>0</v>
      </c>
    </row>
    <row r="120" spans="1:5" ht="16" thickBot="1">
      <c r="A120" s="91" t="s">
        <v>140</v>
      </c>
      <c r="B120" s="92"/>
      <c r="C120" s="92"/>
      <c r="D120" s="93"/>
      <c r="E120" s="53">
        <f>SUM(E118:E119)</f>
        <v>0</v>
      </c>
    </row>
    <row r="121" spans="1:5" ht="15" thickBot="1">
      <c r="A121" s="57"/>
    </row>
    <row r="122" spans="1:5" ht="26">
      <c r="A122" s="50" t="s">
        <v>127</v>
      </c>
      <c r="B122" s="61"/>
      <c r="C122" s="50" t="s">
        <v>128</v>
      </c>
      <c r="D122" s="50" t="s">
        <v>141</v>
      </c>
      <c r="E122" s="50" t="s">
        <v>41</v>
      </c>
    </row>
    <row r="123" spans="1:5">
      <c r="A123" s="51">
        <v>7</v>
      </c>
      <c r="B123" s="51" t="s">
        <v>129</v>
      </c>
      <c r="C123" s="79" t="s">
        <v>130</v>
      </c>
      <c r="D123" s="51">
        <v>3600</v>
      </c>
      <c r="E123" s="48">
        <f>_xlfn.AGGREGATE(6,,C123:D123)*10</f>
        <v>36000</v>
      </c>
    </row>
    <row r="124" spans="1:5" ht="16" thickBot="1">
      <c r="A124" s="91" t="s">
        <v>139</v>
      </c>
      <c r="B124" s="92"/>
      <c r="C124" s="92"/>
      <c r="D124" s="93"/>
      <c r="E124" s="53">
        <f>E123</f>
        <v>36000</v>
      </c>
    </row>
    <row r="125" spans="1:5" ht="16" thickBot="1">
      <c r="A125" s="77"/>
      <c r="B125" s="78"/>
      <c r="C125" s="78"/>
      <c r="D125" s="78"/>
    </row>
    <row r="126" spans="1:5" ht="15" thickBot="1">
      <c r="A126" s="50" t="s">
        <v>151</v>
      </c>
      <c r="B126" s="61"/>
      <c r="C126" s="50"/>
      <c r="D126" s="50"/>
      <c r="E126" s="48"/>
    </row>
    <row r="127" spans="1:5" ht="16" thickBot="1">
      <c r="A127" s="51">
        <v>8</v>
      </c>
      <c r="B127" s="51" t="s">
        <v>152</v>
      </c>
      <c r="C127" s="50"/>
      <c r="D127" s="50"/>
      <c r="E127" s="53"/>
    </row>
    <row r="129" spans="1:5" ht="16" thickBot="1">
      <c r="A129" s="91" t="s">
        <v>162</v>
      </c>
      <c r="B129" s="92"/>
      <c r="C129" s="92"/>
      <c r="D129" s="93"/>
      <c r="E129" s="53">
        <f>E37+E120+E124+E127</f>
        <v>43265</v>
      </c>
    </row>
  </sheetData>
  <mergeCells count="22">
    <mergeCell ref="A124:D124"/>
    <mergeCell ref="A129:D129"/>
    <mergeCell ref="B117:D117"/>
    <mergeCell ref="B118:D118"/>
    <mergeCell ref="B119:D119"/>
    <mergeCell ref="A120:D120"/>
    <mergeCell ref="B34:D34"/>
    <mergeCell ref="B27:D27"/>
    <mergeCell ref="B18:D18"/>
    <mergeCell ref="A37:D37"/>
    <mergeCell ref="A22:F22"/>
    <mergeCell ref="A30:F30"/>
    <mergeCell ref="A14:F14"/>
    <mergeCell ref="A1:F1"/>
    <mergeCell ref="B3:D3"/>
    <mergeCell ref="B4:D4"/>
    <mergeCell ref="B5:D5"/>
    <mergeCell ref="B6:D6"/>
    <mergeCell ref="B10:D10"/>
    <mergeCell ref="A8:A9"/>
    <mergeCell ref="B8:D8"/>
    <mergeCell ref="B9:D9"/>
  </mergeCells>
  <pageMargins left="0.7" right="0.7" top="0.78740157499999996" bottom="0.78740157499999996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3DD2-21C4-4628-8349-17E25DFC26F2}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E895194CCCFD4D83F90149145E43FC" ma:contentTypeVersion="10" ma:contentTypeDescription="Vytvoří nový dokument" ma:contentTypeScope="" ma:versionID="a0e3f64a6550454e76aa0b604b98dc86">
  <xsd:schema xmlns:xsd="http://www.w3.org/2001/XMLSchema" xmlns:xs="http://www.w3.org/2001/XMLSchema" xmlns:p="http://schemas.microsoft.com/office/2006/metadata/properties" xmlns:ns2="aa3116e4-8ef3-4c95-88dc-559c63362cc8" xmlns:ns3="820cddfa-b7ef-4ab1-aeed-3b099c39fe34" targetNamespace="http://schemas.microsoft.com/office/2006/metadata/properties" ma:root="true" ma:fieldsID="5bb9fb84ca4bd6ad45e31c6fcece24ee" ns2:_="" ns3:_="">
    <xsd:import namespace="aa3116e4-8ef3-4c95-88dc-559c63362cc8"/>
    <xsd:import namespace="820cddfa-b7ef-4ab1-aeed-3b099c39fe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116e4-8ef3-4c95-88dc-559c63362c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cddfa-b7ef-4ab1-aeed-3b099c39fe3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65EB1D-E5C2-49E6-A173-4B35315A8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116e4-8ef3-4c95-88dc-559c63362cc8"/>
    <ds:schemaRef ds:uri="820cddfa-b7ef-4ab1-aeed-3b099c39fe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1549D3-02FA-4888-BC9B-262953EDEA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C73C2-C500-4E06-A139-38C18C8B42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Vyplnění cenové specifikace</vt:lpstr>
      <vt:lpstr>Nabídková cena</vt:lpstr>
      <vt:lpstr>Výkaz výměr střechy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Kajínek Jaroslav</dc:creator>
  <cp:keywords/>
  <dc:description/>
  <cp:lastModifiedBy>H&amp;P</cp:lastModifiedBy>
  <cp:revision/>
  <dcterms:created xsi:type="dcterms:W3CDTF">2020-08-13T10:01:50Z</dcterms:created>
  <dcterms:modified xsi:type="dcterms:W3CDTF">2023-12-21T14:42:33Z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a7de8b-b835-422f-923b-5fb336473959_Enabled">
    <vt:lpwstr>true</vt:lpwstr>
  </property>
  <property fmtid="{D5CDD505-2E9C-101B-9397-08002B2CF9AE}" pid="3" name="MSIP_Label_18a7de8b-b835-422f-923b-5fb336473959_SetDate">
    <vt:lpwstr>2020-08-13T10:22:34Z</vt:lpwstr>
  </property>
  <property fmtid="{D5CDD505-2E9C-101B-9397-08002B2CF9AE}" pid="4" name="MSIP_Label_18a7de8b-b835-422f-923b-5fb336473959_Method">
    <vt:lpwstr>Privileged</vt:lpwstr>
  </property>
  <property fmtid="{D5CDD505-2E9C-101B-9397-08002B2CF9AE}" pid="5" name="MSIP_Label_18a7de8b-b835-422f-923b-5fb336473959_Name">
    <vt:lpwstr>L00023</vt:lpwstr>
  </property>
  <property fmtid="{D5CDD505-2E9C-101B-9397-08002B2CF9AE}" pid="6" name="MSIP_Label_18a7de8b-b835-422f-923b-5fb336473959_SiteId">
    <vt:lpwstr>b233f9e1-5599-4693-9cef-38858fe25406</vt:lpwstr>
  </property>
  <property fmtid="{D5CDD505-2E9C-101B-9397-08002B2CF9AE}" pid="7" name="MSIP_Label_18a7de8b-b835-422f-923b-5fb336473959_ActionId">
    <vt:lpwstr>71c30f32-74eb-44b2-a694-b68f6b5b5804</vt:lpwstr>
  </property>
  <property fmtid="{D5CDD505-2E9C-101B-9397-08002B2CF9AE}" pid="8" name="MSIP_Label_18a7de8b-b835-422f-923b-5fb336473959_ContentBits">
    <vt:lpwstr>1</vt:lpwstr>
  </property>
  <property fmtid="{D5CDD505-2E9C-101B-9397-08002B2CF9AE}" pid="9" name="DocumentClasification">
    <vt:lpwstr>Interní</vt:lpwstr>
  </property>
  <property fmtid="{D5CDD505-2E9C-101B-9397-08002B2CF9AE}" pid="10" name="CEZ_DLP">
    <vt:lpwstr>CEZ:CEZd:C</vt:lpwstr>
  </property>
  <property fmtid="{D5CDD505-2E9C-101B-9397-08002B2CF9AE}" pid="11" name="CEZ_MIPLabelName">
    <vt:lpwstr>Internal-CEZd</vt:lpwstr>
  </property>
  <property fmtid="{D5CDD505-2E9C-101B-9397-08002B2CF9AE}" pid="12" name="ContentTypeId">
    <vt:lpwstr>0x0101002CE895194CCCFD4D83F90149145E43FC</vt:lpwstr>
  </property>
</Properties>
</file>