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FXŠ-Rekapitulace stavby" sheetId="1" r:id="rId1"/>
    <sheet name="FXŠ - HLEDIŠTĚ" sheetId="2" r:id="rId2"/>
    <sheet name="FXŠ - Bourací práce" sheetId="3" r:id="rId3"/>
    <sheet name="19090103 - Vytápění" sheetId="4" state="hidden" r:id="rId4"/>
    <sheet name="19090102 - ZTI" sheetId="5" state="hidden" r:id="rId5"/>
    <sheet name="19090104 - Elektroinstalace" sheetId="6" state="hidden" r:id="rId6"/>
    <sheet name="19090105 - VZD" sheetId="7" state="hidden" r:id="rId7"/>
    <sheet name="19090106 - Domovní plynovod" sheetId="8" state="hidden" r:id="rId8"/>
    <sheet name="190902 - Splašková kanali..." sheetId="9" state="hidden" r:id="rId9"/>
    <sheet name="190903 - Dešťová kanaliza..." sheetId="10" state="hidden" r:id="rId10"/>
    <sheet name="190904 - Telekomunikační ..." sheetId="11" state="hidden" r:id="rId11"/>
    <sheet name="190905 - Zpevněné plochy,..." sheetId="12" state="hidden" r:id="rId12"/>
    <sheet name="190906 - Venkovní rozvod NN" sheetId="13" state="hidden" r:id="rId13"/>
    <sheet name="FXŠ - VRN" sheetId="14" r:id="rId14"/>
  </sheets>
  <definedNames>
    <definedName name="_FilterDatabase_0" localSheetId="4">#REF!</definedName>
    <definedName name="_FilterDatabase_0" localSheetId="3">#REF!</definedName>
    <definedName name="_FilterDatabase_0" localSheetId="5">#REF!</definedName>
    <definedName name="_FilterDatabase_0" localSheetId="6">#REF!</definedName>
    <definedName name="_FilterDatabase_0" localSheetId="7">#REF!</definedName>
    <definedName name="_FilterDatabase_0" localSheetId="8">#REF!</definedName>
    <definedName name="_FilterDatabase_0" localSheetId="9">#REF!</definedName>
    <definedName name="_FilterDatabase_0" localSheetId="10">#REF!</definedName>
    <definedName name="_FilterDatabase_0" localSheetId="11">#REF!</definedName>
    <definedName name="_FilterDatabase_0" localSheetId="12">#REF!</definedName>
    <definedName name="_FilterDatabase_1" localSheetId="1">'FXŠ - HLEDIŠTĚ'!$C$127:$K$207</definedName>
    <definedName name="_FilterDatabase_1_1" localSheetId="1">'FXŠ - HLEDIŠTĚ'!$C$127:$K$207</definedName>
    <definedName name="_FilterDatabase_1_1_1" localSheetId="1">'FXŠ - HLEDIŠTĚ'!$C$127:$K$196</definedName>
    <definedName name="_FilterDatabase_1_1_1_1_1" localSheetId="1">'FXŠ - HLEDIŠTĚ'!$C$127:$K$196</definedName>
    <definedName name="_xlnm._FilterDatabase" localSheetId="4">'19090102 - ZTI'!$C$2:$K$2</definedName>
    <definedName name="_xlnm._FilterDatabase" localSheetId="3">'19090103 - Vytápění'!$C$2:$K$2</definedName>
    <definedName name="_xlnm._FilterDatabase" localSheetId="5">'19090104 - Elektroinstalace'!$C$2:$K$2</definedName>
    <definedName name="_xlnm._FilterDatabase" localSheetId="6">'19090105 - VZD'!$C$2:$K$2</definedName>
    <definedName name="_xlnm._FilterDatabase" localSheetId="7">'19090106 - Domovní plynovod'!$C$2:$K$2</definedName>
    <definedName name="_xlnm._FilterDatabase" localSheetId="8">'190902 - Splašková kanali...'!$C$2:$K$2</definedName>
    <definedName name="_xlnm._FilterDatabase" localSheetId="9">'190903 - Dešťová kanaliza...'!$C$2:$K$2</definedName>
    <definedName name="_xlnm._FilterDatabase" localSheetId="10">'190904 - Telekomunikační ...'!$C$2:$K$2</definedName>
    <definedName name="_xlnm._FilterDatabase" localSheetId="11">'190905 - Zpevněné plochy,...'!$C$1:$K$1</definedName>
    <definedName name="_xlnm._FilterDatabase" localSheetId="12">'190906 - Venkovní rozvod NN'!$C$2:$K$2</definedName>
    <definedName name="_xlnm._FilterDatabase" localSheetId="2">'FXŠ - Bourací práce'!$C$129:$K$169</definedName>
    <definedName name="_xlnm._FilterDatabase" localSheetId="1">'FXŠ - HLEDIŠTĚ'!$C$127:$K$206</definedName>
    <definedName name="_xlnm._FilterDatabase" localSheetId="13">'FXŠ - VRN'!$C$117:$K$129</definedName>
    <definedName name="_xlnm.Print_Titles" localSheetId="4">{#NAME?}</definedName>
    <definedName name="_xlnm.Print_Titles" localSheetId="3">{#NAME?}</definedName>
    <definedName name="_xlnm.Print_Titles" localSheetId="5">{#NAME?}</definedName>
    <definedName name="_xlnm.Print_Titles" localSheetId="6">{#NAME?}</definedName>
    <definedName name="_xlnm.Print_Titles" localSheetId="7">{#NAME?}</definedName>
    <definedName name="_xlnm.Print_Titles" localSheetId="8">{#NAME?}</definedName>
    <definedName name="_xlnm.Print_Titles" localSheetId="9">{#NAME?}</definedName>
    <definedName name="_xlnm.Print_Titles" localSheetId="10">{#NAME?}</definedName>
    <definedName name="_xlnm.Print_Titles" localSheetId="11">{#NAME?}</definedName>
    <definedName name="_xlnm.Print_Titles" localSheetId="12">{#NAME?}</definedName>
    <definedName name="_xlnm.Print_Titles" localSheetId="2">{#NAME?}</definedName>
    <definedName name="_xlnm.Print_Titles" localSheetId="1">{#NAME?}</definedName>
    <definedName name="_xlnm.Print_Titles" localSheetId="13">{#NAME?}</definedName>
    <definedName name="_xlnm.Print_Titles" localSheetId="0">{#NAME?}</definedName>
    <definedName name="Print_Titles_0" localSheetId="4">'19090102 - ZTI'!$2:$2</definedName>
    <definedName name="Print_Titles_0" localSheetId="3">'19090103 - Vytápění'!$2:$2</definedName>
    <definedName name="Print_Titles_0" localSheetId="5">'19090104 - Elektroinstalace'!$2:$2</definedName>
    <definedName name="Print_Titles_0" localSheetId="6">'19090105 - VZD'!$2:$2</definedName>
    <definedName name="Print_Titles_0" localSheetId="7">'19090106 - Domovní plynovod'!$2:$2</definedName>
    <definedName name="Print_Titles_0" localSheetId="8">'190902 - Splašková kanali...'!$2:$2</definedName>
    <definedName name="Print_Titles_0" localSheetId="9">'190903 - Dešťová kanaliza...'!$2:$2</definedName>
    <definedName name="Print_Titles_0" localSheetId="10">'190904 - Telekomunikační ...'!$2:$2</definedName>
    <definedName name="Print_Titles_0" localSheetId="11">'190905 - Zpevněné plochy,...'!$1:$1</definedName>
    <definedName name="Print_Titles_0" localSheetId="12">'190906 - Venkovní rozvod NN'!$2:$2</definedName>
    <definedName name="Print_Titles_0" localSheetId="2">'FXŠ - Bourací práce'!$129:$129</definedName>
    <definedName name="Print_Titles_0" localSheetId="1">'FXŠ - HLEDIŠTĚ'!$127:$127</definedName>
    <definedName name="Print_Titles_0" localSheetId="13">'FXŠ - VRN'!$117:$117</definedName>
    <definedName name="Print_Titles_0" localSheetId="0">'FXŠ-Rekapitulace stavby'!$92:$92</definedName>
    <definedName name="Print_Titles_0_0" localSheetId="4">'19090102 - ZTI'!$2:$2</definedName>
    <definedName name="Print_Titles_0_0" localSheetId="3">#REF!</definedName>
    <definedName name="Print_Titles_0_0" localSheetId="5">#REF!</definedName>
    <definedName name="Print_Titles_0_0" localSheetId="6">#REF!</definedName>
    <definedName name="Print_Titles_0_0" localSheetId="7">#REF!</definedName>
    <definedName name="Print_Titles_0_0" localSheetId="8">#REF!</definedName>
    <definedName name="Print_Titles_0_0" localSheetId="9">#REF!</definedName>
    <definedName name="Print_Titles_0_0" localSheetId="10">#REF!</definedName>
    <definedName name="Print_Titles_0_0" localSheetId="11">#REF!</definedName>
    <definedName name="Print_Titles_0_0" localSheetId="12">#REF!</definedName>
    <definedName name="Print_Titles_0_0" localSheetId="2">'FXŠ - Bourací práce'!$129:$129</definedName>
    <definedName name="Print_Titles_0_0" localSheetId="1">'FXŠ - HLEDIŠTĚ'!$127:$127</definedName>
    <definedName name="Print_Titles_0_0" localSheetId="13">'FXŠ - VRN'!$117:$117</definedName>
    <definedName name="Print_Titles_0_0" localSheetId="0">'FXŠ-Rekapitulace stavby'!$92:$92</definedName>
    <definedName name="Print_Titles_0_0_0" localSheetId="4">'19090102 - ZTI'!$2:$2</definedName>
    <definedName name="Print_Titles_0_0_0" localSheetId="3">#REF!</definedName>
    <definedName name="Print_Titles_0_0_0" localSheetId="5">#REF!</definedName>
    <definedName name="Print_Titles_0_0_0" localSheetId="6">#REF!</definedName>
    <definedName name="Print_Titles_0_0_0" localSheetId="7">#REF!</definedName>
    <definedName name="Print_Titles_0_0_0" localSheetId="8">#REF!</definedName>
    <definedName name="Print_Titles_0_0_0" localSheetId="9">#REF!</definedName>
    <definedName name="Print_Titles_0_0_0" localSheetId="10">#REF!</definedName>
    <definedName name="Print_Titles_0_0_0" localSheetId="11">#REF!</definedName>
    <definedName name="Print_Titles_0_0_0" localSheetId="12">#REF!</definedName>
    <definedName name="Print_Titles_0_0_0" localSheetId="2">'FXŠ - Bourací práce'!$129:$129</definedName>
    <definedName name="Print_Titles_0_0_0" localSheetId="1">'FXŠ - HLEDIŠTĚ'!$127:$127</definedName>
    <definedName name="Print_Titles_0_0_0" localSheetId="13">'FXŠ - VRN'!$117:$117</definedName>
    <definedName name="Print_Titles_0_0_0" localSheetId="0">'FXŠ-Rekapitulace stavby'!$92:$92</definedName>
    <definedName name="Print_Titles_0_0_0_0" localSheetId="4">'19090102 - ZTI'!$2:$2</definedName>
    <definedName name="Print_Titles_0_0_0_0" localSheetId="3">#REF!</definedName>
    <definedName name="Print_Titles_0_0_0_0" localSheetId="5">#REF!</definedName>
    <definedName name="Print_Titles_0_0_0_0" localSheetId="6">#REF!</definedName>
    <definedName name="Print_Titles_0_0_0_0" localSheetId="7">#REF!</definedName>
    <definedName name="Print_Titles_0_0_0_0" localSheetId="8">#REF!</definedName>
    <definedName name="Print_Titles_0_0_0_0" localSheetId="9">#REF!</definedName>
    <definedName name="Print_Titles_0_0_0_0" localSheetId="10">#REF!</definedName>
    <definedName name="Print_Titles_0_0_0_0" localSheetId="11">#REF!</definedName>
    <definedName name="Print_Titles_0_0_0_0" localSheetId="12">#REF!</definedName>
    <definedName name="Print_Titles_0_0_0_0" localSheetId="2">'FXŠ - Bourací práce'!$129:$129</definedName>
    <definedName name="Print_Titles_0_0_0_0" localSheetId="1">'FXŠ - HLEDIŠTĚ'!$127:$127</definedName>
    <definedName name="Print_Titles_0_0_0_0" localSheetId="13">'FXŠ - VRN'!$117:$117</definedName>
    <definedName name="Print_Titles_0_0_0_0" localSheetId="0">'FXŠ-Rekapitulace stavby'!$92:$92</definedName>
    <definedName name="Print_Titles_0_0_0_0_0" localSheetId="4">#REF!</definedName>
    <definedName name="Print_Titles_0_0_0_0_0" localSheetId="3">#REF!</definedName>
    <definedName name="Print_Titles_0_0_0_0_0" localSheetId="5">#REF!</definedName>
    <definedName name="Print_Titles_0_0_0_0_0" localSheetId="6">#REF!</definedName>
    <definedName name="Print_Titles_0_0_0_0_0" localSheetId="7">#REF!</definedName>
    <definedName name="Print_Titles_0_0_0_0_0" localSheetId="8">#REF!</definedName>
    <definedName name="Print_Titles_0_0_0_0_0" localSheetId="9">#REF!</definedName>
    <definedName name="Print_Titles_0_0_0_0_0" localSheetId="10">#REF!</definedName>
    <definedName name="Print_Titles_0_0_0_0_0" localSheetId="11">#REF!</definedName>
    <definedName name="Print_Titles_0_0_0_0_0" localSheetId="12">#REF!</definedName>
    <definedName name="Print_Titles_0_0_0_0_0" localSheetId="2">'FXŠ - Bourací práce'!$129:$129</definedName>
    <definedName name="Print_Titles_0_0_0_0_0" localSheetId="1">'FXŠ - HLEDIŠTĚ'!$127:$127</definedName>
    <definedName name="Print_Titles_0_0_0_0_0" localSheetId="13">'FXŠ - VRN'!$117:$117</definedName>
    <definedName name="Print_Titles_0_0_0_0_0" localSheetId="0">'FXŠ-Rekapitulace stavby'!$92:$92</definedName>
    <definedName name="Print_Titles_0_0_0_0_0_0" localSheetId="4">#REF!</definedName>
    <definedName name="Print_Titles_0_0_0_0_0_0" localSheetId="3">#REF!</definedName>
    <definedName name="Print_Titles_0_0_0_0_0_0" localSheetId="5">#REF!</definedName>
    <definedName name="Print_Titles_0_0_0_0_0_0" localSheetId="6">#REF!</definedName>
    <definedName name="Print_Titles_0_0_0_0_0_0" localSheetId="7">#REF!</definedName>
    <definedName name="Print_Titles_0_0_0_0_0_0" localSheetId="8">#REF!</definedName>
    <definedName name="Print_Titles_0_0_0_0_0_0" localSheetId="9">#REF!</definedName>
    <definedName name="Print_Titles_0_0_0_0_0_0" localSheetId="10">#REF!</definedName>
    <definedName name="Print_Titles_0_0_0_0_0_0" localSheetId="11">#REF!</definedName>
    <definedName name="Print_Titles_0_0_0_0_0_0" localSheetId="12">#REF!</definedName>
    <definedName name="Print_Titles_0_0_0_0_0_0" localSheetId="2">'FXŠ - Bourací práce'!$129:$129</definedName>
    <definedName name="Print_Titles_0_0_0_0_0_0" localSheetId="1">'FXŠ - HLEDIŠTĚ'!$127:$127</definedName>
    <definedName name="Print_Titles_0_0_0_0_0_0" localSheetId="13">'FXŠ - VRN'!$117:$117</definedName>
    <definedName name="Print_Titles_0_0_0_0_0_0" localSheetId="0">'FXŠ-Rekapitulace stavby'!$92:$92</definedName>
    <definedName name="Print_Titles_0_0_0_0_0_0_0" localSheetId="4">#REF!</definedName>
    <definedName name="Print_Titles_0_0_0_0_0_0_0" localSheetId="3">#REF!</definedName>
    <definedName name="Print_Titles_0_0_0_0_0_0_0" localSheetId="5">#REF!</definedName>
    <definedName name="Print_Titles_0_0_0_0_0_0_0" localSheetId="6">#REF!</definedName>
    <definedName name="Print_Titles_0_0_0_0_0_0_0" localSheetId="7">#REF!</definedName>
    <definedName name="Print_Titles_0_0_0_0_0_0_0" localSheetId="8">#REF!</definedName>
    <definedName name="Print_Titles_0_0_0_0_0_0_0" localSheetId="9">#REF!</definedName>
    <definedName name="Print_Titles_0_0_0_0_0_0_0" localSheetId="10">#REF!</definedName>
    <definedName name="Print_Titles_0_0_0_0_0_0_0" localSheetId="11">#REF!</definedName>
    <definedName name="Print_Titles_0_0_0_0_0_0_0" localSheetId="12">#REF!</definedName>
    <definedName name="Print_Titles_0_0_0_0_0_0_0" localSheetId="2">'FXŠ - Bourací práce'!$129:$129</definedName>
    <definedName name="Print_Titles_0_0_0_0_0_0_0" localSheetId="1">'FXŠ - HLEDIŠTĚ'!$127:$127</definedName>
    <definedName name="Print_Titles_0_0_0_0_0_0_0" localSheetId="13">'FXŠ - VRN'!$117:$117</definedName>
    <definedName name="Print_Titles_0_0_0_0_0_0_0" localSheetId="0">'FXŠ-Rekapitulace stavby'!$92:$92</definedName>
    <definedName name="Print_Titles_0_0_0_0_0_0_0_0" localSheetId="4">#REF!</definedName>
    <definedName name="Print_Titles_0_0_0_0_0_0_0_0" localSheetId="3">#REF!</definedName>
    <definedName name="Print_Titles_0_0_0_0_0_0_0_0" localSheetId="5">#REF!</definedName>
    <definedName name="Print_Titles_0_0_0_0_0_0_0_0" localSheetId="6">#REF!</definedName>
    <definedName name="Print_Titles_0_0_0_0_0_0_0_0" localSheetId="7">#REF!</definedName>
    <definedName name="Print_Titles_0_0_0_0_0_0_0_0" localSheetId="8">#REF!</definedName>
    <definedName name="Print_Titles_0_0_0_0_0_0_0_0" localSheetId="9">#REF!</definedName>
    <definedName name="Print_Titles_0_0_0_0_0_0_0_0" localSheetId="10">#REF!</definedName>
    <definedName name="Print_Titles_0_0_0_0_0_0_0_0" localSheetId="11">#REF!</definedName>
    <definedName name="Print_Titles_0_0_0_0_0_0_0_0" localSheetId="12">#REF!</definedName>
    <definedName name="Print_Titles_0_0_0_0_0_0_0_0" localSheetId="2">'FXŠ - Bourací práce'!$129:$129</definedName>
    <definedName name="Print_Titles_0_0_0_0_0_0_0_0" localSheetId="1">'FXŠ - HLEDIŠTĚ'!$127:$127</definedName>
    <definedName name="Print_Titles_0_0_0_0_0_0_0_0" localSheetId="13">'FXŠ - VRN'!$117:$117</definedName>
    <definedName name="Print_Titles_0_0_0_0_0_0_0_0" localSheetId="0">'FXŠ-Rekapitulace stavby'!$92:$92</definedName>
    <definedName name="Print_Titles_1" localSheetId="4">{#NAME?}</definedName>
    <definedName name="Print_Titles_1" localSheetId="3">{#NAME?}</definedName>
    <definedName name="Print_Titles_1" localSheetId="5">{#NAME?}</definedName>
    <definedName name="Print_Titles_1" localSheetId="6">{#NAME?}</definedName>
    <definedName name="Print_Titles_1" localSheetId="7">{#NAME?}</definedName>
    <definedName name="Print_Titles_1" localSheetId="8">{#NAME?}</definedName>
    <definedName name="Print_Titles_1" localSheetId="9">{#NAME?}</definedName>
    <definedName name="Print_Titles_1" localSheetId="10">{#NAME?}</definedName>
    <definedName name="Print_Titles_1" localSheetId="11">{#NAME?}</definedName>
    <definedName name="Print_Titles_1" localSheetId="12">{#NAME?}</definedName>
    <definedName name="Print_Titles_1" localSheetId="2">{#NAME?}</definedName>
    <definedName name="Print_Titles_1" localSheetId="1">{#NAME?}</definedName>
    <definedName name="Print_Titles_1" localSheetId="13">{#NAME?}</definedName>
    <definedName name="Print_Titles_1" localSheetId="0">{#NAME?}</definedName>
    <definedName name="Print_Titles_1_1" localSheetId="4">'19090102 - ZTI'!$2:$2</definedName>
    <definedName name="Print_Titles_1_1" localSheetId="3">'19090103 - Vytápění'!$2:$2</definedName>
    <definedName name="Print_Titles_1_1" localSheetId="5">'19090104 - Elektroinstalace'!$2:$2</definedName>
    <definedName name="Print_Titles_1_1" localSheetId="6">'19090105 - VZD'!$2:$2</definedName>
    <definedName name="Print_Titles_1_1" localSheetId="7">'19090106 - Domovní plynovod'!$2:$2</definedName>
    <definedName name="Print_Titles_1_1" localSheetId="8">'190902 - Splašková kanali...'!$2:$2</definedName>
    <definedName name="Print_Titles_1_1" localSheetId="9">'190903 - Dešťová kanaliza...'!$2:$2</definedName>
    <definedName name="Print_Titles_1_1" localSheetId="10">'190904 - Telekomunikační ...'!$2:$2</definedName>
    <definedName name="Print_Titles_1_1" localSheetId="11">'190905 - Zpevněné plochy,...'!$1:$1</definedName>
    <definedName name="Print_Titles_1_1" localSheetId="12">'190906 - Venkovní rozvod NN'!$2:$2</definedName>
    <definedName name="Print_Titles_1_1" localSheetId="2">'FXŠ - Bourací práce'!$129:$129</definedName>
    <definedName name="Print_Titles_1_1" localSheetId="1">'FXŠ - HLEDIŠTĚ'!$127:$127</definedName>
    <definedName name="Print_Titles_1_1" localSheetId="13">'FXŠ - VRN'!$117:$117</definedName>
    <definedName name="Print_Titles_1_1" localSheetId="0">'FXŠ-Rekapitulace stavby'!$92:$92</definedName>
    <definedName name="Print_Titles_1_1_1" localSheetId="4">'19090102 - ZTI'!$2:$2</definedName>
    <definedName name="Print_Titles_1_1_1" localSheetId="3">'19090103 - Vytápění'!$2:$2</definedName>
    <definedName name="Print_Titles_1_1_1" localSheetId="5">'19090104 - Elektroinstalace'!$2:$2</definedName>
    <definedName name="Print_Titles_1_1_1" localSheetId="6">'19090105 - VZD'!$2:$2</definedName>
    <definedName name="Print_Titles_1_1_1" localSheetId="7">'19090106 - Domovní plynovod'!$2:$2</definedName>
    <definedName name="Print_Titles_1_1_1" localSheetId="8">'190902 - Splašková kanali...'!$2:$2</definedName>
    <definedName name="Print_Titles_1_1_1" localSheetId="9">'190903 - Dešťová kanaliza...'!$2:$2</definedName>
    <definedName name="Print_Titles_1_1_1" localSheetId="10">'190904 - Telekomunikační ...'!$2:$2</definedName>
    <definedName name="Print_Titles_1_1_1" localSheetId="11">'190905 - Zpevněné plochy,...'!$1:$1</definedName>
    <definedName name="Print_Titles_1_1_1" localSheetId="12">'190906 - Venkovní rozvod NN'!$2:$2</definedName>
    <definedName name="Print_Titles_1_1_1" localSheetId="2">'FXŠ - Bourací práce'!$129:$129</definedName>
    <definedName name="Print_Titles_1_1_1" localSheetId="1">'FXŠ - HLEDIŠTĚ'!$127:$127</definedName>
    <definedName name="Print_Titles_1_1_1" localSheetId="13">'FXŠ - VRN'!$117:$117</definedName>
    <definedName name="Print_Titles_1_1_1" localSheetId="0">'FXŠ-Rekapitulace stavby'!$92:$92</definedName>
  </definedNames>
  <calcPr calcId="145621" iterateDelta="1E-4"/>
</workbook>
</file>

<file path=xl/calcChain.xml><?xml version="1.0" encoding="utf-8"?>
<calcChain xmlns="http://schemas.openxmlformats.org/spreadsheetml/2006/main">
  <c r="BK129" i="14" l="1"/>
  <c r="BI129" i="14"/>
  <c r="BH129" i="14"/>
  <c r="BG129" i="14"/>
  <c r="BF129" i="14"/>
  <c r="T129" i="14"/>
  <c r="R129" i="14"/>
  <c r="P129" i="14"/>
  <c r="J129" i="14"/>
  <c r="BE129" i="14" s="1"/>
  <c r="BK128" i="14"/>
  <c r="BI128" i="14"/>
  <c r="BH128" i="14"/>
  <c r="BG128" i="14"/>
  <c r="BF128" i="14"/>
  <c r="T128" i="14"/>
  <c r="R128" i="14"/>
  <c r="P128" i="14"/>
  <c r="J128" i="14"/>
  <c r="BE128" i="14" s="1"/>
  <c r="BK127" i="14"/>
  <c r="BI127" i="14"/>
  <c r="BH127" i="14"/>
  <c r="BG127" i="14"/>
  <c r="BF127" i="14"/>
  <c r="T127" i="14"/>
  <c r="R127" i="14"/>
  <c r="P127" i="14"/>
  <c r="J127" i="14"/>
  <c r="BE127" i="14" s="1"/>
  <c r="BK126" i="14"/>
  <c r="BI126" i="14"/>
  <c r="BH126" i="14"/>
  <c r="BG126" i="14"/>
  <c r="BF126" i="14"/>
  <c r="T126" i="14"/>
  <c r="R126" i="14"/>
  <c r="P126" i="14"/>
  <c r="J126" i="14"/>
  <c r="BE126" i="14" s="1"/>
  <c r="BK125" i="14"/>
  <c r="BI125" i="14"/>
  <c r="BH125" i="14"/>
  <c r="BG125" i="14"/>
  <c r="BF125" i="14"/>
  <c r="T125" i="14"/>
  <c r="R125" i="14"/>
  <c r="P125" i="14"/>
  <c r="J125" i="14"/>
  <c r="BE125" i="14" s="1"/>
  <c r="BK124" i="14"/>
  <c r="BI124" i="14"/>
  <c r="BH124" i="14"/>
  <c r="BG124" i="14"/>
  <c r="BF124" i="14"/>
  <c r="T124" i="14"/>
  <c r="R124" i="14"/>
  <c r="P124" i="14"/>
  <c r="J124" i="14"/>
  <c r="BE124" i="14" s="1"/>
  <c r="BK123" i="14"/>
  <c r="BI123" i="14"/>
  <c r="BH123" i="14"/>
  <c r="BG123" i="14"/>
  <c r="BF123" i="14"/>
  <c r="T123" i="14"/>
  <c r="R123" i="14"/>
  <c r="P123" i="14"/>
  <c r="J123" i="14"/>
  <c r="BE123" i="14" s="1"/>
  <c r="BK122" i="14"/>
  <c r="BI122" i="14"/>
  <c r="BH122" i="14"/>
  <c r="BG122" i="14"/>
  <c r="BF122" i="14"/>
  <c r="T122" i="14"/>
  <c r="R122" i="14"/>
  <c r="P122" i="14"/>
  <c r="J122" i="14"/>
  <c r="BE122" i="14" s="1"/>
  <c r="BK121" i="14"/>
  <c r="BI121" i="14"/>
  <c r="BH121" i="14"/>
  <c r="BG121" i="14"/>
  <c r="BF121" i="14"/>
  <c r="T121" i="14"/>
  <c r="R121" i="14"/>
  <c r="R120" i="14" s="1"/>
  <c r="R119" i="14" s="1"/>
  <c r="R118" i="14" s="1"/>
  <c r="P121" i="14"/>
  <c r="J121" i="14"/>
  <c r="BE121" i="14" s="1"/>
  <c r="BK120" i="14"/>
  <c r="T120" i="14"/>
  <c r="T119" i="14" s="1"/>
  <c r="T118" i="14" s="1"/>
  <c r="P120" i="14"/>
  <c r="P119" i="14" s="1"/>
  <c r="P118" i="14" s="1"/>
  <c r="AU100" i="1" s="1"/>
  <c r="J120" i="14"/>
  <c r="BK119" i="14"/>
  <c r="BK118" i="14" s="1"/>
  <c r="J118" i="14" s="1"/>
  <c r="J119" i="14"/>
  <c r="J115" i="14"/>
  <c r="J114" i="14"/>
  <c r="E110" i="14"/>
  <c r="J98" i="14"/>
  <c r="J97" i="14"/>
  <c r="J92" i="14"/>
  <c r="J91" i="14"/>
  <c r="J89" i="14"/>
  <c r="F89" i="14"/>
  <c r="E87" i="14"/>
  <c r="J37" i="14"/>
  <c r="F37" i="14"/>
  <c r="J36" i="14"/>
  <c r="F36" i="14"/>
  <c r="J35" i="14"/>
  <c r="F35" i="14"/>
  <c r="J34" i="14"/>
  <c r="F34" i="14"/>
  <c r="J18" i="14"/>
  <c r="E18" i="14"/>
  <c r="F92" i="14" s="1"/>
  <c r="J17" i="14"/>
  <c r="BK169" i="3"/>
  <c r="BI169" i="3"/>
  <c r="BH169" i="3"/>
  <c r="BG169" i="3"/>
  <c r="BF169" i="3"/>
  <c r="BE169" i="3"/>
  <c r="T169" i="3"/>
  <c r="R169" i="3"/>
  <c r="P169" i="3"/>
  <c r="BK168" i="3"/>
  <c r="BI168" i="3"/>
  <c r="BH168" i="3"/>
  <c r="BG168" i="3"/>
  <c r="BF168" i="3"/>
  <c r="T168" i="3"/>
  <c r="T167" i="3" s="1"/>
  <c r="R168" i="3"/>
  <c r="P168" i="3"/>
  <c r="P167" i="3" s="1"/>
  <c r="J168" i="3"/>
  <c r="BE168" i="3" s="1"/>
  <c r="BK167" i="3"/>
  <c r="R167" i="3"/>
  <c r="J167" i="3"/>
  <c r="BK166" i="3"/>
  <c r="BI166" i="3"/>
  <c r="BH166" i="3"/>
  <c r="BG166" i="3"/>
  <c r="BF166" i="3"/>
  <c r="T166" i="3"/>
  <c r="R166" i="3"/>
  <c r="R165" i="3" s="1"/>
  <c r="P166" i="3"/>
  <c r="J166" i="3"/>
  <c r="BE166" i="3" s="1"/>
  <c r="BK165" i="3"/>
  <c r="T165" i="3"/>
  <c r="P165" i="3"/>
  <c r="J165" i="3"/>
  <c r="BK164" i="3"/>
  <c r="BI164" i="3"/>
  <c r="BH164" i="3"/>
  <c r="BG164" i="3"/>
  <c r="BF164" i="3"/>
  <c r="T164" i="3"/>
  <c r="T163" i="3" s="1"/>
  <c r="T162" i="3" s="1"/>
  <c r="R164" i="3"/>
  <c r="P164" i="3"/>
  <c r="P163" i="3" s="1"/>
  <c r="P162" i="3" s="1"/>
  <c r="J164" i="3"/>
  <c r="BE164" i="3" s="1"/>
  <c r="BK163" i="3"/>
  <c r="BK162" i="3" s="1"/>
  <c r="R163" i="3"/>
  <c r="J163" i="3"/>
  <c r="J162" i="3" s="1"/>
  <c r="J105" i="3" s="1"/>
  <c r="BK160" i="3"/>
  <c r="BI160" i="3"/>
  <c r="BH160" i="3"/>
  <c r="BG160" i="3"/>
  <c r="BF160" i="3"/>
  <c r="T160" i="3"/>
  <c r="R160" i="3"/>
  <c r="P160" i="3"/>
  <c r="J160" i="3"/>
  <c r="BE160" i="3" s="1"/>
  <c r="BK159" i="3"/>
  <c r="BI159" i="3"/>
  <c r="BH159" i="3"/>
  <c r="BG159" i="3"/>
  <c r="BF159" i="3"/>
  <c r="T159" i="3"/>
  <c r="R159" i="3"/>
  <c r="P159" i="3"/>
  <c r="J159" i="3"/>
  <c r="BE159" i="3" s="1"/>
  <c r="BK158" i="3"/>
  <c r="BI158" i="3"/>
  <c r="BH158" i="3"/>
  <c r="BG158" i="3"/>
  <c r="BF158" i="3"/>
  <c r="T158" i="3"/>
  <c r="R158" i="3"/>
  <c r="P158" i="3"/>
  <c r="J158" i="3"/>
  <c r="BE158" i="3" s="1"/>
  <c r="BK157" i="3"/>
  <c r="BI157" i="3"/>
  <c r="BH157" i="3"/>
  <c r="BG157" i="3"/>
  <c r="BF157" i="3"/>
  <c r="T157" i="3"/>
  <c r="R157" i="3"/>
  <c r="P157" i="3"/>
  <c r="J157" i="3"/>
  <c r="BE157" i="3" s="1"/>
  <c r="BK156" i="3"/>
  <c r="BI156" i="3"/>
  <c r="BH156" i="3"/>
  <c r="BG156" i="3"/>
  <c r="BF156" i="3"/>
  <c r="T156" i="3"/>
  <c r="R156" i="3"/>
  <c r="P156" i="3"/>
  <c r="J156" i="3"/>
  <c r="BE156" i="3" s="1"/>
  <c r="BK155" i="3"/>
  <c r="BI155" i="3"/>
  <c r="BH155" i="3"/>
  <c r="BG155" i="3"/>
  <c r="BF155" i="3"/>
  <c r="T155" i="3"/>
  <c r="R155" i="3"/>
  <c r="P155" i="3"/>
  <c r="J155" i="3"/>
  <c r="BE155" i="3" s="1"/>
  <c r="BK154" i="3"/>
  <c r="BI154" i="3"/>
  <c r="BH154" i="3"/>
  <c r="BG154" i="3"/>
  <c r="BF154" i="3"/>
  <c r="T154" i="3"/>
  <c r="R154" i="3"/>
  <c r="R153" i="3" s="1"/>
  <c r="R152" i="3" s="1"/>
  <c r="P154" i="3"/>
  <c r="J154" i="3"/>
  <c r="BE154" i="3" s="1"/>
  <c r="BK153" i="3"/>
  <c r="T153" i="3"/>
  <c r="T152" i="3" s="1"/>
  <c r="P153" i="3"/>
  <c r="J153" i="3"/>
  <c r="BK152" i="3"/>
  <c r="P152" i="3"/>
  <c r="J152" i="3"/>
  <c r="BK151" i="3"/>
  <c r="BI151" i="3"/>
  <c r="BH151" i="3"/>
  <c r="BG151" i="3"/>
  <c r="BF151" i="3"/>
  <c r="T151" i="3"/>
  <c r="R151" i="3"/>
  <c r="R150" i="3" s="1"/>
  <c r="P151" i="3"/>
  <c r="J151" i="3"/>
  <c r="BE151" i="3" s="1"/>
  <c r="BK150" i="3"/>
  <c r="T150" i="3"/>
  <c r="P150" i="3"/>
  <c r="J150" i="3"/>
  <c r="BK149" i="3"/>
  <c r="BI149" i="3"/>
  <c r="BH149" i="3"/>
  <c r="BG149" i="3"/>
  <c r="BF149" i="3"/>
  <c r="BE149" i="3"/>
  <c r="T149" i="3"/>
  <c r="R149" i="3"/>
  <c r="P149" i="3"/>
  <c r="BK148" i="3"/>
  <c r="BI148" i="3"/>
  <c r="BH148" i="3"/>
  <c r="BG148" i="3"/>
  <c r="BF148" i="3"/>
  <c r="T148" i="3"/>
  <c r="R148" i="3"/>
  <c r="R147" i="3" s="1"/>
  <c r="P148" i="3"/>
  <c r="J148" i="3"/>
  <c r="BE148" i="3" s="1"/>
  <c r="BK147" i="3"/>
  <c r="T147" i="3"/>
  <c r="P147" i="3"/>
  <c r="J147" i="3"/>
  <c r="BK146" i="3"/>
  <c r="BI146" i="3"/>
  <c r="BH146" i="3"/>
  <c r="BG146" i="3"/>
  <c r="BF146" i="3"/>
  <c r="BE146" i="3"/>
  <c r="T146" i="3"/>
  <c r="R146" i="3"/>
  <c r="P146" i="3"/>
  <c r="BK145" i="3"/>
  <c r="BI145" i="3"/>
  <c r="BH145" i="3"/>
  <c r="BG145" i="3"/>
  <c r="BF145" i="3"/>
  <c r="T145" i="3"/>
  <c r="R145" i="3"/>
  <c r="P145" i="3"/>
  <c r="J145" i="3"/>
  <c r="BE145" i="3" s="1"/>
  <c r="BK144" i="3"/>
  <c r="BI144" i="3"/>
  <c r="BH144" i="3"/>
  <c r="BG144" i="3"/>
  <c r="BF144" i="3"/>
  <c r="T144" i="3"/>
  <c r="R144" i="3"/>
  <c r="P144" i="3"/>
  <c r="J144" i="3"/>
  <c r="BE144" i="3" s="1"/>
  <c r="BK143" i="3"/>
  <c r="BI143" i="3"/>
  <c r="BH143" i="3"/>
  <c r="BG143" i="3"/>
  <c r="BF143" i="3"/>
  <c r="T143" i="3"/>
  <c r="R143" i="3"/>
  <c r="P143" i="3"/>
  <c r="J143" i="3"/>
  <c r="BE143" i="3" s="1"/>
  <c r="BK142" i="3"/>
  <c r="BI142" i="3"/>
  <c r="BH142" i="3"/>
  <c r="BG142" i="3"/>
  <c r="BF142" i="3"/>
  <c r="T142" i="3"/>
  <c r="R142" i="3"/>
  <c r="P142" i="3"/>
  <c r="J142" i="3"/>
  <c r="BE142" i="3" s="1"/>
  <c r="BK141" i="3"/>
  <c r="BI141" i="3"/>
  <c r="BH141" i="3"/>
  <c r="BG141" i="3"/>
  <c r="BF141" i="3"/>
  <c r="T141" i="3"/>
  <c r="R141" i="3"/>
  <c r="P141" i="3"/>
  <c r="J141" i="3"/>
  <c r="BE141" i="3" s="1"/>
  <c r="BK140" i="3"/>
  <c r="BI140" i="3"/>
  <c r="BH140" i="3"/>
  <c r="BG140" i="3"/>
  <c r="BF140" i="3"/>
  <c r="T140" i="3"/>
  <c r="R140" i="3"/>
  <c r="P140" i="3"/>
  <c r="J140" i="3"/>
  <c r="BE140" i="3" s="1"/>
  <c r="BK139" i="3"/>
  <c r="BI139" i="3"/>
  <c r="BH139" i="3"/>
  <c r="BG139" i="3"/>
  <c r="BF139" i="3"/>
  <c r="T139" i="3"/>
  <c r="R139" i="3"/>
  <c r="P139" i="3"/>
  <c r="J139" i="3"/>
  <c r="BE139" i="3" s="1"/>
  <c r="BK138" i="3"/>
  <c r="BI138" i="3"/>
  <c r="BH138" i="3"/>
  <c r="BG138" i="3"/>
  <c r="BF138" i="3"/>
  <c r="T138" i="3"/>
  <c r="R138" i="3"/>
  <c r="P138" i="3"/>
  <c r="J138" i="3"/>
  <c r="BE138" i="3" s="1"/>
  <c r="BK137" i="3"/>
  <c r="BI137" i="3"/>
  <c r="BH137" i="3"/>
  <c r="BG137" i="3"/>
  <c r="BF137" i="3"/>
  <c r="T137" i="3"/>
  <c r="R137" i="3"/>
  <c r="P137" i="3"/>
  <c r="J137" i="3"/>
  <c r="BE137" i="3" s="1"/>
  <c r="BK136" i="3"/>
  <c r="BI136" i="3"/>
  <c r="BH136" i="3"/>
  <c r="BG136" i="3"/>
  <c r="BF136" i="3"/>
  <c r="T136" i="3"/>
  <c r="R136" i="3"/>
  <c r="P136" i="3"/>
  <c r="J136" i="3"/>
  <c r="BE136" i="3" s="1"/>
  <c r="BK135" i="3"/>
  <c r="BI135" i="3"/>
  <c r="BH135" i="3"/>
  <c r="BG135" i="3"/>
  <c r="BF135" i="3"/>
  <c r="T135" i="3"/>
  <c r="R135" i="3"/>
  <c r="P135" i="3"/>
  <c r="J135" i="3"/>
  <c r="BE135" i="3" s="1"/>
  <c r="BK134" i="3"/>
  <c r="BI134" i="3"/>
  <c r="BH134" i="3"/>
  <c r="BG134" i="3"/>
  <c r="BF134" i="3"/>
  <c r="T134" i="3"/>
  <c r="R134" i="3"/>
  <c r="R133" i="3" s="1"/>
  <c r="R132" i="3" s="1"/>
  <c r="R131" i="3" s="1"/>
  <c r="P134" i="3"/>
  <c r="J134" i="3"/>
  <c r="BE134" i="3" s="1"/>
  <c r="BK133" i="3"/>
  <c r="T133" i="3"/>
  <c r="T132" i="3" s="1"/>
  <c r="T131" i="3" s="1"/>
  <c r="P133" i="3"/>
  <c r="P132" i="3" s="1"/>
  <c r="P131" i="3" s="1"/>
  <c r="P130" i="3" s="1"/>
  <c r="AU97" i="1" s="1"/>
  <c r="BK132" i="3"/>
  <c r="BK131" i="3" s="1"/>
  <c r="BK130" i="3" s="1"/>
  <c r="J132" i="3"/>
  <c r="J131" i="3" s="1"/>
  <c r="J127" i="3"/>
  <c r="J126" i="3"/>
  <c r="F126" i="3"/>
  <c r="J124" i="3"/>
  <c r="F124" i="3"/>
  <c r="E122" i="3"/>
  <c r="E118" i="3"/>
  <c r="J108" i="3"/>
  <c r="J107" i="3"/>
  <c r="J106" i="3"/>
  <c r="J104" i="3"/>
  <c r="J103" i="3"/>
  <c r="J102" i="3"/>
  <c r="J101" i="3"/>
  <c r="J94" i="3"/>
  <c r="J93" i="3"/>
  <c r="F93" i="3"/>
  <c r="J91" i="3"/>
  <c r="F91" i="3"/>
  <c r="E89" i="3"/>
  <c r="E85" i="3"/>
  <c r="J39" i="3"/>
  <c r="F39" i="3"/>
  <c r="J38" i="3"/>
  <c r="F38" i="3"/>
  <c r="J37" i="3"/>
  <c r="F37" i="3"/>
  <c r="J36" i="3"/>
  <c r="F36" i="3"/>
  <c r="J20" i="3"/>
  <c r="E20" i="3"/>
  <c r="F127" i="3" s="1"/>
  <c r="J19" i="3"/>
  <c r="J207" i="2"/>
  <c r="J206" i="2"/>
  <c r="J205" i="2"/>
  <c r="J204" i="2"/>
  <c r="J203" i="2"/>
  <c r="J202" i="2"/>
  <c r="J201" i="2"/>
  <c r="J200" i="2"/>
  <c r="J199" i="2"/>
  <c r="J198" i="2"/>
  <c r="J197" i="2"/>
  <c r="BK196" i="2"/>
  <c r="BI196" i="2"/>
  <c r="BH196" i="2"/>
  <c r="BG196" i="2"/>
  <c r="BF196" i="2"/>
  <c r="T196" i="2"/>
  <c r="R196" i="2"/>
  <c r="P196" i="2"/>
  <c r="J196" i="2"/>
  <c r="BE196" i="2" s="1"/>
  <c r="J195" i="2"/>
  <c r="J194" i="2"/>
  <c r="J193" i="2"/>
  <c r="BK192" i="2"/>
  <c r="BI192" i="2"/>
  <c r="BH192" i="2"/>
  <c r="BG192" i="2"/>
  <c r="BF192" i="2"/>
  <c r="T192" i="2"/>
  <c r="T191" i="2" s="1"/>
  <c r="R192" i="2"/>
  <c r="P192" i="2"/>
  <c r="P191" i="2" s="1"/>
  <c r="J192" i="2"/>
  <c r="BE192" i="2" s="1"/>
  <c r="BK191" i="2"/>
  <c r="R191" i="2"/>
  <c r="J191" i="2"/>
  <c r="BK190" i="2"/>
  <c r="BI190" i="2"/>
  <c r="BH190" i="2"/>
  <c r="BG190" i="2"/>
  <c r="BF190" i="2"/>
  <c r="T190" i="2"/>
  <c r="R190" i="2"/>
  <c r="P190" i="2"/>
  <c r="J189" i="2"/>
  <c r="BE190" i="2" s="1"/>
  <c r="BK188" i="2"/>
  <c r="BI188" i="2"/>
  <c r="BH188" i="2"/>
  <c r="BG188" i="2"/>
  <c r="BF188" i="2"/>
  <c r="T188" i="2"/>
  <c r="R188" i="2"/>
  <c r="P188" i="2"/>
  <c r="J188" i="2"/>
  <c r="BE188" i="2" s="1"/>
  <c r="BK187" i="2"/>
  <c r="BI187" i="2"/>
  <c r="BH187" i="2"/>
  <c r="BG187" i="2"/>
  <c r="BF187" i="2"/>
  <c r="T187" i="2"/>
  <c r="R187" i="2"/>
  <c r="P187" i="2"/>
  <c r="J187" i="2"/>
  <c r="BE187" i="2" s="1"/>
  <c r="BK186" i="2"/>
  <c r="BI186" i="2"/>
  <c r="BH186" i="2"/>
  <c r="BG186" i="2"/>
  <c r="BF186" i="2"/>
  <c r="T186" i="2"/>
  <c r="R186" i="2"/>
  <c r="P186" i="2"/>
  <c r="J186" i="2"/>
  <c r="BE186" i="2" s="1"/>
  <c r="BK185" i="2"/>
  <c r="BI185" i="2"/>
  <c r="BH185" i="2"/>
  <c r="BG185" i="2"/>
  <c r="BF185" i="2"/>
  <c r="T185" i="2"/>
  <c r="R185" i="2"/>
  <c r="P185" i="2"/>
  <c r="J185" i="2"/>
  <c r="BE185" i="2" s="1"/>
  <c r="BK184" i="2"/>
  <c r="BI184" i="2"/>
  <c r="BH184" i="2"/>
  <c r="BG184" i="2"/>
  <c r="BF184" i="2"/>
  <c r="T184" i="2"/>
  <c r="R184" i="2"/>
  <c r="P184" i="2"/>
  <c r="J184" i="2"/>
  <c r="BE184" i="2" s="1"/>
  <c r="BK183" i="2"/>
  <c r="BI183" i="2"/>
  <c r="BH183" i="2"/>
  <c r="BG183" i="2"/>
  <c r="BF183" i="2"/>
  <c r="T183" i="2"/>
  <c r="R183" i="2"/>
  <c r="P183" i="2"/>
  <c r="J183" i="2"/>
  <c r="BE183" i="2" s="1"/>
  <c r="BK182" i="2"/>
  <c r="BI182" i="2"/>
  <c r="BH182" i="2"/>
  <c r="BG182" i="2"/>
  <c r="BF182" i="2"/>
  <c r="T182" i="2"/>
  <c r="R182" i="2"/>
  <c r="P182" i="2"/>
  <c r="J182" i="2"/>
  <c r="BE182" i="2" s="1"/>
  <c r="BK181" i="2"/>
  <c r="BI181" i="2"/>
  <c r="BH181" i="2"/>
  <c r="BG181" i="2"/>
  <c r="BF181" i="2"/>
  <c r="T181" i="2"/>
  <c r="R181" i="2"/>
  <c r="R180" i="2" s="1"/>
  <c r="P181" i="2"/>
  <c r="J181" i="2"/>
  <c r="BE181" i="2" s="1"/>
  <c r="BK180" i="2"/>
  <c r="T180" i="2"/>
  <c r="P180" i="2"/>
  <c r="J180" i="2"/>
  <c r="J179" i="2"/>
  <c r="J178" i="2"/>
  <c r="BK177" i="2"/>
  <c r="BI177" i="2"/>
  <c r="BH177" i="2"/>
  <c r="BG177" i="2"/>
  <c r="BF177" i="2"/>
  <c r="T177" i="2"/>
  <c r="R177" i="2"/>
  <c r="P177" i="2"/>
  <c r="J177" i="2"/>
  <c r="BE177" i="2" s="1"/>
  <c r="BK176" i="2"/>
  <c r="BI176" i="2"/>
  <c r="BH176" i="2"/>
  <c r="BG176" i="2"/>
  <c r="BF176" i="2"/>
  <c r="T176" i="2"/>
  <c r="T175" i="2" s="1"/>
  <c r="R176" i="2"/>
  <c r="P176" i="2"/>
  <c r="P175" i="2" s="1"/>
  <c r="J176" i="2"/>
  <c r="BE176" i="2" s="1"/>
  <c r="BK175" i="2"/>
  <c r="R175" i="2"/>
  <c r="J175" i="2"/>
  <c r="BK174" i="2"/>
  <c r="BI174" i="2"/>
  <c r="BH174" i="2"/>
  <c r="BG174" i="2"/>
  <c r="BF174" i="2"/>
  <c r="T174" i="2"/>
  <c r="R174" i="2"/>
  <c r="P174" i="2"/>
  <c r="J174" i="2"/>
  <c r="BE174" i="2" s="1"/>
  <c r="BK173" i="2"/>
  <c r="BI173" i="2"/>
  <c r="BH173" i="2"/>
  <c r="BG173" i="2"/>
  <c r="BF173" i="2"/>
  <c r="T173" i="2"/>
  <c r="R173" i="2"/>
  <c r="P173" i="2"/>
  <c r="J173" i="2"/>
  <c r="BE173" i="2" s="1"/>
  <c r="BK172" i="2"/>
  <c r="BI172" i="2"/>
  <c r="BH172" i="2"/>
  <c r="BG172" i="2"/>
  <c r="BF172" i="2"/>
  <c r="T172" i="2"/>
  <c r="R172" i="2"/>
  <c r="P172" i="2"/>
  <c r="J172" i="2"/>
  <c r="BE172" i="2" s="1"/>
  <c r="BK171" i="2"/>
  <c r="BI171" i="2"/>
  <c r="BH171" i="2"/>
  <c r="BG171" i="2"/>
  <c r="BF171" i="2"/>
  <c r="T171" i="2"/>
  <c r="R171" i="2"/>
  <c r="R170" i="2" s="1"/>
  <c r="P171" i="2"/>
  <c r="J171" i="2"/>
  <c r="BE171" i="2" s="1"/>
  <c r="BK170" i="2"/>
  <c r="T170" i="2"/>
  <c r="P170" i="2"/>
  <c r="BK169" i="2"/>
  <c r="BI169" i="2"/>
  <c r="BH169" i="2"/>
  <c r="BG169" i="2"/>
  <c r="BF169" i="2"/>
  <c r="T169" i="2"/>
  <c r="R169" i="2"/>
  <c r="P169" i="2"/>
  <c r="J169" i="2"/>
  <c r="BE169" i="2" s="1"/>
  <c r="BK168" i="2"/>
  <c r="BI168" i="2"/>
  <c r="BH168" i="2"/>
  <c r="BG168" i="2"/>
  <c r="BF168" i="2"/>
  <c r="T168" i="2"/>
  <c r="R168" i="2"/>
  <c r="P168" i="2"/>
  <c r="J168" i="2"/>
  <c r="BE168" i="2" s="1"/>
  <c r="BK167" i="2"/>
  <c r="BI167" i="2"/>
  <c r="BH167" i="2"/>
  <c r="BG167" i="2"/>
  <c r="BF167" i="2"/>
  <c r="T167" i="2"/>
  <c r="R167" i="2"/>
  <c r="P167" i="2"/>
  <c r="J167" i="2"/>
  <c r="BE167" i="2" s="1"/>
  <c r="BK166" i="2"/>
  <c r="BI166" i="2"/>
  <c r="BH166" i="2"/>
  <c r="BG166" i="2"/>
  <c r="BF166" i="2"/>
  <c r="T166" i="2"/>
  <c r="R166" i="2"/>
  <c r="P166" i="2"/>
  <c r="J166" i="2"/>
  <c r="BE166" i="2" s="1"/>
  <c r="BK165" i="2"/>
  <c r="BI165" i="2"/>
  <c r="BH165" i="2"/>
  <c r="BG165" i="2"/>
  <c r="BF165" i="2"/>
  <c r="T165" i="2"/>
  <c r="R165" i="2"/>
  <c r="P165" i="2"/>
  <c r="J165" i="2"/>
  <c r="BE165" i="2" s="1"/>
  <c r="BK164" i="2"/>
  <c r="BI164" i="2"/>
  <c r="BH164" i="2"/>
  <c r="BG164" i="2"/>
  <c r="BF164" i="2"/>
  <c r="T164" i="2"/>
  <c r="R164" i="2"/>
  <c r="P164" i="2"/>
  <c r="J164" i="2"/>
  <c r="BE164" i="2" s="1"/>
  <c r="BK162" i="2"/>
  <c r="BI162" i="2"/>
  <c r="BH162" i="2"/>
  <c r="BG162" i="2"/>
  <c r="BF162" i="2"/>
  <c r="T162" i="2"/>
  <c r="R162" i="2"/>
  <c r="P162" i="2"/>
  <c r="J162" i="2"/>
  <c r="BE162" i="2" s="1"/>
  <c r="BK161" i="2"/>
  <c r="BI161" i="2"/>
  <c r="BH161" i="2"/>
  <c r="BG161" i="2"/>
  <c r="BF161" i="2"/>
  <c r="BE161" i="2"/>
  <c r="T161" i="2"/>
  <c r="R161" i="2"/>
  <c r="P161" i="2"/>
  <c r="BK160" i="2"/>
  <c r="BI160" i="2"/>
  <c r="BH160" i="2"/>
  <c r="BG160" i="2"/>
  <c r="BF160" i="2"/>
  <c r="T160" i="2"/>
  <c r="R160" i="2"/>
  <c r="P160" i="2"/>
  <c r="J160" i="2"/>
  <c r="BE160" i="2" s="1"/>
  <c r="BK159" i="2"/>
  <c r="BI159" i="2"/>
  <c r="BH159" i="2"/>
  <c r="BG159" i="2"/>
  <c r="BF159" i="2"/>
  <c r="BE159" i="2"/>
  <c r="T159" i="2"/>
  <c r="R159" i="2"/>
  <c r="P159" i="2"/>
  <c r="BK158" i="2"/>
  <c r="BI158" i="2"/>
  <c r="BH158" i="2"/>
  <c r="BG158" i="2"/>
  <c r="BF158" i="2"/>
  <c r="T158" i="2"/>
  <c r="R158" i="2"/>
  <c r="P158" i="2"/>
  <c r="J158" i="2"/>
  <c r="BE158" i="2" s="1"/>
  <c r="BK157" i="2"/>
  <c r="BI157" i="2"/>
  <c r="BH157" i="2"/>
  <c r="BG157" i="2"/>
  <c r="BF157" i="2"/>
  <c r="T157" i="2"/>
  <c r="R157" i="2"/>
  <c r="P157" i="2"/>
  <c r="J157" i="2"/>
  <c r="BE157" i="2" s="1"/>
  <c r="BK156" i="2"/>
  <c r="BI156" i="2"/>
  <c r="BH156" i="2"/>
  <c r="BG156" i="2"/>
  <c r="BF156" i="2"/>
  <c r="T156" i="2"/>
  <c r="R156" i="2"/>
  <c r="P156" i="2"/>
  <c r="J156" i="2"/>
  <c r="BE156" i="2" s="1"/>
  <c r="BK155" i="2"/>
  <c r="BI155" i="2"/>
  <c r="BH155" i="2"/>
  <c r="BG155" i="2"/>
  <c r="BF155" i="2"/>
  <c r="T155" i="2"/>
  <c r="R155" i="2"/>
  <c r="P155" i="2"/>
  <c r="J155" i="2"/>
  <c r="BE155" i="2" s="1"/>
  <c r="BK154" i="2"/>
  <c r="BI154" i="2"/>
  <c r="BH154" i="2"/>
  <c r="BG154" i="2"/>
  <c r="BF154" i="2"/>
  <c r="T154" i="2"/>
  <c r="R154" i="2"/>
  <c r="P154" i="2"/>
  <c r="J154" i="2"/>
  <c r="BE154" i="2" s="1"/>
  <c r="BK153" i="2"/>
  <c r="BI153" i="2"/>
  <c r="BH153" i="2"/>
  <c r="BG153" i="2"/>
  <c r="BF153" i="2"/>
  <c r="T153" i="2"/>
  <c r="R153" i="2"/>
  <c r="P153" i="2"/>
  <c r="J153" i="2"/>
  <c r="BE153" i="2" s="1"/>
  <c r="BK152" i="2"/>
  <c r="BI152" i="2"/>
  <c r="BH152" i="2"/>
  <c r="BG152" i="2"/>
  <c r="BF152" i="2"/>
  <c r="T152" i="2"/>
  <c r="R152" i="2"/>
  <c r="P152" i="2"/>
  <c r="J152" i="2"/>
  <c r="BE152" i="2" s="1"/>
  <c r="BK151" i="2"/>
  <c r="BI151" i="2"/>
  <c r="BH151" i="2"/>
  <c r="BG151" i="2"/>
  <c r="BF151" i="2"/>
  <c r="T151" i="2"/>
  <c r="T150" i="2" s="1"/>
  <c r="T149" i="2" s="1"/>
  <c r="R151" i="2"/>
  <c r="P151" i="2"/>
  <c r="P150" i="2" s="1"/>
  <c r="P149" i="2" s="1"/>
  <c r="J151" i="2"/>
  <c r="BE151" i="2" s="1"/>
  <c r="BK150" i="2"/>
  <c r="BK149" i="2" s="1"/>
  <c r="R150" i="2"/>
  <c r="R149" i="2" s="1"/>
  <c r="J150" i="2"/>
  <c r="BK148" i="2"/>
  <c r="BI148" i="2"/>
  <c r="BH148" i="2"/>
  <c r="BG148" i="2"/>
  <c r="BF148" i="2"/>
  <c r="T148" i="2"/>
  <c r="T147" i="2" s="1"/>
  <c r="T146" i="2" s="1"/>
  <c r="R148" i="2"/>
  <c r="P148" i="2"/>
  <c r="P147" i="2" s="1"/>
  <c r="P146" i="2" s="1"/>
  <c r="J148" i="2"/>
  <c r="BE148" i="2" s="1"/>
  <c r="BK147" i="2"/>
  <c r="BK146" i="2" s="1"/>
  <c r="J146" i="2" s="1"/>
  <c r="R147" i="2"/>
  <c r="R146" i="2" s="1"/>
  <c r="J147" i="2"/>
  <c r="BK145" i="2"/>
  <c r="T145" i="2"/>
  <c r="R145" i="2"/>
  <c r="P145" i="2"/>
  <c r="BK144" i="2"/>
  <c r="BI144" i="2"/>
  <c r="BH144" i="2"/>
  <c r="BG144" i="2"/>
  <c r="BF144" i="2"/>
  <c r="T144" i="2"/>
  <c r="T143" i="2" s="1"/>
  <c r="R144" i="2"/>
  <c r="P144" i="2"/>
  <c r="J144" i="2"/>
  <c r="BE144" i="2" s="1"/>
  <c r="BK143" i="2"/>
  <c r="R143" i="2"/>
  <c r="P143" i="2"/>
  <c r="J143" i="2"/>
  <c r="BK142" i="2"/>
  <c r="BI142" i="2"/>
  <c r="BH142" i="2"/>
  <c r="BG142" i="2"/>
  <c r="BF142" i="2"/>
  <c r="T142" i="2"/>
  <c r="R142" i="2"/>
  <c r="P142" i="2"/>
  <c r="J142" i="2"/>
  <c r="BE142" i="2" s="1"/>
  <c r="BK141" i="2"/>
  <c r="BI141" i="2"/>
  <c r="BH141" i="2"/>
  <c r="BG141" i="2"/>
  <c r="BF141" i="2"/>
  <c r="T141" i="2"/>
  <c r="R141" i="2"/>
  <c r="P141" i="2"/>
  <c r="J141" i="2"/>
  <c r="BE141" i="2" s="1"/>
  <c r="BK140" i="2"/>
  <c r="BI140" i="2"/>
  <c r="BH140" i="2"/>
  <c r="BG140" i="2"/>
  <c r="BF140" i="2"/>
  <c r="T140" i="2"/>
  <c r="R140" i="2"/>
  <c r="P140" i="2"/>
  <c r="J140" i="2"/>
  <c r="BE140" i="2" s="1"/>
  <c r="BK139" i="2"/>
  <c r="BK138" i="2" s="1"/>
  <c r="BI139" i="2"/>
  <c r="BH139" i="2"/>
  <c r="BG139" i="2"/>
  <c r="BF139" i="2"/>
  <c r="T139" i="2"/>
  <c r="R139" i="2"/>
  <c r="R138" i="2" s="1"/>
  <c r="R137" i="2" s="1"/>
  <c r="P139" i="2"/>
  <c r="J139" i="2"/>
  <c r="BE139" i="2" s="1"/>
  <c r="T138" i="2"/>
  <c r="T137" i="2" s="1"/>
  <c r="T129" i="2" s="1"/>
  <c r="T128" i="2" s="1"/>
  <c r="P138" i="2"/>
  <c r="BK136" i="2"/>
  <c r="BI136" i="2"/>
  <c r="BH136" i="2"/>
  <c r="BG136" i="2"/>
  <c r="BF136" i="2"/>
  <c r="T136" i="2"/>
  <c r="R136" i="2"/>
  <c r="P136" i="2"/>
  <c r="J136" i="2"/>
  <c r="BE136" i="2" s="1"/>
  <c r="BK135" i="2"/>
  <c r="BI135" i="2"/>
  <c r="BH135" i="2"/>
  <c r="BG135" i="2"/>
  <c r="BF135" i="2"/>
  <c r="T135" i="2"/>
  <c r="R135" i="2"/>
  <c r="P135" i="2"/>
  <c r="J135" i="2"/>
  <c r="BE135" i="2" s="1"/>
  <c r="BK134" i="2"/>
  <c r="BI134" i="2"/>
  <c r="BH134" i="2"/>
  <c r="BG134" i="2"/>
  <c r="BF134" i="2"/>
  <c r="T134" i="2"/>
  <c r="R134" i="2"/>
  <c r="P134" i="2"/>
  <c r="J134" i="2"/>
  <c r="BE134" i="2" s="1"/>
  <c r="BK133" i="2"/>
  <c r="BI133" i="2"/>
  <c r="BH133" i="2"/>
  <c r="BG133" i="2"/>
  <c r="BF133" i="2"/>
  <c r="T133" i="2"/>
  <c r="R133" i="2"/>
  <c r="R132" i="2" s="1"/>
  <c r="R131" i="2" s="1"/>
  <c r="R129" i="2" s="1"/>
  <c r="R128" i="2" s="1"/>
  <c r="P133" i="2"/>
  <c r="J133" i="2"/>
  <c r="BE133" i="2" s="1"/>
  <c r="BK132" i="2"/>
  <c r="T132" i="2"/>
  <c r="P132" i="2"/>
  <c r="BK131" i="2"/>
  <c r="T131" i="2"/>
  <c r="P131" i="2"/>
  <c r="BK130" i="2"/>
  <c r="T130" i="2"/>
  <c r="R130" i="2"/>
  <c r="P130" i="2"/>
  <c r="J122" i="2"/>
  <c r="F122" i="2"/>
  <c r="J100" i="2"/>
  <c r="J98" i="2"/>
  <c r="J97" i="2"/>
  <c r="J96" i="2"/>
  <c r="J89" i="2"/>
  <c r="F89" i="2"/>
  <c r="J37" i="2"/>
  <c r="F37" i="2"/>
  <c r="J36" i="2"/>
  <c r="F36" i="2"/>
  <c r="J35" i="2"/>
  <c r="F35" i="2"/>
  <c r="J34" i="2"/>
  <c r="F34" i="2"/>
  <c r="J18" i="2"/>
  <c r="E18" i="2"/>
  <c r="F125" i="2" s="1"/>
  <c r="J17" i="2"/>
  <c r="BD100" i="1"/>
  <c r="BC100" i="1"/>
  <c r="BB100" i="1"/>
  <c r="BA100" i="1"/>
  <c r="AY100" i="1"/>
  <c r="AX100" i="1"/>
  <c r="AW100" i="1"/>
  <c r="BD99" i="1"/>
  <c r="BC99" i="1"/>
  <c r="BB99" i="1"/>
  <c r="BA99" i="1"/>
  <c r="AZ99" i="1"/>
  <c r="AY99" i="1"/>
  <c r="AX99" i="1"/>
  <c r="AW99" i="1"/>
  <c r="AV99" i="1"/>
  <c r="AU99" i="1"/>
  <c r="AT99" i="1"/>
  <c r="BD98" i="1"/>
  <c r="BC98" i="1"/>
  <c r="BB98" i="1"/>
  <c r="BA98" i="1"/>
  <c r="AZ98" i="1"/>
  <c r="AY98" i="1"/>
  <c r="AX98" i="1"/>
  <c r="AW98" i="1"/>
  <c r="AV98" i="1"/>
  <c r="AT98" i="1" s="1"/>
  <c r="AU98" i="1"/>
  <c r="BD97" i="1"/>
  <c r="BC97" i="1"/>
  <c r="BB97" i="1"/>
  <c r="BA97" i="1"/>
  <c r="AZ97" i="1"/>
  <c r="AY97" i="1"/>
  <c r="AX97" i="1"/>
  <c r="AW97" i="1"/>
  <c r="AV97" i="1"/>
  <c r="AT97" i="1" s="1"/>
  <c r="AG97" i="1"/>
  <c r="AN97" i="1" s="1"/>
  <c r="BD96" i="1"/>
  <c r="BC96" i="1"/>
  <c r="BB96" i="1"/>
  <c r="BA96" i="1"/>
  <c r="AZ96" i="1"/>
  <c r="AY96" i="1"/>
  <c r="AX96" i="1"/>
  <c r="AW96" i="1"/>
  <c r="AV96" i="1"/>
  <c r="AT96" i="1" s="1"/>
  <c r="AN96" i="1" s="1"/>
  <c r="AG96" i="1"/>
  <c r="BD95" i="1"/>
  <c r="BC95" i="1"/>
  <c r="BB95" i="1"/>
  <c r="BA95" i="1"/>
  <c r="AZ95" i="1"/>
  <c r="AY95" i="1"/>
  <c r="AX95" i="1"/>
  <c r="AW95" i="1"/>
  <c r="AV95" i="1"/>
  <c r="AT95" i="1"/>
  <c r="AS95" i="1"/>
  <c r="AN95" i="1"/>
  <c r="AG95" i="1"/>
  <c r="BD94" i="1"/>
  <c r="BC94" i="1"/>
  <c r="BB94" i="1"/>
  <c r="BA94" i="1"/>
  <c r="AY94" i="1"/>
  <c r="AX94" i="1"/>
  <c r="AW94" i="1"/>
  <c r="AS94" i="1"/>
  <c r="AN94" i="1"/>
  <c r="L90" i="1"/>
  <c r="AM89" i="1"/>
  <c r="AO87" i="1"/>
  <c r="L87" i="1"/>
  <c r="W33" i="1"/>
  <c r="W32" i="1"/>
  <c r="W31" i="1"/>
  <c r="W29" i="1"/>
  <c r="AE29" i="1" s="1"/>
  <c r="AO95" i="1" l="1"/>
  <c r="P137" i="2"/>
  <c r="P129" i="2" s="1"/>
  <c r="P128" i="2" s="1"/>
  <c r="AU96" i="1" s="1"/>
  <c r="AU95" i="1" s="1"/>
  <c r="AU94" i="1" s="1"/>
  <c r="AL29" i="1"/>
  <c r="AM29" i="1" s="1"/>
  <c r="T130" i="3"/>
  <c r="J30" i="14"/>
  <c r="J96" i="14"/>
  <c r="BK137" i="2"/>
  <c r="BK129" i="2" s="1"/>
  <c r="BK128" i="2" s="1"/>
  <c r="J130" i="3"/>
  <c r="J98" i="3" s="1"/>
  <c r="J99" i="3"/>
  <c r="R162" i="3"/>
  <c r="R130" i="3" s="1"/>
  <c r="J33" i="14"/>
  <c r="AV100" i="1" s="1"/>
  <c r="AT100" i="1" s="1"/>
  <c r="F33" i="14"/>
  <c r="AZ100" i="1" s="1"/>
  <c r="AZ94" i="1" s="1"/>
  <c r="AV94" i="1" s="1"/>
  <c r="AT94" i="1" s="1"/>
  <c r="AK35" i="1"/>
  <c r="J133" i="3"/>
  <c r="F92" i="2"/>
  <c r="F94" i="3"/>
  <c r="J138" i="2"/>
  <c r="J99" i="2" s="1"/>
  <c r="J170" i="2"/>
  <c r="J149" i="2" s="1"/>
  <c r="AN29" i="1" l="1"/>
  <c r="AO29" i="1" s="1"/>
  <c r="J39" i="14"/>
</calcChain>
</file>

<file path=xl/sharedStrings.xml><?xml version="1.0" encoding="utf-8"?>
<sst xmlns="http://schemas.openxmlformats.org/spreadsheetml/2006/main" count="1687" uniqueCount="427">
  <si>
    <t>Export Komplet</t>
  </si>
  <si>
    <t>2.0</t>
  </si>
  <si>
    <t>False</t>
  </si>
  <si>
    <t>{06b6e70e-b2f5-4d6d-88a9-fab3af937a74}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</si>
  <si>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</si>
  <si>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</si>
  <si>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</si>
  <si>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</si>
  <si>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</si>
  <si>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</si>
  <si>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</si>
  <si>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Stavba:</t>
  </si>
  <si>
    <t>Divadlo FXŠ – INTERIÉR HLEDIŠTĚ</t>
  </si>
  <si>
    <t>KSO:</t>
  </si>
  <si>
    <t>CC-CZ:</t>
  </si>
  <si>
    <t>Místo:</t>
  </si>
  <si>
    <t>Liberec</t>
  </si>
  <si>
    <t>Datum:</t>
  </si>
  <si>
    <t>30. 10. 2019</t>
  </si>
  <si>
    <t>Zadavatel:</t>
  </si>
  <si>
    <t>Divadlo FXŠ</t>
  </si>
  <si>
    <t>IČ:</t>
  </si>
  <si>
    <t>DIČ:</t>
  </si>
  <si>
    <t>Zhotovitel:</t>
  </si>
  <si>
    <t>Projektant:</t>
  </si>
  <si>
    <t>ARC PROJEKT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</si>
  <si>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</si>
  <si>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</si>
  <si>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</si>
  <si>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</si>
  <si>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</si>
  <si>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</si>
  <si>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</si>
  <si>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</si>
  <si>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</si>
  <si>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</si>
  <si>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</si>
  <si>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</si>
  <si>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</si>
  <si>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</si>
  <si>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</si>
  <si>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</si>
  <si>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</si>
  <si>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</si>
  <si>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</si>
  <si>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</si>
  <si>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</si>
  <si>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</si>
  <si>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</si>
  <si>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Kód: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</si>
  <si>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</si>
  <si>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</si>
  <si>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</si>
  <si>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</si>
  <si>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</si>
  <si>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</si>
  <si>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
náklady [CZK]</t>
  </si>
  <si>
    <t>DPH [CZK]</t>
  </si>
  <si>
    <t>Normohodiny [h]</t>
  </si>
  <si>
    <t>DPH základní [CZK]</t>
  </si>
  <si>
    <t>DPH snížená [CZK]</t>
  </si>
  <si>
    <t>DPH základní přenesená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
[CZK]</t>
  </si>
  <si>
    <t>DPH snížená přenesená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
[CZK]</t>
  </si>
  <si>
    <t>Základna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
DPH základní</t>
  </si>
  <si>
    <t>Základna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
DPH snížená</t>
  </si>
  <si>
    <t>Základna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
DPH zákl. přenesená</t>
  </si>
  <si>
    <t>Základna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
DPH sníž. přenesená</t>
  </si>
  <si>
    <t>Základna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</si>
  <si>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</si>
  <si>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</si>
  <si>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</si>
  <si>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</si>
  <si>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</si>
  <si>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</si>
  <si>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</si>
  <si>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</si>
  <si>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{1675c3f6-edab-4459-8d9e-87abb5f567e5}</t>
  </si>
  <si>
    <t>2</t>
  </si>
  <si>
    <t>/</t>
  </si>
  <si>
    <t>Interiér – nové konstrukce</t>
  </si>
  <si>
    <t>Soupis</t>
  </si>
  <si>
    <t>###NOINSERT###</t>
  </si>
  <si>
    <t>Bourací práce</t>
  </si>
  <si>
    <t>{f7df240f-502d-4587-8ae3-ddea63d88b06}</t>
  </si>
  <si>
    <t>VRN</t>
  </si>
  <si>
    <t>{65df2705-165a-4937-8ff0-74c4d145f8ce}</t>
  </si>
  <si>
    <t>{3949ae1c-1155-476c-bd66-e37ef102d8b0}</t>
  </si>
  <si>
    <t>{c75784bf-c93f-466b-b747-57f5f44f8463}</t>
  </si>
  <si>
    <t>KRYCÍ LIST SOUPISU PRACÍ</t>
  </si>
  <si>
    <t>Objekt:</t>
  </si>
  <si>
    <t>HSV</t>
  </si>
  <si>
    <t>Práce a dodávky HSV</t>
  </si>
  <si>
    <t>61</t>
  </si>
  <si>
    <t>Úprava povrchů vnitřních</t>
  </si>
  <si>
    <t>94</t>
  </si>
  <si>
    <t>Lešení a stavební výtahy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</si>
  <si>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</si>
  <si>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</si>
  <si>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</si>
  <si>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</si>
  <si>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</si>
  <si>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</si>
  <si>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>61 - Úprava povrchů vnitřních</t>
  </si>
  <si>
    <t>94 - Lešení a stavební výtahy</t>
  </si>
  <si>
    <t>95 - Různé dokončovací konstrukce a práce pozemních staveb</t>
  </si>
  <si>
    <t>95</t>
  </si>
  <si>
    <t>Různé dokončovací konstrukce a práce pozemních staveb</t>
  </si>
  <si>
    <t>99 - Přesun hmot a manipulace se sutí</t>
  </si>
  <si>
    <t>PSV - Práce a dodávky PSV</t>
  </si>
  <si>
    <t>763 - Konstrukce suché výstavby</t>
  </si>
  <si>
    <t>766 - Konstrukce truhlářské</t>
  </si>
  <si>
    <t>783 - Dokončovací práce - nátěry</t>
  </si>
  <si>
    <t>784 - Dokončovací práce - malby a tapety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</si>
  <si>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</si>
  <si>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</si>
  <si>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</si>
  <si>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</si>
  <si>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</si>
  <si>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</si>
  <si>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</si>
  <si>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</si>
  <si>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</si>
  <si>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</si>
  <si>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</si>
  <si>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</si>
  <si>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</si>
  <si>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</si>
  <si>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ROZPOCET</t>
  </si>
  <si>
    <t>47</t>
  </si>
  <si>
    <t>K</t>
  </si>
  <si>
    <t>D+M Provedení lepidla s perlinkou a finální stěrkou na stropech</t>
  </si>
  <si>
    <t>m2</t>
  </si>
  <si>
    <t>4</t>
  </si>
  <si>
    <t>3</t>
  </si>
  <si>
    <t>-1163945512</t>
  </si>
  <si>
    <t>49</t>
  </si>
  <si>
    <t>Vápenná omítka hladká jednovrstvá vnitřních stropů rovných nanášená ručně</t>
  </si>
  <si>
    <t>399528315</t>
  </si>
  <si>
    <t>50</t>
  </si>
  <si>
    <t>sádrová omítka – stěrka</t>
  </si>
  <si>
    <t>81002389</t>
  </si>
  <si>
    <t>51</t>
  </si>
  <si>
    <t>Vápenná omítka hladká jednovrstvá vnitřních stěn nanášená ručně</t>
  </si>
  <si>
    <t>1067261050</t>
  </si>
  <si>
    <t>97</t>
  </si>
  <si>
    <t>Montáž lešení řadového modulového lehkého zatížení do 200 kg/m2 š do 0,9 m v do 10 m</t>
  </si>
  <si>
    <t>1028825275</t>
  </si>
  <si>
    <t>98</t>
  </si>
  <si>
    <t>Příplatek k lešení řadovému modulovému lehkému š 0,9 m v do 25 m za první a ZKD den použití</t>
  </si>
  <si>
    <t>-1460573797</t>
  </si>
  <si>
    <t>99</t>
  </si>
  <si>
    <t>Demontáž lešení řadového modulového lehkého zatížení do 200 kg/m2 š do 0,9 m v do 10 m</t>
  </si>
  <si>
    <t>874780930</t>
  </si>
  <si>
    <t>103</t>
  </si>
  <si>
    <t>Lešení pomocné pro objekty pozemních staveb s lešeňovou podlahou v do 1,9 m</t>
  </si>
  <si>
    <t>-1681953701</t>
  </si>
  <si>
    <t>106</t>
  </si>
  <si>
    <t>Vyčištění budov bytové a občanské výstavby při výšce podlaží do 4 m po HSV</t>
  </si>
  <si>
    <t>1387486505</t>
  </si>
  <si>
    <t>Přesun hmot a manipulace</t>
  </si>
  <si>
    <t>998</t>
  </si>
  <si>
    <t>Přesun hmot</t>
  </si>
  <si>
    <t>108</t>
  </si>
  <si>
    <t>Přesun hmot pro budovy zděné v do 12 m</t>
  </si>
  <si>
    <t>t</t>
  </si>
  <si>
    <t>-1866363866</t>
  </si>
  <si>
    <t>PSV</t>
  </si>
  <si>
    <t>Práce a dodávky PSV</t>
  </si>
  <si>
    <t>763</t>
  </si>
  <si>
    <t>Konstrukce suché výstavby</t>
  </si>
  <si>
    <t>156</t>
  </si>
  <si>
    <t>dřevěný obklad stěn – výroba + materiál / překližka 12mm</t>
  </si>
  <si>
    <t>16</t>
  </si>
  <si>
    <t>-140141474</t>
  </si>
  <si>
    <t>157</t>
  </si>
  <si>
    <t>montáž dřevěných obkladů stěn</t>
  </si>
  <si>
    <t>-1484064828</t>
  </si>
  <si>
    <t>158</t>
  </si>
  <si>
    <t>lišta L1 – výroba + materiál (smrk / borovice)</t>
  </si>
  <si>
    <t>bm</t>
  </si>
  <si>
    <t>-723215389</t>
  </si>
  <si>
    <t>159</t>
  </si>
  <si>
    <t>lišta L1 – montáž</t>
  </si>
  <si>
    <t>-1056575203</t>
  </si>
  <si>
    <t>160</t>
  </si>
  <si>
    <t>lišta L2 – výroba + materiál (smrk / borovice)</t>
  </si>
  <si>
    <t>1501766482</t>
  </si>
  <si>
    <t>161</t>
  </si>
  <si>
    <t>lišta L2 – montáž</t>
  </si>
  <si>
    <t>-295508528</t>
  </si>
  <si>
    <t>162</t>
  </si>
  <si>
    <t>lišta L3 – výroba + materiál (smrk / borovice)</t>
  </si>
  <si>
    <t>1834289790</t>
  </si>
  <si>
    <t>163</t>
  </si>
  <si>
    <t>lišta L3 – montáž</t>
  </si>
  <si>
    <t>32</t>
  </si>
  <si>
    <t>M</t>
  </si>
  <si>
    <t>-887353718</t>
  </si>
  <si>
    <t>164</t>
  </si>
  <si>
    <t>699014253</t>
  </si>
  <si>
    <t>165</t>
  </si>
  <si>
    <t>lišta L4 – montáž</t>
  </si>
  <si>
    <t>-1860803267</t>
  </si>
  <si>
    <t>166</t>
  </si>
  <si>
    <t>-512952064</t>
  </si>
  <si>
    <t>167</t>
  </si>
  <si>
    <t>lišta L4 – výroba + materiál (smrk / borovice)</t>
  </si>
  <si>
    <t>-1574471834</t>
  </si>
  <si>
    <t>169</t>
  </si>
  <si>
    <t>Sokl / S - výroba + materiál (smrk / borovice)</t>
  </si>
  <si>
    <t>125169703</t>
  </si>
  <si>
    <t>170</t>
  </si>
  <si>
    <t>Oprava + repase stávajících pilastrů na galerii</t>
  </si>
  <si>
    <t>ks</t>
  </si>
  <si>
    <t>1494196414</t>
  </si>
  <si>
    <t>171</t>
  </si>
  <si>
    <t>Oprava + repase stávajících rohových stěn VZT v parteru</t>
  </si>
  <si>
    <t>412503186</t>
  </si>
  <si>
    <t>172</t>
  </si>
  <si>
    <t>D+M rámů lemujících stávající okna režie v parteru</t>
  </si>
  <si>
    <t>-1679974447</t>
  </si>
  <si>
    <t>174</t>
  </si>
  <si>
    <t>dočištění povrchů pod dřevěné obklady</t>
  </si>
  <si>
    <t>-887470080</t>
  </si>
  <si>
    <t>Přesun hmot tonážní pro dřevostavby v objektech v do 12 m</t>
  </si>
  <si>
    <t>613873303</t>
  </si>
  <si>
    <t>766</t>
  </si>
  <si>
    <t>Konstrukce truhlářské</t>
  </si>
  <si>
    <t>195</t>
  </si>
  <si>
    <t>dveře jednokřídlé hladké + obložka / celková repase, tmelení nátěr, zpětná montáž – 1,8m2</t>
  </si>
  <si>
    <t>-1677415945</t>
  </si>
  <si>
    <t>196</t>
  </si>
  <si>
    <t>dveře jednokřídlé profilované + obložka / celková repase, tmelení nátěr, zpětná montáž – 2,1m2</t>
  </si>
  <si>
    <t>-1042341317</t>
  </si>
  <si>
    <t>197</t>
  </si>
  <si>
    <t>dveře dvoukřídlé profilované + obložka / celková repase, tmelení nátěr, zpětná montáž – 3,6m2</t>
  </si>
  <si>
    <t>83798217</t>
  </si>
  <si>
    <t>Přesun hmot tonážní pro konstrukce truhlářské v objektech v do 12 m</t>
  </si>
  <si>
    <t>-972282073</t>
  </si>
  <si>
    <t>783</t>
  </si>
  <si>
    <t>Dokončovací práce - nátěry</t>
  </si>
  <si>
    <t>250</t>
  </si>
  <si>
    <t>dřevěné obklady – tmelení + základní nátěr + konečný matný lak</t>
  </si>
  <si>
    <t>-640002469</t>
  </si>
  <si>
    <t>251</t>
  </si>
  <si>
    <t>lišty L1+L2+L3+L4  – tmelení + základní nátěr + konečný matný lak</t>
  </si>
  <si>
    <t>1339203927</t>
  </si>
  <si>
    <t>sokl – tmelení + základní nátěr + konečný matný lak</t>
  </si>
  <si>
    <t>opravy prasklin ve stávajících předprsních lóží – tmelení + nátěr / parter</t>
  </si>
  <si>
    <t>784</t>
  </si>
  <si>
    <t>Dokončovací práce - malby a tapety</t>
  </si>
  <si>
    <t>Obroušení podkladu omítnutého v místnostech výšky do 3,80 m</t>
  </si>
  <si>
    <t>974870488</t>
  </si>
  <si>
    <t>255</t>
  </si>
  <si>
    <t>Olepování vnitřních ploch páskou v místnostech výšky do 3,80 m</t>
  </si>
  <si>
    <t>m</t>
  </si>
  <si>
    <t>-629756923</t>
  </si>
  <si>
    <t>256</t>
  </si>
  <si>
    <t>páska pro malířské potřeby NARCAR 50mm x 50 m</t>
  </si>
  <si>
    <t>-349190970</t>
  </si>
  <si>
    <t>257</t>
  </si>
  <si>
    <t>Zakrytí vnitřních podlah+železné opony a odkrytí</t>
  </si>
  <si>
    <t>1711629848</t>
  </si>
  <si>
    <t>258</t>
  </si>
  <si>
    <t>fólie pro malířské potřeby zakrývací, PG 4020-20, 7µ,  4 x 5 m</t>
  </si>
  <si>
    <t>817919263</t>
  </si>
  <si>
    <t>259</t>
  </si>
  <si>
    <t>2x dekorativní malba stropů ze směsí za mokra v místnostech výšky do3,8 m</t>
  </si>
  <si>
    <t>-1916411512</t>
  </si>
  <si>
    <t>262</t>
  </si>
  <si>
    <t>-65514093</t>
  </si>
  <si>
    <t>264</t>
  </si>
  <si>
    <t>Základní akrylátová jednonásobná penetrace podkladu stěn a stropů výšky do 3,80m</t>
  </si>
  <si>
    <t>1668930229</t>
  </si>
  <si>
    <t>2x dekorativní malba stěn ze směsí za mokra výborně otěruvzdorných v místnostech výšky do3,8 m</t>
  </si>
  <si>
    <t>2068049678</t>
  </si>
  <si>
    <t>Ostatní</t>
  </si>
  <si>
    <t>stávající ocelové sloupy v hledišti – očištění starého nátěru /</t>
  </si>
  <si>
    <t>262144</t>
  </si>
  <si>
    <t>-1023680996</t>
  </si>
  <si>
    <t>stávající ocelové sloupy v hledišti – tmelení + broušení + základní nátěr</t>
  </si>
  <si>
    <t>stávající ocelové sloupy v hledišti – dokončovací nátěr – odstín stará mosaz</t>
  </si>
  <si>
    <t>repase stávajícího mosazného zábradlí – vyčištění před zpětnou montáží</t>
  </si>
  <si>
    <t>D+M dekorační látka zvukově odrazivá, odstín bordó</t>
  </si>
  <si>
    <t>¨m2</t>
  </si>
  <si>
    <t>-1189617337</t>
  </si>
  <si>
    <t>zpětné osazení sedadel v hledišti</t>
  </si>
  <si>
    <t>čalounění předprsní</t>
  </si>
  <si>
    <t>D / samet nehořlavý , odstín bordó, š. 140 cm</t>
  </si>
  <si>
    <t>D / výplňový materiál  FR</t>
  </si>
  <si>
    <t>D / borta 25 mm</t>
  </si>
  <si>
    <t>dočištění povrchů pod čalounění</t>
  </si>
  <si>
    <t>instalace výplní</t>
  </si>
  <si>
    <t>napínání textilu včetně borty</t>
  </si>
  <si>
    <t>zpětná instalace zábradlí na předprsních lóží a balkónů</t>
  </si>
  <si>
    <t>Doprava + manipulace / čalounění předprsní</t>
  </si>
  <si>
    <t>soub.</t>
  </si>
  <si>
    <t>Komplexní vyčištění budovy včetně luxování sedaček, koberců, podlahy a stěn</t>
  </si>
  <si>
    <t>Elektroinstalace – nové rozvody v nových konstrukcích</t>
  </si>
  <si>
    <t>Divadlo FXŠ – interiér hlediště</t>
  </si>
  <si>
    <t>Soupis:</t>
  </si>
  <si>
    <t>19090101 - Bourací práce</t>
  </si>
  <si>
    <t>96 - Bourání konstrukcí</t>
  </si>
  <si>
    <t>97 - Prorážení otvorů a ostatní bourací práce</t>
  </si>
  <si>
    <t>98 - Demolice a sanace</t>
  </si>
  <si>
    <t>99 - Přesun hmot</t>
  </si>
  <si>
    <t>997 - Přesun sutě</t>
  </si>
  <si>
    <t>Lešení</t>
  </si>
  <si>
    <t>konstr. truhlářské</t>
  </si>
  <si>
    <t>Úklid + vyčištění</t>
  </si>
  <si>
    <t>96</t>
  </si>
  <si>
    <t>Bourání konstrukcí</t>
  </si>
  <si>
    <t>dodávka zakrývací fólie – přikrytí podlah a nábytku</t>
  </si>
  <si>
    <t>1477235827</t>
  </si>
  <si>
    <t>zakrytí podlah a nábytku fólií</t>
  </si>
  <si>
    <t>-102540717</t>
  </si>
  <si>
    <t>dodávka OSB desek 3 – 12mm , rovná hrana  pro zakrytí podlah</t>
  </si>
  <si>
    <t>-1926187360</t>
  </si>
  <si>
    <t>5</t>
  </si>
  <si>
    <t>zakrytí podlah OSB deskami</t>
  </si>
  <si>
    <t>617403462</t>
  </si>
  <si>
    <t>6</t>
  </si>
  <si>
    <t>odstranění starých látkových tapet ze stěn</t>
  </si>
  <si>
    <t>-58439938</t>
  </si>
  <si>
    <t>7</t>
  </si>
  <si>
    <t>demontáž stávajících dřevěných obkladů stěn</t>
  </si>
  <si>
    <t>1505900116</t>
  </si>
  <si>
    <t>8</t>
  </si>
  <si>
    <t>demontáž stávajících dřevěných soklů</t>
  </si>
  <si>
    <t>-146875771</t>
  </si>
  <si>
    <t>9</t>
  </si>
  <si>
    <t>stržení stávajících stropních lišt</t>
  </si>
  <si>
    <t>1443034453</t>
  </si>
  <si>
    <t>10</t>
  </si>
  <si>
    <t>stržení stávajících dekoračních lišt na stěnách</t>
  </si>
  <si>
    <t>1551854812</t>
  </si>
  <si>
    <t>11</t>
  </si>
  <si>
    <t>stržení stávajícího čalounění předprsní balkónů + ekologická likvidace stávajících potahů</t>
  </si>
  <si>
    <t>-385697805</t>
  </si>
  <si>
    <t>12</t>
  </si>
  <si>
    <t>sejmutí stávajícího zábradlí předprsní balkónů</t>
  </si>
  <si>
    <t>2128501681</t>
  </si>
  <si>
    <t>13</t>
  </si>
  <si>
    <t>demontáž stávajících sedadel + uložení</t>
  </si>
  <si>
    <t>1323429414</t>
  </si>
  <si>
    <t>14</t>
  </si>
  <si>
    <t>-1046684566</t>
  </si>
  <si>
    <t>Prorážení otvorů a ostatní bourací práce</t>
  </si>
  <si>
    <t>Otlučení (osekání) vnitřní vápenné omítky stropů rákosových v rozsahu do 60 % - galerie</t>
  </si>
  <si>
    <t>-1557973190</t>
  </si>
  <si>
    <t>17</t>
  </si>
  <si>
    <t>-1696302498</t>
  </si>
  <si>
    <t>Demolice a sanace</t>
  </si>
  <si>
    <t>18</t>
  </si>
  <si>
    <t>Otlučení omítek stěn</t>
  </si>
  <si>
    <t>1463022356</t>
  </si>
  <si>
    <t>997</t>
  </si>
  <si>
    <t>Přesun sutě</t>
  </si>
  <si>
    <t>19</t>
  </si>
  <si>
    <t>Nakládání suti a vybouraných hmot</t>
  </si>
  <si>
    <t>363838685</t>
  </si>
  <si>
    <t>20</t>
  </si>
  <si>
    <t>Vnitrostaveništní doprava suti a vybouraných hmot pro budovy v do 9 m ručně</t>
  </si>
  <si>
    <t>677951853</t>
  </si>
  <si>
    <t>Odvoz suti na skládku a vybouraných hmot nebo meziskládku do 1 km se složením</t>
  </si>
  <si>
    <t>1039787912</t>
  </si>
  <si>
    <t>22</t>
  </si>
  <si>
    <t>Příplatek k odvozu suti a vybouraných hmot na skládku ZKD 1 km přes 1 km</t>
  </si>
  <si>
    <t>-562029746</t>
  </si>
  <si>
    <t>23</t>
  </si>
  <si>
    <t>Poplatek za uložení stavebního odpadu z keramických materiálů na skládce (skládkovné)</t>
  </si>
  <si>
    <t>725477689</t>
  </si>
  <si>
    <t>24</t>
  </si>
  <si>
    <t>Poplatek za uložení stavebního směsného odpadu na skládce (skládkovné)</t>
  </si>
  <si>
    <t>965197379</t>
  </si>
  <si>
    <t>25</t>
  </si>
  <si>
    <t>Svislá doprava suti a vybouraných hmot v do 4 m</t>
  </si>
  <si>
    <t>-208129384</t>
  </si>
  <si>
    <t>lešení</t>
  </si>
  <si>
    <t>26</t>
  </si>
  <si>
    <t>Lešení – portál</t>
  </si>
  <si>
    <t>1236692956</t>
  </si>
  <si>
    <t>27</t>
  </si>
  <si>
    <t>Vyvěšení dřevěných křídel dveří</t>
  </si>
  <si>
    <t>kus</t>
  </si>
  <si>
    <t>-1072839510</t>
  </si>
  <si>
    <t>uklid+vyčištění</t>
  </si>
  <si>
    <t>30</t>
  </si>
  <si>
    <t>Úklid + vyčištění po bourání</t>
  </si>
  <si>
    <t>-1966024240</t>
  </si>
  <si>
    <t>31</t>
  </si>
  <si>
    <t>729824330</t>
  </si>
  <si>
    <t>divadlo FXŠ v Liberci</t>
  </si>
  <si>
    <r>
      <t>Divadlo</t>
    </r>
    <r>
      <rPr>
        <b/>
        <sz val="10.5"/>
        <color rgb="FF000000"/>
        <rFont val="Arial CE"/>
        <family val="2"/>
        <charset val="1"/>
      </rPr>
      <t xml:space="preserve"> FXŠ – INTERIÉR HLEDIŠTĚ</t>
    </r>
  </si>
  <si>
    <t>VRN - Vedlejší rozpočtové náklady</t>
  </si>
  <si>
    <t>0 - Vedlejší rozpočtové náklady</t>
  </si>
  <si>
    <r>
      <t>Divadlo</t>
    </r>
    <r>
      <rPr>
        <sz val="10"/>
        <color rgb="FF969696"/>
        <rFont val="Arial CE"/>
        <family val="2"/>
        <charset val="1"/>
      </rPr>
      <t xml:space="preserve"> </t>
    </r>
    <r>
      <rPr>
        <b/>
        <sz val="11"/>
        <color rgb="FF000000"/>
        <rFont val="Arial CE"/>
        <family val="2"/>
        <charset val="1"/>
      </rPr>
      <t>FXŠ – INTERIÉR HLEDIŠTĚ</t>
    </r>
  </si>
  <si>
    <t>Vedlejší rozpočtové náklady</t>
  </si>
  <si>
    <t>090001100</t>
  </si>
  <si>
    <t>Vybudování zařízení staveniště</t>
  </si>
  <si>
    <t>Kč</t>
  </si>
  <si>
    <t>1024</t>
  </si>
  <si>
    <t>803200375</t>
  </si>
  <si>
    <t>090001101</t>
  </si>
  <si>
    <t>Provoz zařízení staveniště</t>
  </si>
  <si>
    <t>-1251056958</t>
  </si>
  <si>
    <t>090001102</t>
  </si>
  <si>
    <t>Odstranění zařízení staveniště</t>
  </si>
  <si>
    <t>-2089704307</t>
  </si>
  <si>
    <t>090001103</t>
  </si>
  <si>
    <t>Dočasná dopravní opatření</t>
  </si>
  <si>
    <t>1863721643</t>
  </si>
  <si>
    <t>090001104</t>
  </si>
  <si>
    <t>Dokumentace skutečného, provedení stavby včetně geodetického zaměření</t>
  </si>
  <si>
    <t>-1970812196</t>
  </si>
  <si>
    <t>090001105</t>
  </si>
  <si>
    <t>Ochrana stávajících inženýrských sítí na staveništi vč. odpojení přípojek EI, vody, plynu i sdělovacích prostředků</t>
  </si>
  <si>
    <t>-2136439270</t>
  </si>
  <si>
    <t>090001106</t>
  </si>
  <si>
    <t>Bezpečnostní a hygienické, opatření na staveništi</t>
  </si>
  <si>
    <t>-965733053</t>
  </si>
  <si>
    <t>090001107</t>
  </si>
  <si>
    <t>Zajištění provedení kontrol, a zkoušek stavebních prací</t>
  </si>
  <si>
    <t>-166316849</t>
  </si>
  <si>
    <t>090001108</t>
  </si>
  <si>
    <t>Označení stavby</t>
  </si>
  <si>
    <t>-1567846485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</si>
</sst>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yy"/>
    <numFmt numFmtId="165" formatCode="#,##0.00%"/>
    <numFmt numFmtId="166" formatCode="dd\.mm\.yyyy"/>
    <numFmt numFmtId="167" formatCode="#,##0.00000"/>
    <numFmt numFmtId="168" formatCode="#,##0.000"/>
  </numFmts>
  <fonts count="53">
    <font>
      <sz val="8"/>
      <name val="Arial CE"/>
      <family val="2"/>
      <charset val="1"/>
    </font>
    <font>
      <sz val="8"/>
      <color rgb="FFFFFFFF"/>
      <name val="Arial CE"/>
      <family val="2"/>
      <charset val="1"/>
    </font>
    <font>
      <sz val="8"/>
      <color rgb="FF3366FF"/>
      <name val="Arial CE"/>
      <family val="2"/>
      <charset val="1"/>
    </font>
    <font>
      <b/>
      <sz val="14"/>
      <name val="Arial CE"/>
      <family val="2"/>
      <charset val="1"/>
    </font>
    <font>
      <sz val="10"/>
      <color rgb="FF969696"/>
      <name val="Arial CE"/>
      <family val="2"/>
      <charset val="1"/>
    </font>
    <font>
      <sz val="10"/>
      <name val="Arial CE"/>
      <family val="2"/>
      <charset val="1"/>
    </font>
    <font>
      <b/>
      <sz val="11"/>
      <name val="Arial CE"/>
      <family val="2"/>
      <charset val="1"/>
    </font>
    <font>
      <b/>
      <sz val="10"/>
      <name val="Arial CE"/>
      <family val="2"/>
      <charset val="1"/>
    </font>
    <font>
      <b/>
      <sz val="10"/>
      <color rgb="FF969696"/>
      <name val="Arial CE"/>
      <family val="2"/>
      <charset val="1"/>
    </font>
    <font>
      <b/>
      <sz val="12"/>
      <name val="Arial CE"/>
      <family val="2"/>
      <charset val="1"/>
    </font>
    <font>
      <b/>
      <sz val="10"/>
      <color rgb="FF464646"/>
      <name val="Arial CE"/>
      <family val="2"/>
      <charset val="1"/>
    </font>
    <font>
      <sz val="12"/>
      <color rgb="FF969696"/>
      <name val="Arial CE"/>
      <family val="2"/>
      <charset val="1"/>
    </font>
    <font>
      <sz val="9"/>
      <name val="Arial CE"/>
      <family val="2"/>
      <charset val="1"/>
    </font>
    <font>
      <sz val="9"/>
      <color rgb="FF969696"/>
      <name val="Arial CE"/>
      <family val="2"/>
      <charset val="1"/>
    </font>
    <font>
      <b/>
      <sz val="12"/>
      <color rgb="FF960000"/>
      <name val="Arial CE"/>
      <family val="2"/>
      <charset val="1"/>
    </font>
    <font>
      <sz val="11"/>
      <color rgb="FF003366"/>
      <name val="Arial CE"/>
      <family val="2"/>
      <charset val="1"/>
    </font>
    <font>
      <sz val="12"/>
      <name val="Arial CE"/>
      <family val="2"/>
      <charset val="1"/>
    </font>
    <font>
      <sz val="11"/>
      <name val="Arial CE"/>
      <family val="2"/>
      <charset val="1"/>
    </font>
    <font>
      <b/>
      <sz val="11"/>
      <color rgb="FF003366"/>
      <name val="Arial CE"/>
      <family val="2"/>
      <charset val="1"/>
    </font>
    <font>
      <b/>
      <sz val="11"/>
      <color rgb="FFFF0000"/>
      <name val="Arial CE"/>
      <family val="2"/>
      <charset val="1"/>
    </font>
    <font>
      <b/>
      <sz val="12"/>
      <color rgb="FFFF0000"/>
      <name val="Arial CE"/>
      <family val="2"/>
      <charset val="1"/>
    </font>
    <font>
      <sz val="11"/>
      <color rgb="FF969696"/>
      <name val="Arial CE"/>
      <family val="2"/>
      <charset val="1"/>
    </font>
    <font>
      <sz val="18"/>
      <color rgb="FF0000FF"/>
      <name val="Wingdings 2"/>
      <charset val="1"/>
    </font>
    <font>
      <sz val="10"/>
      <color rgb="FF003366"/>
      <name val="Arial CE"/>
      <family val="2"/>
      <charset val="1"/>
    </font>
    <font>
      <b/>
      <sz val="10"/>
      <color rgb="FF003366"/>
      <name val="Arial CE"/>
      <family val="2"/>
      <charset val="1"/>
    </font>
    <font>
      <sz val="10"/>
      <color rgb="FF3366FF"/>
      <name val="Arial CE"/>
      <family val="2"/>
      <charset val="1"/>
    </font>
    <font>
      <b/>
      <sz val="11"/>
      <color rgb="FF000000"/>
      <name val="Arial CE"/>
      <family val="2"/>
      <charset val="1"/>
    </font>
    <font>
      <sz val="8"/>
      <color rgb="FF969696"/>
      <name val="Arial CE"/>
      <family val="2"/>
      <charset val="1"/>
    </font>
    <font>
      <b/>
      <sz val="8"/>
      <color rgb="FFFF0000"/>
      <name val="Arial CE"/>
      <family val="2"/>
      <charset val="1"/>
    </font>
    <font>
      <sz val="8"/>
      <color rgb="FFFF0000"/>
      <name val="Arial CE"/>
      <family val="2"/>
      <charset val="1"/>
    </font>
    <font>
      <sz val="8"/>
      <color rgb="FF004586"/>
      <name val="Arial CE"/>
      <family val="2"/>
      <charset val="1"/>
    </font>
    <font>
      <sz val="10"/>
      <color rgb="FF004586"/>
      <name val="Arial CE"/>
      <family val="2"/>
      <charset val="1"/>
    </font>
    <font>
      <b/>
      <sz val="14"/>
      <color rgb="FF004586"/>
      <name val="Arial CE"/>
      <family val="2"/>
      <charset val="1"/>
    </font>
    <font>
      <b/>
      <sz val="11"/>
      <color rgb="FF004586"/>
      <name val="Arial CE"/>
      <family val="2"/>
      <charset val="1"/>
    </font>
    <font>
      <sz val="9"/>
      <color rgb="FF004586"/>
      <name val="Arial CE"/>
      <family val="2"/>
      <charset val="1"/>
    </font>
    <font>
      <b/>
      <sz val="12"/>
      <color rgb="FF004586"/>
      <name val="Arial CE"/>
      <family val="2"/>
      <charset val="1"/>
    </font>
    <font>
      <sz val="12"/>
      <color rgb="FF003366"/>
      <name val="Arial CE"/>
      <family val="2"/>
      <charset val="1"/>
    </font>
    <font>
      <sz val="12"/>
      <color rgb="FF004586"/>
      <name val="Arial CE"/>
      <family val="2"/>
      <charset val="1"/>
    </font>
    <font>
      <sz val="12"/>
      <color rgb="FFFF0000"/>
      <name val="Arial CE"/>
      <family val="2"/>
      <charset val="1"/>
    </font>
    <font>
      <sz val="8"/>
      <color rgb="FF960000"/>
      <name val="Arial CE"/>
      <family val="2"/>
      <charset val="1"/>
    </font>
    <font>
      <b/>
      <sz val="8"/>
      <name val="Arial CE"/>
      <family val="2"/>
      <charset val="1"/>
    </font>
    <font>
      <sz val="8"/>
      <color rgb="FF003366"/>
      <name val="Arial CE"/>
      <family val="2"/>
      <charset val="1"/>
    </font>
    <font>
      <sz val="10"/>
      <color rgb="FFFF0000"/>
      <name val="Arial CE"/>
      <family val="2"/>
      <charset val="1"/>
    </font>
    <font>
      <sz val="9"/>
      <color rgb="FF000000"/>
      <name val="Arial CE"/>
      <family val="2"/>
      <charset val="1"/>
    </font>
    <font>
      <sz val="9"/>
      <color rgb="FF0000FF"/>
      <name val="Arial CE"/>
      <family val="2"/>
      <charset val="1"/>
    </font>
    <font>
      <i/>
      <sz val="8"/>
      <color rgb="FF003366"/>
      <name val="Arial CE"/>
      <family val="2"/>
      <charset val="1"/>
    </font>
    <font>
      <i/>
      <sz val="9"/>
      <color rgb="FF0000FF"/>
      <name val="Arial CE"/>
      <family val="2"/>
      <charset val="1"/>
    </font>
    <font>
      <i/>
      <sz val="8"/>
      <color rgb="FF0000FF"/>
      <name val="Arial CE"/>
      <family val="2"/>
      <charset val="1"/>
    </font>
    <font>
      <sz val="8"/>
      <color rgb="FF000000"/>
      <name val="Arial CE"/>
      <family val="2"/>
      <charset val="1"/>
    </font>
    <font>
      <b/>
      <sz val="12"/>
      <color rgb="FF800000"/>
      <name val="Arial CE"/>
      <family val="2"/>
      <charset val="1"/>
    </font>
    <font>
      <sz val="9"/>
      <color rgb="FFCE181E"/>
      <name val="Arial CE"/>
      <family val="2"/>
      <charset val="1"/>
    </font>
    <font>
      <sz val="9"/>
      <color rgb="FFFF0000"/>
      <name val="Arial CE"/>
      <family val="2"/>
      <charset val="1"/>
    </font>
    <font>
      <b/>
      <sz val="10.5"/>
      <color rgb="FF000000"/>
      <name val="Arial CE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64" fontId="0" fillId="0" borderId="0" xfId="0" applyNumberFormat="1"/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9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2" fillId="4" borderId="0" xfId="0" applyFont="1" applyFill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4" fontId="9" fillId="4" borderId="7" xfId="0" applyNumberFormat="1" applyFont="1" applyFill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top"/>
    </xf>
    <xf numFmtId="4" fontId="14" fillId="0" borderId="0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167" fontId="11" fillId="0" borderId="0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20" fillId="4" borderId="7" xfId="0" applyNumberFormat="1" applyFont="1" applyFill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" fontId="21" fillId="0" borderId="18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22" fillId="0" borderId="0" xfId="0" applyFont="1" applyBorder="1" applyAlignment="1" applyProtection="1">
      <alignment horizontal="center" vertical="center"/>
    </xf>
    <xf numFmtId="0" fontId="2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4" fillId="0" borderId="18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" fontId="21" fillId="0" borderId="19" xfId="0" applyNumberFormat="1" applyFont="1" applyBorder="1" applyAlignment="1">
      <alignment vertical="center"/>
    </xf>
    <xf numFmtId="4" fontId="21" fillId="0" borderId="20" xfId="0" applyNumberFormat="1" applyFont="1" applyBorder="1" applyAlignment="1">
      <alignment vertical="center"/>
    </xf>
    <xf numFmtId="167" fontId="21" fillId="0" borderId="20" xfId="0" applyNumberFormat="1" applyFont="1" applyBorder="1" applyAlignment="1">
      <alignment vertical="center"/>
    </xf>
    <xf numFmtId="4" fontId="21" fillId="0" borderId="21" xfId="0" applyNumberFormat="1" applyFont="1" applyBorder="1" applyAlignment="1">
      <alignment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26" fillId="0" borderId="0" xfId="0" applyFont="1"/>
    <xf numFmtId="166" fontId="5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9" fillId="4" borderId="6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2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9" fillId="0" borderId="0" xfId="0" applyFont="1" applyAlignment="1"/>
    <xf numFmtId="4" fontId="20" fillId="0" borderId="0" xfId="0" applyNumberFormat="1" applyFont="1" applyAlignment="1"/>
    <xf numFmtId="0" fontId="30" fillId="0" borderId="0" xfId="0" applyFont="1"/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0" fillId="0" borderId="0" xfId="0" applyFont="1" applyAlignment="1"/>
    <xf numFmtId="4" fontId="31" fillId="0" borderId="0" xfId="0" applyNumberFormat="1" applyFont="1" applyAlignment="1"/>
    <xf numFmtId="0" fontId="30" fillId="0" borderId="2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166" fontId="3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4" fillId="4" borderId="0" xfId="0" applyFont="1" applyFill="1" applyAlignment="1">
      <alignment horizontal="left" vertical="center"/>
    </xf>
    <xf numFmtId="0" fontId="30" fillId="4" borderId="0" xfId="0" applyFont="1" applyFill="1" applyAlignment="1">
      <alignment vertical="center"/>
    </xf>
    <xf numFmtId="0" fontId="34" fillId="4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4" fontId="35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3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7" fillId="0" borderId="20" xfId="0" applyFont="1" applyBorder="1" applyAlignment="1">
      <alignment horizontal="left" vertical="center"/>
    </xf>
    <xf numFmtId="0" fontId="37" fillId="0" borderId="20" xfId="0" applyFont="1" applyBorder="1" applyAlignment="1">
      <alignment vertical="center"/>
    </xf>
    <xf numFmtId="4" fontId="35" fillId="0" borderId="20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20" xfId="0" applyFont="1" applyBorder="1" applyAlignment="1">
      <alignment horizontal="left" vertical="center"/>
    </xf>
    <xf numFmtId="0" fontId="31" fillId="0" borderId="20" xfId="0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20" fillId="0" borderId="20" xfId="0" applyFont="1" applyBorder="1" applyAlignment="1">
      <alignment horizontal="left" vertical="center"/>
    </xf>
    <xf numFmtId="0" fontId="20" fillId="0" borderId="20" xfId="0" applyFont="1" applyBorder="1" applyAlignment="1">
      <alignment vertical="center"/>
    </xf>
    <xf numFmtId="0" fontId="38" fillId="0" borderId="20" xfId="0" applyFont="1" applyBorder="1" applyAlignment="1">
      <alignment vertical="center"/>
    </xf>
    <xf numFmtId="4" fontId="20" fillId="0" borderId="20" xfId="0" applyNumberFormat="1" applyFont="1" applyBorder="1" applyAlignment="1">
      <alignment vertical="center"/>
    </xf>
    <xf numFmtId="0" fontId="23" fillId="0" borderId="20" xfId="0" applyFont="1" applyBorder="1" applyAlignment="1">
      <alignment horizontal="left" vertical="center"/>
    </xf>
    <xf numFmtId="0" fontId="23" fillId="0" borderId="20" xfId="0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4" fillId="0" borderId="0" xfId="0" applyNumberFormat="1" applyFont="1" applyAlignment="1"/>
    <xf numFmtId="167" fontId="39" fillId="0" borderId="12" xfId="0" applyNumberFormat="1" applyFont="1" applyBorder="1" applyAlignment="1"/>
    <xf numFmtId="167" fontId="39" fillId="0" borderId="13" xfId="0" applyNumberFormat="1" applyFont="1" applyBorder="1" applyAlignment="1"/>
    <xf numFmtId="4" fontId="40" fillId="0" borderId="0" xfId="0" applyNumberFormat="1" applyFont="1" applyAlignment="1">
      <alignment vertical="center"/>
    </xf>
    <xf numFmtId="0" fontId="41" fillId="0" borderId="0" xfId="0" applyFont="1" applyAlignment="1"/>
    <xf numFmtId="0" fontId="41" fillId="0" borderId="3" xfId="0" applyFont="1" applyBorder="1" applyAlignment="1"/>
    <xf numFmtId="0" fontId="41" fillId="0" borderId="18" xfId="0" applyFont="1" applyBorder="1" applyAlignment="1"/>
    <xf numFmtId="0" fontId="41" fillId="0" borderId="0" xfId="0" applyFont="1" applyBorder="1" applyAlignment="1"/>
    <xf numFmtId="167" fontId="41" fillId="0" borderId="0" xfId="0" applyNumberFormat="1" applyFont="1" applyBorder="1" applyAlignment="1"/>
    <xf numFmtId="167" fontId="41" fillId="0" borderId="14" xfId="0" applyNumberFormat="1" applyFont="1" applyBorder="1" applyAlignment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4" fontId="41" fillId="0" borderId="0" xfId="0" applyNumberFormat="1" applyFont="1" applyAlignment="1">
      <alignment vertical="center"/>
    </xf>
    <xf numFmtId="0" fontId="23" fillId="0" borderId="0" xfId="0" applyFont="1" applyAlignment="1">
      <alignment horizontal="left"/>
    </xf>
    <xf numFmtId="4" fontId="23" fillId="0" borderId="0" xfId="0" applyNumberFormat="1" applyFont="1" applyAlignment="1"/>
    <xf numFmtId="0" fontId="29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4" fontId="42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49" fontId="43" fillId="0" borderId="22" xfId="0" applyNumberFormat="1" applyFont="1" applyBorder="1" applyAlignment="1" applyProtection="1">
      <alignment horizontal="left" vertical="center" wrapText="1"/>
      <protection locked="0"/>
    </xf>
    <xf numFmtId="0" fontId="43" fillId="0" borderId="22" xfId="0" applyFont="1" applyBorder="1" applyAlignment="1" applyProtection="1">
      <alignment horizontal="left" vertical="center" wrapText="1"/>
      <protection locked="0"/>
    </xf>
    <xf numFmtId="0" fontId="43" fillId="0" borderId="22" xfId="0" applyFont="1" applyBorder="1" applyAlignment="1" applyProtection="1">
      <alignment horizontal="center" vertical="center" wrapText="1"/>
      <protection locked="0"/>
    </xf>
    <xf numFmtId="168" fontId="43" fillId="0" borderId="22" xfId="0" applyNumberFormat="1" applyFont="1" applyBorder="1" applyAlignment="1" applyProtection="1">
      <alignment vertical="center"/>
      <protection locked="0"/>
    </xf>
    <xf numFmtId="4" fontId="4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3" fillId="0" borderId="18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167" fontId="13" fillId="0" borderId="0" xfId="0" applyNumberFormat="1" applyFont="1" applyBorder="1" applyAlignment="1">
      <alignment vertical="center"/>
    </xf>
    <xf numFmtId="167" fontId="13" fillId="0" borderId="14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49" fontId="44" fillId="0" borderId="22" xfId="0" applyNumberFormat="1" applyFont="1" applyBorder="1" applyAlignment="1" applyProtection="1">
      <alignment horizontal="left" vertical="center" wrapText="1"/>
      <protection locked="0"/>
    </xf>
    <xf numFmtId="49" fontId="12" fillId="0" borderId="22" xfId="0" applyNumberFormat="1" applyFont="1" applyBorder="1" applyAlignment="1" applyProtection="1">
      <alignment horizontal="left" vertical="center" wrapText="1"/>
      <protection locked="0"/>
    </xf>
    <xf numFmtId="0" fontId="45" fillId="0" borderId="0" xfId="0" applyFont="1" applyAlignment="1"/>
    <xf numFmtId="0" fontId="45" fillId="0" borderId="3" xfId="0" applyFont="1" applyBorder="1" applyAlignment="1"/>
    <xf numFmtId="0" fontId="45" fillId="0" borderId="0" xfId="0" applyFont="1" applyAlignment="1">
      <alignment horizontal="left"/>
    </xf>
    <xf numFmtId="4" fontId="45" fillId="0" borderId="0" xfId="0" applyNumberFormat="1" applyFont="1" applyAlignment="1"/>
    <xf numFmtId="0" fontId="45" fillId="0" borderId="18" xfId="0" applyFont="1" applyBorder="1" applyAlignment="1"/>
    <xf numFmtId="0" fontId="45" fillId="0" borderId="0" xfId="0" applyFont="1" applyBorder="1" applyAlignment="1"/>
    <xf numFmtId="167" fontId="45" fillId="0" borderId="0" xfId="0" applyNumberFormat="1" applyFont="1" applyBorder="1" applyAlignment="1"/>
    <xf numFmtId="167" fontId="45" fillId="0" borderId="14" xfId="0" applyNumberFormat="1" applyFont="1" applyBorder="1" applyAlignment="1"/>
    <xf numFmtId="0" fontId="45" fillId="0" borderId="0" xfId="0" applyFont="1" applyAlignment="1">
      <alignment horizontal="center"/>
    </xf>
    <xf numFmtId="4" fontId="45" fillId="0" borderId="0" xfId="0" applyNumberFormat="1" applyFont="1" applyAlignment="1">
      <alignment vertical="center"/>
    </xf>
    <xf numFmtId="0" fontId="43" fillId="0" borderId="22" xfId="0" applyFont="1" applyBorder="1" applyAlignment="1" applyProtection="1">
      <alignment horizontal="center" vertical="center"/>
      <protection locked="0"/>
    </xf>
    <xf numFmtId="0" fontId="46" fillId="0" borderId="22" xfId="0" applyFont="1" applyBorder="1" applyAlignment="1" applyProtection="1">
      <alignment horizontal="center" vertical="center"/>
      <protection locked="0"/>
    </xf>
    <xf numFmtId="49" fontId="46" fillId="0" borderId="22" xfId="0" applyNumberFormat="1" applyFont="1" applyBorder="1" applyAlignment="1" applyProtection="1">
      <alignment horizontal="left" vertical="center" wrapText="1"/>
      <protection locked="0"/>
    </xf>
    <xf numFmtId="0" fontId="47" fillId="0" borderId="22" xfId="0" applyFont="1" applyBorder="1" applyAlignment="1" applyProtection="1">
      <alignment vertical="center"/>
      <protection locked="0"/>
    </xf>
    <xf numFmtId="0" fontId="47" fillId="0" borderId="3" xfId="0" applyFont="1" applyBorder="1" applyAlignment="1">
      <alignment vertical="center"/>
    </xf>
    <xf numFmtId="0" fontId="46" fillId="0" borderId="18" xfId="0" applyFont="1" applyBorder="1" applyAlignment="1">
      <alignment horizontal="left" vertical="center"/>
    </xf>
    <xf numFmtId="0" fontId="46" fillId="0" borderId="0" xfId="0" applyFont="1" applyBorder="1" applyAlignment="1">
      <alignment horizontal="center" vertical="center"/>
    </xf>
    <xf numFmtId="0" fontId="46" fillId="0" borderId="22" xfId="0" applyFont="1" applyBorder="1" applyAlignment="1" applyProtection="1">
      <alignment horizontal="left" vertical="center" wrapText="1"/>
      <protection locked="0"/>
    </xf>
    <xf numFmtId="0" fontId="46" fillId="0" borderId="22" xfId="0" applyFont="1" applyBorder="1" applyAlignment="1" applyProtection="1">
      <alignment horizontal="center" vertical="center" wrapText="1"/>
      <protection locked="0"/>
    </xf>
    <xf numFmtId="168" fontId="46" fillId="0" borderId="22" xfId="0" applyNumberFormat="1" applyFont="1" applyBorder="1" applyAlignment="1" applyProtection="1">
      <alignment vertical="center"/>
      <protection locked="0"/>
    </xf>
    <xf numFmtId="4" fontId="46" fillId="0" borderId="22" xfId="0" applyNumberFormat="1" applyFont="1" applyBorder="1" applyAlignment="1" applyProtection="1">
      <alignment vertical="center"/>
      <protection locked="0"/>
    </xf>
    <xf numFmtId="0" fontId="48" fillId="0" borderId="0" xfId="0" applyFont="1" applyAlignment="1">
      <alignment vertical="center"/>
    </xf>
    <xf numFmtId="0" fontId="42" fillId="0" borderId="0" xfId="0" applyFont="1" applyAlignment="1"/>
    <xf numFmtId="0" fontId="13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center" vertical="center"/>
    </xf>
    <xf numFmtId="167" fontId="13" fillId="0" borderId="20" xfId="0" applyNumberFormat="1" applyFont="1" applyBorder="1" applyAlignment="1">
      <alignment vertical="center"/>
    </xf>
    <xf numFmtId="167" fontId="13" fillId="0" borderId="21" xfId="0" applyNumberFormat="1" applyFont="1" applyBorder="1" applyAlignment="1">
      <alignment vertical="center"/>
    </xf>
    <xf numFmtId="0" fontId="12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right" vertical="center"/>
    </xf>
    <xf numFmtId="0" fontId="49" fillId="0" borderId="0" xfId="0" applyFont="1" applyAlignment="1">
      <alignment horizontal="left" vertical="center"/>
    </xf>
    <xf numFmtId="0" fontId="36" fillId="0" borderId="20" xfId="0" applyFont="1" applyBorder="1" applyAlignment="1">
      <alignment horizontal="left" vertical="center"/>
    </xf>
    <xf numFmtId="0" fontId="36" fillId="0" borderId="20" xfId="0" applyFont="1" applyBorder="1" applyAlignment="1">
      <alignment vertical="center"/>
    </xf>
    <xf numFmtId="4" fontId="36" fillId="0" borderId="20" xfId="0" applyNumberFormat="1" applyFont="1" applyBorder="1" applyAlignment="1">
      <alignment vertical="center"/>
    </xf>
    <xf numFmtId="0" fontId="28" fillId="0" borderId="0" xfId="0" applyFont="1" applyAlignment="1"/>
    <xf numFmtId="0" fontId="28" fillId="0" borderId="3" xfId="0" applyFont="1" applyBorder="1" applyAlignment="1"/>
    <xf numFmtId="0" fontId="42" fillId="0" borderId="20" xfId="0" applyFont="1" applyBorder="1" applyAlignment="1">
      <alignment horizontal="left" vertical="center"/>
    </xf>
    <xf numFmtId="0" fontId="42" fillId="0" borderId="20" xfId="0" applyFont="1" applyBorder="1" applyAlignment="1">
      <alignment vertical="center"/>
    </xf>
    <xf numFmtId="4" fontId="42" fillId="0" borderId="20" xfId="0" applyNumberFormat="1" applyFont="1" applyBorder="1" applyAlignment="1">
      <alignment vertical="center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168" fontId="12" fillId="0" borderId="22" xfId="0" applyNumberFormat="1" applyFont="1" applyBorder="1" applyAlignment="1" applyProtection="1">
      <alignment vertical="center"/>
      <protection locked="0"/>
    </xf>
    <xf numFmtId="4" fontId="12" fillId="0" borderId="22" xfId="0" applyNumberFormat="1" applyFont="1" applyBorder="1" applyAlignment="1" applyProtection="1">
      <alignment vertical="center"/>
      <protection locked="0"/>
    </xf>
    <xf numFmtId="0" fontId="50" fillId="0" borderId="22" xfId="0" applyFont="1" applyBorder="1" applyAlignment="1" applyProtection="1">
      <alignment horizontal="left" vertical="center" wrapText="1"/>
      <protection locked="0"/>
    </xf>
    <xf numFmtId="0" fontId="50" fillId="0" borderId="22" xfId="0" applyFont="1" applyBorder="1" applyAlignment="1" applyProtection="1">
      <alignment horizontal="center" vertical="center" wrapText="1"/>
      <protection locked="0"/>
    </xf>
    <xf numFmtId="168" fontId="50" fillId="0" borderId="22" xfId="0" applyNumberFormat="1" applyFont="1" applyBorder="1" applyAlignment="1" applyProtection="1">
      <alignment vertical="center"/>
      <protection locked="0"/>
    </xf>
    <xf numFmtId="4" fontId="50" fillId="0" borderId="22" xfId="0" applyNumberFormat="1" applyFont="1" applyBorder="1" applyAlignment="1" applyProtection="1">
      <alignment vertical="center"/>
      <protection locked="0"/>
    </xf>
    <xf numFmtId="4" fontId="51" fillId="0" borderId="22" xfId="0" applyNumberFormat="1" applyFont="1" applyBorder="1" applyAlignment="1" applyProtection="1">
      <alignment vertical="center"/>
      <protection locked="0"/>
    </xf>
    <xf numFmtId="0" fontId="36" fillId="0" borderId="0" xfId="0" applyFont="1" applyAlignment="1">
      <alignment horizontal="left"/>
    </xf>
    <xf numFmtId="4" fontId="36" fillId="0" borderId="0" xfId="0" applyNumberFormat="1" applyFont="1" applyAlignment="1"/>
    <xf numFmtId="0" fontId="24" fillId="0" borderId="0" xfId="0" applyFont="1" applyBorder="1" applyAlignment="1">
      <alignment horizontal="left" vertical="center" wrapText="1"/>
    </xf>
    <xf numFmtId="4" fontId="23" fillId="0" borderId="0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left" vertical="center" wrapText="1"/>
    </xf>
    <xf numFmtId="4" fontId="19" fillId="0" borderId="0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right" vertical="center"/>
    </xf>
    <xf numFmtId="0" fontId="12" fillId="4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/>
    </xf>
    <xf numFmtId="4" fontId="9" fillId="3" borderId="8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166" fontId="5" fillId="0" borderId="0" xfId="0" applyNumberFormat="1" applyFont="1" applyBorder="1" applyAlignment="1">
      <alignment horizontal="left" vertical="center"/>
    </xf>
    <xf numFmtId="165" fontId="4" fillId="0" borderId="0" xfId="0" applyNumberFormat="1" applyFont="1" applyBorder="1" applyAlignment="1">
      <alignment horizontal="left" vertical="center"/>
    </xf>
    <xf numFmtId="4" fontId="8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vertical="center"/>
    </xf>
    <xf numFmtId="0" fontId="3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2D2D2"/>
      <rgbColor rgb="00000080"/>
      <rgbColor rgb="00FF00FF"/>
      <rgbColor rgb="00FFFF00"/>
      <rgbColor rgb="0000FFFF"/>
      <rgbColor rgb="00800080"/>
      <rgbColor rgb="00960000"/>
      <rgbColor rgb="00008080"/>
      <rgbColor rgb="000000FF"/>
      <rgbColor rgb="0000CCFF"/>
      <rgbColor rgb="00CCFFFF"/>
      <rgbColor rgb="00CCFFCC"/>
      <rgbColor rgb="00FFFF99"/>
      <rgbColor rgb="00BEBEBE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E181E"/>
      <rgbColor rgb="00993366"/>
      <rgbColor rgb="00004586"/>
      <rgbColor rgb="00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162000</xdr:colOff>
      <xdr:row>0</xdr:row>
      <xdr:rowOff>0</xdr:rowOff>
    </xdr:from>
    <xdr:to>
      <xdr:col>0</xdr:col>
      <xdr:colOff>442080</xdr:colOff>
      <xdr:row>1</xdr:row>
      <xdr:rowOff>301680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00" y="0"/>
          <a:ext cx="280080" cy="4431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162000</xdr:colOff>
      <xdr:row>0</xdr:row>
      <xdr:rowOff>0</xdr:rowOff>
    </xdr:from>
    <xdr:to>
      <xdr:col>0</xdr:col>
      <xdr:colOff>442080</xdr:colOff>
      <xdr:row>4</xdr:row>
      <xdr:rowOff>90360</xdr:rowOff>
    </xdr:to>
    <xdr:pic>
      <xdr:nvPicPr>
        <xdr:cNvPr id="9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00" y="0"/>
          <a:ext cx="280080" cy="656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162000</xdr:colOff>
      <xdr:row>0</xdr:row>
      <xdr:rowOff>0</xdr:rowOff>
    </xdr:from>
    <xdr:to>
      <xdr:col>0</xdr:col>
      <xdr:colOff>442080</xdr:colOff>
      <xdr:row>4</xdr:row>
      <xdr:rowOff>90360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00" y="0"/>
          <a:ext cx="280080" cy="656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162000</xdr:colOff>
      <xdr:row>0</xdr:row>
      <xdr:rowOff>0</xdr:rowOff>
    </xdr:from>
    <xdr:to>
      <xdr:col>0</xdr:col>
      <xdr:colOff>442080</xdr:colOff>
      <xdr:row>4</xdr:row>
      <xdr:rowOff>90360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00" y="0"/>
          <a:ext cx="280080" cy="656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162000</xdr:colOff>
      <xdr:row>0</xdr:row>
      <xdr:rowOff>0</xdr:rowOff>
    </xdr:from>
    <xdr:to>
      <xdr:col>0</xdr:col>
      <xdr:colOff>442080</xdr:colOff>
      <xdr:row>4</xdr:row>
      <xdr:rowOff>90360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00" y="0"/>
          <a:ext cx="280080" cy="6566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162000</xdr:colOff>
      <xdr:row>0</xdr:row>
      <xdr:rowOff>0</xdr:rowOff>
    </xdr:from>
    <xdr:to>
      <xdr:col>0</xdr:col>
      <xdr:colOff>442080</xdr:colOff>
      <xdr:row>4</xdr:row>
      <xdr:rowOff>90360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00" y="0"/>
          <a:ext cx="280080" cy="6566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162000</xdr:colOff>
      <xdr:row>0</xdr:row>
      <xdr:rowOff>0</xdr:rowOff>
    </xdr:from>
    <xdr:to>
      <xdr:col>0</xdr:col>
      <xdr:colOff>442080</xdr:colOff>
      <xdr:row>4</xdr:row>
      <xdr:rowOff>90360</xdr:rowOff>
    </xdr:to>
    <xdr:pic>
      <xdr:nvPicPr>
        <xdr:cNvPr id="5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00" y="0"/>
          <a:ext cx="280080" cy="6566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162000</xdr:colOff>
      <xdr:row>0</xdr:row>
      <xdr:rowOff>0</xdr:rowOff>
    </xdr:from>
    <xdr:to>
      <xdr:col>0</xdr:col>
      <xdr:colOff>442080</xdr:colOff>
      <xdr:row>4</xdr:row>
      <xdr:rowOff>90360</xdr:rowOff>
    </xdr:to>
    <xdr:pic>
      <xdr:nvPicPr>
        <xdr:cNvPr id="6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00" y="0"/>
          <a:ext cx="280080" cy="6566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162000</xdr:colOff>
      <xdr:row>0</xdr:row>
      <xdr:rowOff>0</xdr:rowOff>
    </xdr:from>
    <xdr:to>
      <xdr:col>0</xdr:col>
      <xdr:colOff>442080</xdr:colOff>
      <xdr:row>4</xdr:row>
      <xdr:rowOff>90360</xdr:rowOff>
    </xdr:to>
    <xdr:pic>
      <xdr:nvPicPr>
        <xdr:cNvPr id="7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00" y="0"/>
          <a:ext cx="280080" cy="6566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162000</xdr:colOff>
      <xdr:row>0</xdr:row>
      <xdr:rowOff>0</xdr:rowOff>
    </xdr:from>
    <xdr:to>
      <xdr:col>0</xdr:col>
      <xdr:colOff>442080</xdr:colOff>
      <xdr:row>0</xdr:row>
      <xdr:rowOff>117720</xdr:rowOff>
    </xdr:to>
    <xdr:pic>
      <xdr:nvPicPr>
        <xdr:cNvPr id="8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00" y="0"/>
          <a:ext cx="280080" cy="117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2"/>
  <sheetViews>
    <sheetView showGridLines="0" tabSelected="1" topLeftCell="A10" zoomScaleNormal="100" workbookViewId="0">
      <selection activeCell="AK27" sqref="AK27"/>
    </sheetView>
  </sheetViews>
  <sheetFormatPr defaultRowHeight="11.25"/>
  <cols>
    <col min="1" max="1" width="8.6640625"/>
    <col min="2" max="2" width="1.6640625"/>
    <col min="3" max="3" width="4.33203125"/>
    <col min="4" max="33" width="2.6640625"/>
    <col min="34" max="34" width="3.33203125"/>
    <col min="35" max="35" width="13.5"/>
    <col min="36" max="37" width="2.5"/>
    <col min="38" max="38" width="4.33203125"/>
    <col min="39" max="39" width="8.83203125"/>
    <col min="40" max="40" width="0" hidden="1"/>
    <col min="41" max="41" width="20.1640625"/>
    <col min="43" max="43" width="0" hidden="1"/>
    <col min="44" max="44" width="14"/>
    <col min="45" max="56" width="0" hidden="1"/>
    <col min="57" max="57" width="68.1640625"/>
    <col min="58" max="70" width="8.6640625"/>
    <col min="71" max="91" width="0" hidden="1"/>
    <col min="92" max="1025" width="8.6640625"/>
  </cols>
  <sheetData>
    <row r="1" spans="1:74">
      <c r="A1" s="1" t="s">
        <v>0</v>
      </c>
      <c r="AZ1" s="1"/>
      <c r="BA1" s="1" t="s">
        <v>1</v>
      </c>
      <c r="BB1" s="1"/>
      <c r="BT1" s="1" t="s">
        <v>2</v>
      </c>
      <c r="BU1" s="1" t="s">
        <v>2</v>
      </c>
      <c r="BV1" s="1" t="s">
        <v>3</v>
      </c>
    </row>
    <row r="2" spans="1:74" ht="36.950000000000003" customHeight="1">
      <c r="AR2" s="263" t="s">
        <v>4</v>
      </c>
      <c r="AS2" s="263"/>
      <c r="AT2" s="263"/>
      <c r="AU2" s="263"/>
      <c r="AV2" s="263"/>
      <c r="AW2" s="263"/>
      <c r="AX2" s="263"/>
      <c r="AY2" s="263"/>
      <c r="AZ2" s="263"/>
      <c r="BA2" s="263"/>
      <c r="BB2" s="263"/>
      <c r="BC2" s="263"/>
      <c r="BD2" s="263"/>
      <c r="BE2" s="263"/>
      <c r="BS2" s="3" t="s">
        <v>5</v>
      </c>
      <c r="BT2" s="3" t="s">
        <v>6</v>
      </c>
    </row>
    <row r="3" spans="1:74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5</v>
      </c>
      <c r="BT3" s="3" t="s">
        <v>7</v>
      </c>
    </row>
    <row r="4" spans="1:74" ht="24.95" customHeight="1">
      <c r="B4" s="6"/>
      <c r="D4" s="7" t="s">
        <v>8</v>
      </c>
      <c r="AR4" s="6"/>
      <c r="AS4" s="8" t="s">
        <v>9</v>
      </c>
      <c r="BS4" s="3" t="s">
        <v>10</v>
      </c>
    </row>
    <row r="5" spans="1:74" ht="12" customHeight="1">
      <c r="B5" s="6"/>
      <c r="D5" s="9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R5" s="6"/>
      <c r="BS5" s="3" t="s">
        <v>5</v>
      </c>
    </row>
    <row r="6" spans="1:74" ht="36.950000000000003" customHeight="1">
      <c r="B6" s="6"/>
      <c r="D6" s="10" t="s">
        <v>11</v>
      </c>
      <c r="L6" s="258" t="s">
        <v>12</v>
      </c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R6" s="6"/>
      <c r="BS6" s="3" t="s">
        <v>5</v>
      </c>
    </row>
    <row r="7" spans="1:74" ht="12" customHeight="1">
      <c r="B7" s="6"/>
      <c r="D7" s="11" t="s">
        <v>13</v>
      </c>
      <c r="K7" s="12"/>
      <c r="AK7" s="11" t="s">
        <v>14</v>
      </c>
      <c r="AN7" s="12"/>
      <c r="AR7" s="6"/>
      <c r="BS7" s="3" t="s">
        <v>5</v>
      </c>
    </row>
    <row r="8" spans="1:74" ht="12" customHeight="1">
      <c r="B8" s="6"/>
      <c r="D8" s="11" t="s">
        <v>15</v>
      </c>
      <c r="J8" s="13" t="s">
        <v>16</v>
      </c>
      <c r="K8" s="12"/>
      <c r="AK8" s="11" t="s">
        <v>17</v>
      </c>
      <c r="AN8" s="12" t="s">
        <v>18</v>
      </c>
      <c r="AO8" s="14">
        <v>43768</v>
      </c>
      <c r="AR8" s="6"/>
      <c r="BS8" s="3" t="s">
        <v>5</v>
      </c>
    </row>
    <row r="9" spans="1:74" ht="14.45" customHeight="1">
      <c r="B9" s="6"/>
      <c r="AR9" s="6"/>
      <c r="BS9" s="3" t="s">
        <v>5</v>
      </c>
    </row>
    <row r="10" spans="1:74" ht="12" customHeight="1">
      <c r="B10" s="6"/>
      <c r="D10" s="11" t="s">
        <v>19</v>
      </c>
      <c r="I10" s="13"/>
      <c r="J10" s="13" t="s">
        <v>20</v>
      </c>
      <c r="K10" s="13"/>
      <c r="L10" s="13"/>
      <c r="M10" s="13"/>
      <c r="N10" s="13"/>
      <c r="O10" s="13"/>
      <c r="AK10" s="11" t="s">
        <v>21</v>
      </c>
      <c r="AN10" s="12"/>
      <c r="AR10" s="6"/>
      <c r="BS10" s="3" t="s">
        <v>5</v>
      </c>
    </row>
    <row r="11" spans="1:74" ht="18.600000000000001" customHeight="1">
      <c r="B11" s="6"/>
      <c r="E11" s="12"/>
      <c r="AK11" s="11" t="s">
        <v>22</v>
      </c>
      <c r="AN11" s="12"/>
      <c r="AR11" s="6"/>
      <c r="BS11" s="3" t="s">
        <v>5</v>
      </c>
    </row>
    <row r="12" spans="1:74" ht="6.95" customHeight="1">
      <c r="B12" s="6"/>
      <c r="AR12" s="6"/>
      <c r="BS12" s="3" t="s">
        <v>5</v>
      </c>
    </row>
    <row r="13" spans="1:74" ht="12" customHeight="1">
      <c r="B13" s="6"/>
      <c r="D13" s="11" t="s">
        <v>23</v>
      </c>
      <c r="AK13" s="11" t="s">
        <v>21</v>
      </c>
      <c r="AN13" s="12"/>
      <c r="AR13" s="6"/>
      <c r="BS13" s="3" t="s">
        <v>5</v>
      </c>
    </row>
    <row r="14" spans="1:74" ht="12.75">
      <c r="B14" s="6"/>
      <c r="E14" s="12"/>
      <c r="AK14" s="11" t="s">
        <v>22</v>
      </c>
      <c r="AN14" s="12"/>
      <c r="AR14" s="6"/>
      <c r="BS14" s="3" t="s">
        <v>5</v>
      </c>
    </row>
    <row r="15" spans="1:74" ht="6.95" customHeight="1">
      <c r="B15" s="6"/>
      <c r="AR15" s="6"/>
      <c r="BS15" s="3" t="s">
        <v>2</v>
      </c>
    </row>
    <row r="16" spans="1:74" ht="12" customHeight="1">
      <c r="B16" s="6"/>
      <c r="D16" s="11" t="s">
        <v>24</v>
      </c>
      <c r="AK16" s="11" t="s">
        <v>21</v>
      </c>
      <c r="AN16" s="12"/>
      <c r="AR16" s="6"/>
      <c r="BS16" s="3" t="s">
        <v>2</v>
      </c>
    </row>
    <row r="17" spans="1:71" ht="18.600000000000001" customHeight="1">
      <c r="B17" s="6"/>
      <c r="E17" s="12" t="s">
        <v>25</v>
      </c>
      <c r="AK17" s="11" t="s">
        <v>22</v>
      </c>
      <c r="AN17" s="12"/>
      <c r="AR17" s="6"/>
      <c r="BS17" s="3" t="s">
        <v>26</v>
      </c>
    </row>
    <row r="18" spans="1:71" ht="6.95" customHeight="1">
      <c r="B18" s="6"/>
      <c r="AR18" s="6"/>
      <c r="BS18" s="3" t="s">
        <v>5</v>
      </c>
    </row>
    <row r="19" spans="1:71" ht="12" customHeight="1">
      <c r="B19" s="6"/>
      <c r="D19" s="11" t="s">
        <v>27</v>
      </c>
      <c r="AK19" s="11" t="s">
        <v>21</v>
      </c>
      <c r="AN19" s="12"/>
      <c r="AR19" s="6"/>
      <c r="BS19" s="3" t="s">
        <v>5</v>
      </c>
    </row>
    <row r="20" spans="1:71" ht="18.600000000000001" customHeight="1">
      <c r="B20" s="6"/>
      <c r="E20" s="12"/>
      <c r="F20" s="13" t="s">
        <v>25</v>
      </c>
      <c r="G20" s="13"/>
      <c r="H20" s="13"/>
      <c r="I20" s="13"/>
      <c r="J20" s="13"/>
      <c r="K20" s="13"/>
      <c r="AK20" s="11" t="s">
        <v>22</v>
      </c>
      <c r="AN20" s="12"/>
      <c r="AR20" s="6"/>
      <c r="BS20" s="3" t="s">
        <v>26</v>
      </c>
    </row>
    <row r="21" spans="1:71" ht="6.95" customHeight="1">
      <c r="B21" s="6"/>
      <c r="AR21" s="6"/>
    </row>
    <row r="22" spans="1:71" ht="12" customHeight="1">
      <c r="B22" s="6"/>
      <c r="D22" s="11" t="s">
        <v>28</v>
      </c>
      <c r="AR22" s="6"/>
    </row>
    <row r="23" spans="1:71" ht="16.5" customHeight="1">
      <c r="B23" s="6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R23" s="6"/>
    </row>
    <row r="24" spans="1:71" ht="6.95" customHeight="1">
      <c r="B24" s="6"/>
      <c r="AR24" s="6"/>
    </row>
    <row r="25" spans="1:71" ht="6.95" customHeight="1">
      <c r="B25" s="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R25" s="6"/>
    </row>
    <row r="26" spans="1:71" s="20" customFormat="1" ht="25.9" customHeight="1">
      <c r="A26" s="16"/>
      <c r="B26" s="17"/>
      <c r="C26" s="16"/>
      <c r="D26" s="18" t="s">
        <v>29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266">
        <v>0</v>
      </c>
      <c r="AL26" s="266"/>
      <c r="AM26" s="266"/>
      <c r="AN26" s="266"/>
      <c r="AO26" s="266"/>
      <c r="AP26" s="16"/>
      <c r="AQ26" s="16"/>
      <c r="AR26" s="17"/>
      <c r="BE26" s="16"/>
    </row>
    <row r="27" spans="1:71" s="20" customFormat="1" ht="6.95" customHeight="1">
      <c r="A27" s="16"/>
      <c r="B27" s="17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7"/>
      <c r="BE27" s="16"/>
    </row>
    <row r="28" spans="1:71" s="20" customFormat="1" ht="12.75">
      <c r="A28" s="16"/>
      <c r="B28" s="17"/>
      <c r="C28" s="16"/>
      <c r="D28" s="16"/>
      <c r="E28" s="16"/>
      <c r="F28" s="16"/>
      <c r="G28" s="16"/>
      <c r="H28" s="16"/>
      <c r="I28" s="16"/>
      <c r="J28" s="16"/>
      <c r="K28" s="16"/>
      <c r="L28" s="262" t="s">
        <v>30</v>
      </c>
      <c r="M28" s="262"/>
      <c r="N28" s="262"/>
      <c r="O28" s="262"/>
      <c r="P28" s="262"/>
      <c r="Q28" s="16"/>
      <c r="R28" s="16"/>
      <c r="S28" s="16"/>
      <c r="T28" s="16"/>
      <c r="U28" s="16"/>
      <c r="V28" s="16"/>
      <c r="W28" s="262" t="s">
        <v>31</v>
      </c>
      <c r="X28" s="262"/>
      <c r="Y28" s="262"/>
      <c r="Z28" s="262"/>
      <c r="AA28" s="262"/>
      <c r="AB28" s="262"/>
      <c r="AC28" s="262"/>
      <c r="AD28" s="262"/>
      <c r="AE28" s="262"/>
      <c r="AF28" s="16"/>
      <c r="AG28" s="16"/>
      <c r="AH28" s="16"/>
      <c r="AI28" s="16"/>
      <c r="AJ28" s="16"/>
      <c r="AK28" s="262" t="s">
        <v>32</v>
      </c>
      <c r="AL28" s="262"/>
      <c r="AM28" s="262"/>
      <c r="AN28" s="262"/>
      <c r="AO28" s="262"/>
      <c r="AP28" s="16"/>
      <c r="AQ28" s="16"/>
      <c r="AR28" s="17"/>
      <c r="BE28" s="16"/>
    </row>
    <row r="29" spans="1:71" s="21" customFormat="1" ht="14.45" customHeight="1">
      <c r="B29" s="22"/>
      <c r="D29" s="11" t="s">
        <v>33</v>
      </c>
      <c r="F29" s="11" t="s">
        <v>34</v>
      </c>
      <c r="L29" s="260">
        <v>0.21</v>
      </c>
      <c r="M29" s="260"/>
      <c r="N29" s="260"/>
      <c r="O29" s="260"/>
      <c r="P29" s="260"/>
      <c r="W29" s="261">
        <f>SUM(AK26)</f>
        <v>0</v>
      </c>
      <c r="X29" s="261"/>
      <c r="Y29" s="261"/>
      <c r="Z29" s="261"/>
      <c r="AA29" s="261"/>
      <c r="AB29" s="261"/>
      <c r="AC29" s="261"/>
      <c r="AD29" s="261"/>
      <c r="AE29" s="261">
        <f>SUM(L29:AD29)</f>
        <v>0.21</v>
      </c>
      <c r="AK29" s="261">
        <v>0</v>
      </c>
      <c r="AL29" s="261">
        <f>SUM(Y29:AK29)</f>
        <v>0.21</v>
      </c>
      <c r="AM29" s="261">
        <f>SUM(Z29:AL29)</f>
        <v>0.42</v>
      </c>
      <c r="AN29" s="261">
        <f>SUM(AA29:AM29)</f>
        <v>0.84</v>
      </c>
      <c r="AO29" s="261">
        <f>SUM(AB29:AN29)</f>
        <v>1.68</v>
      </c>
      <c r="AR29" s="22"/>
    </row>
    <row r="30" spans="1:71" s="21" customFormat="1" ht="14.45" customHeight="1">
      <c r="B30" s="22"/>
      <c r="F30" s="11" t="s">
        <v>35</v>
      </c>
      <c r="L30" s="260">
        <v>0.15</v>
      </c>
      <c r="M30" s="260"/>
      <c r="N30" s="260"/>
      <c r="O30" s="260"/>
      <c r="P30" s="260"/>
      <c r="W30" s="261">
        <v>0</v>
      </c>
      <c r="X30" s="261"/>
      <c r="Y30" s="261"/>
      <c r="Z30" s="261"/>
      <c r="AA30" s="261"/>
      <c r="AB30" s="261"/>
      <c r="AC30" s="261"/>
      <c r="AD30" s="261"/>
      <c r="AE30" s="261"/>
      <c r="AK30" s="261">
        <v>0</v>
      </c>
      <c r="AL30" s="261"/>
      <c r="AM30" s="261"/>
      <c r="AN30" s="261"/>
      <c r="AO30" s="261"/>
      <c r="AR30" s="22"/>
    </row>
    <row r="31" spans="1:71" s="21" customFormat="1" ht="14.45" hidden="1" customHeight="1">
      <c r="B31" s="22"/>
      <c r="F31" s="11" t="s">
        <v>36</v>
      </c>
      <c r="L31" s="260">
        <v>0.21</v>
      </c>
      <c r="M31" s="260"/>
      <c r="N31" s="260"/>
      <c r="O31" s="260"/>
      <c r="P31" s="260"/>
      <c r="W31" s="261" t="e">
        <f>ROUND(BB94, 2)</f>
        <v>#REF!</v>
      </c>
      <c r="X31" s="261"/>
      <c r="Y31" s="261"/>
      <c r="Z31" s="261"/>
      <c r="AA31" s="261"/>
      <c r="AB31" s="261"/>
      <c r="AC31" s="261"/>
      <c r="AD31" s="261"/>
      <c r="AE31" s="261"/>
      <c r="AK31" s="261">
        <v>0</v>
      </c>
      <c r="AL31" s="261"/>
      <c r="AM31" s="261"/>
      <c r="AN31" s="261"/>
      <c r="AO31" s="261"/>
      <c r="AR31" s="22"/>
    </row>
    <row r="32" spans="1:71" s="21" customFormat="1" ht="14.45" hidden="1" customHeight="1">
      <c r="B32" s="22"/>
      <c r="F32" s="11" t="s">
        <v>37</v>
      </c>
      <c r="L32" s="260">
        <v>0.15</v>
      </c>
      <c r="M32" s="260"/>
      <c r="N32" s="260"/>
      <c r="O32" s="260"/>
      <c r="P32" s="260"/>
      <c r="W32" s="261" t="e">
        <f>ROUND(BC94, 2)</f>
        <v>#REF!</v>
      </c>
      <c r="X32" s="261"/>
      <c r="Y32" s="261"/>
      <c r="Z32" s="261"/>
      <c r="AA32" s="261"/>
      <c r="AB32" s="261"/>
      <c r="AC32" s="261"/>
      <c r="AD32" s="261"/>
      <c r="AE32" s="261"/>
      <c r="AK32" s="261">
        <v>0</v>
      </c>
      <c r="AL32" s="261"/>
      <c r="AM32" s="261"/>
      <c r="AN32" s="261"/>
      <c r="AO32" s="261"/>
      <c r="AR32" s="22"/>
    </row>
    <row r="33" spans="1:57" s="21" customFormat="1" ht="14.45" hidden="1" customHeight="1">
      <c r="B33" s="22"/>
      <c r="F33" s="11" t="s">
        <v>38</v>
      </c>
      <c r="L33" s="260">
        <v>0</v>
      </c>
      <c r="M33" s="260"/>
      <c r="N33" s="260"/>
      <c r="O33" s="260"/>
      <c r="P33" s="260"/>
      <c r="W33" s="261" t="e">
        <f>ROUND(BD94, 2)</f>
        <v>#REF!</v>
      </c>
      <c r="X33" s="261"/>
      <c r="Y33" s="261"/>
      <c r="Z33" s="261"/>
      <c r="AA33" s="261"/>
      <c r="AB33" s="261"/>
      <c r="AC33" s="261"/>
      <c r="AD33" s="261"/>
      <c r="AE33" s="261"/>
      <c r="AK33" s="261">
        <v>0</v>
      </c>
      <c r="AL33" s="261"/>
      <c r="AM33" s="261"/>
      <c r="AN33" s="261"/>
      <c r="AO33" s="261"/>
      <c r="AR33" s="22"/>
    </row>
    <row r="34" spans="1:57" s="20" customFormat="1" ht="6.95" customHeight="1">
      <c r="A34" s="16"/>
      <c r="B34" s="17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7"/>
      <c r="BE34" s="16"/>
    </row>
    <row r="35" spans="1:57" s="20" customFormat="1" ht="25.9" customHeight="1">
      <c r="A35" s="16"/>
      <c r="B35" s="17"/>
      <c r="C35" s="23"/>
      <c r="D35" s="24" t="s">
        <v>39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6" t="s">
        <v>40</v>
      </c>
      <c r="U35" s="25"/>
      <c r="V35" s="25"/>
      <c r="W35" s="25"/>
      <c r="X35" s="256" t="s">
        <v>41</v>
      </c>
      <c r="Y35" s="256"/>
      <c r="Z35" s="256"/>
      <c r="AA35" s="256"/>
      <c r="AB35" s="256"/>
      <c r="AC35" s="25"/>
      <c r="AD35" s="25"/>
      <c r="AE35" s="25"/>
      <c r="AF35" s="25"/>
      <c r="AG35" s="25"/>
      <c r="AH35" s="25"/>
      <c r="AI35" s="25"/>
      <c r="AJ35" s="25"/>
      <c r="AK35" s="257">
        <f>SUM(AK26+AK29)</f>
        <v>0</v>
      </c>
      <c r="AL35" s="257"/>
      <c r="AM35" s="257"/>
      <c r="AN35" s="257"/>
      <c r="AO35" s="257"/>
      <c r="AP35" s="23"/>
      <c r="AQ35" s="23"/>
      <c r="AR35" s="17"/>
      <c r="BE35" s="16"/>
    </row>
    <row r="36" spans="1:57" s="20" customFormat="1" ht="6.95" customHeight="1">
      <c r="A36" s="16"/>
      <c r="B36" s="17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7"/>
      <c r="BE36" s="16"/>
    </row>
    <row r="37" spans="1:57" s="20" customFormat="1" ht="14.45" customHeight="1">
      <c r="A37" s="16"/>
      <c r="B37" s="17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7"/>
      <c r="BE37" s="16"/>
    </row>
    <row r="38" spans="1:57" ht="14.45" customHeight="1">
      <c r="B38" s="6"/>
      <c r="AR38" s="6"/>
    </row>
    <row r="39" spans="1:57" ht="14.45" customHeight="1">
      <c r="B39" s="6"/>
      <c r="AR39" s="6"/>
    </row>
    <row r="40" spans="1:57" ht="14.45" customHeight="1">
      <c r="B40" s="6"/>
      <c r="AR40" s="6"/>
    </row>
    <row r="41" spans="1:57" ht="14.45" customHeight="1">
      <c r="B41" s="6"/>
      <c r="AR41" s="6"/>
    </row>
    <row r="42" spans="1:57" ht="14.45" customHeight="1">
      <c r="B42" s="6"/>
      <c r="AR42" s="6"/>
    </row>
    <row r="43" spans="1:57" ht="14.45" customHeight="1">
      <c r="B43" s="6"/>
      <c r="AR43" s="6"/>
    </row>
    <row r="44" spans="1:57" ht="14.45" customHeight="1">
      <c r="B44" s="6"/>
      <c r="AR44" s="6"/>
    </row>
    <row r="45" spans="1:57" ht="14.45" customHeight="1">
      <c r="B45" s="6"/>
      <c r="AR45" s="6"/>
    </row>
    <row r="46" spans="1:57" ht="14.45" customHeight="1">
      <c r="B46" s="6"/>
      <c r="AR46" s="6"/>
    </row>
    <row r="47" spans="1:57" ht="14.45" customHeight="1">
      <c r="B47" s="6"/>
      <c r="AR47" s="6"/>
    </row>
    <row r="48" spans="1:57" ht="14.45" customHeight="1">
      <c r="B48" s="6"/>
      <c r="AR48" s="6"/>
    </row>
    <row r="49" spans="1:57" s="20" customFormat="1" ht="14.45" customHeight="1">
      <c r="B49" s="27"/>
      <c r="D49" s="28" t="s">
        <v>42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8" t="s">
        <v>43</v>
      </c>
      <c r="AI49" s="29"/>
      <c r="AJ49" s="29"/>
      <c r="AK49" s="29"/>
      <c r="AL49" s="29"/>
      <c r="AM49" s="29"/>
      <c r="AN49" s="29"/>
      <c r="AO49" s="29"/>
      <c r="AR49" s="27"/>
    </row>
    <row r="50" spans="1:57">
      <c r="B50" s="6"/>
      <c r="AR50" s="6"/>
    </row>
    <row r="51" spans="1:57">
      <c r="B51" s="6"/>
      <c r="AR51" s="6"/>
    </row>
    <row r="52" spans="1:57">
      <c r="B52" s="6"/>
      <c r="AR52" s="6"/>
    </row>
    <row r="53" spans="1:57">
      <c r="B53" s="6"/>
      <c r="AR53" s="6"/>
    </row>
    <row r="54" spans="1:57">
      <c r="B54" s="6"/>
      <c r="AR54" s="6"/>
    </row>
    <row r="55" spans="1:57">
      <c r="B55" s="6"/>
      <c r="AR55" s="6"/>
    </row>
    <row r="56" spans="1:57">
      <c r="B56" s="6"/>
      <c r="AR56" s="6"/>
    </row>
    <row r="57" spans="1:57">
      <c r="B57" s="6"/>
      <c r="AR57" s="6"/>
    </row>
    <row r="58" spans="1:57">
      <c r="B58" s="6"/>
      <c r="AR58" s="6"/>
    </row>
    <row r="59" spans="1:57">
      <c r="B59" s="6"/>
      <c r="AR59" s="6"/>
    </row>
    <row r="60" spans="1:57" s="20" customFormat="1" ht="12.75">
      <c r="A60" s="16"/>
      <c r="B60" s="17"/>
      <c r="C60" s="16"/>
      <c r="D60" s="30" t="s">
        <v>44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30" t="s">
        <v>45</v>
      </c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30" t="s">
        <v>44</v>
      </c>
      <c r="AI60" s="19"/>
      <c r="AJ60" s="19"/>
      <c r="AK60" s="19"/>
      <c r="AL60" s="19"/>
      <c r="AM60" s="30" t="s">
        <v>45</v>
      </c>
      <c r="AN60" s="19"/>
      <c r="AO60" s="19"/>
      <c r="AP60" s="16"/>
      <c r="AQ60" s="16"/>
      <c r="AR60" s="17"/>
      <c r="BE60" s="16"/>
    </row>
    <row r="61" spans="1:57">
      <c r="B61" s="6"/>
      <c r="AR61" s="6"/>
    </row>
    <row r="62" spans="1:57">
      <c r="B62" s="6"/>
      <c r="AR62" s="6"/>
    </row>
    <row r="63" spans="1:57">
      <c r="B63" s="6"/>
      <c r="AR63" s="6"/>
    </row>
    <row r="64" spans="1:57" s="20" customFormat="1" ht="12.75">
      <c r="A64" s="16"/>
      <c r="B64" s="17"/>
      <c r="C64" s="16"/>
      <c r="D64" s="28" t="s">
        <v>46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28" t="s">
        <v>47</v>
      </c>
      <c r="AI64" s="31"/>
      <c r="AJ64" s="31"/>
      <c r="AK64" s="31"/>
      <c r="AL64" s="31"/>
      <c r="AM64" s="31"/>
      <c r="AN64" s="31"/>
      <c r="AO64" s="31"/>
      <c r="AP64" s="16"/>
      <c r="AQ64" s="16"/>
      <c r="AR64" s="17"/>
      <c r="BE64" s="16"/>
    </row>
    <row r="65" spans="1:57">
      <c r="B65" s="6"/>
      <c r="AR65" s="6"/>
    </row>
    <row r="66" spans="1:57">
      <c r="B66" s="6"/>
      <c r="AR66" s="6"/>
    </row>
    <row r="67" spans="1:57">
      <c r="B67" s="6"/>
      <c r="AR67" s="6"/>
    </row>
    <row r="68" spans="1:57">
      <c r="B68" s="6"/>
      <c r="AR68" s="6"/>
    </row>
    <row r="69" spans="1:57">
      <c r="B69" s="6"/>
      <c r="AR69" s="6"/>
    </row>
    <row r="70" spans="1:57">
      <c r="B70" s="6"/>
      <c r="AR70" s="6"/>
    </row>
    <row r="71" spans="1:57">
      <c r="B71" s="6"/>
      <c r="AR71" s="6"/>
    </row>
    <row r="72" spans="1:57">
      <c r="B72" s="6"/>
      <c r="AR72" s="6"/>
    </row>
    <row r="73" spans="1:57">
      <c r="B73" s="6"/>
      <c r="AR73" s="6"/>
    </row>
    <row r="74" spans="1:57">
      <c r="B74" s="6"/>
      <c r="AR74" s="6"/>
    </row>
    <row r="75" spans="1:57" s="20" customFormat="1" ht="12.75">
      <c r="A75" s="16"/>
      <c r="B75" s="17"/>
      <c r="C75" s="16"/>
      <c r="D75" s="30" t="s">
        <v>44</v>
      </c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30" t="s">
        <v>45</v>
      </c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30" t="s">
        <v>44</v>
      </c>
      <c r="AI75" s="19"/>
      <c r="AJ75" s="19"/>
      <c r="AK75" s="19"/>
      <c r="AL75" s="19"/>
      <c r="AM75" s="30" t="s">
        <v>45</v>
      </c>
      <c r="AN75" s="19"/>
      <c r="AO75" s="19"/>
      <c r="AP75" s="16"/>
      <c r="AQ75" s="16"/>
      <c r="AR75" s="17"/>
      <c r="BE75" s="16"/>
    </row>
    <row r="76" spans="1:57" s="20" customFormat="1">
      <c r="A76" s="16"/>
      <c r="B76" s="17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7"/>
      <c r="BE76" s="16"/>
    </row>
    <row r="77" spans="1:57" s="20" customFormat="1" ht="6.95" customHeight="1">
      <c r="A77" s="16"/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17"/>
      <c r="BE77" s="16"/>
    </row>
    <row r="81" spans="1:91" s="20" customFormat="1" ht="6.95" customHeight="1">
      <c r="A81" s="16"/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17"/>
      <c r="BE81" s="16"/>
    </row>
    <row r="82" spans="1:91" s="20" customFormat="1" ht="24.95" customHeight="1">
      <c r="A82" s="16"/>
      <c r="B82" s="17"/>
      <c r="C82" s="7" t="s">
        <v>48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7"/>
      <c r="BE82" s="16"/>
    </row>
    <row r="83" spans="1:91" s="20" customFormat="1" ht="6.95" customHeight="1">
      <c r="A83" s="16"/>
      <c r="B83" s="17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7"/>
      <c r="BE83" s="16"/>
    </row>
    <row r="84" spans="1:91" s="36" customFormat="1" ht="12" customHeight="1">
      <c r="B84" s="37"/>
      <c r="C84" s="11" t="s">
        <v>49</v>
      </c>
      <c r="AR84" s="37"/>
    </row>
    <row r="85" spans="1:91" s="38" customFormat="1" ht="36.950000000000003" customHeight="1">
      <c r="B85" s="39"/>
      <c r="C85" s="40" t="s">
        <v>11</v>
      </c>
      <c r="K85" s="258" t="s">
        <v>12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R85" s="39"/>
    </row>
    <row r="86" spans="1:91" s="20" customFormat="1" ht="6.95" customHeight="1">
      <c r="A86" s="16"/>
      <c r="B86" s="17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7"/>
      <c r="BE86" s="16"/>
    </row>
    <row r="87" spans="1:91" s="20" customFormat="1" ht="12" customHeight="1">
      <c r="A87" s="16"/>
      <c r="B87" s="17"/>
      <c r="C87" s="11" t="s">
        <v>15</v>
      </c>
      <c r="D87" s="16"/>
      <c r="E87" s="16"/>
      <c r="F87" s="16"/>
      <c r="G87" s="16"/>
      <c r="H87" s="16"/>
      <c r="I87" s="16"/>
      <c r="J87" s="16"/>
      <c r="K87" s="16"/>
      <c r="L87" s="41" t="str">
        <f>IF(K8="","",K8)</f>
        <v/>
      </c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1" t="s">
        <v>17</v>
      </c>
      <c r="AJ87" s="16"/>
      <c r="AK87" s="16"/>
      <c r="AL87" s="16"/>
      <c r="AO87" s="259" t="str">
        <f>IF(AN8= "","",AN8)</f>
        <v>30. 10. 2019</v>
      </c>
      <c r="AP87" s="259"/>
      <c r="AQ87" s="16"/>
      <c r="AR87" s="17"/>
      <c r="BE87" s="16"/>
    </row>
    <row r="88" spans="1:91" s="20" customFormat="1" ht="6.95" customHeight="1">
      <c r="A88" s="16"/>
      <c r="B88" s="17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7"/>
      <c r="BE88" s="16"/>
    </row>
    <row r="89" spans="1:91" s="20" customFormat="1" ht="15.2" customHeight="1">
      <c r="A89" s="16"/>
      <c r="B89" s="17"/>
      <c r="C89" s="11" t="s">
        <v>19</v>
      </c>
      <c r="D89" s="16"/>
      <c r="E89" s="16"/>
      <c r="F89" s="16"/>
      <c r="G89" s="16"/>
      <c r="H89" s="16"/>
      <c r="I89" s="16"/>
      <c r="J89" s="16"/>
      <c r="K89" s="16"/>
      <c r="L89" s="36" t="s">
        <v>20</v>
      </c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1" t="s">
        <v>24</v>
      </c>
      <c r="AJ89" s="16"/>
      <c r="AK89" s="16"/>
      <c r="AL89" s="16"/>
      <c r="AM89" s="251" t="str">
        <f>IF(E17="","",E17)</f>
        <v>ARC PROJEKT</v>
      </c>
      <c r="AN89" s="251"/>
      <c r="AO89" s="251"/>
      <c r="AP89" s="251"/>
      <c r="AQ89" s="16"/>
      <c r="AR89" s="17"/>
      <c r="AS89" s="250" t="s">
        <v>50</v>
      </c>
      <c r="AT89" s="250"/>
      <c r="AU89" s="42"/>
      <c r="AV89" s="42"/>
      <c r="AW89" s="42"/>
      <c r="AX89" s="42"/>
      <c r="AY89" s="42"/>
      <c r="AZ89" s="42"/>
      <c r="BA89" s="42"/>
      <c r="BB89" s="42"/>
      <c r="BC89" s="42"/>
      <c r="BD89" s="43"/>
      <c r="BE89" s="16"/>
    </row>
    <row r="90" spans="1:91" s="20" customFormat="1" ht="15.2" customHeight="1">
      <c r="A90" s="16"/>
      <c r="B90" s="17"/>
      <c r="C90" s="11" t="s">
        <v>23</v>
      </c>
      <c r="D90" s="16"/>
      <c r="E90" s="16"/>
      <c r="F90" s="16"/>
      <c r="G90" s="16"/>
      <c r="H90" s="16"/>
      <c r="I90" s="16"/>
      <c r="J90" s="16"/>
      <c r="K90" s="16"/>
      <c r="L90" s="36" t="str">
        <f>IF(E14="","",E14)</f>
        <v/>
      </c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1" t="s">
        <v>27</v>
      </c>
      <c r="AJ90" s="16"/>
      <c r="AK90" s="16"/>
      <c r="AL90" s="16"/>
      <c r="AM90" s="251" t="s">
        <v>25</v>
      </c>
      <c r="AN90" s="251"/>
      <c r="AO90" s="251"/>
      <c r="AP90" s="251"/>
      <c r="AQ90" s="16"/>
      <c r="AR90" s="17"/>
      <c r="AS90" s="250"/>
      <c r="AT90" s="250"/>
      <c r="AU90" s="44"/>
      <c r="AV90" s="44"/>
      <c r="AW90" s="44"/>
      <c r="AX90" s="44"/>
      <c r="AY90" s="44"/>
      <c r="AZ90" s="44"/>
      <c r="BA90" s="44"/>
      <c r="BB90" s="44"/>
      <c r="BC90" s="44"/>
      <c r="BD90" s="45"/>
      <c r="BE90" s="16"/>
    </row>
    <row r="91" spans="1:91" s="20" customFormat="1" ht="10.9" customHeight="1">
      <c r="A91" s="16"/>
      <c r="B91" s="17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7"/>
      <c r="AS91" s="250"/>
      <c r="AT91" s="250"/>
      <c r="AU91" s="44"/>
      <c r="AV91" s="44"/>
      <c r="AW91" s="44"/>
      <c r="AX91" s="44"/>
      <c r="AY91" s="44"/>
      <c r="AZ91" s="44"/>
      <c r="BA91" s="44"/>
      <c r="BB91" s="44"/>
      <c r="BC91" s="44"/>
      <c r="BD91" s="45"/>
      <c r="BE91" s="16"/>
    </row>
    <row r="92" spans="1:91" s="20" customFormat="1" ht="29.25" customHeight="1">
      <c r="A92" s="16"/>
      <c r="B92" s="17"/>
      <c r="C92" s="252" t="s">
        <v>51</v>
      </c>
      <c r="D92" s="252"/>
      <c r="E92" s="252"/>
      <c r="F92" s="252"/>
      <c r="G92" s="252"/>
      <c r="H92" s="46"/>
      <c r="I92" s="253" t="s">
        <v>52</v>
      </c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B92" s="253"/>
      <c r="AC92" s="253"/>
      <c r="AD92" s="253"/>
      <c r="AE92" s="253"/>
      <c r="AF92" s="253"/>
      <c r="AG92" s="254" t="s">
        <v>53</v>
      </c>
      <c r="AH92" s="254"/>
      <c r="AI92" s="254"/>
      <c r="AJ92" s="254"/>
      <c r="AK92" s="254"/>
      <c r="AL92" s="254"/>
      <c r="AM92" s="254"/>
      <c r="AN92" s="255" t="s">
        <v>54</v>
      </c>
      <c r="AO92" s="255"/>
      <c r="AP92" s="255"/>
      <c r="AQ92" s="47" t="s">
        <v>55</v>
      </c>
      <c r="AR92" s="17"/>
      <c r="AS92" s="48" t="s">
        <v>56</v>
      </c>
      <c r="AT92" s="49" t="s">
        <v>57</v>
      </c>
      <c r="AU92" s="49" t="s">
        <v>58</v>
      </c>
      <c r="AV92" s="49" t="s">
        <v>59</v>
      </c>
      <c r="AW92" s="49" t="s">
        <v>60</v>
      </c>
      <c r="AX92" s="49" t="s">
        <v>61</v>
      </c>
      <c r="AY92" s="49" t="s">
        <v>62</v>
      </c>
      <c r="AZ92" s="49" t="s">
        <v>63</v>
      </c>
      <c r="BA92" s="49" t="s">
        <v>64</v>
      </c>
      <c r="BB92" s="49" t="s">
        <v>65</v>
      </c>
      <c r="BC92" s="49" t="s">
        <v>66</v>
      </c>
      <c r="BD92" s="50" t="s">
        <v>67</v>
      </c>
      <c r="BE92" s="16"/>
    </row>
    <row r="93" spans="1:91" s="20" customFormat="1" ht="10.9" customHeight="1">
      <c r="A93" s="16"/>
      <c r="B93" s="17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7"/>
      <c r="AS93" s="5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  <c r="BE93" s="16"/>
    </row>
    <row r="94" spans="1:91" s="54" customFormat="1" ht="32.450000000000003" customHeight="1">
      <c r="B94" s="55"/>
      <c r="C94" s="56" t="s">
        <v>68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247"/>
      <c r="AH94" s="247"/>
      <c r="AI94" s="247"/>
      <c r="AJ94" s="247"/>
      <c r="AK94" s="247"/>
      <c r="AL94" s="247"/>
      <c r="AM94" s="247"/>
      <c r="AN94" s="58">
        <f>SUM(AN85:AN92)</f>
        <v>0</v>
      </c>
      <c r="AO94" s="59"/>
      <c r="AP94" s="60"/>
      <c r="AQ94" s="61"/>
      <c r="AR94" s="55"/>
      <c r="AS94" s="62">
        <f>ROUND(AS95+SUM(AS100:AS100),2)</f>
        <v>0</v>
      </c>
      <c r="AT94" s="63" t="e">
        <f t="shared" ref="AT94:AT100" si="0">ROUND(SUM(AV94:AW94),2)</f>
        <v>#REF!</v>
      </c>
      <c r="AU94" s="64" t="e">
        <f>ROUND(AU95+SUM(AU100:AU100),5)</f>
        <v>#REF!</v>
      </c>
      <c r="AV94" s="63" t="e">
        <f>ROUND(AZ94*L29,2)</f>
        <v>#REF!</v>
      </c>
      <c r="AW94" s="63" t="e">
        <f>ROUND(BA94*L30,2)</f>
        <v>#REF!</v>
      </c>
      <c r="AX94" s="63" t="e">
        <f>ROUND(BB94*L29,2)</f>
        <v>#REF!</v>
      </c>
      <c r="AY94" s="63" t="e">
        <f>ROUND(BC94*L30,2)</f>
        <v>#REF!</v>
      </c>
      <c r="AZ94" s="63" t="e">
        <f>ROUND(AZ95+SUM(AZ100:AZ100),2)</f>
        <v>#REF!</v>
      </c>
      <c r="BA94" s="63" t="e">
        <f>ROUND(BA95+SUM(BA100:BA100),2)</f>
        <v>#REF!</v>
      </c>
      <c r="BB94" s="63" t="e">
        <f>ROUND(BB95+SUM(BB100:BB100),2)</f>
        <v>#REF!</v>
      </c>
      <c r="BC94" s="63" t="e">
        <f>ROUND(BC95+SUM(BC100:BC100),2)</f>
        <v>#REF!</v>
      </c>
      <c r="BD94" s="65" t="e">
        <f>ROUND(BD95+SUM(BD100:BD100),2)</f>
        <v>#REF!</v>
      </c>
      <c r="BS94" s="66" t="s">
        <v>69</v>
      </c>
      <c r="BT94" s="66" t="s">
        <v>70</v>
      </c>
      <c r="BU94" s="67" t="s">
        <v>71</v>
      </c>
      <c r="BV94" s="66" t="s">
        <v>72</v>
      </c>
      <c r="BW94" s="66" t="s">
        <v>3</v>
      </c>
      <c r="BX94" s="66" t="s">
        <v>73</v>
      </c>
      <c r="CL94" s="66"/>
    </row>
    <row r="95" spans="1:91" s="68" customFormat="1" ht="16.5" customHeight="1">
      <c r="B95" s="69"/>
      <c r="C95" s="70"/>
      <c r="D95" s="248"/>
      <c r="E95" s="248"/>
      <c r="F95" s="248"/>
      <c r="G95" s="248"/>
      <c r="H95" s="248"/>
      <c r="I95" s="71"/>
      <c r="J95" s="248" t="s">
        <v>12</v>
      </c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9">
        <f>SUM(AG96+AG97+AH98)</f>
        <v>0</v>
      </c>
      <c r="AH95" s="249"/>
      <c r="AI95" s="249"/>
      <c r="AJ95" s="249"/>
      <c r="AK95" s="249"/>
      <c r="AL95" s="249"/>
      <c r="AM95" s="249"/>
      <c r="AN95" s="72">
        <f>SUM(AN86:AN93)</f>
        <v>0</v>
      </c>
      <c r="AO95" s="73">
        <f>SUM(AN96+AN97+AO98)</f>
        <v>0</v>
      </c>
      <c r="AP95" s="59"/>
      <c r="AQ95" s="74" t="s">
        <v>74</v>
      </c>
      <c r="AR95" s="69"/>
      <c r="AS95" s="75">
        <f>ROUND(SUM(AS96:AS99),2)</f>
        <v>0</v>
      </c>
      <c r="AT95" s="76" t="e">
        <f t="shared" si="0"/>
        <v>#REF!</v>
      </c>
      <c r="AU95" s="77" t="e">
        <f>ROUND(SUM(AU96:AU99),5)</f>
        <v>#REF!</v>
      </c>
      <c r="AV95" s="76" t="e">
        <f>ROUND(AZ95*L29,2)</f>
        <v>#REF!</v>
      </c>
      <c r="AW95" s="76" t="e">
        <f>ROUND(BA95*L30,2)</f>
        <v>#REF!</v>
      </c>
      <c r="AX95" s="76" t="e">
        <f>ROUND(BB95*L29,2)</f>
        <v>#REF!</v>
      </c>
      <c r="AY95" s="76" t="e">
        <f>ROUND(BC95*L30,2)</f>
        <v>#REF!</v>
      </c>
      <c r="AZ95" s="76" t="e">
        <f>ROUND(SUM(AZ96:AZ99),2)</f>
        <v>#REF!</v>
      </c>
      <c r="BA95" s="76" t="e">
        <f>ROUND(SUM(BA96:BA99),2)</f>
        <v>#REF!</v>
      </c>
      <c r="BB95" s="76" t="e">
        <f>ROUND(SUM(BB96:BB99),2)</f>
        <v>#REF!</v>
      </c>
      <c r="BC95" s="76" t="e">
        <f>ROUND(SUM(BC96:BC99),2)</f>
        <v>#REF!</v>
      </c>
      <c r="BD95" s="78" t="e">
        <f>ROUND(SUM(BD96:BD99),2)</f>
        <v>#REF!</v>
      </c>
      <c r="BS95" s="79" t="s">
        <v>69</v>
      </c>
      <c r="BT95" s="79" t="s">
        <v>75</v>
      </c>
      <c r="BV95" s="79" t="s">
        <v>72</v>
      </c>
      <c r="BW95" s="79" t="s">
        <v>76</v>
      </c>
      <c r="BX95" s="79" t="s">
        <v>3</v>
      </c>
      <c r="CL95" s="79"/>
      <c r="CM95" s="79" t="s">
        <v>77</v>
      </c>
    </row>
    <row r="96" spans="1:91" s="36" customFormat="1" ht="16.5" customHeight="1">
      <c r="A96" s="80" t="s">
        <v>78</v>
      </c>
      <c r="B96" s="37"/>
      <c r="C96" s="81"/>
      <c r="D96" s="81"/>
      <c r="E96" s="245"/>
      <c r="F96" s="245"/>
      <c r="G96" s="245"/>
      <c r="H96" s="245"/>
      <c r="I96" s="245"/>
      <c r="J96" s="81"/>
      <c r="K96" s="245" t="s">
        <v>79</v>
      </c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6">
        <f>'FXŠ - HLEDIŠTĚ'!J30</f>
        <v>0</v>
      </c>
      <c r="AH96" s="246"/>
      <c r="AI96" s="246"/>
      <c r="AJ96" s="246"/>
      <c r="AK96" s="246"/>
      <c r="AL96" s="246"/>
      <c r="AM96" s="246"/>
      <c r="AN96" s="246">
        <f>SUM(AG96,AT96)</f>
        <v>0</v>
      </c>
      <c r="AO96" s="246"/>
      <c r="AP96" s="246"/>
      <c r="AQ96" s="82" t="s">
        <v>80</v>
      </c>
      <c r="AR96" s="37"/>
      <c r="AS96" s="83">
        <v>0</v>
      </c>
      <c r="AT96" s="84">
        <f t="shared" si="0"/>
        <v>0</v>
      </c>
      <c r="AU96" s="85" t="e">
        <f>'FXŠ - HLEDIŠTĚ'!P128</f>
        <v>#REF!</v>
      </c>
      <c r="AV96" s="84">
        <f>'FXŠ - HLEDIŠTĚ'!J33</f>
        <v>0</v>
      </c>
      <c r="AW96" s="84">
        <f>'FXŠ - HLEDIŠTĚ'!J34</f>
        <v>0</v>
      </c>
      <c r="AX96" s="84">
        <f>'FXŠ - HLEDIŠTĚ'!J35</f>
        <v>0</v>
      </c>
      <c r="AY96" s="84">
        <f>'FXŠ - HLEDIŠTĚ'!J36</f>
        <v>0</v>
      </c>
      <c r="AZ96" s="84">
        <f>'FXŠ - HLEDIŠTĚ'!F33</f>
        <v>0</v>
      </c>
      <c r="BA96" s="84">
        <f>'FXŠ - HLEDIŠTĚ'!F34</f>
        <v>0</v>
      </c>
      <c r="BB96" s="84">
        <f>'FXŠ - HLEDIŠTĚ'!F35</f>
        <v>0</v>
      </c>
      <c r="BC96" s="84">
        <f>'FXŠ - HLEDIŠTĚ'!F36</f>
        <v>0</v>
      </c>
      <c r="BD96" s="86">
        <f>'FXŠ - HLEDIŠTĚ'!F37</f>
        <v>0</v>
      </c>
      <c r="BT96" s="12" t="s">
        <v>77</v>
      </c>
      <c r="BU96" s="12" t="s">
        <v>81</v>
      </c>
      <c r="BV96" s="12" t="s">
        <v>72</v>
      </c>
      <c r="BW96" s="12" t="s">
        <v>76</v>
      </c>
      <c r="BX96" s="12" t="s">
        <v>3</v>
      </c>
      <c r="CL96" s="12"/>
      <c r="CM96" s="12" t="s">
        <v>77</v>
      </c>
    </row>
    <row r="97" spans="1:91" s="36" customFormat="1" ht="16.5" customHeight="1">
      <c r="A97" s="80" t="s">
        <v>78</v>
      </c>
      <c r="B97" s="37"/>
      <c r="C97" s="81"/>
      <c r="D97" s="81"/>
      <c r="E97" s="245"/>
      <c r="F97" s="245"/>
      <c r="G97" s="245"/>
      <c r="H97" s="245"/>
      <c r="I97" s="245"/>
      <c r="J97" s="81"/>
      <c r="K97" s="245" t="s">
        <v>82</v>
      </c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6">
        <f>'FXŠ - Bourací práce'!J32</f>
        <v>0</v>
      </c>
      <c r="AH97" s="246"/>
      <c r="AI97" s="246"/>
      <c r="AJ97" s="246"/>
      <c r="AK97" s="246"/>
      <c r="AL97" s="246"/>
      <c r="AM97" s="246"/>
      <c r="AN97" s="246">
        <f>SUM(AG97,AT97)</f>
        <v>0</v>
      </c>
      <c r="AO97" s="246"/>
      <c r="AP97" s="246"/>
      <c r="AQ97" s="82" t="s">
        <v>80</v>
      </c>
      <c r="AR97" s="37"/>
      <c r="AS97" s="83">
        <v>0</v>
      </c>
      <c r="AT97" s="84">
        <f t="shared" si="0"/>
        <v>0</v>
      </c>
      <c r="AU97" s="85" t="e">
        <f>'FXŠ - Bourací práce'!P130</f>
        <v>#REF!</v>
      </c>
      <c r="AV97" s="84">
        <f>'FXŠ - Bourací práce'!J35</f>
        <v>0</v>
      </c>
      <c r="AW97" s="84">
        <f>'FXŠ - Bourací práce'!J36</f>
        <v>0</v>
      </c>
      <c r="AX97" s="84">
        <f>'FXŠ - Bourací práce'!J37</f>
        <v>0</v>
      </c>
      <c r="AY97" s="84">
        <f>'FXŠ - Bourací práce'!J38</f>
        <v>0</v>
      </c>
      <c r="AZ97" s="84">
        <f>'FXŠ - Bourací práce'!F35</f>
        <v>0</v>
      </c>
      <c r="BA97" s="84">
        <f>'FXŠ - Bourací práce'!F36</f>
        <v>0</v>
      </c>
      <c r="BB97" s="84">
        <f>'FXŠ - Bourací práce'!F37</f>
        <v>0</v>
      </c>
      <c r="BC97" s="84">
        <f>'FXŠ - Bourací práce'!F38</f>
        <v>0</v>
      </c>
      <c r="BD97" s="86">
        <f>'FXŠ - Bourací práce'!F39</f>
        <v>0</v>
      </c>
      <c r="BT97" s="12" t="s">
        <v>77</v>
      </c>
      <c r="BV97" s="12" t="s">
        <v>72</v>
      </c>
      <c r="BW97" s="12" t="s">
        <v>83</v>
      </c>
      <c r="BX97" s="12" t="s">
        <v>76</v>
      </c>
      <c r="CL97" s="12"/>
    </row>
    <row r="98" spans="1:91" s="36" customFormat="1" ht="16.5" customHeight="1">
      <c r="A98" s="80" t="s">
        <v>78</v>
      </c>
      <c r="B98" s="37"/>
      <c r="C98" s="81"/>
      <c r="D98" s="87"/>
      <c r="E98" s="245"/>
      <c r="F98" s="245"/>
      <c r="G98" s="245"/>
      <c r="H98" s="245"/>
      <c r="I98" s="245"/>
      <c r="J98" s="81"/>
      <c r="K98" s="245" t="s">
        <v>84</v>
      </c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6">
        <v>0</v>
      </c>
      <c r="AI98" s="246"/>
      <c r="AJ98" s="246"/>
      <c r="AK98" s="246"/>
      <c r="AL98" s="246"/>
      <c r="AM98" s="246"/>
      <c r="AN98" s="246"/>
      <c r="AO98" s="246">
        <v>0</v>
      </c>
      <c r="AP98" s="246"/>
      <c r="AQ98" s="246"/>
      <c r="AR98" s="37"/>
      <c r="AS98" s="83">
        <v>0</v>
      </c>
      <c r="AT98" s="84" t="e">
        <f t="shared" si="0"/>
        <v>#REF!</v>
      </c>
      <c r="AU98" s="85" t="e">
        <f>#REF!</f>
        <v>#REF!</v>
      </c>
      <c r="AV98" s="84" t="e">
        <f>#REF!</f>
        <v>#REF!</v>
      </c>
      <c r="AW98" s="84" t="e">
        <f>#REF!</f>
        <v>#REF!</v>
      </c>
      <c r="AX98" s="84" t="e">
        <f>#REF!</f>
        <v>#REF!</v>
      </c>
      <c r="AY98" s="84" t="e">
        <f>#REF!</f>
        <v>#REF!</v>
      </c>
      <c r="AZ98" s="84" t="e">
        <f>#REF!</f>
        <v>#REF!</v>
      </c>
      <c r="BA98" s="84" t="e">
        <f>#REF!</f>
        <v>#REF!</v>
      </c>
      <c r="BB98" s="84" t="e">
        <f>#REF!</f>
        <v>#REF!</v>
      </c>
      <c r="BC98" s="84" t="e">
        <f>#REF!</f>
        <v>#REF!</v>
      </c>
      <c r="BD98" s="86" t="e">
        <f>#REF!</f>
        <v>#REF!</v>
      </c>
      <c r="BT98" s="12" t="s">
        <v>77</v>
      </c>
      <c r="BV98" s="12" t="s">
        <v>72</v>
      </c>
      <c r="BW98" s="12" t="s">
        <v>85</v>
      </c>
      <c r="BX98" s="12" t="s">
        <v>76</v>
      </c>
      <c r="CL98" s="12"/>
    </row>
    <row r="99" spans="1:91" s="36" customFormat="1" ht="16.5" customHeight="1">
      <c r="A99" s="80" t="s">
        <v>78</v>
      </c>
      <c r="B99" s="37"/>
      <c r="C99" s="81"/>
      <c r="D99" s="81"/>
      <c r="E99" s="245"/>
      <c r="F99" s="245"/>
      <c r="G99" s="245"/>
      <c r="H99" s="245"/>
      <c r="I99" s="245"/>
      <c r="J99" s="81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6"/>
      <c r="AH99" s="246"/>
      <c r="AI99" s="246"/>
      <c r="AJ99" s="246"/>
      <c r="AK99" s="246"/>
      <c r="AL99" s="246"/>
      <c r="AM99" s="246"/>
      <c r="AN99" s="246"/>
      <c r="AO99" s="246"/>
      <c r="AP99" s="246"/>
      <c r="AQ99" s="82" t="s">
        <v>80</v>
      </c>
      <c r="AR99" s="37"/>
      <c r="AS99" s="83">
        <v>0</v>
      </c>
      <c r="AT99" s="84" t="e">
        <f t="shared" si="0"/>
        <v>#REF!</v>
      </c>
      <c r="AU99" s="85" t="e">
        <f>#REF!</f>
        <v>#REF!</v>
      </c>
      <c r="AV99" s="84" t="e">
        <f>#REF!</f>
        <v>#REF!</v>
      </c>
      <c r="AW99" s="84" t="e">
        <f>#REF!</f>
        <v>#REF!</v>
      </c>
      <c r="AX99" s="84" t="e">
        <f>#REF!</f>
        <v>#REF!</v>
      </c>
      <c r="AY99" s="84" t="e">
        <f>#REF!</f>
        <v>#REF!</v>
      </c>
      <c r="AZ99" s="84" t="e">
        <f>#REF!</f>
        <v>#REF!</v>
      </c>
      <c r="BA99" s="84" t="e">
        <f>#REF!</f>
        <v>#REF!</v>
      </c>
      <c r="BB99" s="84" t="e">
        <f>#REF!</f>
        <v>#REF!</v>
      </c>
      <c r="BC99" s="84" t="e">
        <f>#REF!</f>
        <v>#REF!</v>
      </c>
      <c r="BD99" s="86" t="e">
        <f>#REF!</f>
        <v>#REF!</v>
      </c>
      <c r="BT99" s="12" t="s">
        <v>77</v>
      </c>
      <c r="BV99" s="12" t="s">
        <v>72</v>
      </c>
      <c r="BW99" s="12" t="s">
        <v>86</v>
      </c>
      <c r="BX99" s="12" t="s">
        <v>76</v>
      </c>
      <c r="CL99" s="12"/>
    </row>
    <row r="100" spans="1:91" s="68" customFormat="1" ht="16.5" customHeight="1">
      <c r="A100" s="80" t="s">
        <v>78</v>
      </c>
      <c r="B100" s="69"/>
      <c r="AQ100" s="74" t="s">
        <v>74</v>
      </c>
      <c r="AR100" s="69"/>
      <c r="AS100" s="88">
        <v>0</v>
      </c>
      <c r="AT100" s="89">
        <f t="shared" si="0"/>
        <v>0</v>
      </c>
      <c r="AU100" s="90">
        <f>'FXŠ - VRN'!P118</f>
        <v>0</v>
      </c>
      <c r="AV100" s="89">
        <f>'FXŠ - VRN'!J33</f>
        <v>0</v>
      </c>
      <c r="AW100" s="89">
        <f>'FXŠ - VRN'!J34</f>
        <v>0</v>
      </c>
      <c r="AX100" s="89">
        <f>'FXŠ - VRN'!J35</f>
        <v>0</v>
      </c>
      <c r="AY100" s="89">
        <f>'FXŠ - VRN'!J36</f>
        <v>0</v>
      </c>
      <c r="AZ100" s="89">
        <f>'FXŠ - VRN'!F33</f>
        <v>0</v>
      </c>
      <c r="BA100" s="89">
        <f>'FXŠ - VRN'!F34</f>
        <v>0</v>
      </c>
      <c r="BB100" s="89">
        <f>'FXŠ - VRN'!F35</f>
        <v>0</v>
      </c>
      <c r="BC100" s="89">
        <f>'FXŠ - VRN'!F36</f>
        <v>0</v>
      </c>
      <c r="BD100" s="91">
        <f>'FXŠ - VRN'!F37</f>
        <v>0</v>
      </c>
      <c r="BT100" s="79" t="s">
        <v>75</v>
      </c>
      <c r="BV100" s="79" t="s">
        <v>72</v>
      </c>
      <c r="BW100" s="79" t="s">
        <v>87</v>
      </c>
      <c r="BX100" s="79" t="s">
        <v>3</v>
      </c>
      <c r="CL100" s="79"/>
      <c r="CM100" s="79" t="s">
        <v>77</v>
      </c>
    </row>
    <row r="101" spans="1:91" s="20" customFormat="1" ht="30" customHeight="1">
      <c r="A101" s="16"/>
      <c r="B101" s="17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7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</row>
    <row r="102" spans="1:91" s="20" customFormat="1" ht="6.95" customHeight="1">
      <c r="A102" s="16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17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</row>
  </sheetData>
  <mergeCells count="54">
    <mergeCell ref="AR2:BE2"/>
    <mergeCell ref="K5:AO5"/>
    <mergeCell ref="L6:AP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K85:AO85"/>
    <mergeCell ref="AO87:AP87"/>
    <mergeCell ref="AM89:AP89"/>
    <mergeCell ref="AS89:AT91"/>
    <mergeCell ref="AM90:AP90"/>
    <mergeCell ref="C92:G92"/>
    <mergeCell ref="I92:AF92"/>
    <mergeCell ref="AG92:AM92"/>
    <mergeCell ref="AN92:AP92"/>
    <mergeCell ref="AG94:AM94"/>
    <mergeCell ref="D95:H95"/>
    <mergeCell ref="J95:AF95"/>
    <mergeCell ref="AG95:AM95"/>
    <mergeCell ref="E96:I96"/>
    <mergeCell ref="K96:AF96"/>
    <mergeCell ref="AG96:AM96"/>
    <mergeCell ref="AN96:AP96"/>
    <mergeCell ref="E97:I97"/>
    <mergeCell ref="K97:AF97"/>
    <mergeCell ref="AG97:AM97"/>
    <mergeCell ref="AN97:AP97"/>
    <mergeCell ref="E98:I98"/>
    <mergeCell ref="K98:AG98"/>
    <mergeCell ref="AH98:AN98"/>
    <mergeCell ref="AO98:AQ98"/>
    <mergeCell ref="E99:I99"/>
    <mergeCell ref="K99:AF99"/>
    <mergeCell ref="AG99:AM99"/>
    <mergeCell ref="AN99:AP99"/>
  </mergeCells>
  <hyperlinks>
    <hyperlink ref="A96" location="'190901 - RD'!C2" display="/"/>
    <hyperlink ref="A97" location="'19090101 - Bourací práce'!C2" display="/"/>
    <hyperlink ref="A98" location="'19090102 - ZTI'!C2" display="/"/>
    <hyperlink ref="A99" location="'19090103 - Vytápění'!C2" display="/"/>
    <hyperlink ref="A100" location="'190907 - VRN'!C2" display="/"/>
  </hyperlinks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>
      <selection activeCell="A2" sqref="A2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12.6640625"/>
    <col min="23" max="23" width="16.6640625"/>
    <col min="24" max="24" width="12.6640625"/>
    <col min="25" max="25" width="15.33203125"/>
    <col min="26" max="26" width="11.33203125"/>
    <col min="27" max="27" width="15.33203125"/>
    <col min="28" max="28" width="16.6640625"/>
    <col min="29" max="29" width="11.33203125"/>
    <col min="30" max="30" width="15.33203125"/>
    <col min="31" max="31" width="16.6640625"/>
    <col min="32" max="43" width="8.6640625"/>
    <col min="44" max="65" width="0" hidden="1"/>
    <col min="66" max="1025" width="8.6640625"/>
  </cols>
  <sheetData>
    <row r="1" spans="1:1">
      <c r="A1" s="92"/>
    </row>
  </sheetData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A125" zoomScaleNormal="100" workbookViewId="0">
      <selection activeCell="B2" sqref="B2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12.6640625"/>
    <col min="23" max="23" width="16.6640625"/>
    <col min="24" max="24" width="12.6640625"/>
    <col min="25" max="25" width="15.33203125"/>
    <col min="26" max="26" width="11.33203125"/>
    <col min="27" max="27" width="15.33203125"/>
    <col min="28" max="28" width="16.6640625"/>
    <col min="29" max="29" width="11.33203125"/>
    <col min="30" max="30" width="15.33203125"/>
    <col min="31" max="31" width="16.6640625"/>
    <col min="32" max="43" width="8.6640625"/>
    <col min="44" max="65" width="0" hidden="1"/>
    <col min="66" max="1025" width="8.6640625"/>
  </cols>
  <sheetData>
    <row r="1" spans="1:1">
      <c r="A1" s="92"/>
    </row>
  </sheetData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A157" zoomScaleNormal="100" workbookViewId="0"/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12.6640625"/>
    <col min="23" max="23" width="16.6640625"/>
    <col min="24" max="24" width="12.6640625"/>
    <col min="25" max="25" width="15.33203125"/>
    <col min="26" max="26" width="11.33203125"/>
    <col min="27" max="27" width="15.33203125"/>
    <col min="28" max="28" width="16.6640625"/>
    <col min="29" max="29" width="11.33203125"/>
    <col min="30" max="30" width="15.33203125"/>
    <col min="31" max="31" width="16.6640625"/>
    <col min="32" max="43" width="8.6640625"/>
    <col min="44" max="65" width="0" hidden="1"/>
    <col min="66" max="1025" width="8.6640625"/>
  </cols>
  <sheetData/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A133" zoomScaleNormal="100" workbookViewId="0">
      <selection activeCell="C2" sqref="C2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12.6640625"/>
    <col min="23" max="23" width="16.6640625"/>
    <col min="24" max="24" width="12.6640625"/>
    <col min="25" max="25" width="15.33203125"/>
    <col min="26" max="26" width="11.33203125"/>
    <col min="27" max="27" width="15.33203125"/>
    <col min="28" max="28" width="16.6640625"/>
    <col min="29" max="29" width="11.33203125"/>
    <col min="30" max="30" width="15.33203125"/>
    <col min="31" max="31" width="16.6640625"/>
    <col min="32" max="43" width="8.6640625"/>
    <col min="44" max="65" width="0" hidden="1"/>
    <col min="66" max="1025" width="8.6640625"/>
  </cols>
  <sheetData>
    <row r="1" spans="1:1">
      <c r="A1" s="92"/>
    </row>
  </sheetData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0"/>
  <sheetViews>
    <sheetView showGridLines="0" zoomScaleNormal="100" workbookViewId="0">
      <selection activeCell="G106" sqref="G106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12.6640625"/>
    <col min="23" max="65" width="0" hidden="1"/>
    <col min="66" max="1025" width="8.6640625"/>
  </cols>
  <sheetData>
    <row r="1" spans="1:46">
      <c r="A1" s="92"/>
    </row>
    <row r="2" spans="1:46" ht="36.950000000000003" customHeight="1">
      <c r="M2" s="2"/>
      <c r="N2" s="2"/>
      <c r="O2" s="2"/>
      <c r="P2" s="2"/>
      <c r="Q2" s="2"/>
      <c r="R2" s="2"/>
      <c r="S2" s="2"/>
      <c r="T2" s="2"/>
      <c r="U2" s="2"/>
      <c r="AT2" s="3" t="s">
        <v>87</v>
      </c>
    </row>
    <row r="3" spans="1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77</v>
      </c>
    </row>
    <row r="4" spans="1:46" ht="24.95" customHeight="1">
      <c r="B4" s="6"/>
      <c r="D4" s="7" t="s">
        <v>88</v>
      </c>
      <c r="L4" s="6"/>
      <c r="M4" s="93" t="s">
        <v>9</v>
      </c>
      <c r="AT4" s="3" t="s">
        <v>2</v>
      </c>
    </row>
    <row r="5" spans="1:46" ht="6.95" customHeight="1">
      <c r="B5" s="6"/>
      <c r="L5" s="6"/>
    </row>
    <row r="6" spans="1:46" ht="12" customHeight="1">
      <c r="B6" s="6"/>
      <c r="D6" s="11" t="s">
        <v>11</v>
      </c>
      <c r="F6" s="271" t="s">
        <v>12</v>
      </c>
      <c r="G6" s="271"/>
      <c r="H6" s="271"/>
      <c r="I6" s="271"/>
      <c r="L6" s="6"/>
    </row>
    <row r="7" spans="1:46" ht="16.5" customHeight="1">
      <c r="B7" s="6"/>
      <c r="E7" s="268"/>
      <c r="F7" s="268"/>
      <c r="G7" s="268"/>
      <c r="H7" s="268"/>
      <c r="L7" s="6"/>
    </row>
    <row r="8" spans="1:46" s="20" customFormat="1" ht="12" customHeight="1">
      <c r="A8" s="16"/>
      <c r="B8" s="17"/>
      <c r="C8" s="16"/>
      <c r="D8" s="11" t="s">
        <v>89</v>
      </c>
      <c r="E8" s="16"/>
      <c r="F8" s="16"/>
      <c r="G8" s="16"/>
      <c r="H8" s="16"/>
      <c r="I8" s="16"/>
      <c r="J8" s="16"/>
      <c r="K8" s="16"/>
      <c r="L8" s="27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46" s="20" customFormat="1" ht="16.5" customHeight="1">
      <c r="A9" s="16"/>
      <c r="B9" s="17"/>
      <c r="C9" s="16"/>
      <c r="D9" s="16"/>
      <c r="E9" s="269" t="s">
        <v>84</v>
      </c>
      <c r="F9" s="269"/>
      <c r="G9" s="269"/>
      <c r="H9" s="269"/>
      <c r="I9" s="16"/>
      <c r="J9" s="16"/>
      <c r="K9" s="16"/>
      <c r="L9" s="27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46" s="20" customFormat="1">
      <c r="A10" s="16"/>
      <c r="B10" s="17"/>
      <c r="C10" s="16"/>
      <c r="D10" s="16"/>
      <c r="E10" s="16"/>
      <c r="F10" s="16"/>
      <c r="G10" s="16"/>
      <c r="H10" s="16"/>
      <c r="I10" s="16"/>
      <c r="J10" s="16"/>
      <c r="K10" s="16"/>
      <c r="L10" s="27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46" s="20" customFormat="1" ht="12" customHeight="1">
      <c r="A11" s="16"/>
      <c r="B11" s="17"/>
      <c r="C11" s="16"/>
      <c r="D11" s="11" t="s">
        <v>13</v>
      </c>
      <c r="E11" s="16"/>
      <c r="F11" s="12"/>
      <c r="G11" s="16"/>
      <c r="H11" s="16"/>
      <c r="I11" s="11" t="s">
        <v>14</v>
      </c>
      <c r="J11" s="12"/>
      <c r="K11" s="16"/>
      <c r="L11" s="27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46" s="20" customFormat="1" ht="12" customHeight="1">
      <c r="A12" s="16"/>
      <c r="B12" s="17"/>
      <c r="C12" s="16"/>
      <c r="D12" s="11" t="s">
        <v>15</v>
      </c>
      <c r="E12" s="16"/>
      <c r="F12" s="12" t="s">
        <v>16</v>
      </c>
      <c r="G12" s="16"/>
      <c r="H12" s="16"/>
      <c r="I12" s="11" t="s">
        <v>17</v>
      </c>
      <c r="J12" s="95">
        <v>43768</v>
      </c>
      <c r="K12" s="16"/>
      <c r="L12" s="27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46" s="20" customFormat="1" ht="10.9" customHeight="1">
      <c r="A13" s="16"/>
      <c r="B13" s="17"/>
      <c r="C13" s="16"/>
      <c r="D13" s="16"/>
      <c r="E13" s="16"/>
      <c r="F13" s="16"/>
      <c r="G13" s="16"/>
      <c r="H13" s="16"/>
      <c r="I13" s="16"/>
      <c r="J13" s="16"/>
      <c r="K13" s="16"/>
      <c r="L13" s="27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46" s="20" customFormat="1" ht="12" customHeight="1">
      <c r="A14" s="16"/>
      <c r="B14" s="17"/>
      <c r="C14" s="16"/>
      <c r="D14" s="11" t="s">
        <v>19</v>
      </c>
      <c r="E14" s="16"/>
      <c r="F14" s="12" t="s">
        <v>392</v>
      </c>
      <c r="G14" s="16"/>
      <c r="H14" s="16"/>
      <c r="I14" s="11" t="s">
        <v>21</v>
      </c>
      <c r="J14" s="12"/>
      <c r="K14" s="16"/>
      <c r="L14" s="27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46" s="20" customFormat="1" ht="18" customHeight="1">
      <c r="A15" s="16"/>
      <c r="B15" s="17"/>
      <c r="C15" s="16"/>
      <c r="D15" s="16"/>
      <c r="E15" s="12"/>
      <c r="F15" s="16"/>
      <c r="G15" s="16"/>
      <c r="H15" s="16"/>
      <c r="I15" s="11" t="s">
        <v>22</v>
      </c>
      <c r="J15" s="12"/>
      <c r="K15" s="16"/>
      <c r="L15" s="27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46" s="20" customFormat="1" ht="6.95" customHeight="1">
      <c r="A16" s="16"/>
      <c r="B16" s="17"/>
      <c r="C16" s="16"/>
      <c r="D16" s="16"/>
      <c r="E16" s="16"/>
      <c r="F16" s="16"/>
      <c r="G16" s="16"/>
      <c r="H16" s="16"/>
      <c r="I16" s="16"/>
      <c r="J16" s="16"/>
      <c r="K16" s="16"/>
      <c r="L16" s="27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 spans="1:31" s="20" customFormat="1" ht="12" customHeight="1">
      <c r="A17" s="16"/>
      <c r="B17" s="17"/>
      <c r="C17" s="16"/>
      <c r="D17" s="11" t="s">
        <v>23</v>
      </c>
      <c r="E17" s="16"/>
      <c r="F17" s="16"/>
      <c r="G17" s="16"/>
      <c r="H17" s="16"/>
      <c r="I17" s="11" t="s">
        <v>21</v>
      </c>
      <c r="J17" s="12">
        <f>'FXŠ-Rekapitulace stavby'!AN13</f>
        <v>0</v>
      </c>
      <c r="K17" s="16"/>
      <c r="L17" s="27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</row>
    <row r="18" spans="1:31" s="20" customFormat="1" ht="18" customHeight="1">
      <c r="A18" s="16"/>
      <c r="B18" s="17"/>
      <c r="C18" s="16"/>
      <c r="D18" s="16"/>
      <c r="E18" s="264">
        <f>'FXŠ-Rekapitulace stavby'!E14</f>
        <v>0</v>
      </c>
      <c r="F18" s="264"/>
      <c r="G18" s="264"/>
      <c r="H18" s="264"/>
      <c r="I18" s="11" t="s">
        <v>22</v>
      </c>
      <c r="J18" s="12">
        <f>'FXŠ-Rekapitulace stavby'!AN14</f>
        <v>0</v>
      </c>
      <c r="K18" s="16"/>
      <c r="L18" s="27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</row>
    <row r="19" spans="1:31" s="20" customFormat="1" ht="6.95" customHeight="1">
      <c r="A19" s="16"/>
      <c r="B19" s="17"/>
      <c r="C19" s="16"/>
      <c r="D19" s="16"/>
      <c r="E19" s="16"/>
      <c r="F19" s="16"/>
      <c r="G19" s="16"/>
      <c r="H19" s="16"/>
      <c r="I19" s="16"/>
      <c r="J19" s="16"/>
      <c r="K19" s="16"/>
      <c r="L19" s="27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s="20" customFormat="1" ht="12" customHeight="1">
      <c r="A20" s="16"/>
      <c r="B20" s="17"/>
      <c r="C20" s="16"/>
      <c r="D20" s="11" t="s">
        <v>24</v>
      </c>
      <c r="E20" s="16"/>
      <c r="F20" s="16"/>
      <c r="G20" s="16"/>
      <c r="H20" s="16"/>
      <c r="I20" s="11" t="s">
        <v>21</v>
      </c>
      <c r="J20" s="12"/>
      <c r="K20" s="16"/>
      <c r="L20" s="27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</row>
    <row r="21" spans="1:31" s="20" customFormat="1" ht="18" customHeight="1">
      <c r="A21" s="16"/>
      <c r="B21" s="17"/>
      <c r="C21" s="16"/>
      <c r="D21" s="16"/>
      <c r="E21" s="12" t="s">
        <v>25</v>
      </c>
      <c r="F21" s="16"/>
      <c r="G21" s="16"/>
      <c r="H21" s="16"/>
      <c r="I21" s="11" t="s">
        <v>22</v>
      </c>
      <c r="J21" s="12"/>
      <c r="K21" s="16"/>
      <c r="L21" s="27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spans="1:31" s="20" customFormat="1" ht="6.95" customHeight="1">
      <c r="A22" s="16"/>
      <c r="B22" s="17"/>
      <c r="C22" s="16"/>
      <c r="D22" s="16"/>
      <c r="E22" s="16"/>
      <c r="F22" s="16"/>
      <c r="G22" s="16"/>
      <c r="H22" s="16"/>
      <c r="I22" s="16"/>
      <c r="J22" s="16"/>
      <c r="K22" s="16"/>
      <c r="L22" s="27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</row>
    <row r="23" spans="1:31" s="20" customFormat="1" ht="12" customHeight="1">
      <c r="A23" s="16"/>
      <c r="B23" s="17"/>
      <c r="C23" s="16"/>
      <c r="D23" s="11" t="s">
        <v>27</v>
      </c>
      <c r="E23" s="16"/>
      <c r="F23" s="16"/>
      <c r="G23" s="16"/>
      <c r="H23" s="16"/>
      <c r="I23" s="11" t="s">
        <v>21</v>
      </c>
      <c r="J23" s="12"/>
      <c r="K23" s="16"/>
      <c r="L23" s="27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</row>
    <row r="24" spans="1:31" s="20" customFormat="1" ht="18" customHeight="1">
      <c r="A24" s="16"/>
      <c r="B24" s="17"/>
      <c r="C24" s="16"/>
      <c r="D24" s="16"/>
      <c r="E24" s="12" t="s">
        <v>25</v>
      </c>
      <c r="F24" s="16"/>
      <c r="G24" s="16"/>
      <c r="H24" s="16"/>
      <c r="I24" s="11" t="s">
        <v>22</v>
      </c>
      <c r="J24" s="12"/>
      <c r="K24" s="16"/>
      <c r="L24" s="27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</row>
    <row r="25" spans="1:31" s="20" customFormat="1" ht="6.95" customHeight="1">
      <c r="A25" s="16"/>
      <c r="B25" s="17"/>
      <c r="C25" s="16"/>
      <c r="D25" s="16"/>
      <c r="E25" s="16"/>
      <c r="F25" s="16"/>
      <c r="G25" s="16"/>
      <c r="H25" s="16"/>
      <c r="I25" s="16"/>
      <c r="J25" s="16"/>
      <c r="K25" s="16"/>
      <c r="L25" s="27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</row>
    <row r="26" spans="1:31" s="20" customFormat="1" ht="12" customHeight="1">
      <c r="A26" s="16"/>
      <c r="B26" s="17"/>
      <c r="C26" s="16"/>
      <c r="D26" s="11" t="s">
        <v>28</v>
      </c>
      <c r="E26" s="16"/>
      <c r="F26" s="16"/>
      <c r="G26" s="16"/>
      <c r="H26" s="16"/>
      <c r="I26" s="16"/>
      <c r="J26" s="16"/>
      <c r="K26" s="16"/>
      <c r="L26" s="27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</row>
    <row r="27" spans="1:31" s="99" customFormat="1" ht="16.5" customHeight="1">
      <c r="A27" s="96"/>
      <c r="B27" s="97"/>
      <c r="C27" s="96"/>
      <c r="D27" s="96"/>
      <c r="E27" s="265"/>
      <c r="F27" s="265"/>
      <c r="G27" s="265"/>
      <c r="H27" s="26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0" customFormat="1" ht="6.95" customHeight="1">
      <c r="A28" s="16"/>
      <c r="B28" s="17"/>
      <c r="C28" s="16"/>
      <c r="D28" s="16"/>
      <c r="E28" s="16"/>
      <c r="F28" s="16"/>
      <c r="G28" s="16"/>
      <c r="H28" s="16"/>
      <c r="I28" s="16"/>
      <c r="J28" s="16"/>
      <c r="K28" s="16"/>
      <c r="L28" s="27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</row>
    <row r="29" spans="1:31" s="20" customFormat="1" ht="6.95" customHeight="1">
      <c r="A29" s="16"/>
      <c r="B29" s="17"/>
      <c r="C29" s="16"/>
      <c r="D29" s="52"/>
      <c r="E29" s="52"/>
      <c r="F29" s="52"/>
      <c r="G29" s="52"/>
      <c r="H29" s="52"/>
      <c r="I29" s="52"/>
      <c r="J29" s="52"/>
      <c r="K29" s="52"/>
      <c r="L29" s="27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</row>
    <row r="30" spans="1:31" s="20" customFormat="1" ht="25.5" customHeight="1">
      <c r="A30" s="16"/>
      <c r="B30" s="17"/>
      <c r="C30" s="16"/>
      <c r="D30" s="100" t="s">
        <v>29</v>
      </c>
      <c r="E30" s="16"/>
      <c r="F30" s="16"/>
      <c r="G30" s="16"/>
      <c r="H30" s="16"/>
      <c r="I30" s="16"/>
      <c r="J30" s="101">
        <f>ROUND(J118, 2)</f>
        <v>0</v>
      </c>
      <c r="K30" s="16"/>
      <c r="L30" s="27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</row>
    <row r="31" spans="1:31" s="20" customFormat="1" ht="6.95" customHeight="1">
      <c r="A31" s="16"/>
      <c r="B31" s="17"/>
      <c r="C31" s="16"/>
      <c r="D31" s="52"/>
      <c r="E31" s="52"/>
      <c r="F31" s="52"/>
      <c r="G31" s="52"/>
      <c r="H31" s="52"/>
      <c r="I31" s="52"/>
      <c r="J31" s="52"/>
      <c r="K31" s="52"/>
      <c r="L31" s="27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</row>
    <row r="32" spans="1:31" s="20" customFormat="1" ht="14.45" customHeight="1">
      <c r="A32" s="16"/>
      <c r="B32" s="17"/>
      <c r="C32" s="16"/>
      <c r="D32" s="16"/>
      <c r="E32" s="16"/>
      <c r="F32" s="102" t="s">
        <v>31</v>
      </c>
      <c r="G32" s="16"/>
      <c r="H32" s="16"/>
      <c r="I32" s="102" t="s">
        <v>30</v>
      </c>
      <c r="J32" s="102" t="s">
        <v>32</v>
      </c>
      <c r="K32" s="16"/>
      <c r="L32" s="27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</row>
    <row r="33" spans="1:31" s="20" customFormat="1" ht="14.45" customHeight="1">
      <c r="A33" s="16"/>
      <c r="B33" s="17"/>
      <c r="C33" s="16"/>
      <c r="D33" s="103" t="s">
        <v>33</v>
      </c>
      <c r="E33" s="11" t="s">
        <v>34</v>
      </c>
      <c r="F33" s="104">
        <f>ROUND((SUM(BE118:BE129)),  2)</f>
        <v>0</v>
      </c>
      <c r="G33" s="16"/>
      <c r="H33" s="16"/>
      <c r="I33" s="105">
        <v>0.21</v>
      </c>
      <c r="J33" s="104">
        <f>ROUND(((SUM(BE118:BE129))*I33),  2)</f>
        <v>0</v>
      </c>
      <c r="K33" s="16"/>
      <c r="L33" s="27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</row>
    <row r="34" spans="1:31" s="20" customFormat="1" ht="14.45" customHeight="1">
      <c r="A34" s="16"/>
      <c r="B34" s="17"/>
      <c r="C34" s="16"/>
      <c r="D34" s="16"/>
      <c r="E34" s="11" t="s">
        <v>35</v>
      </c>
      <c r="F34" s="104">
        <f>ROUND((SUM(BF118:BF129)),  2)</f>
        <v>0</v>
      </c>
      <c r="G34" s="16"/>
      <c r="H34" s="16"/>
      <c r="I34" s="105">
        <v>0.15</v>
      </c>
      <c r="J34" s="104">
        <f>ROUND(((SUM(BF118:BF129))*I34),  2)</f>
        <v>0</v>
      </c>
      <c r="K34" s="16"/>
      <c r="L34" s="27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</row>
    <row r="35" spans="1:31" s="20" customFormat="1" ht="14.45" hidden="1" customHeight="1">
      <c r="A35" s="16"/>
      <c r="B35" s="17"/>
      <c r="C35" s="16"/>
      <c r="D35" s="16"/>
      <c r="E35" s="11" t="s">
        <v>36</v>
      </c>
      <c r="F35" s="104">
        <f>ROUND((SUM(BG118:BG129)),  2)</f>
        <v>0</v>
      </c>
      <c r="G35" s="16"/>
      <c r="H35" s="16"/>
      <c r="I35" s="105">
        <v>0.21</v>
      </c>
      <c r="J35" s="104">
        <f>0</f>
        <v>0</v>
      </c>
      <c r="K35" s="16"/>
      <c r="L35" s="27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</row>
    <row r="36" spans="1:31" s="20" customFormat="1" ht="14.45" hidden="1" customHeight="1">
      <c r="A36" s="16"/>
      <c r="B36" s="17"/>
      <c r="C36" s="16"/>
      <c r="D36" s="16"/>
      <c r="E36" s="11" t="s">
        <v>37</v>
      </c>
      <c r="F36" s="104">
        <f>ROUND((SUM(BH118:BH129)),  2)</f>
        <v>0</v>
      </c>
      <c r="G36" s="16"/>
      <c r="H36" s="16"/>
      <c r="I36" s="105">
        <v>0.15</v>
      </c>
      <c r="J36" s="104">
        <f>0</f>
        <v>0</v>
      </c>
      <c r="K36" s="16"/>
      <c r="L36" s="27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1:31" s="20" customFormat="1" ht="14.45" hidden="1" customHeight="1">
      <c r="A37" s="16"/>
      <c r="B37" s="17"/>
      <c r="C37" s="16"/>
      <c r="D37" s="16"/>
      <c r="E37" s="11" t="s">
        <v>38</v>
      </c>
      <c r="F37" s="104">
        <f>ROUND((SUM(BI118:BI129)),  2)</f>
        <v>0</v>
      </c>
      <c r="G37" s="16"/>
      <c r="H37" s="16"/>
      <c r="I37" s="105">
        <v>0</v>
      </c>
      <c r="J37" s="104">
        <f>0</f>
        <v>0</v>
      </c>
      <c r="K37" s="16"/>
      <c r="L37" s="27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</row>
    <row r="38" spans="1:31" s="20" customFormat="1" ht="6.95" customHeight="1">
      <c r="A38" s="16"/>
      <c r="B38" s="17"/>
      <c r="C38" s="16"/>
      <c r="D38" s="16"/>
      <c r="E38" s="16"/>
      <c r="F38" s="16"/>
      <c r="G38" s="16"/>
      <c r="H38" s="16"/>
      <c r="I38" s="16"/>
      <c r="J38" s="16"/>
      <c r="K38" s="16"/>
      <c r="L38" s="27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</row>
    <row r="39" spans="1:31" s="20" customFormat="1" ht="25.5" customHeight="1">
      <c r="A39" s="16"/>
      <c r="B39" s="17"/>
      <c r="C39" s="106"/>
      <c r="D39" s="107" t="s">
        <v>39</v>
      </c>
      <c r="E39" s="46"/>
      <c r="F39" s="46"/>
      <c r="G39" s="108" t="s">
        <v>40</v>
      </c>
      <c r="H39" s="109" t="s">
        <v>41</v>
      </c>
      <c r="I39" s="46"/>
      <c r="J39" s="58">
        <f>SUM(J30:J37)</f>
        <v>0</v>
      </c>
      <c r="K39" s="110"/>
      <c r="L39" s="27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</row>
    <row r="40" spans="1:31" s="20" customFormat="1" ht="14.45" customHeight="1">
      <c r="A40" s="16"/>
      <c r="B40" s="17"/>
      <c r="C40" s="16"/>
      <c r="D40" s="16"/>
      <c r="E40" s="16"/>
      <c r="F40" s="16"/>
      <c r="G40" s="16"/>
      <c r="H40" s="16"/>
      <c r="I40" s="16"/>
      <c r="J40" s="16"/>
      <c r="K40" s="16"/>
      <c r="L40" s="27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1" ht="14.45" customHeight="1">
      <c r="B41" s="6"/>
      <c r="L41" s="6"/>
    </row>
    <row r="42" spans="1:31" ht="14.45" customHeight="1">
      <c r="B42" s="6"/>
      <c r="L42" s="6"/>
    </row>
    <row r="43" spans="1:31" ht="14.45" customHeight="1">
      <c r="B43" s="6"/>
      <c r="L43" s="6"/>
    </row>
    <row r="44" spans="1:31" ht="14.45" customHeight="1">
      <c r="B44" s="6"/>
      <c r="L44" s="6"/>
    </row>
    <row r="45" spans="1:31" ht="14.45" customHeight="1">
      <c r="B45" s="6"/>
      <c r="L45" s="6"/>
    </row>
    <row r="46" spans="1:31" ht="14.45" customHeight="1">
      <c r="B46" s="6"/>
      <c r="L46" s="6"/>
    </row>
    <row r="47" spans="1:31" ht="14.45" customHeight="1">
      <c r="B47" s="6"/>
      <c r="L47" s="6"/>
    </row>
    <row r="48" spans="1:31" ht="14.45" customHeight="1">
      <c r="B48" s="6"/>
      <c r="L48" s="6"/>
    </row>
    <row r="49" spans="1:31" ht="14.45" customHeight="1">
      <c r="B49" s="6"/>
      <c r="L49" s="6"/>
    </row>
    <row r="50" spans="1:31" s="20" customFormat="1" ht="14.45" customHeight="1">
      <c r="B50" s="27"/>
      <c r="D50" s="28" t="s">
        <v>42</v>
      </c>
      <c r="E50" s="29"/>
      <c r="F50" s="29"/>
      <c r="G50" s="28" t="s">
        <v>43</v>
      </c>
      <c r="H50" s="29"/>
      <c r="I50" s="29"/>
      <c r="J50" s="29"/>
      <c r="K50" s="29"/>
      <c r="L50" s="27"/>
    </row>
    <row r="51" spans="1:31">
      <c r="B51" s="6"/>
      <c r="L51" s="6"/>
    </row>
    <row r="52" spans="1:31">
      <c r="B52" s="6"/>
      <c r="L52" s="6"/>
    </row>
    <row r="53" spans="1:31">
      <c r="B53" s="6"/>
      <c r="L53" s="6"/>
    </row>
    <row r="54" spans="1:31">
      <c r="B54" s="6"/>
      <c r="L54" s="6"/>
    </row>
    <row r="55" spans="1:31">
      <c r="B55" s="6"/>
      <c r="L55" s="6"/>
    </row>
    <row r="56" spans="1:31">
      <c r="B56" s="6"/>
      <c r="L56" s="6"/>
    </row>
    <row r="57" spans="1:31">
      <c r="B57" s="6"/>
      <c r="L57" s="6"/>
    </row>
    <row r="58" spans="1:31">
      <c r="B58" s="6"/>
      <c r="L58" s="6"/>
    </row>
    <row r="59" spans="1:31">
      <c r="B59" s="6"/>
      <c r="L59" s="6"/>
    </row>
    <row r="60" spans="1:31">
      <c r="B60" s="6"/>
      <c r="L60" s="6"/>
    </row>
    <row r="61" spans="1:31" s="20" customFormat="1" ht="12.75">
      <c r="A61" s="16"/>
      <c r="B61" s="17"/>
      <c r="C61" s="16"/>
      <c r="D61" s="30" t="s">
        <v>44</v>
      </c>
      <c r="E61" s="19"/>
      <c r="F61" s="111" t="s">
        <v>45</v>
      </c>
      <c r="G61" s="30" t="s">
        <v>44</v>
      </c>
      <c r="H61" s="19"/>
      <c r="I61" s="19"/>
      <c r="J61" s="112" t="s">
        <v>45</v>
      </c>
      <c r="K61" s="19"/>
      <c r="L61" s="27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</row>
    <row r="62" spans="1:31">
      <c r="B62" s="6"/>
      <c r="L62" s="6"/>
    </row>
    <row r="63" spans="1:31">
      <c r="B63" s="6"/>
      <c r="L63" s="6"/>
    </row>
    <row r="64" spans="1:31">
      <c r="B64" s="6"/>
      <c r="L64" s="6"/>
    </row>
    <row r="65" spans="1:31" s="20" customFormat="1" ht="12.75">
      <c r="A65" s="16"/>
      <c r="B65" s="17"/>
      <c r="C65" s="16"/>
      <c r="D65" s="28" t="s">
        <v>46</v>
      </c>
      <c r="E65" s="31"/>
      <c r="F65" s="31"/>
      <c r="G65" s="28" t="s">
        <v>47</v>
      </c>
      <c r="H65" s="31"/>
      <c r="I65" s="31"/>
      <c r="J65" s="31"/>
      <c r="K65" s="31"/>
      <c r="L65" s="27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</row>
    <row r="66" spans="1:31">
      <c r="B66" s="6"/>
      <c r="L66" s="6"/>
    </row>
    <row r="67" spans="1:31">
      <c r="B67" s="6"/>
      <c r="L67" s="6"/>
    </row>
    <row r="68" spans="1:31">
      <c r="B68" s="6"/>
      <c r="L68" s="6"/>
    </row>
    <row r="69" spans="1:31">
      <c r="B69" s="6"/>
      <c r="L69" s="6"/>
    </row>
    <row r="70" spans="1:31" ht="84.6" customHeight="1">
      <c r="B70" s="6"/>
      <c r="L70" s="6"/>
    </row>
    <row r="71" spans="1:31">
      <c r="B71" s="6"/>
      <c r="L71" s="6"/>
    </row>
    <row r="72" spans="1:31">
      <c r="B72" s="6"/>
      <c r="L72" s="6"/>
    </row>
    <row r="73" spans="1:31" ht="29.85" customHeight="1">
      <c r="B73" s="6"/>
      <c r="L73" s="6"/>
    </row>
    <row r="74" spans="1:31">
      <c r="B74" s="6"/>
      <c r="L74" s="6"/>
    </row>
    <row r="75" spans="1:31">
      <c r="B75" s="6"/>
      <c r="L75" s="6"/>
    </row>
    <row r="76" spans="1:31" s="20" customFormat="1" ht="41.1" customHeight="1">
      <c r="A76" s="16"/>
      <c r="B76" s="17"/>
      <c r="C76" s="16"/>
      <c r="D76" s="30" t="s">
        <v>44</v>
      </c>
      <c r="E76" s="19"/>
      <c r="F76" s="111" t="s">
        <v>45</v>
      </c>
      <c r="G76" s="30" t="s">
        <v>44</v>
      </c>
      <c r="H76" s="19"/>
      <c r="I76" s="19"/>
      <c r="J76" s="112" t="s">
        <v>45</v>
      </c>
      <c r="K76" s="19"/>
      <c r="L76" s="27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</row>
    <row r="77" spans="1:31" s="20" customFormat="1" ht="14.45" customHeight="1">
      <c r="A77" s="16"/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27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</row>
    <row r="79" spans="1:31" ht="44.85" customHeight="1"/>
    <row r="81" spans="1:47" s="20" customFormat="1" ht="6.95" customHeight="1">
      <c r="A81" s="16"/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27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47" s="20" customFormat="1" ht="62.1" customHeight="1">
      <c r="A82" s="16"/>
      <c r="B82" s="17"/>
      <c r="C82" s="7" t="s">
        <v>96</v>
      </c>
      <c r="D82" s="16"/>
      <c r="E82" s="16"/>
      <c r="F82" s="16"/>
      <c r="G82" s="16"/>
      <c r="H82" s="16"/>
      <c r="I82" s="16"/>
      <c r="J82" s="16"/>
      <c r="K82" s="16"/>
      <c r="L82" s="27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47" s="20" customFormat="1" ht="6.95" customHeight="1">
      <c r="A83" s="16"/>
      <c r="B83" s="17"/>
      <c r="C83" s="16"/>
      <c r="D83" s="16"/>
      <c r="E83" s="16"/>
      <c r="F83" s="16"/>
      <c r="G83" s="16"/>
      <c r="H83" s="16"/>
      <c r="I83" s="16"/>
      <c r="J83" s="16"/>
      <c r="K83" s="16"/>
      <c r="L83" s="27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47" s="20" customFormat="1" ht="12" customHeight="1">
      <c r="A84" s="16"/>
      <c r="B84" s="17"/>
      <c r="C84" s="11" t="s">
        <v>11</v>
      </c>
      <c r="D84" s="16"/>
      <c r="E84" s="16"/>
      <c r="F84" s="16"/>
      <c r="G84" s="16"/>
      <c r="H84" s="16"/>
      <c r="I84" s="16"/>
      <c r="J84" s="16"/>
      <c r="K84" s="16"/>
      <c r="L84" s="27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47" s="20" customFormat="1" ht="80.849999999999994" customHeight="1">
      <c r="A85" s="16"/>
      <c r="B85" s="17"/>
      <c r="C85" s="16"/>
      <c r="D85" s="16"/>
      <c r="E85" s="271" t="s">
        <v>393</v>
      </c>
      <c r="F85" s="271"/>
      <c r="G85" s="271"/>
      <c r="H85" s="271"/>
      <c r="I85" s="16"/>
      <c r="J85" s="16"/>
      <c r="K85" s="16"/>
      <c r="L85" s="27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47" s="20" customFormat="1" ht="12" customHeight="1">
      <c r="A86" s="16"/>
      <c r="B86" s="17"/>
      <c r="C86" s="11" t="s">
        <v>89</v>
      </c>
      <c r="D86" s="16"/>
      <c r="E86" s="16"/>
      <c r="F86" s="16"/>
      <c r="G86" s="16"/>
      <c r="H86" s="16"/>
      <c r="I86" s="16"/>
      <c r="J86" s="16"/>
      <c r="K86" s="16"/>
      <c r="L86" s="27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</row>
    <row r="87" spans="1:47" s="20" customFormat="1" ht="90.75" customHeight="1">
      <c r="A87" s="16"/>
      <c r="B87" s="17"/>
      <c r="C87" s="16"/>
      <c r="D87" s="16"/>
      <c r="E87" s="269" t="str">
        <f>E9</f>
        <v>VRN</v>
      </c>
      <c r="F87" s="269"/>
      <c r="G87" s="269"/>
      <c r="H87" s="269"/>
      <c r="I87" s="16"/>
      <c r="J87" s="16"/>
      <c r="K87" s="16"/>
      <c r="L87" s="27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47" s="20" customFormat="1" ht="22.35" customHeight="1">
      <c r="A88" s="16"/>
      <c r="B88" s="17"/>
      <c r="C88" s="16"/>
      <c r="D88" s="16"/>
      <c r="E88" s="16"/>
      <c r="F88" s="16"/>
      <c r="G88" s="16"/>
      <c r="H88" s="16"/>
      <c r="I88" s="16"/>
      <c r="J88" s="16"/>
      <c r="K88" s="16"/>
      <c r="L88" s="27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</row>
    <row r="89" spans="1:47" s="20" customFormat="1" ht="12" customHeight="1">
      <c r="A89" s="16"/>
      <c r="B89" s="17"/>
      <c r="C89" s="11" t="s">
        <v>15</v>
      </c>
      <c r="D89" s="16"/>
      <c r="E89" s="16"/>
      <c r="F89" s="12" t="str">
        <f>F12</f>
        <v>Liberec</v>
      </c>
      <c r="G89" s="16"/>
      <c r="H89" s="16"/>
      <c r="I89" s="11" t="s">
        <v>17</v>
      </c>
      <c r="J89" s="95">
        <f>IF(J12="","",J12)</f>
        <v>43768</v>
      </c>
      <c r="K89" s="16"/>
      <c r="L89" s="27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</row>
    <row r="90" spans="1:47" s="20" customFormat="1" ht="6.95" customHeight="1">
      <c r="A90" s="16"/>
      <c r="B90" s="17"/>
      <c r="C90" s="16"/>
      <c r="D90" s="16"/>
      <c r="E90" s="16"/>
      <c r="F90" s="16"/>
      <c r="G90" s="16"/>
      <c r="H90" s="16"/>
      <c r="I90" s="16"/>
      <c r="J90" s="16"/>
      <c r="K90" s="16"/>
      <c r="L90" s="27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</row>
    <row r="91" spans="1:47" s="20" customFormat="1" ht="15.2" customHeight="1">
      <c r="A91" s="16"/>
      <c r="B91" s="17"/>
      <c r="C91" s="11" t="s">
        <v>19</v>
      </c>
      <c r="D91" s="16"/>
      <c r="E91" s="16"/>
      <c r="F91" s="12" t="s">
        <v>392</v>
      </c>
      <c r="G91" s="16"/>
      <c r="H91" s="16"/>
      <c r="I91" s="11" t="s">
        <v>24</v>
      </c>
      <c r="J91" s="153" t="str">
        <f>E21</f>
        <v>ARC PROJEKT</v>
      </c>
      <c r="K91" s="16"/>
      <c r="L91" s="27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</row>
    <row r="92" spans="1:47" s="20" customFormat="1" ht="15.2" customHeight="1">
      <c r="A92" s="16"/>
      <c r="B92" s="17"/>
      <c r="C92" s="11" t="s">
        <v>23</v>
      </c>
      <c r="D92" s="16"/>
      <c r="E92" s="16"/>
      <c r="F92" s="12">
        <f>IF(E18="","",E18)</f>
        <v>0</v>
      </c>
      <c r="G92" s="16"/>
      <c r="H92" s="16"/>
      <c r="I92" s="11" t="s">
        <v>27</v>
      </c>
      <c r="J92" s="153" t="str">
        <f>E24</f>
        <v>ARC PROJEKT</v>
      </c>
      <c r="K92" s="16"/>
      <c r="L92" s="27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47" s="20" customFormat="1" ht="10.35" customHeight="1">
      <c r="A93" s="16"/>
      <c r="B93" s="17"/>
      <c r="C93" s="16"/>
      <c r="D93" s="16"/>
      <c r="E93" s="16"/>
      <c r="F93" s="16"/>
      <c r="G93" s="16"/>
      <c r="H93" s="16"/>
      <c r="I93" s="16"/>
      <c r="J93" s="16"/>
      <c r="K93" s="16"/>
      <c r="L93" s="27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</row>
    <row r="94" spans="1:47" s="20" customFormat="1" ht="29.25" customHeight="1">
      <c r="A94" s="16"/>
      <c r="B94" s="17"/>
      <c r="C94" s="223" t="s">
        <v>97</v>
      </c>
      <c r="D94" s="106"/>
      <c r="E94" s="106"/>
      <c r="F94" s="106"/>
      <c r="G94" s="106"/>
      <c r="H94" s="106"/>
      <c r="I94" s="106"/>
      <c r="J94" s="224" t="s">
        <v>98</v>
      </c>
      <c r="K94" s="106"/>
      <c r="L94" s="27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47" s="20" customFormat="1" ht="10.35" customHeight="1">
      <c r="A95" s="16"/>
      <c r="B95" s="17"/>
      <c r="C95" s="16"/>
      <c r="D95" s="16"/>
      <c r="E95" s="16"/>
      <c r="F95" s="16"/>
      <c r="G95" s="16"/>
      <c r="H95" s="16"/>
      <c r="I95" s="16"/>
      <c r="J95" s="16"/>
      <c r="K95" s="16"/>
      <c r="L95" s="27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</row>
    <row r="96" spans="1:47" s="20" customFormat="1" ht="22.9" customHeight="1">
      <c r="A96" s="16"/>
      <c r="B96" s="17"/>
      <c r="C96" s="225" t="s">
        <v>99</v>
      </c>
      <c r="D96" s="16"/>
      <c r="E96" s="16"/>
      <c r="F96" s="16"/>
      <c r="G96" s="16"/>
      <c r="H96" s="16"/>
      <c r="I96" s="16"/>
      <c r="J96" s="101">
        <f>J118</f>
        <v>0</v>
      </c>
      <c r="K96" s="16"/>
      <c r="L96" s="27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U96" s="3" t="s">
        <v>100</v>
      </c>
    </row>
    <row r="97" spans="1:31" s="133" customFormat="1" ht="24.95" customHeight="1">
      <c r="B97" s="134"/>
      <c r="D97" s="226" t="s">
        <v>394</v>
      </c>
      <c r="E97" s="227"/>
      <c r="F97" s="227"/>
      <c r="G97" s="227"/>
      <c r="H97" s="227"/>
      <c r="I97" s="227"/>
      <c r="J97" s="228">
        <f>J119</f>
        <v>0</v>
      </c>
      <c r="L97" s="134"/>
    </row>
    <row r="98" spans="1:31" s="81" customFormat="1" ht="19.899999999999999" customHeight="1">
      <c r="B98" s="139"/>
      <c r="D98" s="149" t="s">
        <v>395</v>
      </c>
      <c r="E98" s="150"/>
      <c r="F98" s="150"/>
      <c r="G98" s="150"/>
      <c r="H98" s="150"/>
      <c r="I98" s="150"/>
      <c r="J98" s="151">
        <f>J120</f>
        <v>0</v>
      </c>
      <c r="L98" s="139"/>
    </row>
    <row r="99" spans="1:31" s="20" customFormat="1" ht="21.95" customHeight="1">
      <c r="A99" s="16"/>
      <c r="B99" s="17"/>
      <c r="C99" s="16"/>
      <c r="D99" s="16"/>
      <c r="E99" s="16"/>
      <c r="F99" s="16"/>
      <c r="G99" s="16"/>
      <c r="H99" s="16"/>
      <c r="I99" s="16"/>
      <c r="J99" s="16"/>
      <c r="K99" s="16"/>
      <c r="L99" s="27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</row>
    <row r="100" spans="1:31" s="20" customFormat="1" ht="6.95" customHeight="1">
      <c r="A100" s="16"/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27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</row>
    <row r="104" spans="1:31" s="20" customFormat="1" ht="6.95" customHeight="1">
      <c r="A104" s="16"/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27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</row>
    <row r="105" spans="1:31" s="20" customFormat="1" ht="24.95" customHeight="1">
      <c r="A105" s="16"/>
      <c r="B105" s="17"/>
      <c r="C105" s="7" t="s">
        <v>114</v>
      </c>
      <c r="D105" s="16"/>
      <c r="E105" s="16"/>
      <c r="F105" s="16"/>
      <c r="G105" s="16"/>
      <c r="H105" s="16"/>
      <c r="I105" s="16"/>
      <c r="J105" s="16"/>
      <c r="K105" s="16"/>
      <c r="L105" s="27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</row>
    <row r="106" spans="1:31" s="20" customFormat="1" ht="6.95" customHeight="1">
      <c r="A106" s="16"/>
      <c r="B106" s="17"/>
      <c r="C106" s="16"/>
      <c r="D106" s="16"/>
      <c r="E106" s="16"/>
      <c r="F106" s="16"/>
      <c r="G106" s="16"/>
      <c r="H106" s="16"/>
      <c r="I106" s="16"/>
      <c r="J106" s="16"/>
      <c r="K106" s="16"/>
      <c r="L106" s="27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</row>
    <row r="107" spans="1:31" s="20" customFormat="1" ht="12" customHeight="1">
      <c r="A107" s="16"/>
      <c r="B107" s="17"/>
      <c r="C107" s="11" t="s">
        <v>11</v>
      </c>
      <c r="D107" s="16"/>
      <c r="E107" s="16"/>
      <c r="F107" s="16"/>
      <c r="G107" s="16"/>
      <c r="H107" s="16"/>
      <c r="I107" s="16"/>
      <c r="J107" s="16"/>
      <c r="K107" s="16"/>
      <c r="L107" s="27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</row>
    <row r="108" spans="1:31" s="20" customFormat="1" ht="16.5" customHeight="1">
      <c r="A108" s="16"/>
      <c r="B108" s="17"/>
      <c r="C108" s="16"/>
      <c r="D108" s="16"/>
      <c r="E108" s="271" t="s">
        <v>396</v>
      </c>
      <c r="F108" s="271"/>
      <c r="G108" s="271"/>
      <c r="H108" s="271"/>
      <c r="I108" s="16"/>
      <c r="J108" s="16"/>
      <c r="K108" s="16"/>
      <c r="L108" s="27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</row>
    <row r="109" spans="1:31" s="20" customFormat="1" ht="12" customHeight="1">
      <c r="A109" s="16"/>
      <c r="B109" s="17"/>
      <c r="C109" s="11" t="s">
        <v>89</v>
      </c>
      <c r="D109" s="16"/>
      <c r="E109" s="16"/>
      <c r="F109" s="16"/>
      <c r="G109" s="16"/>
      <c r="H109" s="16"/>
      <c r="I109" s="16"/>
      <c r="J109" s="16"/>
      <c r="K109" s="16"/>
      <c r="L109" s="27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</row>
    <row r="110" spans="1:31" s="20" customFormat="1" ht="16.5" customHeight="1">
      <c r="A110" s="16"/>
      <c r="B110" s="17"/>
      <c r="C110" s="16"/>
      <c r="D110" s="16"/>
      <c r="E110" s="269" t="str">
        <f>E9</f>
        <v>VRN</v>
      </c>
      <c r="F110" s="269"/>
      <c r="G110" s="269"/>
      <c r="H110" s="269"/>
      <c r="I110" s="16"/>
      <c r="J110" s="16"/>
      <c r="K110" s="16"/>
      <c r="L110" s="27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</row>
    <row r="111" spans="1:31" s="20" customFormat="1" ht="6.95" customHeight="1">
      <c r="A111" s="16"/>
      <c r="B111" s="17"/>
      <c r="C111" s="16"/>
      <c r="D111" s="16"/>
      <c r="E111" s="16"/>
      <c r="F111" s="16"/>
      <c r="G111" s="16"/>
      <c r="H111" s="16"/>
      <c r="I111" s="16"/>
      <c r="J111" s="16"/>
      <c r="K111" s="16"/>
      <c r="L111" s="27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</row>
    <row r="112" spans="1:31" s="20" customFormat="1" ht="12" customHeight="1">
      <c r="A112" s="16"/>
      <c r="B112" s="17"/>
      <c r="C112" s="11" t="s">
        <v>15</v>
      </c>
      <c r="D112" s="16"/>
      <c r="E112" s="16"/>
      <c r="F112" s="12" t="s">
        <v>16</v>
      </c>
      <c r="G112" s="16"/>
      <c r="H112" s="16"/>
      <c r="I112" s="11" t="s">
        <v>17</v>
      </c>
      <c r="J112" s="95">
        <v>43768</v>
      </c>
      <c r="K112" s="16"/>
      <c r="L112" s="27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</row>
    <row r="113" spans="1:65" s="20" customFormat="1" ht="6.95" customHeight="1">
      <c r="A113" s="16"/>
      <c r="B113" s="17"/>
      <c r="C113" s="16"/>
      <c r="D113" s="16"/>
      <c r="E113" s="16"/>
      <c r="F113" s="16"/>
      <c r="G113" s="16"/>
      <c r="H113" s="16"/>
      <c r="I113" s="16"/>
      <c r="J113" s="16"/>
      <c r="K113" s="16"/>
      <c r="L113" s="27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</row>
    <row r="114" spans="1:65" s="20" customFormat="1" ht="15.2" customHeight="1">
      <c r="A114" s="16"/>
      <c r="B114" s="17"/>
      <c r="C114" s="11" t="s">
        <v>19</v>
      </c>
      <c r="D114" s="16"/>
      <c r="E114" s="16"/>
      <c r="F114" s="12" t="s">
        <v>392</v>
      </c>
      <c r="G114" s="16"/>
      <c r="H114" s="16"/>
      <c r="I114" s="11" t="s">
        <v>24</v>
      </c>
      <c r="J114" s="153" t="str">
        <f>E21</f>
        <v>ARC PROJEKT</v>
      </c>
      <c r="K114" s="16"/>
      <c r="L114" s="27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</row>
    <row r="115" spans="1:65" s="20" customFormat="1" ht="15.2" customHeight="1">
      <c r="A115" s="16"/>
      <c r="B115" s="17"/>
      <c r="C115" s="11" t="s">
        <v>23</v>
      </c>
      <c r="D115" s="16"/>
      <c r="E115" s="16"/>
      <c r="F115" s="12"/>
      <c r="G115" s="16"/>
      <c r="H115" s="16"/>
      <c r="I115" s="11" t="s">
        <v>27</v>
      </c>
      <c r="J115" s="153" t="str">
        <f>E24</f>
        <v>ARC PROJEKT</v>
      </c>
      <c r="K115" s="16"/>
      <c r="L115" s="27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</row>
    <row r="116" spans="1:65" s="20" customFormat="1" ht="10.35" customHeight="1">
      <c r="A116" s="16"/>
      <c r="B116" s="17"/>
      <c r="C116" s="16"/>
      <c r="D116" s="16"/>
      <c r="E116" s="16"/>
      <c r="F116" s="16"/>
      <c r="G116" s="16"/>
      <c r="H116" s="16"/>
      <c r="I116" s="16"/>
      <c r="J116" s="16"/>
      <c r="K116" s="16"/>
      <c r="L116" s="27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</row>
    <row r="117" spans="1:65" s="161" customFormat="1" ht="29.25" customHeight="1">
      <c r="A117" s="154"/>
      <c r="B117" s="155"/>
      <c r="C117" s="156" t="s">
        <v>115</v>
      </c>
      <c r="D117" s="157" t="s">
        <v>55</v>
      </c>
      <c r="E117" s="157" t="s">
        <v>51</v>
      </c>
      <c r="F117" s="157" t="s">
        <v>52</v>
      </c>
      <c r="G117" s="157" t="s">
        <v>116</v>
      </c>
      <c r="H117" s="157" t="s">
        <v>117</v>
      </c>
      <c r="I117" s="157" t="s">
        <v>118</v>
      </c>
      <c r="J117" s="158" t="s">
        <v>98</v>
      </c>
      <c r="K117" s="159" t="s">
        <v>119</v>
      </c>
      <c r="L117" s="160"/>
      <c r="M117" s="48"/>
      <c r="N117" s="49" t="s">
        <v>33</v>
      </c>
      <c r="O117" s="49" t="s">
        <v>120</v>
      </c>
      <c r="P117" s="49" t="s">
        <v>121</v>
      </c>
      <c r="Q117" s="49" t="s">
        <v>122</v>
      </c>
      <c r="R117" s="49" t="s">
        <v>123</v>
      </c>
      <c r="S117" s="49" t="s">
        <v>124</v>
      </c>
      <c r="T117" s="50" t="s">
        <v>125</v>
      </c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</row>
    <row r="118" spans="1:65" s="20" customFormat="1" ht="22.9" customHeight="1">
      <c r="A118" s="16"/>
      <c r="B118" s="17"/>
      <c r="C118" s="56" t="s">
        <v>126</v>
      </c>
      <c r="D118" s="16"/>
      <c r="E118" s="16"/>
      <c r="F118" s="16"/>
      <c r="G118" s="16"/>
      <c r="H118" s="16"/>
      <c r="I118" s="16"/>
      <c r="J118" s="162">
        <f>BK118</f>
        <v>0</v>
      </c>
      <c r="K118" s="16"/>
      <c r="L118" s="17"/>
      <c r="M118" s="51"/>
      <c r="N118" s="42"/>
      <c r="O118" s="52"/>
      <c r="P118" s="163">
        <f>P119</f>
        <v>0</v>
      </c>
      <c r="Q118" s="52"/>
      <c r="R118" s="163">
        <f>R119</f>
        <v>0</v>
      </c>
      <c r="S118" s="52"/>
      <c r="T118" s="164">
        <f>T119</f>
        <v>0</v>
      </c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T118" s="3" t="s">
        <v>69</v>
      </c>
      <c r="AU118" s="3" t="s">
        <v>100</v>
      </c>
      <c r="BK118" s="165">
        <f>BK119</f>
        <v>0</v>
      </c>
    </row>
    <row r="119" spans="1:65" s="166" customFormat="1" ht="25.9" customHeight="1">
      <c r="B119" s="167"/>
      <c r="D119" s="172" t="s">
        <v>69</v>
      </c>
      <c r="E119" s="243" t="s">
        <v>84</v>
      </c>
      <c r="F119" s="243" t="s">
        <v>397</v>
      </c>
      <c r="J119" s="244">
        <f>BK119</f>
        <v>0</v>
      </c>
      <c r="L119" s="167"/>
      <c r="M119" s="168"/>
      <c r="N119" s="169"/>
      <c r="O119" s="169"/>
      <c r="P119" s="170">
        <f>P120</f>
        <v>0</v>
      </c>
      <c r="Q119" s="169"/>
      <c r="R119" s="170">
        <f>R120</f>
        <v>0</v>
      </c>
      <c r="S119" s="169"/>
      <c r="T119" s="171">
        <f>T120</f>
        <v>0</v>
      </c>
      <c r="AR119" s="172" t="s">
        <v>318</v>
      </c>
      <c r="AT119" s="173" t="s">
        <v>69</v>
      </c>
      <c r="AU119" s="173" t="s">
        <v>70</v>
      </c>
      <c r="AY119" s="172" t="s">
        <v>127</v>
      </c>
      <c r="BK119" s="174">
        <f>BK120</f>
        <v>0</v>
      </c>
    </row>
    <row r="120" spans="1:65" s="166" customFormat="1" ht="22.9" customHeight="1">
      <c r="B120" s="167"/>
      <c r="D120" s="172" t="s">
        <v>69</v>
      </c>
      <c r="E120" s="175" t="s">
        <v>70</v>
      </c>
      <c r="F120" s="175" t="s">
        <v>397</v>
      </c>
      <c r="J120" s="176">
        <f>BK120</f>
        <v>0</v>
      </c>
      <c r="L120" s="167"/>
      <c r="M120" s="168"/>
      <c r="N120" s="169"/>
      <c r="O120" s="169"/>
      <c r="P120" s="170">
        <f>SUM(P121:P129)</f>
        <v>0</v>
      </c>
      <c r="Q120" s="169"/>
      <c r="R120" s="170">
        <f>SUM(R121:R129)</f>
        <v>0</v>
      </c>
      <c r="S120" s="169"/>
      <c r="T120" s="171">
        <f>SUM(T121:T129)</f>
        <v>0</v>
      </c>
      <c r="AR120" s="172" t="s">
        <v>318</v>
      </c>
      <c r="AT120" s="173" t="s">
        <v>69</v>
      </c>
      <c r="AU120" s="173" t="s">
        <v>75</v>
      </c>
      <c r="AY120" s="172" t="s">
        <v>127</v>
      </c>
      <c r="BK120" s="174">
        <f>SUM(BK121:BK129)</f>
        <v>0</v>
      </c>
    </row>
    <row r="121" spans="1:65" s="20" customFormat="1" ht="16.5" customHeight="1">
      <c r="A121" s="16"/>
      <c r="B121" s="180"/>
      <c r="C121" s="181" t="s">
        <v>75</v>
      </c>
      <c r="D121" s="181" t="s">
        <v>129</v>
      </c>
      <c r="E121" s="195" t="s">
        <v>398</v>
      </c>
      <c r="F121" s="234" t="s">
        <v>399</v>
      </c>
      <c r="G121" s="235" t="s">
        <v>400</v>
      </c>
      <c r="H121" s="236">
        <v>1</v>
      </c>
      <c r="I121" s="237">
        <v>0</v>
      </c>
      <c r="J121" s="237">
        <f t="shared" ref="J121:J129" si="0">ROUND(I121*H121,2)</f>
        <v>0</v>
      </c>
      <c r="K121" s="187"/>
      <c r="L121" s="17"/>
      <c r="M121" s="188"/>
      <c r="N121" s="189" t="s">
        <v>34</v>
      </c>
      <c r="O121" s="190">
        <v>0</v>
      </c>
      <c r="P121" s="190">
        <f t="shared" ref="P121:P129" si="1">O121*H121</f>
        <v>0</v>
      </c>
      <c r="Q121" s="190">
        <v>0</v>
      </c>
      <c r="R121" s="190">
        <f t="shared" ref="R121:R129" si="2">Q121*H121</f>
        <v>0</v>
      </c>
      <c r="S121" s="190">
        <v>0</v>
      </c>
      <c r="T121" s="191">
        <f t="shared" ref="T121:T129" si="3">S121*H121</f>
        <v>0</v>
      </c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R121" s="192" t="s">
        <v>401</v>
      </c>
      <c r="AT121" s="192" t="s">
        <v>129</v>
      </c>
      <c r="AU121" s="192" t="s">
        <v>77</v>
      </c>
      <c r="AY121" s="3" t="s">
        <v>127</v>
      </c>
      <c r="BE121" s="193">
        <f t="shared" ref="BE121:BE129" si="4">IF(N121="základní",J121,0)</f>
        <v>0</v>
      </c>
      <c r="BF121" s="193">
        <f t="shared" ref="BF121:BF129" si="5">IF(N121="snížená",J121,0)</f>
        <v>0</v>
      </c>
      <c r="BG121" s="193">
        <f t="shared" ref="BG121:BG129" si="6">IF(N121="zákl. přenesená",J121,0)</f>
        <v>0</v>
      </c>
      <c r="BH121" s="193">
        <f t="shared" ref="BH121:BH129" si="7">IF(N121="sníž. přenesená",J121,0)</f>
        <v>0</v>
      </c>
      <c r="BI121" s="193">
        <f t="shared" ref="BI121:BI129" si="8">IF(N121="nulová",J121,0)</f>
        <v>0</v>
      </c>
      <c r="BJ121" s="3" t="s">
        <v>75</v>
      </c>
      <c r="BK121" s="193">
        <f t="shared" ref="BK121:BK129" si="9">ROUND(I121*H121,2)</f>
        <v>0</v>
      </c>
      <c r="BL121" s="3" t="s">
        <v>401</v>
      </c>
      <c r="BM121" s="192" t="s">
        <v>402</v>
      </c>
    </row>
    <row r="122" spans="1:65" s="20" customFormat="1" ht="16.5" customHeight="1">
      <c r="A122" s="16"/>
      <c r="B122" s="180"/>
      <c r="C122" s="181" t="s">
        <v>77</v>
      </c>
      <c r="D122" s="181" t="s">
        <v>129</v>
      </c>
      <c r="E122" s="195" t="s">
        <v>403</v>
      </c>
      <c r="F122" s="234" t="s">
        <v>404</v>
      </c>
      <c r="G122" s="235" t="s">
        <v>400</v>
      </c>
      <c r="H122" s="236">
        <v>1</v>
      </c>
      <c r="I122" s="237">
        <v>0</v>
      </c>
      <c r="J122" s="237">
        <f t="shared" si="0"/>
        <v>0</v>
      </c>
      <c r="K122" s="187"/>
      <c r="L122" s="17"/>
      <c r="M122" s="188"/>
      <c r="N122" s="189" t="s">
        <v>34</v>
      </c>
      <c r="O122" s="190">
        <v>0</v>
      </c>
      <c r="P122" s="190">
        <f t="shared" si="1"/>
        <v>0</v>
      </c>
      <c r="Q122" s="190">
        <v>0</v>
      </c>
      <c r="R122" s="190">
        <f t="shared" si="2"/>
        <v>0</v>
      </c>
      <c r="S122" s="190">
        <v>0</v>
      </c>
      <c r="T122" s="191">
        <f t="shared" si="3"/>
        <v>0</v>
      </c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R122" s="192" t="s">
        <v>401</v>
      </c>
      <c r="AT122" s="192" t="s">
        <v>129</v>
      </c>
      <c r="AU122" s="192" t="s">
        <v>77</v>
      </c>
      <c r="AY122" s="3" t="s">
        <v>127</v>
      </c>
      <c r="BE122" s="193">
        <f t="shared" si="4"/>
        <v>0</v>
      </c>
      <c r="BF122" s="193">
        <f t="shared" si="5"/>
        <v>0</v>
      </c>
      <c r="BG122" s="193">
        <f t="shared" si="6"/>
        <v>0</v>
      </c>
      <c r="BH122" s="193">
        <f t="shared" si="7"/>
        <v>0</v>
      </c>
      <c r="BI122" s="193">
        <f t="shared" si="8"/>
        <v>0</v>
      </c>
      <c r="BJ122" s="3" t="s">
        <v>75</v>
      </c>
      <c r="BK122" s="193">
        <f t="shared" si="9"/>
        <v>0</v>
      </c>
      <c r="BL122" s="3" t="s">
        <v>401</v>
      </c>
      <c r="BM122" s="192" t="s">
        <v>405</v>
      </c>
    </row>
    <row r="123" spans="1:65" s="20" customFormat="1" ht="16.5" customHeight="1">
      <c r="A123" s="16"/>
      <c r="B123" s="180"/>
      <c r="C123" s="181" t="s">
        <v>133</v>
      </c>
      <c r="D123" s="181" t="s">
        <v>129</v>
      </c>
      <c r="E123" s="195" t="s">
        <v>406</v>
      </c>
      <c r="F123" s="234" t="s">
        <v>407</v>
      </c>
      <c r="G123" s="235" t="s">
        <v>400</v>
      </c>
      <c r="H123" s="236">
        <v>1</v>
      </c>
      <c r="I123" s="237">
        <v>0</v>
      </c>
      <c r="J123" s="237">
        <f t="shared" si="0"/>
        <v>0</v>
      </c>
      <c r="K123" s="187"/>
      <c r="L123" s="17"/>
      <c r="M123" s="188"/>
      <c r="N123" s="189" t="s">
        <v>34</v>
      </c>
      <c r="O123" s="190">
        <v>0</v>
      </c>
      <c r="P123" s="190">
        <f t="shared" si="1"/>
        <v>0</v>
      </c>
      <c r="Q123" s="190">
        <v>0</v>
      </c>
      <c r="R123" s="190">
        <f t="shared" si="2"/>
        <v>0</v>
      </c>
      <c r="S123" s="190">
        <v>0</v>
      </c>
      <c r="T123" s="191">
        <f t="shared" si="3"/>
        <v>0</v>
      </c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R123" s="192" t="s">
        <v>401</v>
      </c>
      <c r="AT123" s="192" t="s">
        <v>129</v>
      </c>
      <c r="AU123" s="192" t="s">
        <v>77</v>
      </c>
      <c r="AY123" s="3" t="s">
        <v>127</v>
      </c>
      <c r="BE123" s="193">
        <f t="shared" si="4"/>
        <v>0</v>
      </c>
      <c r="BF123" s="193">
        <f t="shared" si="5"/>
        <v>0</v>
      </c>
      <c r="BG123" s="193">
        <f t="shared" si="6"/>
        <v>0</v>
      </c>
      <c r="BH123" s="193">
        <f t="shared" si="7"/>
        <v>0</v>
      </c>
      <c r="BI123" s="193">
        <f t="shared" si="8"/>
        <v>0</v>
      </c>
      <c r="BJ123" s="3" t="s">
        <v>75</v>
      </c>
      <c r="BK123" s="193">
        <f t="shared" si="9"/>
        <v>0</v>
      </c>
      <c r="BL123" s="3" t="s">
        <v>401</v>
      </c>
      <c r="BM123" s="192" t="s">
        <v>408</v>
      </c>
    </row>
    <row r="124" spans="1:65" s="20" customFormat="1" ht="16.5" customHeight="1">
      <c r="A124" s="16"/>
      <c r="B124" s="180"/>
      <c r="C124" s="181" t="s">
        <v>132</v>
      </c>
      <c r="D124" s="181" t="s">
        <v>129</v>
      </c>
      <c r="E124" s="195" t="s">
        <v>409</v>
      </c>
      <c r="F124" s="234" t="s">
        <v>410</v>
      </c>
      <c r="G124" s="235" t="s">
        <v>400</v>
      </c>
      <c r="H124" s="236">
        <v>1</v>
      </c>
      <c r="I124" s="237">
        <v>0</v>
      </c>
      <c r="J124" s="237">
        <f t="shared" si="0"/>
        <v>0</v>
      </c>
      <c r="K124" s="187"/>
      <c r="L124" s="17"/>
      <c r="M124" s="188"/>
      <c r="N124" s="189" t="s">
        <v>34</v>
      </c>
      <c r="O124" s="190">
        <v>0</v>
      </c>
      <c r="P124" s="190">
        <f t="shared" si="1"/>
        <v>0</v>
      </c>
      <c r="Q124" s="190">
        <v>0</v>
      </c>
      <c r="R124" s="190">
        <f t="shared" si="2"/>
        <v>0</v>
      </c>
      <c r="S124" s="190">
        <v>0</v>
      </c>
      <c r="T124" s="191">
        <f t="shared" si="3"/>
        <v>0</v>
      </c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R124" s="192" t="s">
        <v>401</v>
      </c>
      <c r="AT124" s="192" t="s">
        <v>129</v>
      </c>
      <c r="AU124" s="192" t="s">
        <v>77</v>
      </c>
      <c r="AY124" s="3" t="s">
        <v>127</v>
      </c>
      <c r="BE124" s="193">
        <f t="shared" si="4"/>
        <v>0</v>
      </c>
      <c r="BF124" s="193">
        <f t="shared" si="5"/>
        <v>0</v>
      </c>
      <c r="BG124" s="193">
        <f t="shared" si="6"/>
        <v>0</v>
      </c>
      <c r="BH124" s="193">
        <f t="shared" si="7"/>
        <v>0</v>
      </c>
      <c r="BI124" s="193">
        <f t="shared" si="8"/>
        <v>0</v>
      </c>
      <c r="BJ124" s="3" t="s">
        <v>75</v>
      </c>
      <c r="BK124" s="193">
        <f t="shared" si="9"/>
        <v>0</v>
      </c>
      <c r="BL124" s="3" t="s">
        <v>401</v>
      </c>
      <c r="BM124" s="192" t="s">
        <v>411</v>
      </c>
    </row>
    <row r="125" spans="1:65" s="20" customFormat="1" ht="24" customHeight="1">
      <c r="A125" s="16"/>
      <c r="B125" s="180"/>
      <c r="C125" s="181" t="s">
        <v>318</v>
      </c>
      <c r="D125" s="181" t="s">
        <v>129</v>
      </c>
      <c r="E125" s="195" t="s">
        <v>412</v>
      </c>
      <c r="F125" s="234" t="s">
        <v>413</v>
      </c>
      <c r="G125" s="235" t="s">
        <v>400</v>
      </c>
      <c r="H125" s="236">
        <v>1</v>
      </c>
      <c r="I125" s="237">
        <v>0</v>
      </c>
      <c r="J125" s="237">
        <f t="shared" si="0"/>
        <v>0</v>
      </c>
      <c r="K125" s="187"/>
      <c r="L125" s="17"/>
      <c r="M125" s="188"/>
      <c r="N125" s="189" t="s">
        <v>34</v>
      </c>
      <c r="O125" s="190">
        <v>0</v>
      </c>
      <c r="P125" s="190">
        <f t="shared" si="1"/>
        <v>0</v>
      </c>
      <c r="Q125" s="190">
        <v>0</v>
      </c>
      <c r="R125" s="190">
        <f t="shared" si="2"/>
        <v>0</v>
      </c>
      <c r="S125" s="190">
        <v>0</v>
      </c>
      <c r="T125" s="191">
        <f t="shared" si="3"/>
        <v>0</v>
      </c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R125" s="192" t="s">
        <v>401</v>
      </c>
      <c r="AT125" s="192" t="s">
        <v>129</v>
      </c>
      <c r="AU125" s="192" t="s">
        <v>77</v>
      </c>
      <c r="AY125" s="3" t="s">
        <v>127</v>
      </c>
      <c r="BE125" s="193">
        <f t="shared" si="4"/>
        <v>0</v>
      </c>
      <c r="BF125" s="193">
        <f t="shared" si="5"/>
        <v>0</v>
      </c>
      <c r="BG125" s="193">
        <f t="shared" si="6"/>
        <v>0</v>
      </c>
      <c r="BH125" s="193">
        <f t="shared" si="7"/>
        <v>0</v>
      </c>
      <c r="BI125" s="193">
        <f t="shared" si="8"/>
        <v>0</v>
      </c>
      <c r="BJ125" s="3" t="s">
        <v>75</v>
      </c>
      <c r="BK125" s="193">
        <f t="shared" si="9"/>
        <v>0</v>
      </c>
      <c r="BL125" s="3" t="s">
        <v>401</v>
      </c>
      <c r="BM125" s="192" t="s">
        <v>414</v>
      </c>
    </row>
    <row r="126" spans="1:65" s="20" customFormat="1" ht="36" customHeight="1">
      <c r="A126" s="16"/>
      <c r="B126" s="180"/>
      <c r="C126" s="181" t="s">
        <v>321</v>
      </c>
      <c r="D126" s="181" t="s">
        <v>129</v>
      </c>
      <c r="E126" s="195" t="s">
        <v>415</v>
      </c>
      <c r="F126" s="234" t="s">
        <v>416</v>
      </c>
      <c r="G126" s="235" t="s">
        <v>400</v>
      </c>
      <c r="H126" s="236">
        <v>1</v>
      </c>
      <c r="I126" s="237">
        <v>0</v>
      </c>
      <c r="J126" s="237">
        <f t="shared" si="0"/>
        <v>0</v>
      </c>
      <c r="K126" s="187"/>
      <c r="L126" s="17"/>
      <c r="M126" s="188"/>
      <c r="N126" s="189" t="s">
        <v>34</v>
      </c>
      <c r="O126" s="190">
        <v>0</v>
      </c>
      <c r="P126" s="190">
        <f t="shared" si="1"/>
        <v>0</v>
      </c>
      <c r="Q126" s="190">
        <v>0</v>
      </c>
      <c r="R126" s="190">
        <f t="shared" si="2"/>
        <v>0</v>
      </c>
      <c r="S126" s="190">
        <v>0</v>
      </c>
      <c r="T126" s="191">
        <f t="shared" si="3"/>
        <v>0</v>
      </c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R126" s="192" t="s">
        <v>401</v>
      </c>
      <c r="AT126" s="192" t="s">
        <v>129</v>
      </c>
      <c r="AU126" s="192" t="s">
        <v>77</v>
      </c>
      <c r="AY126" s="3" t="s">
        <v>127</v>
      </c>
      <c r="BE126" s="193">
        <f t="shared" si="4"/>
        <v>0</v>
      </c>
      <c r="BF126" s="193">
        <f t="shared" si="5"/>
        <v>0</v>
      </c>
      <c r="BG126" s="193">
        <f t="shared" si="6"/>
        <v>0</v>
      </c>
      <c r="BH126" s="193">
        <f t="shared" si="7"/>
        <v>0</v>
      </c>
      <c r="BI126" s="193">
        <f t="shared" si="8"/>
        <v>0</v>
      </c>
      <c r="BJ126" s="3" t="s">
        <v>75</v>
      </c>
      <c r="BK126" s="193">
        <f t="shared" si="9"/>
        <v>0</v>
      </c>
      <c r="BL126" s="3" t="s">
        <v>401</v>
      </c>
      <c r="BM126" s="192" t="s">
        <v>417</v>
      </c>
    </row>
    <row r="127" spans="1:65" s="20" customFormat="1" ht="16.5" customHeight="1">
      <c r="A127" s="16"/>
      <c r="B127" s="180"/>
      <c r="C127" s="181" t="s">
        <v>324</v>
      </c>
      <c r="D127" s="181" t="s">
        <v>129</v>
      </c>
      <c r="E127" s="195" t="s">
        <v>418</v>
      </c>
      <c r="F127" s="234" t="s">
        <v>419</v>
      </c>
      <c r="G127" s="235" t="s">
        <v>400</v>
      </c>
      <c r="H127" s="236">
        <v>1</v>
      </c>
      <c r="I127" s="237">
        <v>0</v>
      </c>
      <c r="J127" s="237">
        <f t="shared" si="0"/>
        <v>0</v>
      </c>
      <c r="K127" s="187"/>
      <c r="L127" s="17"/>
      <c r="M127" s="188"/>
      <c r="N127" s="189" t="s">
        <v>34</v>
      </c>
      <c r="O127" s="190">
        <v>0</v>
      </c>
      <c r="P127" s="190">
        <f t="shared" si="1"/>
        <v>0</v>
      </c>
      <c r="Q127" s="190">
        <v>0</v>
      </c>
      <c r="R127" s="190">
        <f t="shared" si="2"/>
        <v>0</v>
      </c>
      <c r="S127" s="190">
        <v>0</v>
      </c>
      <c r="T127" s="191">
        <f t="shared" si="3"/>
        <v>0</v>
      </c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R127" s="192" t="s">
        <v>401</v>
      </c>
      <c r="AT127" s="192" t="s">
        <v>129</v>
      </c>
      <c r="AU127" s="192" t="s">
        <v>77</v>
      </c>
      <c r="AY127" s="3" t="s">
        <v>127</v>
      </c>
      <c r="BE127" s="193">
        <f t="shared" si="4"/>
        <v>0</v>
      </c>
      <c r="BF127" s="193">
        <f t="shared" si="5"/>
        <v>0</v>
      </c>
      <c r="BG127" s="193">
        <f t="shared" si="6"/>
        <v>0</v>
      </c>
      <c r="BH127" s="193">
        <f t="shared" si="7"/>
        <v>0</v>
      </c>
      <c r="BI127" s="193">
        <f t="shared" si="8"/>
        <v>0</v>
      </c>
      <c r="BJ127" s="3" t="s">
        <v>75</v>
      </c>
      <c r="BK127" s="193">
        <f t="shared" si="9"/>
        <v>0</v>
      </c>
      <c r="BL127" s="3" t="s">
        <v>401</v>
      </c>
      <c r="BM127" s="192" t="s">
        <v>420</v>
      </c>
    </row>
    <row r="128" spans="1:65" s="20" customFormat="1" ht="16.5" customHeight="1">
      <c r="A128" s="16"/>
      <c r="B128" s="180"/>
      <c r="C128" s="181" t="s">
        <v>327</v>
      </c>
      <c r="D128" s="181" t="s">
        <v>129</v>
      </c>
      <c r="E128" s="195" t="s">
        <v>421</v>
      </c>
      <c r="F128" s="234" t="s">
        <v>422</v>
      </c>
      <c r="G128" s="235" t="s">
        <v>400</v>
      </c>
      <c r="H128" s="236">
        <v>1</v>
      </c>
      <c r="I128" s="237">
        <v>0</v>
      </c>
      <c r="J128" s="237">
        <f t="shared" si="0"/>
        <v>0</v>
      </c>
      <c r="K128" s="187"/>
      <c r="L128" s="17"/>
      <c r="M128" s="188"/>
      <c r="N128" s="189" t="s">
        <v>34</v>
      </c>
      <c r="O128" s="190">
        <v>0</v>
      </c>
      <c r="P128" s="190">
        <f t="shared" si="1"/>
        <v>0</v>
      </c>
      <c r="Q128" s="190">
        <v>0</v>
      </c>
      <c r="R128" s="190">
        <f t="shared" si="2"/>
        <v>0</v>
      </c>
      <c r="S128" s="190">
        <v>0</v>
      </c>
      <c r="T128" s="191">
        <f t="shared" si="3"/>
        <v>0</v>
      </c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R128" s="192" t="s">
        <v>401</v>
      </c>
      <c r="AT128" s="192" t="s">
        <v>129</v>
      </c>
      <c r="AU128" s="192" t="s">
        <v>77</v>
      </c>
      <c r="AY128" s="3" t="s">
        <v>127</v>
      </c>
      <c r="BE128" s="193">
        <f t="shared" si="4"/>
        <v>0</v>
      </c>
      <c r="BF128" s="193">
        <f t="shared" si="5"/>
        <v>0</v>
      </c>
      <c r="BG128" s="193">
        <f t="shared" si="6"/>
        <v>0</v>
      </c>
      <c r="BH128" s="193">
        <f t="shared" si="7"/>
        <v>0</v>
      </c>
      <c r="BI128" s="193">
        <f t="shared" si="8"/>
        <v>0</v>
      </c>
      <c r="BJ128" s="3" t="s">
        <v>75</v>
      </c>
      <c r="BK128" s="193">
        <f t="shared" si="9"/>
        <v>0</v>
      </c>
      <c r="BL128" s="3" t="s">
        <v>401</v>
      </c>
      <c r="BM128" s="192" t="s">
        <v>423</v>
      </c>
    </row>
    <row r="129" spans="1:65" s="20" customFormat="1" ht="16.5" customHeight="1">
      <c r="A129" s="16"/>
      <c r="B129" s="180"/>
      <c r="C129" s="181" t="s">
        <v>330</v>
      </c>
      <c r="D129" s="181" t="s">
        <v>129</v>
      </c>
      <c r="E129" s="195" t="s">
        <v>424</v>
      </c>
      <c r="F129" s="234" t="s">
        <v>425</v>
      </c>
      <c r="G129" s="235" t="s">
        <v>400</v>
      </c>
      <c r="H129" s="236">
        <v>1</v>
      </c>
      <c r="I129" s="237">
        <v>0</v>
      </c>
      <c r="J129" s="237">
        <f t="shared" si="0"/>
        <v>0</v>
      </c>
      <c r="K129" s="187"/>
      <c r="L129" s="17"/>
      <c r="M129" s="219"/>
      <c r="N129" s="220" t="s">
        <v>34</v>
      </c>
      <c r="O129" s="221">
        <v>0</v>
      </c>
      <c r="P129" s="221">
        <f t="shared" si="1"/>
        <v>0</v>
      </c>
      <c r="Q129" s="221">
        <v>0</v>
      </c>
      <c r="R129" s="221">
        <f t="shared" si="2"/>
        <v>0</v>
      </c>
      <c r="S129" s="221">
        <v>0</v>
      </c>
      <c r="T129" s="222">
        <f t="shared" si="3"/>
        <v>0</v>
      </c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R129" s="192" t="s">
        <v>401</v>
      </c>
      <c r="AT129" s="192" t="s">
        <v>129</v>
      </c>
      <c r="AU129" s="192" t="s">
        <v>77</v>
      </c>
      <c r="AY129" s="3" t="s">
        <v>127</v>
      </c>
      <c r="BE129" s="193">
        <f t="shared" si="4"/>
        <v>0</v>
      </c>
      <c r="BF129" s="193">
        <f t="shared" si="5"/>
        <v>0</v>
      </c>
      <c r="BG129" s="193">
        <f t="shared" si="6"/>
        <v>0</v>
      </c>
      <c r="BH129" s="193">
        <f t="shared" si="7"/>
        <v>0</v>
      </c>
      <c r="BI129" s="193">
        <f t="shared" si="8"/>
        <v>0</v>
      </c>
      <c r="BJ129" s="3" t="s">
        <v>75</v>
      </c>
      <c r="BK129" s="193">
        <f t="shared" si="9"/>
        <v>0</v>
      </c>
      <c r="BL129" s="3" t="s">
        <v>401</v>
      </c>
      <c r="BM129" s="192" t="s">
        <v>426</v>
      </c>
    </row>
    <row r="130" spans="1:65" s="20" customFormat="1" ht="6.95" customHeight="1">
      <c r="A130" s="16"/>
      <c r="B130" s="32"/>
      <c r="C130" s="33"/>
      <c r="D130" s="33"/>
      <c r="E130" s="33"/>
      <c r="F130" s="33"/>
      <c r="G130" s="33"/>
      <c r="H130" s="33"/>
      <c r="I130" s="33"/>
      <c r="J130" s="33"/>
      <c r="K130" s="33"/>
      <c r="L130" s="17"/>
      <c r="M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</row>
  </sheetData>
  <autoFilter ref="C117:K129"/>
  <mergeCells count="9">
    <mergeCell ref="E85:H85"/>
    <mergeCell ref="E87:H87"/>
    <mergeCell ref="E108:H108"/>
    <mergeCell ref="E110:H110"/>
    <mergeCell ref="F6:I6"/>
    <mergeCell ref="E7:H7"/>
    <mergeCell ref="E9:H9"/>
    <mergeCell ref="E18:H18"/>
    <mergeCell ref="E27:H27"/>
  </mergeCells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8"/>
  <sheetViews>
    <sheetView showGridLines="0" zoomScaleNormal="100" workbookViewId="0">
      <selection activeCell="F12" sqref="F12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65" width="0" hidden="1"/>
    <col min="66" max="1025" width="8.6640625"/>
  </cols>
  <sheetData>
    <row r="1" spans="1:46">
      <c r="A1" s="92"/>
    </row>
    <row r="2" spans="1:46" ht="36.950000000000003" customHeight="1"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76</v>
      </c>
    </row>
    <row r="3" spans="1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77</v>
      </c>
    </row>
    <row r="4" spans="1:46" ht="24.95" customHeight="1">
      <c r="B4" s="6"/>
      <c r="D4" s="7" t="s">
        <v>88</v>
      </c>
      <c r="L4" s="6"/>
      <c r="M4" s="93" t="s">
        <v>9</v>
      </c>
      <c r="AT4" s="3" t="s">
        <v>2</v>
      </c>
    </row>
    <row r="5" spans="1:46" ht="6.95" customHeight="1">
      <c r="B5" s="6"/>
      <c r="L5" s="6"/>
    </row>
    <row r="6" spans="1:46" ht="12" customHeight="1">
      <c r="B6" s="6"/>
      <c r="D6" s="11" t="s">
        <v>11</v>
      </c>
      <c r="F6" s="94" t="s">
        <v>12</v>
      </c>
      <c r="L6" s="6"/>
    </row>
    <row r="7" spans="1:46" ht="16.5" customHeight="1">
      <c r="B7" s="6"/>
      <c r="E7" s="268"/>
      <c r="F7" s="268"/>
      <c r="G7" s="268"/>
      <c r="H7" s="268"/>
      <c r="L7" s="6"/>
    </row>
    <row r="8" spans="1:46" s="20" customFormat="1" ht="12" customHeight="1">
      <c r="A8" s="16"/>
      <c r="B8" s="17"/>
      <c r="C8" s="16"/>
      <c r="D8" s="11" t="s">
        <v>89</v>
      </c>
      <c r="E8" s="16"/>
      <c r="F8" s="16">
        <v>1</v>
      </c>
      <c r="G8" s="16"/>
      <c r="H8" s="16"/>
      <c r="I8" s="16"/>
      <c r="J8" s="16"/>
      <c r="K8" s="16"/>
      <c r="L8" s="27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46" s="20" customFormat="1" ht="16.5" customHeight="1">
      <c r="A9" s="16"/>
      <c r="B9" s="17"/>
      <c r="C9" s="16"/>
      <c r="D9" s="16"/>
      <c r="E9" s="269"/>
      <c r="F9" s="269"/>
      <c r="G9" s="269"/>
      <c r="H9" s="269"/>
      <c r="I9" s="16"/>
      <c r="J9" s="16"/>
      <c r="K9" s="16"/>
      <c r="L9" s="27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46" s="20" customFormat="1">
      <c r="A10" s="16"/>
      <c r="B10" s="17"/>
      <c r="C10" s="16"/>
      <c r="D10" s="16"/>
      <c r="E10" s="16"/>
      <c r="F10" s="16"/>
      <c r="G10" s="16"/>
      <c r="H10" s="16"/>
      <c r="I10" s="16"/>
      <c r="J10" s="16"/>
      <c r="K10" s="16"/>
      <c r="L10" s="27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46" s="20" customFormat="1" ht="12" customHeight="1">
      <c r="A11" s="16"/>
      <c r="B11" s="17"/>
      <c r="C11" s="16"/>
      <c r="D11" s="11" t="s">
        <v>13</v>
      </c>
      <c r="E11" s="16"/>
      <c r="F11" s="12"/>
      <c r="G11" s="16"/>
      <c r="H11" s="16"/>
      <c r="I11" s="11" t="s">
        <v>14</v>
      </c>
      <c r="J11" s="12"/>
      <c r="K11" s="16"/>
      <c r="L11" s="27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46" s="20" customFormat="1" ht="12" customHeight="1">
      <c r="A12" s="16"/>
      <c r="B12" s="17"/>
      <c r="C12" s="16"/>
      <c r="D12" s="11" t="s">
        <v>15</v>
      </c>
      <c r="E12" s="16"/>
      <c r="F12" s="12" t="s">
        <v>16</v>
      </c>
      <c r="G12" s="16"/>
      <c r="H12" s="16"/>
      <c r="I12" s="11" t="s">
        <v>17</v>
      </c>
      <c r="J12" s="95">
        <v>43768</v>
      </c>
      <c r="K12" s="16"/>
      <c r="L12" s="27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46" s="20" customFormat="1" ht="10.9" customHeight="1">
      <c r="A13" s="16"/>
      <c r="B13" s="17"/>
      <c r="C13" s="16"/>
      <c r="D13" s="16"/>
      <c r="E13" s="16"/>
      <c r="F13" s="16"/>
      <c r="G13" s="16"/>
      <c r="H13" s="16"/>
      <c r="I13" s="16"/>
      <c r="J13" s="16"/>
      <c r="K13" s="16"/>
      <c r="L13" s="27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46" s="20" customFormat="1" ht="12" customHeight="1">
      <c r="A14" s="16"/>
      <c r="B14" s="17"/>
      <c r="C14" s="16"/>
      <c r="D14" s="11" t="s">
        <v>19</v>
      </c>
      <c r="E14" s="16"/>
      <c r="F14" s="16" t="s">
        <v>20</v>
      </c>
      <c r="G14" s="16"/>
      <c r="H14" s="16"/>
      <c r="I14" s="11" t="s">
        <v>21</v>
      </c>
      <c r="J14" s="12"/>
      <c r="K14" s="16"/>
      <c r="L14" s="27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46" s="20" customFormat="1" ht="18" customHeight="1">
      <c r="A15" s="16"/>
      <c r="B15" s="17"/>
      <c r="C15" s="16"/>
      <c r="D15" s="16"/>
      <c r="E15" s="12"/>
      <c r="F15" s="16"/>
      <c r="G15" s="16"/>
      <c r="H15" s="16"/>
      <c r="I15" s="11" t="s">
        <v>22</v>
      </c>
      <c r="J15" s="12"/>
      <c r="K15" s="16"/>
      <c r="L15" s="27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46" s="20" customFormat="1" ht="6.95" customHeight="1">
      <c r="A16" s="16"/>
      <c r="B16" s="17"/>
      <c r="C16" s="16"/>
      <c r="D16" s="16"/>
      <c r="E16" s="16"/>
      <c r="F16" s="16"/>
      <c r="G16" s="16"/>
      <c r="H16" s="16"/>
      <c r="I16" s="16"/>
      <c r="J16" s="16"/>
      <c r="K16" s="16"/>
      <c r="L16" s="27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 spans="1:31" s="20" customFormat="1" ht="12" customHeight="1">
      <c r="A17" s="16"/>
      <c r="B17" s="17"/>
      <c r="C17" s="16"/>
      <c r="D17" s="11" t="s">
        <v>23</v>
      </c>
      <c r="E17" s="16"/>
      <c r="F17" s="16"/>
      <c r="G17" s="16"/>
      <c r="H17" s="16"/>
      <c r="I17" s="11" t="s">
        <v>21</v>
      </c>
      <c r="J17" s="12">
        <f>'FXŠ-Rekapitulace stavby'!AN13</f>
        <v>0</v>
      </c>
      <c r="K17" s="16"/>
      <c r="L17" s="27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</row>
    <row r="18" spans="1:31" s="20" customFormat="1" ht="18" customHeight="1">
      <c r="A18" s="16"/>
      <c r="B18" s="17"/>
      <c r="C18" s="16"/>
      <c r="D18" s="16"/>
      <c r="E18" s="264">
        <f>'FXŠ-Rekapitulace stavby'!E14</f>
        <v>0</v>
      </c>
      <c r="F18" s="264"/>
      <c r="G18" s="264"/>
      <c r="H18" s="264"/>
      <c r="I18" s="11" t="s">
        <v>22</v>
      </c>
      <c r="J18" s="12">
        <f>'FXŠ-Rekapitulace stavby'!AN14</f>
        <v>0</v>
      </c>
      <c r="K18" s="16"/>
      <c r="L18" s="27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</row>
    <row r="19" spans="1:31" s="20" customFormat="1" ht="6.95" customHeight="1">
      <c r="A19" s="16"/>
      <c r="B19" s="17"/>
      <c r="C19" s="16"/>
      <c r="D19" s="16"/>
      <c r="E19" s="16"/>
      <c r="F19" s="16"/>
      <c r="G19" s="16"/>
      <c r="H19" s="16"/>
      <c r="I19" s="16"/>
      <c r="J19" s="16"/>
      <c r="K19" s="16"/>
      <c r="L19" s="27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s="20" customFormat="1" ht="12" customHeight="1">
      <c r="A20" s="16"/>
      <c r="B20" s="17"/>
      <c r="C20" s="16"/>
      <c r="D20" s="11" t="s">
        <v>24</v>
      </c>
      <c r="E20" s="16"/>
      <c r="F20" s="16" t="s">
        <v>25</v>
      </c>
      <c r="G20" s="16"/>
      <c r="H20" s="16"/>
      <c r="I20" s="11" t="s">
        <v>21</v>
      </c>
      <c r="J20" s="12"/>
      <c r="K20" s="16"/>
      <c r="L20" s="27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</row>
    <row r="21" spans="1:31" s="20" customFormat="1" ht="18" customHeight="1">
      <c r="A21" s="16"/>
      <c r="B21" s="17"/>
      <c r="C21" s="16"/>
      <c r="D21" s="16"/>
      <c r="E21" s="12"/>
      <c r="F21" s="16"/>
      <c r="G21" s="16"/>
      <c r="H21" s="16"/>
      <c r="I21" s="11" t="s">
        <v>22</v>
      </c>
      <c r="J21" s="12"/>
      <c r="K21" s="16"/>
      <c r="L21" s="27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spans="1:31" s="20" customFormat="1" ht="6.95" customHeight="1">
      <c r="A22" s="16"/>
      <c r="B22" s="17"/>
      <c r="C22" s="16"/>
      <c r="D22" s="16"/>
      <c r="E22" s="16"/>
      <c r="F22" s="16"/>
      <c r="G22" s="16"/>
      <c r="H22" s="16"/>
      <c r="I22" s="16"/>
      <c r="J22" s="16"/>
      <c r="K22" s="16"/>
      <c r="L22" s="27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</row>
    <row r="23" spans="1:31" s="20" customFormat="1" ht="12" customHeight="1">
      <c r="A23" s="16"/>
      <c r="B23" s="17"/>
      <c r="C23" s="16"/>
      <c r="D23" s="11" t="s">
        <v>27</v>
      </c>
      <c r="E23" s="16"/>
      <c r="F23" s="16" t="s">
        <v>25</v>
      </c>
      <c r="G23" s="16"/>
      <c r="H23" s="16"/>
      <c r="I23" s="11" t="s">
        <v>21</v>
      </c>
      <c r="J23" s="12"/>
      <c r="K23" s="16"/>
      <c r="L23" s="27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</row>
    <row r="24" spans="1:31" s="20" customFormat="1" ht="18" customHeight="1">
      <c r="A24" s="16"/>
      <c r="B24" s="17"/>
      <c r="C24" s="16"/>
      <c r="D24" s="16"/>
      <c r="E24" s="12"/>
      <c r="F24" s="16"/>
      <c r="G24" s="16"/>
      <c r="H24" s="16"/>
      <c r="I24" s="11" t="s">
        <v>22</v>
      </c>
      <c r="J24" s="12"/>
      <c r="K24" s="16"/>
      <c r="L24" s="27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</row>
    <row r="25" spans="1:31" s="20" customFormat="1" ht="6.95" hidden="1" customHeight="1">
      <c r="A25" s="16"/>
      <c r="B25" s="17"/>
      <c r="C25" s="16"/>
      <c r="D25" s="16"/>
      <c r="E25" s="16"/>
      <c r="F25" s="16"/>
      <c r="G25" s="16"/>
      <c r="H25" s="16"/>
      <c r="I25" s="16"/>
      <c r="J25" s="16"/>
      <c r="K25" s="16"/>
      <c r="L25" s="27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</row>
    <row r="26" spans="1:31" s="20" customFormat="1" ht="12" customHeight="1">
      <c r="A26" s="16"/>
      <c r="B26" s="17"/>
      <c r="C26" s="16"/>
      <c r="D26" s="11" t="s">
        <v>28</v>
      </c>
      <c r="E26" s="16"/>
      <c r="F26" s="16"/>
      <c r="G26" s="16"/>
      <c r="H26" s="16"/>
      <c r="I26" s="16"/>
      <c r="J26" s="16"/>
      <c r="K26" s="16"/>
      <c r="L26" s="27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</row>
    <row r="27" spans="1:31" s="99" customFormat="1" ht="16.5" customHeight="1">
      <c r="A27" s="96"/>
      <c r="B27" s="97"/>
      <c r="C27" s="96"/>
      <c r="D27" s="96"/>
      <c r="E27" s="265"/>
      <c r="F27" s="265"/>
      <c r="G27" s="265"/>
      <c r="H27" s="26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0" customFormat="1" ht="6.95" hidden="1" customHeight="1">
      <c r="A28" s="16"/>
      <c r="B28" s="17"/>
      <c r="C28" s="16"/>
      <c r="D28" s="16"/>
      <c r="E28" s="16"/>
      <c r="F28" s="16"/>
      <c r="G28" s="16"/>
      <c r="H28" s="16"/>
      <c r="I28" s="16"/>
      <c r="J28" s="16"/>
      <c r="K28" s="16"/>
      <c r="L28" s="27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</row>
    <row r="29" spans="1:31" s="20" customFormat="1" ht="6.95" customHeight="1">
      <c r="A29" s="16"/>
      <c r="B29" s="17"/>
      <c r="C29" s="16"/>
      <c r="D29" s="52"/>
      <c r="E29" s="52"/>
      <c r="F29" s="52"/>
      <c r="G29" s="52"/>
      <c r="H29" s="52"/>
      <c r="I29" s="52"/>
      <c r="J29" s="52"/>
      <c r="K29" s="52"/>
      <c r="L29" s="27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</row>
    <row r="30" spans="1:31" s="20" customFormat="1" ht="25.5" customHeight="1">
      <c r="A30" s="16"/>
      <c r="B30" s="17"/>
      <c r="C30" s="16"/>
      <c r="D30" s="100" t="s">
        <v>29</v>
      </c>
      <c r="E30" s="16"/>
      <c r="F30" s="16"/>
      <c r="G30" s="16"/>
      <c r="H30" s="16"/>
      <c r="I30" s="16"/>
      <c r="J30" s="101">
        <v>0</v>
      </c>
      <c r="K30" s="16"/>
      <c r="L30" s="27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</row>
    <row r="31" spans="1:31" s="20" customFormat="1" ht="6.95" customHeight="1">
      <c r="A31" s="16"/>
      <c r="B31" s="17"/>
      <c r="C31" s="16"/>
      <c r="D31" s="52"/>
      <c r="E31" s="52"/>
      <c r="F31" s="52"/>
      <c r="G31" s="52"/>
      <c r="H31" s="52"/>
      <c r="I31" s="52"/>
      <c r="J31" s="52"/>
      <c r="K31" s="52"/>
      <c r="L31" s="27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</row>
    <row r="32" spans="1:31" s="20" customFormat="1" ht="14.45" customHeight="1">
      <c r="A32" s="16"/>
      <c r="B32" s="17"/>
      <c r="C32" s="16"/>
      <c r="D32" s="16"/>
      <c r="E32" s="16"/>
      <c r="F32" s="102" t="s">
        <v>31</v>
      </c>
      <c r="G32" s="16"/>
      <c r="H32" s="16"/>
      <c r="I32" s="102" t="s">
        <v>30</v>
      </c>
      <c r="J32" s="102" t="s">
        <v>32</v>
      </c>
      <c r="K32" s="16"/>
      <c r="L32" s="27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</row>
    <row r="33" spans="1:31" s="20" customFormat="1" ht="14.45" customHeight="1">
      <c r="A33" s="16"/>
      <c r="B33" s="17"/>
      <c r="C33" s="16"/>
      <c r="D33" s="103" t="s">
        <v>33</v>
      </c>
      <c r="E33" s="11" t="s">
        <v>34</v>
      </c>
      <c r="F33" s="104">
        <v>0</v>
      </c>
      <c r="G33" s="16"/>
      <c r="H33" s="16"/>
      <c r="I33" s="105">
        <v>0.21</v>
      </c>
      <c r="J33" s="104">
        <v>0</v>
      </c>
      <c r="K33" s="16"/>
      <c r="L33" s="27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</row>
    <row r="34" spans="1:31" s="20" customFormat="1" ht="14.45" customHeight="1">
      <c r="A34" s="16"/>
      <c r="B34" s="17"/>
      <c r="C34" s="16"/>
      <c r="D34" s="16"/>
      <c r="E34" s="11" t="s">
        <v>35</v>
      </c>
      <c r="F34" s="104">
        <f>ROUND((SUM(BF128:BF196)),  2)</f>
        <v>0</v>
      </c>
      <c r="G34" s="16"/>
      <c r="H34" s="16"/>
      <c r="I34" s="105">
        <v>0.15</v>
      </c>
      <c r="J34" s="104">
        <f>ROUND(((SUM(BF128:BF196))*I34),  2)</f>
        <v>0</v>
      </c>
      <c r="K34" s="16"/>
      <c r="L34" s="27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</row>
    <row r="35" spans="1:31" s="20" customFormat="1" ht="14.45" hidden="1" customHeight="1">
      <c r="A35" s="16"/>
      <c r="B35" s="17"/>
      <c r="C35" s="16"/>
      <c r="D35" s="16"/>
      <c r="E35" s="11" t="s">
        <v>36</v>
      </c>
      <c r="F35" s="104">
        <f>ROUND((SUM(BG128:BG196)),  2)</f>
        <v>0</v>
      </c>
      <c r="G35" s="16"/>
      <c r="H35" s="16"/>
      <c r="I35" s="105">
        <v>0.21</v>
      </c>
      <c r="J35" s="104">
        <f>0</f>
        <v>0</v>
      </c>
      <c r="K35" s="16"/>
      <c r="L35" s="27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</row>
    <row r="36" spans="1:31" s="20" customFormat="1" ht="14.45" hidden="1" customHeight="1">
      <c r="A36" s="16"/>
      <c r="B36" s="17"/>
      <c r="C36" s="16"/>
      <c r="D36" s="16"/>
      <c r="E36" s="11" t="s">
        <v>37</v>
      </c>
      <c r="F36" s="104">
        <f>ROUND((SUM(BH128:BH196)),  2)</f>
        <v>0</v>
      </c>
      <c r="G36" s="16"/>
      <c r="H36" s="16"/>
      <c r="I36" s="105">
        <v>0.15</v>
      </c>
      <c r="J36" s="104">
        <f>0</f>
        <v>0</v>
      </c>
      <c r="K36" s="16"/>
      <c r="L36" s="27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1:31" s="20" customFormat="1" ht="14.45" hidden="1" customHeight="1">
      <c r="A37" s="16"/>
      <c r="B37" s="17"/>
      <c r="C37" s="16"/>
      <c r="D37" s="16"/>
      <c r="E37" s="11" t="s">
        <v>38</v>
      </c>
      <c r="F37" s="104">
        <f>ROUND((SUM(BI128:BI196)),  2)</f>
        <v>0</v>
      </c>
      <c r="G37" s="16"/>
      <c r="H37" s="16"/>
      <c r="I37" s="105">
        <v>0</v>
      </c>
      <c r="J37" s="104">
        <f>0</f>
        <v>0</v>
      </c>
      <c r="K37" s="16"/>
      <c r="L37" s="27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</row>
    <row r="38" spans="1:31" s="20" customFormat="1" ht="6.95" customHeight="1">
      <c r="A38" s="16"/>
      <c r="B38" s="17"/>
      <c r="C38" s="16"/>
      <c r="D38" s="16"/>
      <c r="E38" s="16"/>
      <c r="F38" s="16"/>
      <c r="G38" s="16"/>
      <c r="H38" s="16"/>
      <c r="I38" s="16"/>
      <c r="J38" s="16"/>
      <c r="K38" s="16"/>
      <c r="L38" s="27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</row>
    <row r="39" spans="1:31" s="20" customFormat="1" ht="25.5" customHeight="1">
      <c r="A39" s="16"/>
      <c r="B39" s="17"/>
      <c r="C39" s="106"/>
      <c r="D39" s="107" t="s">
        <v>39</v>
      </c>
      <c r="E39" s="46"/>
      <c r="F39" s="46"/>
      <c r="G39" s="108" t="s">
        <v>40</v>
      </c>
      <c r="H39" s="109" t="s">
        <v>41</v>
      </c>
      <c r="I39" s="46"/>
      <c r="J39" s="58">
        <v>0</v>
      </c>
      <c r="K39" s="110"/>
      <c r="L39" s="27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</row>
    <row r="40" spans="1:31" s="20" customFormat="1" ht="14.45" customHeight="1">
      <c r="A40" s="16"/>
      <c r="B40" s="17"/>
      <c r="C40" s="16"/>
      <c r="D40" s="16"/>
      <c r="E40" s="16"/>
      <c r="F40" s="16"/>
      <c r="G40" s="16"/>
      <c r="H40" s="16"/>
      <c r="I40" s="16"/>
      <c r="J40" s="16"/>
      <c r="K40" s="16"/>
      <c r="L40" s="27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1" ht="14.45" customHeight="1">
      <c r="B41" s="6"/>
      <c r="L41" s="6"/>
    </row>
    <row r="42" spans="1:31" ht="14.45" customHeight="1">
      <c r="B42" s="6"/>
      <c r="L42" s="6"/>
    </row>
    <row r="43" spans="1:31" ht="14.45" customHeight="1">
      <c r="B43" s="6"/>
      <c r="L43" s="6"/>
    </row>
    <row r="44" spans="1:31" ht="14.45" customHeight="1">
      <c r="B44" s="6"/>
      <c r="L44" s="6"/>
    </row>
    <row r="45" spans="1:31" ht="14.45" customHeight="1">
      <c r="B45" s="6"/>
      <c r="L45" s="6"/>
    </row>
    <row r="46" spans="1:31" ht="14.45" customHeight="1">
      <c r="B46" s="6"/>
      <c r="L46" s="6"/>
    </row>
    <row r="47" spans="1:31" ht="14.45" customHeight="1">
      <c r="B47" s="6"/>
      <c r="L47" s="6"/>
    </row>
    <row r="48" spans="1:31" ht="14.45" customHeight="1">
      <c r="B48" s="6"/>
      <c r="L48" s="6"/>
    </row>
    <row r="49" spans="1:31" ht="14.45" hidden="1" customHeight="1">
      <c r="B49" s="6"/>
      <c r="L49" s="6"/>
    </row>
    <row r="50" spans="1:31" s="20" customFormat="1" ht="14.45" customHeight="1">
      <c r="B50" s="27"/>
      <c r="D50" s="28" t="s">
        <v>42</v>
      </c>
      <c r="E50" s="29"/>
      <c r="F50" s="29"/>
      <c r="G50" s="28" t="s">
        <v>43</v>
      </c>
      <c r="H50" s="29"/>
      <c r="I50" s="29"/>
      <c r="J50" s="29"/>
      <c r="K50" s="29"/>
      <c r="L50" s="27"/>
    </row>
    <row r="51" spans="1:31">
      <c r="B51" s="6"/>
      <c r="L51" s="6"/>
    </row>
    <row r="52" spans="1:31">
      <c r="B52" s="6"/>
      <c r="L52" s="6"/>
    </row>
    <row r="53" spans="1:31">
      <c r="B53" s="6"/>
      <c r="L53" s="6"/>
    </row>
    <row r="54" spans="1:31">
      <c r="B54" s="6"/>
      <c r="L54" s="6"/>
    </row>
    <row r="55" spans="1:31">
      <c r="B55" s="6"/>
      <c r="L55" s="6"/>
    </row>
    <row r="56" spans="1:31">
      <c r="B56" s="6"/>
      <c r="L56" s="6"/>
    </row>
    <row r="57" spans="1:31">
      <c r="B57" s="6"/>
      <c r="L57" s="6"/>
    </row>
    <row r="58" spans="1:31">
      <c r="B58" s="6"/>
      <c r="L58" s="6"/>
    </row>
    <row r="59" spans="1:31">
      <c r="B59" s="6"/>
      <c r="L59" s="6"/>
    </row>
    <row r="60" spans="1:31">
      <c r="B60" s="6"/>
      <c r="L60" s="6"/>
    </row>
    <row r="61" spans="1:31" s="20" customFormat="1" ht="12.75">
      <c r="A61" s="16"/>
      <c r="B61" s="17"/>
      <c r="C61" s="16"/>
      <c r="D61" s="30" t="s">
        <v>44</v>
      </c>
      <c r="E61" s="19"/>
      <c r="F61" s="111" t="s">
        <v>45</v>
      </c>
      <c r="G61" s="30" t="s">
        <v>44</v>
      </c>
      <c r="H61" s="19"/>
      <c r="I61" s="19"/>
      <c r="J61" s="112" t="s">
        <v>45</v>
      </c>
      <c r="K61" s="19"/>
      <c r="L61" s="27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</row>
    <row r="62" spans="1:31" hidden="1">
      <c r="B62" s="6"/>
      <c r="L62" s="6"/>
    </row>
    <row r="63" spans="1:31" hidden="1">
      <c r="B63" s="6"/>
      <c r="L63" s="6"/>
    </row>
    <row r="64" spans="1:31" hidden="1">
      <c r="B64" s="6"/>
      <c r="L64" s="6"/>
    </row>
    <row r="65" spans="1:31" s="20" customFormat="1" ht="12.75">
      <c r="A65" s="16"/>
      <c r="B65" s="17"/>
      <c r="C65" s="16"/>
      <c r="D65" s="28" t="s">
        <v>46</v>
      </c>
      <c r="E65" s="31"/>
      <c r="F65" s="31"/>
      <c r="G65" s="28" t="s">
        <v>47</v>
      </c>
      <c r="H65" s="31"/>
      <c r="I65" s="31"/>
      <c r="J65" s="31"/>
      <c r="K65" s="31"/>
      <c r="L65" s="27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</row>
    <row r="66" spans="1:31">
      <c r="B66" s="6"/>
      <c r="L66" s="6"/>
    </row>
    <row r="67" spans="1:31" ht="15.75">
      <c r="B67" s="6"/>
      <c r="D67" s="113" t="s">
        <v>69</v>
      </c>
      <c r="E67" s="114" t="s">
        <v>90</v>
      </c>
      <c r="F67" s="114" t="s">
        <v>91</v>
      </c>
      <c r="G67" s="115"/>
      <c r="H67" s="115"/>
      <c r="I67" s="115"/>
      <c r="J67" s="116">
        <v>0</v>
      </c>
      <c r="L67" s="6"/>
    </row>
    <row r="68" spans="1:31" hidden="1">
      <c r="B68" s="6"/>
      <c r="L68" s="6"/>
    </row>
    <row r="69" spans="1:31" hidden="1">
      <c r="B69" s="6"/>
      <c r="L69" s="6"/>
    </row>
    <row r="70" spans="1:31" hidden="1">
      <c r="B70" s="6"/>
      <c r="L70" s="6"/>
    </row>
    <row r="71" spans="1:31" hidden="1">
      <c r="B71" s="6"/>
      <c r="L71" s="6"/>
    </row>
    <row r="72" spans="1:31" hidden="1">
      <c r="B72" s="6"/>
      <c r="L72" s="6"/>
    </row>
    <row r="73" spans="1:31" hidden="1">
      <c r="B73" s="6"/>
      <c r="L73" s="6"/>
    </row>
    <row r="74" spans="1:31" hidden="1">
      <c r="B74" s="6"/>
      <c r="L74" s="6"/>
    </row>
    <row r="75" spans="1:31" hidden="1">
      <c r="B75" s="6"/>
      <c r="L75" s="6"/>
    </row>
    <row r="76" spans="1:31" s="20" customFormat="1" ht="12.75" hidden="1">
      <c r="A76" s="16"/>
      <c r="B76" s="17"/>
      <c r="C76" s="16"/>
      <c r="D76" s="30" t="s">
        <v>44</v>
      </c>
      <c r="E76" s="19"/>
      <c r="F76" s="111" t="s">
        <v>45</v>
      </c>
      <c r="G76" s="30" t="s">
        <v>44</v>
      </c>
      <c r="H76" s="19"/>
      <c r="I76" s="19"/>
      <c r="J76" s="112" t="s">
        <v>45</v>
      </c>
      <c r="K76" s="19"/>
      <c r="L76" s="27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</row>
    <row r="77" spans="1:31" s="20" customFormat="1" ht="14.45" hidden="1" customHeight="1">
      <c r="A77" s="16"/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27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</row>
    <row r="79" spans="1:31" ht="12.75">
      <c r="C79" s="117"/>
      <c r="D79" s="118" t="s">
        <v>69</v>
      </c>
      <c r="E79" s="119" t="s">
        <v>92</v>
      </c>
      <c r="F79" s="119" t="s">
        <v>93</v>
      </c>
      <c r="G79" s="120"/>
      <c r="H79" s="120"/>
      <c r="I79" s="120"/>
      <c r="J79" s="121">
        <v>0</v>
      </c>
    </row>
    <row r="80" spans="1:31" ht="12.75">
      <c r="C80" s="117"/>
      <c r="D80" s="118" t="s">
        <v>69</v>
      </c>
      <c r="E80" s="119" t="s">
        <v>94</v>
      </c>
      <c r="F80" s="119" t="s">
        <v>95</v>
      </c>
      <c r="G80" s="120"/>
      <c r="H80" s="120"/>
      <c r="I80" s="120"/>
      <c r="J80" s="121">
        <v>0</v>
      </c>
    </row>
    <row r="81" spans="1:47" s="20" customFormat="1" ht="6.95" hidden="1" customHeight="1">
      <c r="A81" s="16"/>
      <c r="B81" s="34"/>
      <c r="C81" s="122"/>
      <c r="D81" s="122"/>
      <c r="E81" s="122"/>
      <c r="F81" s="122"/>
      <c r="G81" s="122"/>
      <c r="H81" s="122"/>
      <c r="I81" s="122"/>
      <c r="J81" s="122"/>
      <c r="K81" s="35"/>
      <c r="L81" s="27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47" s="20" customFormat="1" ht="24.95" hidden="1" customHeight="1">
      <c r="A82" s="16"/>
      <c r="B82" s="17"/>
      <c r="C82" s="123" t="s">
        <v>96</v>
      </c>
      <c r="D82" s="124"/>
      <c r="E82" s="124"/>
      <c r="F82" s="124"/>
      <c r="G82" s="124"/>
      <c r="H82" s="124"/>
      <c r="I82" s="124"/>
      <c r="J82" s="124"/>
      <c r="K82" s="16"/>
      <c r="L82" s="27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47" s="20" customFormat="1" ht="6.95" hidden="1" customHeight="1">
      <c r="A83" s="16"/>
      <c r="B83" s="17"/>
      <c r="C83" s="124"/>
      <c r="D83" s="124"/>
      <c r="E83" s="124"/>
      <c r="F83" s="124"/>
      <c r="G83" s="124"/>
      <c r="H83" s="124"/>
      <c r="I83" s="124"/>
      <c r="J83" s="124"/>
      <c r="K83" s="16"/>
      <c r="L83" s="27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47" s="20" customFormat="1" ht="12" hidden="1" customHeight="1">
      <c r="A84" s="16"/>
      <c r="B84" s="17"/>
      <c r="C84" s="125" t="s">
        <v>11</v>
      </c>
      <c r="D84" s="124"/>
      <c r="E84" s="124" t="s">
        <v>12</v>
      </c>
      <c r="F84" s="124"/>
      <c r="G84" s="124"/>
      <c r="H84" s="124"/>
      <c r="I84" s="124"/>
      <c r="J84" s="124"/>
      <c r="K84" s="16"/>
      <c r="L84" s="27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47" s="20" customFormat="1" ht="16.5" hidden="1" customHeight="1">
      <c r="A85" s="16"/>
      <c r="B85" s="17"/>
      <c r="C85" s="124"/>
      <c r="D85" s="124"/>
      <c r="E85" s="270"/>
      <c r="F85" s="270"/>
      <c r="G85" s="270"/>
      <c r="H85" s="270"/>
      <c r="I85" s="124"/>
      <c r="J85" s="124"/>
      <c r="K85" s="16"/>
      <c r="L85" s="27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47" s="20" customFormat="1" ht="12" hidden="1" customHeight="1">
      <c r="A86" s="16"/>
      <c r="B86" s="17"/>
      <c r="C86" s="125" t="s">
        <v>89</v>
      </c>
      <c r="D86" s="124"/>
      <c r="E86" s="124"/>
      <c r="F86" s="124"/>
      <c r="G86" s="124"/>
      <c r="H86" s="124"/>
      <c r="I86" s="124"/>
      <c r="J86" s="124"/>
      <c r="K86" s="16"/>
      <c r="L86" s="27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</row>
    <row r="87" spans="1:47" s="20" customFormat="1" ht="16.5" hidden="1" customHeight="1">
      <c r="A87" s="16"/>
      <c r="B87" s="17"/>
      <c r="C87" s="124"/>
      <c r="D87" s="124"/>
      <c r="E87" s="267"/>
      <c r="F87" s="267"/>
      <c r="G87" s="267"/>
      <c r="H87" s="267"/>
      <c r="I87" s="124"/>
      <c r="J87" s="124"/>
      <c r="K87" s="16"/>
      <c r="L87" s="27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47" s="20" customFormat="1" ht="6.95" hidden="1" customHeight="1">
      <c r="A88" s="16"/>
      <c r="B88" s="17"/>
      <c r="C88" s="124"/>
      <c r="D88" s="124"/>
      <c r="E88" s="124"/>
      <c r="F88" s="124"/>
      <c r="G88" s="124"/>
      <c r="H88" s="124"/>
      <c r="I88" s="124"/>
      <c r="J88" s="124"/>
      <c r="K88" s="16"/>
      <c r="L88" s="27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</row>
    <row r="89" spans="1:47" s="20" customFormat="1" ht="12" hidden="1" customHeight="1">
      <c r="A89" s="16"/>
      <c r="B89" s="17"/>
      <c r="C89" s="125" t="s">
        <v>15</v>
      </c>
      <c r="D89" s="124"/>
      <c r="E89" s="124"/>
      <c r="F89" s="125" t="str">
        <f>F12</f>
        <v>Liberec</v>
      </c>
      <c r="G89" s="124"/>
      <c r="H89" s="124"/>
      <c r="I89" s="125" t="s">
        <v>17</v>
      </c>
      <c r="J89" s="126">
        <f>IF(J12="","",J12)</f>
        <v>43768</v>
      </c>
      <c r="K89" s="16"/>
      <c r="L89" s="27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</row>
    <row r="90" spans="1:47" s="20" customFormat="1" ht="6.95" hidden="1" customHeight="1">
      <c r="A90" s="16"/>
      <c r="B90" s="17"/>
      <c r="C90" s="124"/>
      <c r="D90" s="124"/>
      <c r="E90" s="124"/>
      <c r="F90" s="124"/>
      <c r="G90" s="124"/>
      <c r="H90" s="124"/>
      <c r="I90" s="124"/>
      <c r="J90" s="124"/>
      <c r="K90" s="16"/>
      <c r="L90" s="27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</row>
    <row r="91" spans="1:47" s="20" customFormat="1" ht="15.2" hidden="1" customHeight="1">
      <c r="A91" s="16"/>
      <c r="B91" s="17"/>
      <c r="C91" s="125" t="s">
        <v>19</v>
      </c>
      <c r="D91" s="124"/>
      <c r="E91" s="124"/>
      <c r="F91" s="125" t="s">
        <v>20</v>
      </c>
      <c r="G91" s="124"/>
      <c r="H91" s="124"/>
      <c r="I91" s="125" t="s">
        <v>24</v>
      </c>
      <c r="J91" s="127" t="s">
        <v>25</v>
      </c>
      <c r="K91" s="16"/>
      <c r="L91" s="27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</row>
    <row r="92" spans="1:47" s="20" customFormat="1" ht="15.2" hidden="1" customHeight="1">
      <c r="A92" s="16"/>
      <c r="B92" s="17"/>
      <c r="C92" s="125" t="s">
        <v>23</v>
      </c>
      <c r="D92" s="124"/>
      <c r="E92" s="124"/>
      <c r="F92" s="125">
        <f>IF(E18="","",E18)</f>
        <v>0</v>
      </c>
      <c r="G92" s="124"/>
      <c r="H92" s="124"/>
      <c r="I92" s="125" t="s">
        <v>27</v>
      </c>
      <c r="J92" s="127" t="s">
        <v>25</v>
      </c>
      <c r="K92" s="16"/>
      <c r="L92" s="27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47" s="20" customFormat="1" ht="10.35" hidden="1" customHeight="1">
      <c r="A93" s="16"/>
      <c r="B93" s="17"/>
      <c r="C93" s="124"/>
      <c r="D93" s="124"/>
      <c r="E93" s="124"/>
      <c r="F93" s="124"/>
      <c r="G93" s="124"/>
      <c r="H93" s="124"/>
      <c r="I93" s="124"/>
      <c r="J93" s="124"/>
      <c r="K93" s="16"/>
      <c r="L93" s="27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</row>
    <row r="94" spans="1:47" s="20" customFormat="1" ht="29.25" hidden="1" customHeight="1">
      <c r="A94" s="16"/>
      <c r="B94" s="17"/>
      <c r="C94" s="128" t="s">
        <v>97</v>
      </c>
      <c r="D94" s="129"/>
      <c r="E94" s="129"/>
      <c r="F94" s="129"/>
      <c r="G94" s="129"/>
      <c r="H94" s="129"/>
      <c r="I94" s="129"/>
      <c r="J94" s="130" t="s">
        <v>98</v>
      </c>
      <c r="K94" s="106"/>
      <c r="L94" s="27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47" s="20" customFormat="1" ht="10.35" hidden="1" customHeight="1">
      <c r="A95" s="16"/>
      <c r="B95" s="17"/>
      <c r="C95" s="124"/>
      <c r="D95" s="124"/>
      <c r="E95" s="124"/>
      <c r="F95" s="124"/>
      <c r="G95" s="124"/>
      <c r="H95" s="124"/>
      <c r="I95" s="124"/>
      <c r="J95" s="124"/>
      <c r="K95" s="16"/>
      <c r="L95" s="27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</row>
    <row r="96" spans="1:47" s="20" customFormat="1" ht="22.9" hidden="1" customHeight="1">
      <c r="A96" s="16"/>
      <c r="B96" s="17"/>
      <c r="C96" s="131" t="s">
        <v>99</v>
      </c>
      <c r="D96" s="124"/>
      <c r="E96" s="124"/>
      <c r="F96" s="124"/>
      <c r="G96" s="124"/>
      <c r="H96" s="124"/>
      <c r="I96" s="124"/>
      <c r="J96" s="132">
        <f>J128</f>
        <v>0</v>
      </c>
      <c r="K96" s="16"/>
      <c r="L96" s="27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U96" s="3" t="s">
        <v>100</v>
      </c>
    </row>
    <row r="97" spans="1:31" s="133" customFormat="1" ht="24.95" hidden="1" customHeight="1">
      <c r="B97" s="134"/>
      <c r="C97" s="135"/>
      <c r="D97" s="136" t="s">
        <v>101</v>
      </c>
      <c r="E97" s="137"/>
      <c r="F97" s="137"/>
      <c r="G97" s="137"/>
      <c r="H97" s="137"/>
      <c r="I97" s="137"/>
      <c r="J97" s="138">
        <f>J129</f>
        <v>0</v>
      </c>
      <c r="L97" s="134"/>
    </row>
    <row r="98" spans="1:31" s="81" customFormat="1" ht="14.85" hidden="1" customHeight="1">
      <c r="B98" s="139"/>
      <c r="C98" s="140"/>
      <c r="D98" s="141" t="s">
        <v>102</v>
      </c>
      <c r="E98" s="142"/>
      <c r="F98" s="142"/>
      <c r="G98" s="142"/>
      <c r="H98" s="142"/>
      <c r="I98" s="142"/>
      <c r="J98" s="143">
        <f>J132</f>
        <v>0</v>
      </c>
      <c r="L98" s="139"/>
    </row>
    <row r="99" spans="1:31" s="81" customFormat="1" ht="14.85" hidden="1" customHeight="1">
      <c r="B99" s="139"/>
      <c r="C99" s="140"/>
      <c r="D99" s="141" t="s">
        <v>103</v>
      </c>
      <c r="E99" s="142"/>
      <c r="F99" s="142"/>
      <c r="G99" s="142"/>
      <c r="H99" s="142"/>
      <c r="I99" s="142"/>
      <c r="J99" s="143">
        <f>J138</f>
        <v>0</v>
      </c>
      <c r="L99" s="139"/>
    </row>
    <row r="100" spans="1:31" s="81" customFormat="1" ht="14.85" hidden="1" customHeight="1">
      <c r="B100" s="139"/>
      <c r="C100" s="140"/>
      <c r="D100" s="141" t="s">
        <v>104</v>
      </c>
      <c r="E100" s="142"/>
      <c r="F100" s="142"/>
      <c r="G100" s="142"/>
      <c r="H100" s="142"/>
      <c r="I100" s="142"/>
      <c r="J100" s="143">
        <f>J143</f>
        <v>0</v>
      </c>
      <c r="L100" s="139"/>
    </row>
    <row r="101" spans="1:31" s="81" customFormat="1" ht="14.85" customHeight="1">
      <c r="B101" s="139"/>
      <c r="C101" s="124"/>
      <c r="D101" s="118" t="s">
        <v>69</v>
      </c>
      <c r="E101" s="119" t="s">
        <v>105</v>
      </c>
      <c r="F101" s="119" t="s">
        <v>106</v>
      </c>
      <c r="G101" s="120"/>
      <c r="H101" s="120"/>
      <c r="I101" s="120"/>
      <c r="J101" s="121">
        <v>0</v>
      </c>
      <c r="L101" s="139"/>
    </row>
    <row r="102" spans="1:31" s="81" customFormat="1" ht="21.95" customHeight="1">
      <c r="B102" s="139"/>
      <c r="C102" s="140"/>
      <c r="D102" s="141" t="s">
        <v>107</v>
      </c>
      <c r="E102" s="142"/>
      <c r="F102" s="142"/>
      <c r="G102" s="142"/>
      <c r="H102" s="142"/>
      <c r="I102" s="142"/>
      <c r="J102" s="143">
        <v>0</v>
      </c>
      <c r="L102" s="139"/>
    </row>
    <row r="103" spans="1:31" s="133" customFormat="1" ht="24.95" customHeight="1">
      <c r="B103" s="134"/>
      <c r="C103" s="144"/>
      <c r="D103" s="145" t="s">
        <v>108</v>
      </c>
      <c r="E103" s="146"/>
      <c r="F103" s="146"/>
      <c r="G103" s="147"/>
      <c r="H103" s="147"/>
      <c r="I103" s="147"/>
      <c r="J103" s="148">
        <v>0</v>
      </c>
      <c r="L103" s="134"/>
    </row>
    <row r="104" spans="1:31" s="81" customFormat="1" ht="19.899999999999999" customHeight="1">
      <c r="B104" s="139"/>
      <c r="D104" s="149" t="s">
        <v>109</v>
      </c>
      <c r="E104" s="150"/>
      <c r="F104" s="150"/>
      <c r="G104" s="150"/>
      <c r="H104" s="150"/>
      <c r="I104" s="150"/>
      <c r="J104" s="151">
        <v>0</v>
      </c>
      <c r="L104" s="139"/>
    </row>
    <row r="105" spans="1:31" s="81" customFormat="1" ht="19.899999999999999" customHeight="1">
      <c r="B105" s="139"/>
      <c r="D105" s="149" t="s">
        <v>110</v>
      </c>
      <c r="E105" s="150"/>
      <c r="F105" s="150"/>
      <c r="G105" s="150"/>
      <c r="H105" s="150"/>
      <c r="I105" s="150"/>
      <c r="J105" s="151">
        <v>0</v>
      </c>
      <c r="L105" s="139"/>
    </row>
    <row r="106" spans="1:31" s="81" customFormat="1" ht="19.899999999999999" customHeight="1">
      <c r="B106" s="139"/>
      <c r="D106" s="149" t="s">
        <v>111</v>
      </c>
      <c r="E106" s="150"/>
      <c r="F106" s="150"/>
      <c r="G106" s="150"/>
      <c r="H106" s="150"/>
      <c r="I106" s="150"/>
      <c r="J106" s="151">
        <v>0</v>
      </c>
      <c r="L106" s="139"/>
    </row>
    <row r="107" spans="1:31" s="81" customFormat="1" ht="19.899999999999999" customHeight="1">
      <c r="B107" s="139"/>
      <c r="D107" s="149" t="s">
        <v>112</v>
      </c>
      <c r="E107" s="150"/>
      <c r="F107" s="150"/>
      <c r="G107" s="150"/>
      <c r="H107" s="150"/>
      <c r="I107" s="150"/>
      <c r="J107" s="151">
        <v>0</v>
      </c>
      <c r="L107" s="139"/>
    </row>
    <row r="108" spans="1:31" s="133" customFormat="1" ht="24.95" customHeight="1">
      <c r="B108" s="134"/>
      <c r="C108" s="81"/>
      <c r="D108" s="149" t="s">
        <v>113</v>
      </c>
      <c r="E108" s="150"/>
      <c r="F108" s="150"/>
      <c r="G108" s="150"/>
      <c r="H108" s="150"/>
      <c r="I108" s="150"/>
      <c r="J108" s="151">
        <v>0</v>
      </c>
      <c r="L108" s="134"/>
    </row>
    <row r="109" spans="1:31" s="20" customFormat="1" ht="21.95" customHeight="1">
      <c r="A109" s="16"/>
      <c r="B109" s="17"/>
      <c r="C109" s="16"/>
      <c r="D109" s="16"/>
      <c r="E109" s="16"/>
      <c r="F109" s="16"/>
      <c r="G109" s="16"/>
      <c r="H109" s="16"/>
      <c r="I109" s="16"/>
      <c r="J109" s="16"/>
      <c r="K109" s="16"/>
      <c r="L109" s="27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</row>
    <row r="110" spans="1:31" s="20" customFormat="1" ht="6.95" customHeight="1">
      <c r="A110" s="16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27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</row>
    <row r="114" spans="1:63" s="20" customFormat="1" ht="6.95" customHeight="1">
      <c r="A114" s="16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27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</row>
    <row r="115" spans="1:63" s="20" customFormat="1" ht="24.95" customHeight="1">
      <c r="A115" s="16"/>
      <c r="B115" s="17"/>
      <c r="C115" s="7" t="s">
        <v>114</v>
      </c>
      <c r="D115" s="16"/>
      <c r="E115" s="16"/>
      <c r="F115" s="16"/>
      <c r="G115" s="16"/>
      <c r="H115" s="16"/>
      <c r="I115" s="16"/>
      <c r="J115" s="16"/>
      <c r="K115" s="16"/>
      <c r="L115" s="27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</row>
    <row r="116" spans="1:63" s="20" customFormat="1" ht="6.95" customHeight="1">
      <c r="A116" s="16"/>
      <c r="B116" s="17"/>
      <c r="C116" s="16"/>
      <c r="D116" s="16"/>
      <c r="E116" s="16"/>
      <c r="F116" s="16"/>
      <c r="G116" s="16"/>
      <c r="H116" s="16"/>
      <c r="I116" s="16"/>
      <c r="J116" s="16"/>
      <c r="K116" s="16"/>
      <c r="L116" s="27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</row>
    <row r="117" spans="1:63" s="20" customFormat="1" ht="12" customHeight="1">
      <c r="A117" s="16"/>
      <c r="B117" s="17"/>
      <c r="C117" s="11" t="s">
        <v>11</v>
      </c>
      <c r="D117" s="16"/>
      <c r="E117" s="152" t="s">
        <v>12</v>
      </c>
      <c r="F117" s="16"/>
      <c r="G117" s="16"/>
      <c r="H117" s="16"/>
      <c r="I117" s="16"/>
      <c r="J117" s="16"/>
      <c r="K117" s="16"/>
      <c r="L117" s="27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</row>
    <row r="118" spans="1:63" s="20" customFormat="1" ht="16.5" customHeight="1">
      <c r="A118" s="16"/>
      <c r="B118" s="17"/>
      <c r="C118" s="16"/>
      <c r="D118" s="16"/>
      <c r="E118" s="268"/>
      <c r="F118" s="268"/>
      <c r="G118" s="268"/>
      <c r="H118" s="268"/>
      <c r="I118" s="16"/>
      <c r="J118" s="16"/>
      <c r="K118" s="16"/>
      <c r="L118" s="27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</row>
    <row r="119" spans="1:63" s="20" customFormat="1" ht="12" customHeight="1">
      <c r="A119" s="16"/>
      <c r="B119" s="17"/>
      <c r="C119" s="11" t="s">
        <v>89</v>
      </c>
      <c r="D119" s="16"/>
      <c r="E119" s="16"/>
      <c r="F119" s="16"/>
      <c r="G119" s="16"/>
      <c r="H119" s="16"/>
      <c r="I119" s="16"/>
      <c r="J119" s="16"/>
      <c r="K119" s="16"/>
      <c r="L119" s="27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</row>
    <row r="120" spans="1:63" s="20" customFormat="1" ht="16.5" customHeight="1">
      <c r="A120" s="16"/>
      <c r="B120" s="17"/>
      <c r="C120" s="16"/>
      <c r="D120" s="16"/>
      <c r="E120" s="269"/>
      <c r="F120" s="269"/>
      <c r="G120" s="269"/>
      <c r="H120" s="269"/>
      <c r="I120" s="16"/>
      <c r="J120" s="16"/>
      <c r="K120" s="16"/>
      <c r="L120" s="27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</row>
    <row r="121" spans="1:63" s="20" customFormat="1" ht="6.95" customHeight="1">
      <c r="A121" s="16"/>
      <c r="B121" s="17"/>
      <c r="C121" s="16"/>
      <c r="D121" s="16"/>
      <c r="E121" s="16"/>
      <c r="F121" s="16"/>
      <c r="G121" s="16"/>
      <c r="H121" s="16"/>
      <c r="I121" s="16"/>
      <c r="J121" s="16"/>
      <c r="K121" s="16"/>
      <c r="L121" s="27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</row>
    <row r="122" spans="1:63" s="20" customFormat="1" ht="12" customHeight="1">
      <c r="A122" s="16"/>
      <c r="B122" s="17"/>
      <c r="C122" s="11" t="s">
        <v>15</v>
      </c>
      <c r="D122" s="16"/>
      <c r="E122" s="16"/>
      <c r="F122" s="12" t="str">
        <f>F12</f>
        <v>Liberec</v>
      </c>
      <c r="G122" s="16"/>
      <c r="H122" s="16"/>
      <c r="I122" s="11" t="s">
        <v>17</v>
      </c>
      <c r="J122" s="95">
        <f>IF(J12="","",J12)</f>
        <v>43768</v>
      </c>
      <c r="K122" s="16"/>
      <c r="L122" s="27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</row>
    <row r="123" spans="1:63" s="20" customFormat="1" ht="6.95" customHeight="1">
      <c r="A123" s="16"/>
      <c r="B123" s="17"/>
      <c r="C123" s="16"/>
      <c r="D123" s="16"/>
      <c r="E123" s="16"/>
      <c r="F123" s="16"/>
      <c r="G123" s="16"/>
      <c r="H123" s="16"/>
      <c r="I123" s="16"/>
      <c r="J123" s="16"/>
      <c r="K123" s="16"/>
      <c r="L123" s="27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</row>
    <row r="124" spans="1:63" s="20" customFormat="1" ht="15.2" customHeight="1">
      <c r="A124" s="16"/>
      <c r="B124" s="17"/>
      <c r="C124" s="11" t="s">
        <v>19</v>
      </c>
      <c r="D124" s="16"/>
      <c r="E124" s="16"/>
      <c r="F124" s="16" t="s">
        <v>20</v>
      </c>
      <c r="G124" s="16"/>
      <c r="H124" s="16"/>
      <c r="I124" s="11" t="s">
        <v>24</v>
      </c>
      <c r="J124" s="153" t="s">
        <v>25</v>
      </c>
      <c r="K124" s="16"/>
      <c r="L124" s="27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</row>
    <row r="125" spans="1:63" s="20" customFormat="1" ht="15.2" customHeight="1">
      <c r="A125" s="16"/>
      <c r="B125" s="17"/>
      <c r="C125" s="11" t="s">
        <v>23</v>
      </c>
      <c r="D125" s="16"/>
      <c r="E125" s="16"/>
      <c r="F125" s="12">
        <f>IF(E18="","",E18)</f>
        <v>0</v>
      </c>
      <c r="G125" s="16"/>
      <c r="H125" s="16"/>
      <c r="I125" s="11" t="s">
        <v>27</v>
      </c>
      <c r="J125" s="153" t="s">
        <v>25</v>
      </c>
      <c r="K125" s="16"/>
      <c r="L125" s="27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</row>
    <row r="126" spans="1:63" s="20" customFormat="1" ht="10.35" customHeight="1">
      <c r="A126" s="16"/>
      <c r="B126" s="17"/>
      <c r="C126" s="16"/>
      <c r="D126" s="16"/>
      <c r="E126" s="16"/>
      <c r="F126" s="16"/>
      <c r="G126" s="16"/>
      <c r="H126" s="16"/>
      <c r="I126" s="16"/>
      <c r="J126" s="16"/>
      <c r="K126" s="16"/>
      <c r="L126" s="27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</row>
    <row r="127" spans="1:63" s="161" customFormat="1" ht="29.25" customHeight="1">
      <c r="A127" s="154"/>
      <c r="B127" s="155"/>
      <c r="C127" s="156" t="s">
        <v>115</v>
      </c>
      <c r="D127" s="157" t="s">
        <v>55</v>
      </c>
      <c r="E127" s="157" t="s">
        <v>51</v>
      </c>
      <c r="F127" s="157" t="s">
        <v>52</v>
      </c>
      <c r="G127" s="157" t="s">
        <v>116</v>
      </c>
      <c r="H127" s="157" t="s">
        <v>117</v>
      </c>
      <c r="I127" s="157" t="s">
        <v>118</v>
      </c>
      <c r="J127" s="158" t="s">
        <v>98</v>
      </c>
      <c r="K127" s="159" t="s">
        <v>119</v>
      </c>
      <c r="L127" s="160"/>
      <c r="M127" s="48"/>
      <c r="N127" s="49" t="s">
        <v>33</v>
      </c>
      <c r="O127" s="49" t="s">
        <v>120</v>
      </c>
      <c r="P127" s="49" t="s">
        <v>121</v>
      </c>
      <c r="Q127" s="49" t="s">
        <v>122</v>
      </c>
      <c r="R127" s="49" t="s">
        <v>123</v>
      </c>
      <c r="S127" s="49" t="s">
        <v>124</v>
      </c>
      <c r="T127" s="50" t="s">
        <v>125</v>
      </c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</row>
    <row r="128" spans="1:63" s="20" customFormat="1" ht="22.9" customHeight="1">
      <c r="A128" s="16"/>
      <c r="B128" s="17"/>
      <c r="C128" s="56" t="s">
        <v>126</v>
      </c>
      <c r="D128" s="16"/>
      <c r="E128" s="16"/>
      <c r="F128" s="16"/>
      <c r="G128" s="16"/>
      <c r="H128" s="16"/>
      <c r="I128" s="16"/>
      <c r="J128" s="162">
        <v>0</v>
      </c>
      <c r="K128" s="16"/>
      <c r="L128" s="17"/>
      <c r="M128" s="51"/>
      <c r="N128" s="42"/>
      <c r="O128" s="52"/>
      <c r="P128" s="163" t="e">
        <f>P129+P149+P191</f>
        <v>#REF!</v>
      </c>
      <c r="Q128" s="52"/>
      <c r="R128" s="163" t="e">
        <f>R129+R149+R191</f>
        <v>#REF!</v>
      </c>
      <c r="S128" s="52"/>
      <c r="T128" s="164" t="e">
        <f>T129+T149+T191</f>
        <v>#REF!</v>
      </c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3" t="s">
        <v>69</v>
      </c>
      <c r="AU128" s="3" t="s">
        <v>100</v>
      </c>
      <c r="BK128" s="165" t="e">
        <f>BK129+BK149+BK191</f>
        <v>#REF!</v>
      </c>
    </row>
    <row r="129" spans="1:65" s="166" customFormat="1" ht="25.9" customHeight="1">
      <c r="B129" s="167"/>
      <c r="C129" s="115"/>
      <c r="D129" s="113" t="s">
        <v>69</v>
      </c>
      <c r="E129" s="114" t="s">
        <v>90</v>
      </c>
      <c r="F129" s="114" t="s">
        <v>91</v>
      </c>
      <c r="G129" s="115"/>
      <c r="H129" s="115"/>
      <c r="I129" s="115"/>
      <c r="J129" s="116">
        <v>0</v>
      </c>
      <c r="L129" s="167"/>
      <c r="M129" s="168"/>
      <c r="N129" s="169"/>
      <c r="O129" s="169"/>
      <c r="P129" s="170" t="e">
        <f>P130+#REF!+#REF!+#REF!+P131+P137</f>
        <v>#REF!</v>
      </c>
      <c r="Q129" s="169"/>
      <c r="R129" s="170" t="e">
        <f>R130+#REF!+#REF!+#REF!+R131+R137</f>
        <v>#REF!</v>
      </c>
      <c r="S129" s="169"/>
      <c r="T129" s="171" t="e">
        <f>T130+#REF!+#REF!+#REF!+T131+T137</f>
        <v>#REF!</v>
      </c>
      <c r="AR129" s="172" t="s">
        <v>75</v>
      </c>
      <c r="AT129" s="173" t="s">
        <v>69</v>
      </c>
      <c r="AU129" s="173" t="s">
        <v>70</v>
      </c>
      <c r="AY129" s="172" t="s">
        <v>127</v>
      </c>
      <c r="BK129" s="174" t="e">
        <f>BK130+#REF!+#REF!+#REF!+BK131+BK137</f>
        <v>#REF!</v>
      </c>
    </row>
    <row r="130" spans="1:65" s="166" customFormat="1" ht="22.9" customHeight="1">
      <c r="B130" s="167"/>
      <c r="D130" s="172"/>
      <c r="E130" s="175"/>
      <c r="F130" s="175"/>
      <c r="J130" s="176"/>
      <c r="L130" s="167"/>
      <c r="M130" s="168"/>
      <c r="N130" s="169"/>
      <c r="O130" s="169"/>
      <c r="P130" s="170" t="e">
        <f>#REF!+#REF!+#REF!+#REF!</f>
        <v>#REF!</v>
      </c>
      <c r="Q130" s="169"/>
      <c r="R130" s="170" t="e">
        <f>#REF!+#REF!+#REF!+#REF!</f>
        <v>#REF!</v>
      </c>
      <c r="S130" s="169"/>
      <c r="T130" s="171" t="e">
        <f>#REF!+#REF!+#REF!+#REF!</f>
        <v>#REF!</v>
      </c>
      <c r="AR130" s="172" t="s">
        <v>75</v>
      </c>
      <c r="AT130" s="173" t="s">
        <v>69</v>
      </c>
      <c r="AU130" s="173" t="s">
        <v>75</v>
      </c>
      <c r="AY130" s="172" t="s">
        <v>127</v>
      </c>
      <c r="BK130" s="174" t="e">
        <f>#REF!+#REF!+#REF!+#REF!</f>
        <v>#REF!</v>
      </c>
    </row>
    <row r="131" spans="1:65" s="166" customFormat="1" ht="14.1" customHeight="1">
      <c r="B131" s="167"/>
      <c r="D131" s="172"/>
      <c r="E131" s="175"/>
      <c r="F131" s="175"/>
      <c r="J131" s="176"/>
      <c r="L131" s="167"/>
      <c r="M131" s="168"/>
      <c r="N131" s="169"/>
      <c r="O131" s="169"/>
      <c r="P131" s="170" t="e">
        <f>P132+#REF!+#REF!+#REF!</f>
        <v>#REF!</v>
      </c>
      <c r="Q131" s="169"/>
      <c r="R131" s="170" t="e">
        <f>R132+#REF!+#REF!+#REF!</f>
        <v>#REF!</v>
      </c>
      <c r="S131" s="169"/>
      <c r="T131" s="171" t="e">
        <f>T132+#REF!+#REF!+#REF!</f>
        <v>#REF!</v>
      </c>
      <c r="AR131" s="172" t="s">
        <v>75</v>
      </c>
      <c r="AT131" s="173" t="s">
        <v>69</v>
      </c>
      <c r="AU131" s="173" t="s">
        <v>75</v>
      </c>
      <c r="AY131" s="172" t="s">
        <v>127</v>
      </c>
      <c r="BK131" s="174" t="e">
        <f>BK132+#REF!+#REF!+#REF!</f>
        <v>#REF!</v>
      </c>
    </row>
    <row r="132" spans="1:65" s="166" customFormat="1" ht="20.85" customHeight="1">
      <c r="B132" s="167"/>
      <c r="C132" s="115"/>
      <c r="D132" s="177" t="s">
        <v>69</v>
      </c>
      <c r="E132" s="178" t="s">
        <v>92</v>
      </c>
      <c r="F132" s="178" t="s">
        <v>93</v>
      </c>
      <c r="G132" s="115"/>
      <c r="H132" s="115"/>
      <c r="I132" s="115"/>
      <c r="J132" s="179">
        <v>0</v>
      </c>
      <c r="L132" s="167"/>
      <c r="M132" s="168"/>
      <c r="N132" s="169"/>
      <c r="O132" s="169"/>
      <c r="P132" s="170">
        <f>SUM(P133:P136)</f>
        <v>244.2002</v>
      </c>
      <c r="Q132" s="169"/>
      <c r="R132" s="170">
        <f>SUM(R133:R136)</f>
        <v>8.3329400000000007</v>
      </c>
      <c r="S132" s="169"/>
      <c r="T132" s="171">
        <f>SUM(T133:T136)</f>
        <v>0</v>
      </c>
      <c r="AR132" s="172" t="s">
        <v>75</v>
      </c>
      <c r="AT132" s="173" t="s">
        <v>69</v>
      </c>
      <c r="AU132" s="173" t="s">
        <v>77</v>
      </c>
      <c r="AY132" s="172" t="s">
        <v>127</v>
      </c>
      <c r="BK132" s="174">
        <f>SUM(BK133:BK136)</f>
        <v>0</v>
      </c>
    </row>
    <row r="133" spans="1:65" s="20" customFormat="1" ht="24" customHeight="1">
      <c r="A133" s="16"/>
      <c r="B133" s="180"/>
      <c r="C133" s="181" t="s">
        <v>128</v>
      </c>
      <c r="D133" s="181" t="s">
        <v>129</v>
      </c>
      <c r="E133" s="182"/>
      <c r="F133" s="183" t="s">
        <v>130</v>
      </c>
      <c r="G133" s="184" t="s">
        <v>131</v>
      </c>
      <c r="H133" s="185">
        <v>84.4</v>
      </c>
      <c r="I133" s="186">
        <v>0</v>
      </c>
      <c r="J133" s="186">
        <f>ROUND(I133*H133,2)</f>
        <v>0</v>
      </c>
      <c r="K133" s="187"/>
      <c r="L133" s="17"/>
      <c r="M133" s="188"/>
      <c r="N133" s="189" t="s">
        <v>34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R133" s="192" t="s">
        <v>132</v>
      </c>
      <c r="AT133" s="192" t="s">
        <v>129</v>
      </c>
      <c r="AU133" s="192" t="s">
        <v>133</v>
      </c>
      <c r="AY133" s="3" t="s">
        <v>127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3" t="s">
        <v>75</v>
      </c>
      <c r="BK133" s="193">
        <f>ROUND(I133*H133,2)</f>
        <v>0</v>
      </c>
      <c r="BL133" s="3" t="s">
        <v>132</v>
      </c>
      <c r="BM133" s="192" t="s">
        <v>134</v>
      </c>
    </row>
    <row r="134" spans="1:65" s="20" customFormat="1" ht="24" customHeight="1">
      <c r="A134" s="16"/>
      <c r="B134" s="180"/>
      <c r="C134" s="181" t="s">
        <v>135</v>
      </c>
      <c r="D134" s="181" t="s">
        <v>129</v>
      </c>
      <c r="E134" s="182"/>
      <c r="F134" s="183" t="s">
        <v>136</v>
      </c>
      <c r="G134" s="184" t="s">
        <v>131</v>
      </c>
      <c r="H134" s="185">
        <v>84.4</v>
      </c>
      <c r="I134" s="186">
        <v>0</v>
      </c>
      <c r="J134" s="186">
        <f>ROUND(I134*H134,2)</f>
        <v>0</v>
      </c>
      <c r="K134" s="187"/>
      <c r="L134" s="17"/>
      <c r="M134" s="188"/>
      <c r="N134" s="189" t="s">
        <v>34</v>
      </c>
      <c r="O134" s="190">
        <v>0.48</v>
      </c>
      <c r="P134" s="190">
        <f>O134*H134</f>
        <v>40.512</v>
      </c>
      <c r="Q134" s="190">
        <v>1.54E-2</v>
      </c>
      <c r="R134" s="190">
        <f>Q134*H134</f>
        <v>1.29976</v>
      </c>
      <c r="S134" s="190">
        <v>0</v>
      </c>
      <c r="T134" s="191">
        <f>S134*H134</f>
        <v>0</v>
      </c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R134" s="192" t="s">
        <v>132</v>
      </c>
      <c r="AT134" s="192" t="s">
        <v>129</v>
      </c>
      <c r="AU134" s="192" t="s">
        <v>133</v>
      </c>
      <c r="AY134" s="3" t="s">
        <v>127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3" t="s">
        <v>75</v>
      </c>
      <c r="BK134" s="193">
        <f>ROUND(I134*H134,2)</f>
        <v>0</v>
      </c>
      <c r="BL134" s="3" t="s">
        <v>132</v>
      </c>
      <c r="BM134" s="192" t="s">
        <v>137</v>
      </c>
    </row>
    <row r="135" spans="1:65" s="20" customFormat="1" ht="24" customHeight="1">
      <c r="A135" s="16"/>
      <c r="B135" s="180"/>
      <c r="C135" s="181" t="s">
        <v>138</v>
      </c>
      <c r="D135" s="181" t="s">
        <v>129</v>
      </c>
      <c r="E135" s="182"/>
      <c r="F135" s="183" t="s">
        <v>139</v>
      </c>
      <c r="G135" s="184" t="s">
        <v>131</v>
      </c>
      <c r="H135" s="185">
        <v>228.35</v>
      </c>
      <c r="I135" s="186">
        <v>0</v>
      </c>
      <c r="J135" s="186">
        <f>ROUND(I135*H135,2)</f>
        <v>0</v>
      </c>
      <c r="K135" s="187"/>
      <c r="L135" s="17"/>
      <c r="M135" s="188"/>
      <c r="N135" s="189" t="s">
        <v>34</v>
      </c>
      <c r="O135" s="190">
        <v>0.502</v>
      </c>
      <c r="P135" s="190">
        <f>O135*H135</f>
        <v>114.6317</v>
      </c>
      <c r="Q135" s="190">
        <v>1.54E-2</v>
      </c>
      <c r="R135" s="190">
        <f>Q135*H135</f>
        <v>3.5165899999999999</v>
      </c>
      <c r="S135" s="190">
        <v>0</v>
      </c>
      <c r="T135" s="191">
        <f>S135*H135</f>
        <v>0</v>
      </c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R135" s="192" t="s">
        <v>132</v>
      </c>
      <c r="AT135" s="192" t="s">
        <v>129</v>
      </c>
      <c r="AU135" s="192" t="s">
        <v>133</v>
      </c>
      <c r="AY135" s="3" t="s">
        <v>127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3" t="s">
        <v>75</v>
      </c>
      <c r="BK135" s="193">
        <f>ROUND(I135*H135,2)</f>
        <v>0</v>
      </c>
      <c r="BL135" s="3" t="s">
        <v>132</v>
      </c>
      <c r="BM135" s="192" t="s">
        <v>140</v>
      </c>
    </row>
    <row r="136" spans="1:65" s="20" customFormat="1" ht="24" customHeight="1">
      <c r="A136" s="16"/>
      <c r="B136" s="180"/>
      <c r="C136" s="181" t="s">
        <v>141</v>
      </c>
      <c r="D136" s="181" t="s">
        <v>129</v>
      </c>
      <c r="E136" s="182"/>
      <c r="F136" s="183" t="s">
        <v>142</v>
      </c>
      <c r="G136" s="184" t="s">
        <v>131</v>
      </c>
      <c r="H136" s="185">
        <v>228.35</v>
      </c>
      <c r="I136" s="186">
        <v>0</v>
      </c>
      <c r="J136" s="186">
        <f>ROUND(I136*H136,2)</f>
        <v>0</v>
      </c>
      <c r="K136" s="187"/>
      <c r="L136" s="17"/>
      <c r="M136" s="188"/>
      <c r="N136" s="189" t="s">
        <v>34</v>
      </c>
      <c r="O136" s="190">
        <v>0.39</v>
      </c>
      <c r="P136" s="190">
        <f>O136*H136</f>
        <v>89.0565</v>
      </c>
      <c r="Q136" s="190">
        <v>1.54E-2</v>
      </c>
      <c r="R136" s="190">
        <f>Q136*H136</f>
        <v>3.5165899999999999</v>
      </c>
      <c r="S136" s="190">
        <v>0</v>
      </c>
      <c r="T136" s="191">
        <f>S136*H136</f>
        <v>0</v>
      </c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R136" s="192" t="s">
        <v>132</v>
      </c>
      <c r="AT136" s="192" t="s">
        <v>129</v>
      </c>
      <c r="AU136" s="192" t="s">
        <v>133</v>
      </c>
      <c r="AY136" s="3" t="s">
        <v>127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3" t="s">
        <v>75</v>
      </c>
      <c r="BK136" s="193">
        <f>ROUND(I136*H136,2)</f>
        <v>0</v>
      </c>
      <c r="BL136" s="3" t="s">
        <v>132</v>
      </c>
      <c r="BM136" s="192" t="s">
        <v>143</v>
      </c>
    </row>
    <row r="137" spans="1:65" s="166" customFormat="1" ht="22.9" customHeight="1">
      <c r="B137" s="167"/>
      <c r="D137" s="172"/>
      <c r="E137" s="175"/>
      <c r="F137" s="175"/>
      <c r="J137" s="176"/>
      <c r="L137" s="167"/>
      <c r="M137" s="168"/>
      <c r="N137" s="169"/>
      <c r="O137" s="169"/>
      <c r="P137" s="170" t="e">
        <f>P138+P143+P145+P146</f>
        <v>#REF!</v>
      </c>
      <c r="Q137" s="169"/>
      <c r="R137" s="170" t="e">
        <f>R138+R143+R145+R146</f>
        <v>#REF!</v>
      </c>
      <c r="S137" s="169"/>
      <c r="T137" s="171" t="e">
        <f>T138+T143+T145+T146</f>
        <v>#REF!</v>
      </c>
      <c r="AR137" s="172" t="s">
        <v>75</v>
      </c>
      <c r="AT137" s="173" t="s">
        <v>69</v>
      </c>
      <c r="AU137" s="173" t="s">
        <v>75</v>
      </c>
      <c r="AY137" s="172" t="s">
        <v>127</v>
      </c>
      <c r="BK137" s="174" t="e">
        <f>BK138+BK143+BK145+BK146</f>
        <v>#REF!</v>
      </c>
    </row>
    <row r="138" spans="1:65" s="166" customFormat="1" ht="20.85" customHeight="1">
      <c r="B138" s="167"/>
      <c r="C138" s="115"/>
      <c r="D138" s="177" t="s">
        <v>69</v>
      </c>
      <c r="E138" s="178" t="s">
        <v>94</v>
      </c>
      <c r="F138" s="178" t="s">
        <v>95</v>
      </c>
      <c r="G138" s="115"/>
      <c r="H138" s="115"/>
      <c r="I138" s="115"/>
      <c r="J138" s="179">
        <f>SUM(J139:J142)</f>
        <v>0</v>
      </c>
      <c r="L138" s="167"/>
      <c r="M138" s="168"/>
      <c r="N138" s="169"/>
      <c r="O138" s="169"/>
      <c r="P138" s="170">
        <f>SUM(P139:P142)</f>
        <v>34.478279999999998</v>
      </c>
      <c r="Q138" s="169"/>
      <c r="R138" s="170">
        <f>SUM(R139:R142)</f>
        <v>1.9068399999999999E-2</v>
      </c>
      <c r="S138" s="169"/>
      <c r="T138" s="171">
        <f>SUM(T139:T142)</f>
        <v>0</v>
      </c>
      <c r="AR138" s="172" t="s">
        <v>75</v>
      </c>
      <c r="AT138" s="173" t="s">
        <v>69</v>
      </c>
      <c r="AU138" s="173" t="s">
        <v>77</v>
      </c>
      <c r="AY138" s="172" t="s">
        <v>127</v>
      </c>
      <c r="BK138" s="174">
        <f>SUM(BK139:BK142)</f>
        <v>0</v>
      </c>
    </row>
    <row r="139" spans="1:65" s="20" customFormat="1" ht="24" customHeight="1">
      <c r="A139" s="16"/>
      <c r="B139" s="180"/>
      <c r="C139" s="181" t="s">
        <v>144</v>
      </c>
      <c r="D139" s="181" t="s">
        <v>129</v>
      </c>
      <c r="E139" s="194"/>
      <c r="F139" s="183" t="s">
        <v>145</v>
      </c>
      <c r="G139" s="184" t="s">
        <v>131</v>
      </c>
      <c r="H139" s="185">
        <v>94.44</v>
      </c>
      <c r="I139" s="186">
        <v>0</v>
      </c>
      <c r="J139" s="186">
        <f>ROUND(I139*H139,2)</f>
        <v>0</v>
      </c>
      <c r="K139" s="187"/>
      <c r="L139" s="17"/>
      <c r="M139" s="188"/>
      <c r="N139" s="189" t="s">
        <v>34</v>
      </c>
      <c r="O139" s="190">
        <v>0.12</v>
      </c>
      <c r="P139" s="190">
        <f>O139*H139</f>
        <v>11.332799999999999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R139" s="192" t="s">
        <v>132</v>
      </c>
      <c r="AT139" s="192" t="s">
        <v>129</v>
      </c>
      <c r="AU139" s="192" t="s">
        <v>133</v>
      </c>
      <c r="AY139" s="3" t="s">
        <v>127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3" t="s">
        <v>75</v>
      </c>
      <c r="BK139" s="193">
        <f>ROUND(I139*H139,2)</f>
        <v>0</v>
      </c>
      <c r="BL139" s="3" t="s">
        <v>132</v>
      </c>
      <c r="BM139" s="192" t="s">
        <v>146</v>
      </c>
    </row>
    <row r="140" spans="1:65" s="20" customFormat="1" ht="24" customHeight="1">
      <c r="A140" s="16"/>
      <c r="B140" s="180"/>
      <c r="C140" s="181" t="s">
        <v>147</v>
      </c>
      <c r="D140" s="181" t="s">
        <v>129</v>
      </c>
      <c r="E140" s="194"/>
      <c r="F140" s="183" t="s">
        <v>148</v>
      </c>
      <c r="G140" s="184" t="s">
        <v>131</v>
      </c>
      <c r="H140" s="185">
        <v>4464</v>
      </c>
      <c r="I140" s="186">
        <v>0</v>
      </c>
      <c r="J140" s="186">
        <f>ROUND(I140*H140,2)</f>
        <v>0</v>
      </c>
      <c r="K140" s="187"/>
      <c r="L140" s="17"/>
      <c r="M140" s="188"/>
      <c r="N140" s="189" t="s">
        <v>34</v>
      </c>
      <c r="O140" s="190">
        <v>0</v>
      </c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R140" s="192" t="s">
        <v>132</v>
      </c>
      <c r="AT140" s="192" t="s">
        <v>129</v>
      </c>
      <c r="AU140" s="192" t="s">
        <v>133</v>
      </c>
      <c r="AY140" s="3" t="s">
        <v>127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3" t="s">
        <v>75</v>
      </c>
      <c r="BK140" s="193">
        <f>ROUND(I140*H140,2)</f>
        <v>0</v>
      </c>
      <c r="BL140" s="3" t="s">
        <v>132</v>
      </c>
      <c r="BM140" s="192" t="s">
        <v>149</v>
      </c>
    </row>
    <row r="141" spans="1:65" s="20" customFormat="1" ht="24" customHeight="1">
      <c r="A141" s="16"/>
      <c r="B141" s="180"/>
      <c r="C141" s="181" t="s">
        <v>150</v>
      </c>
      <c r="D141" s="181" t="s">
        <v>129</v>
      </c>
      <c r="E141" s="194"/>
      <c r="F141" s="183" t="s">
        <v>151</v>
      </c>
      <c r="G141" s="184" t="s">
        <v>131</v>
      </c>
      <c r="H141" s="185">
        <v>94.44</v>
      </c>
      <c r="I141" s="186">
        <v>0</v>
      </c>
      <c r="J141" s="186">
        <f>ROUND(I141*H141,2)</f>
        <v>0</v>
      </c>
      <c r="K141" s="187"/>
      <c r="L141" s="17"/>
      <c r="M141" s="188"/>
      <c r="N141" s="189" t="s">
        <v>34</v>
      </c>
      <c r="O141" s="190">
        <v>8.2000000000000003E-2</v>
      </c>
      <c r="P141" s="190">
        <f>O141*H141</f>
        <v>7.7440800000000003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R141" s="192" t="s">
        <v>132</v>
      </c>
      <c r="AT141" s="192" t="s">
        <v>129</v>
      </c>
      <c r="AU141" s="192" t="s">
        <v>133</v>
      </c>
      <c r="AY141" s="3" t="s">
        <v>127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3" t="s">
        <v>75</v>
      </c>
      <c r="BK141" s="193">
        <f>ROUND(I141*H141,2)</f>
        <v>0</v>
      </c>
      <c r="BL141" s="3" t="s">
        <v>132</v>
      </c>
      <c r="BM141" s="192" t="s">
        <v>152</v>
      </c>
    </row>
    <row r="142" spans="1:65" s="20" customFormat="1" ht="24" customHeight="1">
      <c r="A142" s="16"/>
      <c r="B142" s="180"/>
      <c r="C142" s="181" t="s">
        <v>153</v>
      </c>
      <c r="D142" s="181" t="s">
        <v>129</v>
      </c>
      <c r="E142" s="194"/>
      <c r="F142" s="183" t="s">
        <v>154</v>
      </c>
      <c r="G142" s="184" t="s">
        <v>131</v>
      </c>
      <c r="H142" s="185">
        <v>146.68</v>
      </c>
      <c r="I142" s="186">
        <v>0</v>
      </c>
      <c r="J142" s="186">
        <f>ROUND(I142*H142,2)</f>
        <v>0</v>
      </c>
      <c r="K142" s="187"/>
      <c r="L142" s="17"/>
      <c r="M142" s="188"/>
      <c r="N142" s="189" t="s">
        <v>34</v>
      </c>
      <c r="O142" s="190">
        <v>0.105</v>
      </c>
      <c r="P142" s="190">
        <f>O142*H142</f>
        <v>15.401400000000001</v>
      </c>
      <c r="Q142" s="190">
        <v>1.2999999999999999E-4</v>
      </c>
      <c r="R142" s="190">
        <f>Q142*H142</f>
        <v>1.9068399999999999E-2</v>
      </c>
      <c r="S142" s="190">
        <v>0</v>
      </c>
      <c r="T142" s="191">
        <f>S142*H142</f>
        <v>0</v>
      </c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R142" s="192" t="s">
        <v>132</v>
      </c>
      <c r="AT142" s="192" t="s">
        <v>129</v>
      </c>
      <c r="AU142" s="192" t="s">
        <v>133</v>
      </c>
      <c r="AY142" s="3" t="s">
        <v>127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3" t="s">
        <v>75</v>
      </c>
      <c r="BK142" s="193">
        <f>ROUND(I142*H142,2)</f>
        <v>0</v>
      </c>
      <c r="BL142" s="3" t="s">
        <v>132</v>
      </c>
      <c r="BM142" s="192" t="s">
        <v>155</v>
      </c>
    </row>
    <row r="143" spans="1:65" s="166" customFormat="1" ht="20.85" customHeight="1">
      <c r="B143" s="167"/>
      <c r="C143" s="115"/>
      <c r="D143" s="177" t="s">
        <v>69</v>
      </c>
      <c r="E143" s="178" t="s">
        <v>105</v>
      </c>
      <c r="F143" s="178" t="s">
        <v>106</v>
      </c>
      <c r="G143" s="115"/>
      <c r="H143" s="115"/>
      <c r="I143" s="115"/>
      <c r="J143" s="179">
        <f>BK143</f>
        <v>0</v>
      </c>
      <c r="L143" s="167"/>
      <c r="M143" s="168"/>
      <c r="N143" s="169"/>
      <c r="O143" s="169"/>
      <c r="P143" s="170">
        <f>SUM(P144:P144)</f>
        <v>136.00355999999999</v>
      </c>
      <c r="Q143" s="169"/>
      <c r="R143" s="170">
        <f>SUM(R144:R144)</f>
        <v>1.7662800000000003E-2</v>
      </c>
      <c r="S143" s="169"/>
      <c r="T143" s="171">
        <f>SUM(T144:T144)</f>
        <v>0</v>
      </c>
      <c r="AR143" s="172" t="s">
        <v>75</v>
      </c>
      <c r="AT143" s="173" t="s">
        <v>69</v>
      </c>
      <c r="AU143" s="173" t="s">
        <v>77</v>
      </c>
      <c r="AY143" s="172" t="s">
        <v>127</v>
      </c>
      <c r="BK143" s="174">
        <f>SUM(BK144:BK144)</f>
        <v>0</v>
      </c>
    </row>
    <row r="144" spans="1:65" s="20" customFormat="1" ht="24" customHeight="1">
      <c r="A144" s="16"/>
      <c r="B144" s="180"/>
      <c r="C144" s="181" t="s">
        <v>156</v>
      </c>
      <c r="D144" s="181" t="s">
        <v>129</v>
      </c>
      <c r="E144" s="195"/>
      <c r="F144" s="183" t="s">
        <v>157</v>
      </c>
      <c r="G144" s="184" t="s">
        <v>131</v>
      </c>
      <c r="H144" s="185">
        <v>441.57</v>
      </c>
      <c r="I144" s="186">
        <v>0</v>
      </c>
      <c r="J144" s="186">
        <f>ROUND(I144*H144,2)</f>
        <v>0</v>
      </c>
      <c r="K144" s="187"/>
      <c r="L144" s="17"/>
      <c r="M144" s="188"/>
      <c r="N144" s="189" t="s">
        <v>34</v>
      </c>
      <c r="O144" s="190">
        <v>0.308</v>
      </c>
      <c r="P144" s="190">
        <f>O144*H144</f>
        <v>136.00355999999999</v>
      </c>
      <c r="Q144" s="190">
        <v>4.0000000000000003E-5</v>
      </c>
      <c r="R144" s="190">
        <f>Q144*H144</f>
        <v>1.7662800000000003E-2</v>
      </c>
      <c r="S144" s="190">
        <v>0</v>
      </c>
      <c r="T144" s="191">
        <f>S144*H144</f>
        <v>0</v>
      </c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R144" s="192" t="s">
        <v>132</v>
      </c>
      <c r="AT144" s="192" t="s">
        <v>129</v>
      </c>
      <c r="AU144" s="192" t="s">
        <v>133</v>
      </c>
      <c r="AY144" s="3" t="s">
        <v>127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3" t="s">
        <v>75</v>
      </c>
      <c r="BK144" s="193">
        <f>ROUND(I144*H144,2)</f>
        <v>0</v>
      </c>
      <c r="BL144" s="3" t="s">
        <v>132</v>
      </c>
      <c r="BM144" s="192" t="s">
        <v>158</v>
      </c>
    </row>
    <row r="145" spans="1:65" s="166" customFormat="1" ht="20.85" customHeight="1">
      <c r="B145" s="167"/>
      <c r="D145" s="172"/>
      <c r="E145" s="175"/>
      <c r="F145" s="175"/>
      <c r="J145" s="176"/>
      <c r="L145" s="167"/>
      <c r="M145" s="168"/>
      <c r="N145" s="169"/>
      <c r="O145" s="169"/>
      <c r="P145" s="170" t="e">
        <f>#REF!</f>
        <v>#REF!</v>
      </c>
      <c r="Q145" s="169"/>
      <c r="R145" s="170" t="e">
        <f>#REF!</f>
        <v>#REF!</v>
      </c>
      <c r="S145" s="169"/>
      <c r="T145" s="171" t="e">
        <f>#REF!</f>
        <v>#REF!</v>
      </c>
      <c r="AR145" s="172" t="s">
        <v>75</v>
      </c>
      <c r="AT145" s="173" t="s">
        <v>69</v>
      </c>
      <c r="AU145" s="173" t="s">
        <v>77</v>
      </c>
      <c r="AY145" s="172" t="s">
        <v>127</v>
      </c>
      <c r="BK145" s="174" t="e">
        <f>#REF!</f>
        <v>#REF!</v>
      </c>
    </row>
    <row r="146" spans="1:65" s="166" customFormat="1" ht="17.850000000000001" customHeight="1">
      <c r="B146" s="167"/>
      <c r="C146" s="115"/>
      <c r="D146" s="177" t="s">
        <v>69</v>
      </c>
      <c r="E146" s="178" t="s">
        <v>150</v>
      </c>
      <c r="F146" s="178" t="s">
        <v>159</v>
      </c>
      <c r="G146" s="115"/>
      <c r="H146" s="115"/>
      <c r="I146" s="115"/>
      <c r="J146" s="179">
        <f>BK146</f>
        <v>0</v>
      </c>
      <c r="L146" s="167"/>
      <c r="M146" s="168"/>
      <c r="N146" s="169"/>
      <c r="O146" s="169"/>
      <c r="P146" s="170">
        <f>P147</f>
        <v>7.8100800000000001</v>
      </c>
      <c r="Q146" s="169"/>
      <c r="R146" s="170">
        <f>R147</f>
        <v>0</v>
      </c>
      <c r="S146" s="169"/>
      <c r="T146" s="171">
        <f>T147</f>
        <v>0</v>
      </c>
      <c r="AR146" s="172" t="s">
        <v>75</v>
      </c>
      <c r="AT146" s="173" t="s">
        <v>69</v>
      </c>
      <c r="AU146" s="173" t="s">
        <v>77</v>
      </c>
      <c r="AY146" s="172" t="s">
        <v>127</v>
      </c>
      <c r="BK146" s="174">
        <f>BK147</f>
        <v>0</v>
      </c>
    </row>
    <row r="147" spans="1:65" s="196" customFormat="1" ht="15.6" customHeight="1">
      <c r="B147" s="197"/>
      <c r="D147" s="198" t="s">
        <v>69</v>
      </c>
      <c r="E147" s="198" t="s">
        <v>160</v>
      </c>
      <c r="F147" s="198" t="s">
        <v>161</v>
      </c>
      <c r="J147" s="199">
        <f>BK147</f>
        <v>0</v>
      </c>
      <c r="L147" s="197"/>
      <c r="M147" s="200"/>
      <c r="N147" s="201"/>
      <c r="O147" s="201"/>
      <c r="P147" s="202">
        <f>P148</f>
        <v>7.8100800000000001</v>
      </c>
      <c r="Q147" s="201"/>
      <c r="R147" s="202">
        <f>R148</f>
        <v>0</v>
      </c>
      <c r="S147" s="201"/>
      <c r="T147" s="203">
        <f>T148</f>
        <v>0</v>
      </c>
      <c r="AR147" s="198" t="s">
        <v>75</v>
      </c>
      <c r="AT147" s="204" t="s">
        <v>69</v>
      </c>
      <c r="AU147" s="204" t="s">
        <v>133</v>
      </c>
      <c r="AY147" s="198" t="s">
        <v>127</v>
      </c>
      <c r="BK147" s="205">
        <f>BK148</f>
        <v>0</v>
      </c>
    </row>
    <row r="148" spans="1:65" s="20" customFormat="1" ht="16.5" customHeight="1">
      <c r="A148" s="16"/>
      <c r="B148" s="180"/>
      <c r="C148" s="181" t="s">
        <v>162</v>
      </c>
      <c r="D148" s="181" t="s">
        <v>129</v>
      </c>
      <c r="E148" s="194"/>
      <c r="F148" s="183" t="s">
        <v>163</v>
      </c>
      <c r="G148" s="184" t="s">
        <v>164</v>
      </c>
      <c r="H148" s="185">
        <v>24.56</v>
      </c>
      <c r="I148" s="186">
        <v>0</v>
      </c>
      <c r="J148" s="186">
        <f>ROUND(I148*H148,2)</f>
        <v>0</v>
      </c>
      <c r="K148" s="187"/>
      <c r="L148" s="17"/>
      <c r="M148" s="188"/>
      <c r="N148" s="189" t="s">
        <v>34</v>
      </c>
      <c r="O148" s="190">
        <v>0.318</v>
      </c>
      <c r="P148" s="190">
        <f>O148*H148</f>
        <v>7.8100800000000001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R148" s="192" t="s">
        <v>132</v>
      </c>
      <c r="AT148" s="192" t="s">
        <v>129</v>
      </c>
      <c r="AU148" s="192" t="s">
        <v>132</v>
      </c>
      <c r="AY148" s="3" t="s">
        <v>127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3" t="s">
        <v>75</v>
      </c>
      <c r="BK148" s="193">
        <f>ROUND(I148*H148,2)</f>
        <v>0</v>
      </c>
      <c r="BL148" s="3" t="s">
        <v>132</v>
      </c>
      <c r="BM148" s="192" t="s">
        <v>165</v>
      </c>
    </row>
    <row r="149" spans="1:65" s="166" customFormat="1" ht="50.65" customHeight="1">
      <c r="B149" s="167"/>
      <c r="C149" s="115"/>
      <c r="D149" s="113" t="s">
        <v>69</v>
      </c>
      <c r="E149" s="114" t="s">
        <v>166</v>
      </c>
      <c r="F149" s="114" t="s">
        <v>167</v>
      </c>
      <c r="G149" s="115"/>
      <c r="H149" s="115"/>
      <c r="I149" s="115"/>
      <c r="J149" s="116">
        <f>SUM(J150+J170+J175+J180+J191)</f>
        <v>0</v>
      </c>
      <c r="L149" s="167"/>
      <c r="M149" s="168"/>
      <c r="N149" s="169"/>
      <c r="O149" s="169"/>
      <c r="P149" s="170" t="e">
        <f>#REF!+#REF!+#REF!+#REF!+#REF!+P150+#REF!+#REF!+P170+#REF!+#REF!+#REF!+#REF!+P175+P180</f>
        <v>#REF!</v>
      </c>
      <c r="Q149" s="169"/>
      <c r="R149" s="170" t="e">
        <f>#REF!+#REF!+#REF!+#REF!+#REF!+R150+#REF!+#REF!+R170+#REF!+#REF!+#REF!+#REF!+R175+R180</f>
        <v>#REF!</v>
      </c>
      <c r="S149" s="169"/>
      <c r="T149" s="171" t="e">
        <f>#REF!+#REF!+#REF!+#REF!+#REF!+T150+#REF!+#REF!+T170+#REF!+#REF!+#REF!+#REF!+T175+T180</f>
        <v>#REF!</v>
      </c>
      <c r="AR149" s="172" t="s">
        <v>77</v>
      </c>
      <c r="AT149" s="173" t="s">
        <v>69</v>
      </c>
      <c r="AU149" s="173" t="s">
        <v>70</v>
      </c>
      <c r="AY149" s="172" t="s">
        <v>127</v>
      </c>
      <c r="BK149" s="174" t="e">
        <f>#REF!+#REF!+#REF!+#REF!+#REF!+BK150+#REF!+#REF!+BK170+#REF!+#REF!+#REF!+#REF!+BK175+BK180</f>
        <v>#REF!</v>
      </c>
    </row>
    <row r="150" spans="1:65" s="166" customFormat="1" ht="22.9" customHeight="1">
      <c r="B150" s="167"/>
      <c r="C150" s="115"/>
      <c r="D150" s="177" t="s">
        <v>69</v>
      </c>
      <c r="E150" s="178" t="s">
        <v>168</v>
      </c>
      <c r="F150" s="178" t="s">
        <v>169</v>
      </c>
      <c r="G150" s="115"/>
      <c r="H150" s="115"/>
      <c r="I150" s="115"/>
      <c r="J150" s="179">
        <f>SUM(J151:J169)</f>
        <v>0</v>
      </c>
      <c r="L150" s="167"/>
      <c r="M150" s="168"/>
      <c r="N150" s="169"/>
      <c r="O150" s="169"/>
      <c r="P150" s="170">
        <f>SUM(P151:P169)</f>
        <v>2386.9558399999996</v>
      </c>
      <c r="Q150" s="169"/>
      <c r="R150" s="170">
        <f>SUM(R151:R169)</f>
        <v>57.7676856</v>
      </c>
      <c r="S150" s="169"/>
      <c r="T150" s="171">
        <f>SUM(T151:T169)</f>
        <v>0</v>
      </c>
      <c r="AR150" s="172" t="s">
        <v>77</v>
      </c>
      <c r="AT150" s="173" t="s">
        <v>69</v>
      </c>
      <c r="AU150" s="173" t="s">
        <v>75</v>
      </c>
      <c r="AY150" s="172" t="s">
        <v>127</v>
      </c>
      <c r="BK150" s="174">
        <f>SUM(BK151:BK169)</f>
        <v>0</v>
      </c>
    </row>
    <row r="151" spans="1:65" s="20" customFormat="1" ht="24" customHeight="1">
      <c r="A151" s="16"/>
      <c r="B151" s="180"/>
      <c r="C151" s="181" t="s">
        <v>170</v>
      </c>
      <c r="D151" s="181" t="s">
        <v>129</v>
      </c>
      <c r="E151" s="195"/>
      <c r="F151" s="183" t="s">
        <v>171</v>
      </c>
      <c r="G151" s="184" t="s">
        <v>131</v>
      </c>
      <c r="H151" s="185">
        <v>333.86</v>
      </c>
      <c r="I151" s="186">
        <v>0</v>
      </c>
      <c r="J151" s="186">
        <f t="shared" ref="J151:J158" si="0">ROUND(I151*H151,2)</f>
        <v>0</v>
      </c>
      <c r="K151" s="187"/>
      <c r="L151" s="17"/>
      <c r="M151" s="188"/>
      <c r="N151" s="189" t="s">
        <v>34</v>
      </c>
      <c r="O151" s="190">
        <v>0.999</v>
      </c>
      <c r="P151" s="190">
        <f t="shared" ref="P151:P162" si="1">O151*H151</f>
        <v>333.52614</v>
      </c>
      <c r="Q151" s="190">
        <v>2.503E-2</v>
      </c>
      <c r="R151" s="190">
        <f t="shared" ref="R151:R162" si="2">Q151*H151</f>
        <v>8.3565158000000004</v>
      </c>
      <c r="S151" s="190">
        <v>0</v>
      </c>
      <c r="T151" s="191">
        <f t="shared" ref="T151:T162" si="3">S151*H151</f>
        <v>0</v>
      </c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R151" s="192" t="s">
        <v>172</v>
      </c>
      <c r="AT151" s="192" t="s">
        <v>129</v>
      </c>
      <c r="AU151" s="192" t="s">
        <v>77</v>
      </c>
      <c r="AY151" s="3" t="s">
        <v>127</v>
      </c>
      <c r="BE151" s="193">
        <f t="shared" ref="BE151:BE162" si="4">IF(N151="základní",J151,0)</f>
        <v>0</v>
      </c>
      <c r="BF151" s="193">
        <f t="shared" ref="BF151:BF162" si="5">IF(N151="snížená",J151,0)</f>
        <v>0</v>
      </c>
      <c r="BG151" s="193">
        <f t="shared" ref="BG151:BG162" si="6">IF(N151="zákl. přenesená",J151,0)</f>
        <v>0</v>
      </c>
      <c r="BH151" s="193">
        <f t="shared" ref="BH151:BH162" si="7">IF(N151="sníž. přenesená",J151,0)</f>
        <v>0</v>
      </c>
      <c r="BI151" s="193">
        <f t="shared" ref="BI151:BI162" si="8">IF(N151="nulová",J151,0)</f>
        <v>0</v>
      </c>
      <c r="BJ151" s="3" t="s">
        <v>75</v>
      </c>
      <c r="BK151" s="193">
        <f t="shared" ref="BK151:BK162" si="9">ROUND(I151*H151,2)</f>
        <v>0</v>
      </c>
      <c r="BL151" s="3" t="s">
        <v>172</v>
      </c>
      <c r="BM151" s="192" t="s">
        <v>173</v>
      </c>
    </row>
    <row r="152" spans="1:65" s="20" customFormat="1" ht="24" customHeight="1">
      <c r="A152" s="16"/>
      <c r="B152" s="180"/>
      <c r="C152" s="181" t="s">
        <v>174</v>
      </c>
      <c r="D152" s="181" t="s">
        <v>129</v>
      </c>
      <c r="E152" s="195"/>
      <c r="F152" s="183" t="s">
        <v>175</v>
      </c>
      <c r="G152" s="184" t="s">
        <v>131</v>
      </c>
      <c r="H152" s="185">
        <v>333.86</v>
      </c>
      <c r="I152" s="186">
        <v>0</v>
      </c>
      <c r="J152" s="186">
        <f t="shared" si="0"/>
        <v>0</v>
      </c>
      <c r="K152" s="187"/>
      <c r="L152" s="17"/>
      <c r="M152" s="188"/>
      <c r="N152" s="189" t="s">
        <v>34</v>
      </c>
      <c r="O152" s="190">
        <v>0.999</v>
      </c>
      <c r="P152" s="190">
        <f t="shared" si="1"/>
        <v>333.52614</v>
      </c>
      <c r="Q152" s="190">
        <v>2.5409999999999999E-2</v>
      </c>
      <c r="R152" s="190">
        <f t="shared" si="2"/>
        <v>8.4833826000000006</v>
      </c>
      <c r="S152" s="190">
        <v>0</v>
      </c>
      <c r="T152" s="191">
        <f t="shared" si="3"/>
        <v>0</v>
      </c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R152" s="192" t="s">
        <v>172</v>
      </c>
      <c r="AT152" s="192" t="s">
        <v>129</v>
      </c>
      <c r="AU152" s="192" t="s">
        <v>77</v>
      </c>
      <c r="AY152" s="3" t="s">
        <v>127</v>
      </c>
      <c r="BE152" s="193">
        <f t="shared" si="4"/>
        <v>0</v>
      </c>
      <c r="BF152" s="193">
        <f t="shared" si="5"/>
        <v>0</v>
      </c>
      <c r="BG152" s="193">
        <f t="shared" si="6"/>
        <v>0</v>
      </c>
      <c r="BH152" s="193">
        <f t="shared" si="7"/>
        <v>0</v>
      </c>
      <c r="BI152" s="193">
        <f t="shared" si="8"/>
        <v>0</v>
      </c>
      <c r="BJ152" s="3" t="s">
        <v>75</v>
      </c>
      <c r="BK152" s="193">
        <f t="shared" si="9"/>
        <v>0</v>
      </c>
      <c r="BL152" s="3" t="s">
        <v>172</v>
      </c>
      <c r="BM152" s="192" t="s">
        <v>176</v>
      </c>
    </row>
    <row r="153" spans="1:65" s="20" customFormat="1" ht="24" customHeight="1">
      <c r="A153" s="16"/>
      <c r="B153" s="180"/>
      <c r="C153" s="181" t="s">
        <v>177</v>
      </c>
      <c r="D153" s="181" t="s">
        <v>129</v>
      </c>
      <c r="E153" s="195"/>
      <c r="F153" s="183" t="s">
        <v>178</v>
      </c>
      <c r="G153" s="184" t="s">
        <v>179</v>
      </c>
      <c r="H153" s="185">
        <v>194.6</v>
      </c>
      <c r="I153" s="186">
        <v>0</v>
      </c>
      <c r="J153" s="186">
        <f t="shared" si="0"/>
        <v>0</v>
      </c>
      <c r="K153" s="187"/>
      <c r="L153" s="17"/>
      <c r="M153" s="188"/>
      <c r="N153" s="189" t="s">
        <v>34</v>
      </c>
      <c r="O153" s="190">
        <v>1.296</v>
      </c>
      <c r="P153" s="190">
        <f t="shared" si="1"/>
        <v>252.20160000000001</v>
      </c>
      <c r="Q153" s="190">
        <v>4.512E-2</v>
      </c>
      <c r="R153" s="190">
        <f t="shared" si="2"/>
        <v>8.7803520000000006</v>
      </c>
      <c r="S153" s="190">
        <v>0</v>
      </c>
      <c r="T153" s="191">
        <f t="shared" si="3"/>
        <v>0</v>
      </c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R153" s="192" t="s">
        <v>172</v>
      </c>
      <c r="AT153" s="192" t="s">
        <v>129</v>
      </c>
      <c r="AU153" s="192" t="s">
        <v>77</v>
      </c>
      <c r="AY153" s="3" t="s">
        <v>127</v>
      </c>
      <c r="BE153" s="193">
        <f t="shared" si="4"/>
        <v>0</v>
      </c>
      <c r="BF153" s="193">
        <f t="shared" si="5"/>
        <v>0</v>
      </c>
      <c r="BG153" s="193">
        <f t="shared" si="6"/>
        <v>0</v>
      </c>
      <c r="BH153" s="193">
        <f t="shared" si="7"/>
        <v>0</v>
      </c>
      <c r="BI153" s="193">
        <f t="shared" si="8"/>
        <v>0</v>
      </c>
      <c r="BJ153" s="3" t="s">
        <v>75</v>
      </c>
      <c r="BK153" s="193">
        <f t="shared" si="9"/>
        <v>0</v>
      </c>
      <c r="BL153" s="3" t="s">
        <v>172</v>
      </c>
      <c r="BM153" s="192" t="s">
        <v>180</v>
      </c>
    </row>
    <row r="154" spans="1:65" s="20" customFormat="1" ht="24" customHeight="1">
      <c r="A154" s="16"/>
      <c r="B154" s="180"/>
      <c r="C154" s="181" t="s">
        <v>181</v>
      </c>
      <c r="D154" s="181" t="s">
        <v>129</v>
      </c>
      <c r="E154" s="195"/>
      <c r="F154" s="183" t="s">
        <v>182</v>
      </c>
      <c r="G154" s="184" t="s">
        <v>179</v>
      </c>
      <c r="H154" s="185">
        <v>194.6</v>
      </c>
      <c r="I154" s="186">
        <v>0</v>
      </c>
      <c r="J154" s="186">
        <f t="shared" si="0"/>
        <v>0</v>
      </c>
      <c r="K154" s="187"/>
      <c r="L154" s="17"/>
      <c r="M154" s="188"/>
      <c r="N154" s="189" t="s">
        <v>34</v>
      </c>
      <c r="O154" s="190">
        <v>1.296</v>
      </c>
      <c r="P154" s="190">
        <f t="shared" si="1"/>
        <v>252.20160000000001</v>
      </c>
      <c r="Q154" s="190">
        <v>4.6379999999999998E-2</v>
      </c>
      <c r="R154" s="190">
        <f t="shared" si="2"/>
        <v>9.0255479999999988</v>
      </c>
      <c r="S154" s="190">
        <v>0</v>
      </c>
      <c r="T154" s="191">
        <f t="shared" si="3"/>
        <v>0</v>
      </c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R154" s="192" t="s">
        <v>172</v>
      </c>
      <c r="AT154" s="192" t="s">
        <v>129</v>
      </c>
      <c r="AU154" s="192" t="s">
        <v>77</v>
      </c>
      <c r="AY154" s="3" t="s">
        <v>127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3" t="s">
        <v>75</v>
      </c>
      <c r="BK154" s="193">
        <f t="shared" si="9"/>
        <v>0</v>
      </c>
      <c r="BL154" s="3" t="s">
        <v>172</v>
      </c>
      <c r="BM154" s="192" t="s">
        <v>183</v>
      </c>
    </row>
    <row r="155" spans="1:65" s="20" customFormat="1" ht="24" customHeight="1">
      <c r="A155" s="16"/>
      <c r="B155" s="180"/>
      <c r="C155" s="181" t="s">
        <v>184</v>
      </c>
      <c r="D155" s="181" t="s">
        <v>129</v>
      </c>
      <c r="E155" s="195"/>
      <c r="F155" s="183" t="s">
        <v>185</v>
      </c>
      <c r="G155" s="184" t="s">
        <v>179</v>
      </c>
      <c r="H155" s="185">
        <v>166.24</v>
      </c>
      <c r="I155" s="186">
        <v>0</v>
      </c>
      <c r="J155" s="186">
        <f t="shared" si="0"/>
        <v>0</v>
      </c>
      <c r="K155" s="187"/>
      <c r="L155" s="17"/>
      <c r="M155" s="188"/>
      <c r="N155" s="189" t="s">
        <v>34</v>
      </c>
      <c r="O155" s="190">
        <v>1.296</v>
      </c>
      <c r="P155" s="190">
        <f t="shared" si="1"/>
        <v>215.44704000000002</v>
      </c>
      <c r="Q155" s="190">
        <v>4.6199999999999998E-2</v>
      </c>
      <c r="R155" s="190">
        <f t="shared" si="2"/>
        <v>7.680288</v>
      </c>
      <c r="S155" s="190">
        <v>0</v>
      </c>
      <c r="T155" s="191">
        <f t="shared" si="3"/>
        <v>0</v>
      </c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R155" s="192" t="s">
        <v>172</v>
      </c>
      <c r="AT155" s="192" t="s">
        <v>129</v>
      </c>
      <c r="AU155" s="192" t="s">
        <v>77</v>
      </c>
      <c r="AY155" s="3" t="s">
        <v>127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3" t="s">
        <v>75</v>
      </c>
      <c r="BK155" s="193">
        <f t="shared" si="9"/>
        <v>0</v>
      </c>
      <c r="BL155" s="3" t="s">
        <v>172</v>
      </c>
      <c r="BM155" s="192" t="s">
        <v>186</v>
      </c>
    </row>
    <row r="156" spans="1:65" s="20" customFormat="1" ht="16.5" customHeight="1">
      <c r="A156" s="16"/>
      <c r="B156" s="180"/>
      <c r="C156" s="181" t="s">
        <v>187</v>
      </c>
      <c r="D156" s="181" t="s">
        <v>129</v>
      </c>
      <c r="E156" s="195"/>
      <c r="F156" s="183" t="s">
        <v>188</v>
      </c>
      <c r="G156" s="184" t="s">
        <v>179</v>
      </c>
      <c r="H156" s="185">
        <v>166.24</v>
      </c>
      <c r="I156" s="186">
        <v>0</v>
      </c>
      <c r="J156" s="186">
        <f t="shared" si="0"/>
        <v>0</v>
      </c>
      <c r="K156" s="187"/>
      <c r="L156" s="17"/>
      <c r="M156" s="188"/>
      <c r="N156" s="189" t="s">
        <v>34</v>
      </c>
      <c r="O156" s="190">
        <v>6.4000000000000001E-2</v>
      </c>
      <c r="P156" s="190">
        <f t="shared" si="1"/>
        <v>10.63936</v>
      </c>
      <c r="Q156" s="190">
        <v>2.0000000000000001E-4</v>
      </c>
      <c r="R156" s="190">
        <f t="shared" si="2"/>
        <v>3.3248000000000007E-2</v>
      </c>
      <c r="S156" s="190">
        <v>0</v>
      </c>
      <c r="T156" s="191">
        <f t="shared" si="3"/>
        <v>0</v>
      </c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R156" s="192" t="s">
        <v>172</v>
      </c>
      <c r="AT156" s="192" t="s">
        <v>129</v>
      </c>
      <c r="AU156" s="192" t="s">
        <v>77</v>
      </c>
      <c r="AY156" s="3" t="s">
        <v>127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3" t="s">
        <v>75</v>
      </c>
      <c r="BK156" s="193">
        <f t="shared" si="9"/>
        <v>0</v>
      </c>
      <c r="BL156" s="3" t="s">
        <v>172</v>
      </c>
      <c r="BM156" s="192" t="s">
        <v>189</v>
      </c>
    </row>
    <row r="157" spans="1:65" s="20" customFormat="1" ht="16.5" customHeight="1">
      <c r="A157" s="16"/>
      <c r="B157" s="180"/>
      <c r="C157" s="181" t="s">
        <v>190</v>
      </c>
      <c r="D157" s="181" t="s">
        <v>129</v>
      </c>
      <c r="E157" s="195"/>
      <c r="F157" s="183" t="s">
        <v>191</v>
      </c>
      <c r="G157" s="184" t="s">
        <v>179</v>
      </c>
      <c r="H157" s="185">
        <v>791.68</v>
      </c>
      <c r="I157" s="186">
        <v>0</v>
      </c>
      <c r="J157" s="186">
        <f t="shared" si="0"/>
        <v>0</v>
      </c>
      <c r="K157" s="187"/>
      <c r="L157" s="17"/>
      <c r="M157" s="188"/>
      <c r="N157" s="189" t="s">
        <v>34</v>
      </c>
      <c r="O157" s="190">
        <v>0.08</v>
      </c>
      <c r="P157" s="190">
        <f t="shared" si="1"/>
        <v>63.334399999999995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R157" s="192" t="s">
        <v>172</v>
      </c>
      <c r="AT157" s="192" t="s">
        <v>129</v>
      </c>
      <c r="AU157" s="192" t="s">
        <v>77</v>
      </c>
      <c r="AY157" s="3" t="s">
        <v>127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3" t="s">
        <v>75</v>
      </c>
      <c r="BK157" s="193">
        <f t="shared" si="9"/>
        <v>0</v>
      </c>
      <c r="BL157" s="3" t="s">
        <v>172</v>
      </c>
      <c r="BM157" s="192" t="s">
        <v>192</v>
      </c>
    </row>
    <row r="158" spans="1:65" s="20" customFormat="1" ht="16.5" customHeight="1">
      <c r="A158" s="16"/>
      <c r="B158" s="180"/>
      <c r="C158" s="206" t="s">
        <v>193</v>
      </c>
      <c r="D158" s="207"/>
      <c r="E158" s="208"/>
      <c r="F158" s="183" t="s">
        <v>194</v>
      </c>
      <c r="G158" s="184" t="s">
        <v>179</v>
      </c>
      <c r="H158" s="185">
        <v>791.68</v>
      </c>
      <c r="I158" s="186">
        <v>0</v>
      </c>
      <c r="J158" s="186">
        <f t="shared" si="0"/>
        <v>0</v>
      </c>
      <c r="K158" s="209"/>
      <c r="L158" s="210"/>
      <c r="M158" s="211"/>
      <c r="N158" s="212" t="s">
        <v>34</v>
      </c>
      <c r="O158" s="190">
        <v>0</v>
      </c>
      <c r="P158" s="190">
        <f t="shared" si="1"/>
        <v>0</v>
      </c>
      <c r="Q158" s="190">
        <v>2.5000000000000001E-3</v>
      </c>
      <c r="R158" s="190">
        <f t="shared" si="2"/>
        <v>1.9791999999999998</v>
      </c>
      <c r="S158" s="190">
        <v>0</v>
      </c>
      <c r="T158" s="191">
        <f t="shared" si="3"/>
        <v>0</v>
      </c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R158" s="192" t="s">
        <v>195</v>
      </c>
      <c r="AT158" s="192" t="s">
        <v>196</v>
      </c>
      <c r="AU158" s="192" t="s">
        <v>77</v>
      </c>
      <c r="AY158" s="3" t="s">
        <v>127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3" t="s">
        <v>75</v>
      </c>
      <c r="BK158" s="193">
        <f t="shared" si="9"/>
        <v>0</v>
      </c>
      <c r="BL158" s="3" t="s">
        <v>172</v>
      </c>
      <c r="BM158" s="192" t="s">
        <v>197</v>
      </c>
    </row>
    <row r="159" spans="1:65" s="20" customFormat="1" ht="14.85" customHeight="1">
      <c r="A159" s="16"/>
      <c r="B159" s="180"/>
      <c r="C159" s="206" t="s">
        <v>198</v>
      </c>
      <c r="D159" s="207"/>
      <c r="E159" s="208"/>
      <c r="F159" s="183"/>
      <c r="G159" s="184"/>
      <c r="H159" s="185"/>
      <c r="I159" s="186"/>
      <c r="J159" s="186"/>
      <c r="K159" s="209"/>
      <c r="L159" s="210"/>
      <c r="M159" s="211"/>
      <c r="N159" s="212" t="s">
        <v>34</v>
      </c>
      <c r="O159" s="190">
        <v>0</v>
      </c>
      <c r="P159" s="190">
        <f t="shared" si="1"/>
        <v>0</v>
      </c>
      <c r="Q159" s="190">
        <v>4.0000000000000001E-3</v>
      </c>
      <c r="R159" s="190">
        <f t="shared" si="2"/>
        <v>0</v>
      </c>
      <c r="S159" s="190">
        <v>0</v>
      </c>
      <c r="T159" s="191">
        <f t="shared" si="3"/>
        <v>0</v>
      </c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R159" s="192" t="s">
        <v>195</v>
      </c>
      <c r="AT159" s="192" t="s">
        <v>196</v>
      </c>
      <c r="AU159" s="192" t="s">
        <v>77</v>
      </c>
      <c r="AY159" s="3" t="s">
        <v>127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3" t="s">
        <v>75</v>
      </c>
      <c r="BK159" s="193">
        <f t="shared" si="9"/>
        <v>0</v>
      </c>
      <c r="BL159" s="3" t="s">
        <v>172</v>
      </c>
      <c r="BM159" s="192" t="s">
        <v>199</v>
      </c>
    </row>
    <row r="160" spans="1:65" s="20" customFormat="1" ht="24" customHeight="1">
      <c r="A160" s="16"/>
      <c r="B160" s="180"/>
      <c r="C160" s="181" t="s">
        <v>200</v>
      </c>
      <c r="D160" s="181" t="s">
        <v>129</v>
      </c>
      <c r="E160" s="195"/>
      <c r="F160" s="183" t="s">
        <v>201</v>
      </c>
      <c r="G160" s="184" t="s">
        <v>179</v>
      </c>
      <c r="H160" s="185">
        <v>163.18</v>
      </c>
      <c r="I160" s="186">
        <v>0</v>
      </c>
      <c r="J160" s="186">
        <f>ROUND(I160*H160,2)</f>
        <v>0</v>
      </c>
      <c r="K160" s="187"/>
      <c r="L160" s="17"/>
      <c r="M160" s="188"/>
      <c r="N160" s="189" t="s">
        <v>34</v>
      </c>
      <c r="O160" s="190">
        <v>1.617</v>
      </c>
      <c r="P160" s="190">
        <f t="shared" si="1"/>
        <v>263.86205999999999</v>
      </c>
      <c r="Q160" s="190">
        <v>4.7289999999999999E-2</v>
      </c>
      <c r="R160" s="190">
        <f t="shared" si="2"/>
        <v>7.7167821999999999</v>
      </c>
      <c r="S160" s="190">
        <v>0</v>
      </c>
      <c r="T160" s="191">
        <f t="shared" si="3"/>
        <v>0</v>
      </c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R160" s="192" t="s">
        <v>172</v>
      </c>
      <c r="AT160" s="192" t="s">
        <v>129</v>
      </c>
      <c r="AU160" s="192" t="s">
        <v>77</v>
      </c>
      <c r="AY160" s="3" t="s">
        <v>127</v>
      </c>
      <c r="BE160" s="193">
        <f t="shared" si="4"/>
        <v>0</v>
      </c>
      <c r="BF160" s="193">
        <f t="shared" si="5"/>
        <v>0</v>
      </c>
      <c r="BG160" s="193">
        <f t="shared" si="6"/>
        <v>0</v>
      </c>
      <c r="BH160" s="193">
        <f t="shared" si="7"/>
        <v>0</v>
      </c>
      <c r="BI160" s="193">
        <f t="shared" si="8"/>
        <v>0</v>
      </c>
      <c r="BJ160" s="3" t="s">
        <v>75</v>
      </c>
      <c r="BK160" s="193">
        <f t="shared" si="9"/>
        <v>0</v>
      </c>
      <c r="BL160" s="3" t="s">
        <v>172</v>
      </c>
      <c r="BM160" s="192" t="s">
        <v>202</v>
      </c>
    </row>
    <row r="161" spans="1:65" s="20" customFormat="1" ht="24" customHeight="1">
      <c r="A161" s="16"/>
      <c r="B161" s="180"/>
      <c r="C161" s="181" t="s">
        <v>203</v>
      </c>
      <c r="D161" s="181"/>
      <c r="E161" s="195"/>
      <c r="F161" s="183"/>
      <c r="G161" s="184"/>
      <c r="H161" s="185"/>
      <c r="I161" s="186"/>
      <c r="J161" s="186"/>
      <c r="K161" s="187"/>
      <c r="L161" s="17"/>
      <c r="M161" s="188"/>
      <c r="N161" s="189" t="s">
        <v>34</v>
      </c>
      <c r="O161" s="190">
        <v>1.617</v>
      </c>
      <c r="P161" s="190">
        <f t="shared" si="1"/>
        <v>0</v>
      </c>
      <c r="Q161" s="190">
        <v>4.7289999999999999E-2</v>
      </c>
      <c r="R161" s="190">
        <f t="shared" si="2"/>
        <v>0</v>
      </c>
      <c r="S161" s="190">
        <v>0</v>
      </c>
      <c r="T161" s="191">
        <f t="shared" si="3"/>
        <v>0</v>
      </c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R161" s="192" t="s">
        <v>172</v>
      </c>
      <c r="AT161" s="192" t="s">
        <v>129</v>
      </c>
      <c r="AU161" s="192" t="s">
        <v>77</v>
      </c>
      <c r="AY161" s="3" t="s">
        <v>127</v>
      </c>
      <c r="BE161" s="193">
        <f t="shared" si="4"/>
        <v>0</v>
      </c>
      <c r="BF161" s="193">
        <f t="shared" si="5"/>
        <v>0</v>
      </c>
      <c r="BG161" s="193">
        <f t="shared" si="6"/>
        <v>0</v>
      </c>
      <c r="BH161" s="193">
        <f t="shared" si="7"/>
        <v>0</v>
      </c>
      <c r="BI161" s="193">
        <f t="shared" si="8"/>
        <v>0</v>
      </c>
      <c r="BJ161" s="3" t="s">
        <v>75</v>
      </c>
      <c r="BK161" s="193">
        <f t="shared" si="9"/>
        <v>0</v>
      </c>
      <c r="BL161" s="3" t="s">
        <v>172</v>
      </c>
      <c r="BM161" s="192" t="s">
        <v>204</v>
      </c>
    </row>
    <row r="162" spans="1:65" s="20" customFormat="1" ht="24" customHeight="1">
      <c r="A162" s="16"/>
      <c r="B162" s="180"/>
      <c r="C162" s="181" t="s">
        <v>205</v>
      </c>
      <c r="D162" s="181" t="s">
        <v>129</v>
      </c>
      <c r="E162" s="195"/>
      <c r="F162" s="183" t="s">
        <v>206</v>
      </c>
      <c r="G162" s="184" t="s">
        <v>179</v>
      </c>
      <c r="H162" s="185">
        <v>163.18</v>
      </c>
      <c r="I162" s="186">
        <v>0</v>
      </c>
      <c r="J162" s="186">
        <f>ROUND(I162*H162,2)</f>
        <v>0</v>
      </c>
      <c r="K162" s="187"/>
      <c r="L162" s="17"/>
      <c r="M162" s="188"/>
      <c r="N162" s="189" t="s">
        <v>34</v>
      </c>
      <c r="O162" s="190">
        <v>0.999</v>
      </c>
      <c r="P162" s="190">
        <f t="shared" si="1"/>
        <v>163.01682</v>
      </c>
      <c r="Q162" s="190">
        <v>2.478E-2</v>
      </c>
      <c r="R162" s="190">
        <f t="shared" si="2"/>
        <v>4.0436003999999999</v>
      </c>
      <c r="S162" s="190">
        <v>0</v>
      </c>
      <c r="T162" s="191">
        <f t="shared" si="3"/>
        <v>0</v>
      </c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R162" s="192" t="s">
        <v>172</v>
      </c>
      <c r="AT162" s="192" t="s">
        <v>129</v>
      </c>
      <c r="AU162" s="192" t="s">
        <v>77</v>
      </c>
      <c r="AY162" s="3" t="s">
        <v>127</v>
      </c>
      <c r="BE162" s="193">
        <f t="shared" si="4"/>
        <v>0</v>
      </c>
      <c r="BF162" s="193">
        <f t="shared" si="5"/>
        <v>0</v>
      </c>
      <c r="BG162" s="193">
        <f t="shared" si="6"/>
        <v>0</v>
      </c>
      <c r="BH162" s="193">
        <f t="shared" si="7"/>
        <v>0</v>
      </c>
      <c r="BI162" s="193">
        <f t="shared" si="8"/>
        <v>0</v>
      </c>
      <c r="BJ162" s="3" t="s">
        <v>75</v>
      </c>
      <c r="BK162" s="193">
        <f t="shared" si="9"/>
        <v>0</v>
      </c>
      <c r="BL162" s="3" t="s">
        <v>172</v>
      </c>
      <c r="BM162" s="192" t="s">
        <v>207</v>
      </c>
    </row>
    <row r="163" spans="1:65" s="20" customFormat="1" ht="24" customHeight="1">
      <c r="A163" s="16"/>
      <c r="B163" s="180"/>
      <c r="C163" s="181"/>
      <c r="D163" s="181"/>
      <c r="E163" s="195"/>
      <c r="F163" s="183"/>
      <c r="G163" s="184"/>
      <c r="H163" s="185"/>
      <c r="I163" s="186"/>
      <c r="J163" s="186"/>
      <c r="K163" s="187"/>
      <c r="L163" s="17"/>
      <c r="M163" s="188"/>
      <c r="N163" s="189"/>
      <c r="O163" s="190"/>
      <c r="P163" s="190"/>
      <c r="Q163" s="190"/>
      <c r="R163" s="190"/>
      <c r="S163" s="190"/>
      <c r="T163" s="191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R163" s="192"/>
      <c r="AT163" s="192"/>
      <c r="AU163" s="192"/>
      <c r="AY163" s="3"/>
      <c r="BE163" s="193"/>
      <c r="BF163" s="193"/>
      <c r="BG163" s="193"/>
      <c r="BH163" s="193"/>
      <c r="BI163" s="193"/>
      <c r="BJ163" s="3"/>
      <c r="BK163" s="193"/>
      <c r="BL163" s="3"/>
      <c r="BM163" s="192"/>
    </row>
    <row r="164" spans="1:65" s="20" customFormat="1" ht="24" customHeight="1">
      <c r="A164" s="16"/>
      <c r="B164" s="180"/>
      <c r="C164" s="181" t="s">
        <v>208</v>
      </c>
      <c r="D164" s="181" t="s">
        <v>129</v>
      </c>
      <c r="E164" s="195"/>
      <c r="F164" s="183" t="s">
        <v>209</v>
      </c>
      <c r="G164" s="184" t="s">
        <v>131</v>
      </c>
      <c r="H164" s="185">
        <v>105.82</v>
      </c>
      <c r="I164" s="186">
        <v>0</v>
      </c>
      <c r="J164" s="186">
        <f>ROUND(I164*H164,2)</f>
        <v>0</v>
      </c>
      <c r="K164" s="187"/>
      <c r="L164" s="17"/>
      <c r="M164" s="188"/>
      <c r="N164" s="189" t="s">
        <v>34</v>
      </c>
      <c r="O164" s="190">
        <v>0.96799999999999997</v>
      </c>
      <c r="P164" s="190">
        <f t="shared" ref="P164:P169" si="10">O164*H164</f>
        <v>102.43375999999999</v>
      </c>
      <c r="Q164" s="190">
        <v>1.223E-2</v>
      </c>
      <c r="R164" s="190">
        <f t="shared" ref="R164:R169" si="11">Q164*H164</f>
        <v>1.2941786</v>
      </c>
      <c r="S164" s="190">
        <v>0</v>
      </c>
      <c r="T164" s="191">
        <f t="shared" ref="T164:T169" si="12">S164*H164</f>
        <v>0</v>
      </c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R164" s="192" t="s">
        <v>172</v>
      </c>
      <c r="AT164" s="192" t="s">
        <v>129</v>
      </c>
      <c r="AU164" s="192" t="s">
        <v>77</v>
      </c>
      <c r="AY164" s="3" t="s">
        <v>127</v>
      </c>
      <c r="BE164" s="193">
        <f t="shared" ref="BE164:BE169" si="13">IF(N164="základní",J164,0)</f>
        <v>0</v>
      </c>
      <c r="BF164" s="193">
        <f t="shared" ref="BF164:BF169" si="14">IF(N164="snížená",J164,0)</f>
        <v>0</v>
      </c>
      <c r="BG164" s="193">
        <f t="shared" ref="BG164:BG169" si="15">IF(N164="zákl. přenesená",J164,0)</f>
        <v>0</v>
      </c>
      <c r="BH164" s="193">
        <f t="shared" ref="BH164:BH169" si="16">IF(N164="sníž. přenesená",J164,0)</f>
        <v>0</v>
      </c>
      <c r="BI164" s="193">
        <f t="shared" ref="BI164:BI169" si="17">IF(N164="nulová",J164,0)</f>
        <v>0</v>
      </c>
      <c r="BJ164" s="3" t="s">
        <v>75</v>
      </c>
      <c r="BK164" s="193">
        <f t="shared" ref="BK164:BK169" si="18">ROUND(I164*H164,2)</f>
        <v>0</v>
      </c>
      <c r="BL164" s="3" t="s">
        <v>172</v>
      </c>
      <c r="BM164" s="192" t="s">
        <v>210</v>
      </c>
    </row>
    <row r="165" spans="1:65" s="20" customFormat="1" ht="24" customHeight="1">
      <c r="A165" s="16"/>
      <c r="B165" s="180"/>
      <c r="C165" s="181" t="s">
        <v>211</v>
      </c>
      <c r="D165" s="181" t="s">
        <v>129</v>
      </c>
      <c r="E165" s="195"/>
      <c r="F165" s="183" t="s">
        <v>212</v>
      </c>
      <c r="G165" s="184" t="s">
        <v>213</v>
      </c>
      <c r="H165" s="185">
        <v>6</v>
      </c>
      <c r="I165" s="186">
        <v>0</v>
      </c>
      <c r="J165" s="186">
        <f>ROUND(I165*H165,2)</f>
        <v>0</v>
      </c>
      <c r="K165" s="187"/>
      <c r="L165" s="17"/>
      <c r="M165" s="188"/>
      <c r="N165" s="189" t="s">
        <v>34</v>
      </c>
      <c r="O165" s="190">
        <v>0.96799999999999997</v>
      </c>
      <c r="P165" s="190">
        <f t="shared" si="10"/>
        <v>5.8079999999999998</v>
      </c>
      <c r="Q165" s="190">
        <v>1.2540000000000001E-2</v>
      </c>
      <c r="R165" s="190">
        <f t="shared" si="11"/>
        <v>7.5240000000000001E-2</v>
      </c>
      <c r="S165" s="190">
        <v>0</v>
      </c>
      <c r="T165" s="191">
        <f t="shared" si="12"/>
        <v>0</v>
      </c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R165" s="192" t="s">
        <v>172</v>
      </c>
      <c r="AT165" s="192" t="s">
        <v>129</v>
      </c>
      <c r="AU165" s="192" t="s">
        <v>77</v>
      </c>
      <c r="AY165" s="3" t="s">
        <v>127</v>
      </c>
      <c r="BE165" s="193">
        <f t="shared" si="13"/>
        <v>0</v>
      </c>
      <c r="BF165" s="193">
        <f t="shared" si="14"/>
        <v>0</v>
      </c>
      <c r="BG165" s="193">
        <f t="shared" si="15"/>
        <v>0</v>
      </c>
      <c r="BH165" s="193">
        <f t="shared" si="16"/>
        <v>0</v>
      </c>
      <c r="BI165" s="193">
        <f t="shared" si="17"/>
        <v>0</v>
      </c>
      <c r="BJ165" s="3" t="s">
        <v>75</v>
      </c>
      <c r="BK165" s="193">
        <f t="shared" si="18"/>
        <v>0</v>
      </c>
      <c r="BL165" s="3" t="s">
        <v>172</v>
      </c>
      <c r="BM165" s="192" t="s">
        <v>214</v>
      </c>
    </row>
    <row r="166" spans="1:65" s="20" customFormat="1" ht="16.5" customHeight="1">
      <c r="A166" s="16"/>
      <c r="B166" s="180"/>
      <c r="C166" s="181" t="s">
        <v>215</v>
      </c>
      <c r="D166" s="181" t="s">
        <v>129</v>
      </c>
      <c r="E166" s="195"/>
      <c r="F166" s="183" t="s">
        <v>216</v>
      </c>
      <c r="G166" s="184" t="s">
        <v>213</v>
      </c>
      <c r="H166" s="185">
        <v>4</v>
      </c>
      <c r="I166" s="186">
        <v>0</v>
      </c>
      <c r="J166" s="186">
        <f>ROUND(I166*H166,2)</f>
        <v>0</v>
      </c>
      <c r="K166" s="187"/>
      <c r="L166" s="17"/>
      <c r="M166" s="188"/>
      <c r="N166" s="189" t="s">
        <v>34</v>
      </c>
      <c r="O166" s="190">
        <v>0.04</v>
      </c>
      <c r="P166" s="190">
        <f t="shared" si="10"/>
        <v>0.16</v>
      </c>
      <c r="Q166" s="190">
        <v>1E-4</v>
      </c>
      <c r="R166" s="190">
        <f t="shared" si="11"/>
        <v>4.0000000000000002E-4</v>
      </c>
      <c r="S166" s="190">
        <v>0</v>
      </c>
      <c r="T166" s="191">
        <f t="shared" si="12"/>
        <v>0</v>
      </c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R166" s="192" t="s">
        <v>172</v>
      </c>
      <c r="AT166" s="192" t="s">
        <v>129</v>
      </c>
      <c r="AU166" s="192" t="s">
        <v>77</v>
      </c>
      <c r="AY166" s="3" t="s">
        <v>127</v>
      </c>
      <c r="BE166" s="193">
        <f t="shared" si="13"/>
        <v>0</v>
      </c>
      <c r="BF166" s="193">
        <f t="shared" si="14"/>
        <v>0</v>
      </c>
      <c r="BG166" s="193">
        <f t="shared" si="15"/>
        <v>0</v>
      </c>
      <c r="BH166" s="193">
        <f t="shared" si="16"/>
        <v>0</v>
      </c>
      <c r="BI166" s="193">
        <f t="shared" si="17"/>
        <v>0</v>
      </c>
      <c r="BJ166" s="3" t="s">
        <v>75</v>
      </c>
      <c r="BK166" s="193">
        <f t="shared" si="18"/>
        <v>0</v>
      </c>
      <c r="BL166" s="3" t="s">
        <v>172</v>
      </c>
      <c r="BM166" s="192" t="s">
        <v>217</v>
      </c>
    </row>
    <row r="167" spans="1:65" s="20" customFormat="1" ht="24" customHeight="1">
      <c r="A167" s="16"/>
      <c r="B167" s="180"/>
      <c r="C167" s="181" t="s">
        <v>218</v>
      </c>
      <c r="D167" s="181" t="s">
        <v>129</v>
      </c>
      <c r="E167" s="195"/>
      <c r="F167" s="183" t="s">
        <v>219</v>
      </c>
      <c r="G167" s="184" t="s">
        <v>179</v>
      </c>
      <c r="H167" s="185">
        <v>12.6</v>
      </c>
      <c r="I167" s="186">
        <v>0</v>
      </c>
      <c r="J167" s="186">
        <f>ROUND(I167*H167,2)</f>
        <v>0</v>
      </c>
      <c r="K167" s="187"/>
      <c r="L167" s="17"/>
      <c r="M167" s="188"/>
      <c r="N167" s="189" t="s">
        <v>34</v>
      </c>
      <c r="O167" s="190">
        <v>0.96499999999999997</v>
      </c>
      <c r="P167" s="190">
        <f t="shared" si="10"/>
        <v>12.158999999999999</v>
      </c>
      <c r="Q167" s="190">
        <v>7.5000000000000002E-4</v>
      </c>
      <c r="R167" s="190">
        <f t="shared" si="11"/>
        <v>9.4500000000000001E-3</v>
      </c>
      <c r="S167" s="190">
        <v>0</v>
      </c>
      <c r="T167" s="191">
        <f t="shared" si="12"/>
        <v>0</v>
      </c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R167" s="192" t="s">
        <v>172</v>
      </c>
      <c r="AT167" s="192" t="s">
        <v>129</v>
      </c>
      <c r="AU167" s="192" t="s">
        <v>77</v>
      </c>
      <c r="AY167" s="3" t="s">
        <v>127</v>
      </c>
      <c r="BE167" s="193">
        <f t="shared" si="13"/>
        <v>0</v>
      </c>
      <c r="BF167" s="193">
        <f t="shared" si="14"/>
        <v>0</v>
      </c>
      <c r="BG167" s="193">
        <f t="shared" si="15"/>
        <v>0</v>
      </c>
      <c r="BH167" s="193">
        <f t="shared" si="16"/>
        <v>0</v>
      </c>
      <c r="BI167" s="193">
        <f t="shared" si="17"/>
        <v>0</v>
      </c>
      <c r="BJ167" s="3" t="s">
        <v>75</v>
      </c>
      <c r="BK167" s="193">
        <f t="shared" si="18"/>
        <v>0</v>
      </c>
      <c r="BL167" s="3" t="s">
        <v>172</v>
      </c>
      <c r="BM167" s="192" t="s">
        <v>220</v>
      </c>
    </row>
    <row r="168" spans="1:65" s="20" customFormat="1" ht="16.5" customHeight="1">
      <c r="A168" s="16"/>
      <c r="B168" s="180"/>
      <c r="C168" s="181" t="s">
        <v>221</v>
      </c>
      <c r="D168" s="181" t="s">
        <v>129</v>
      </c>
      <c r="E168" s="195"/>
      <c r="F168" s="183" t="s">
        <v>222</v>
      </c>
      <c r="G168" s="184" t="s">
        <v>131</v>
      </c>
      <c r="H168" s="185">
        <v>386</v>
      </c>
      <c r="I168" s="186">
        <v>0</v>
      </c>
      <c r="J168" s="186">
        <f>SUM(H168*I168)</f>
        <v>0</v>
      </c>
      <c r="K168" s="187"/>
      <c r="L168" s="17"/>
      <c r="M168" s="188"/>
      <c r="N168" s="189" t="s">
        <v>34</v>
      </c>
      <c r="O168" s="190">
        <v>0.96499999999999997</v>
      </c>
      <c r="P168" s="190">
        <f t="shared" si="10"/>
        <v>372.49</v>
      </c>
      <c r="Q168" s="190">
        <v>7.5000000000000002E-4</v>
      </c>
      <c r="R168" s="190">
        <f t="shared" si="11"/>
        <v>0.28949999999999998</v>
      </c>
      <c r="S168" s="190">
        <v>0</v>
      </c>
      <c r="T168" s="191">
        <f t="shared" si="12"/>
        <v>0</v>
      </c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R168" s="192" t="s">
        <v>172</v>
      </c>
      <c r="AT168" s="192" t="s">
        <v>129</v>
      </c>
      <c r="AU168" s="192" t="s">
        <v>77</v>
      </c>
      <c r="AY168" s="3" t="s">
        <v>127</v>
      </c>
      <c r="BE168" s="193">
        <f t="shared" si="13"/>
        <v>0</v>
      </c>
      <c r="BF168" s="193">
        <f t="shared" si="14"/>
        <v>0</v>
      </c>
      <c r="BG168" s="193">
        <f t="shared" si="15"/>
        <v>0</v>
      </c>
      <c r="BH168" s="193">
        <f t="shared" si="16"/>
        <v>0</v>
      </c>
      <c r="BI168" s="193">
        <f t="shared" si="17"/>
        <v>0</v>
      </c>
      <c r="BJ168" s="3" t="s">
        <v>75</v>
      </c>
      <c r="BK168" s="193">
        <f t="shared" si="18"/>
        <v>0</v>
      </c>
      <c r="BL168" s="3" t="s">
        <v>172</v>
      </c>
      <c r="BM168" s="192" t="s">
        <v>223</v>
      </c>
    </row>
    <row r="169" spans="1:65" s="20" customFormat="1" ht="24" customHeight="1">
      <c r="A169" s="16"/>
      <c r="B169" s="180"/>
      <c r="C169" s="181">
        <v>175</v>
      </c>
      <c r="D169" s="181" t="s">
        <v>129</v>
      </c>
      <c r="E169" s="195"/>
      <c r="F169" s="183" t="s">
        <v>224</v>
      </c>
      <c r="G169" s="184" t="s">
        <v>164</v>
      </c>
      <c r="H169" s="185">
        <v>5.32</v>
      </c>
      <c r="I169" s="186">
        <v>0</v>
      </c>
      <c r="J169" s="186">
        <f>ROUND(I169*H169,2)</f>
        <v>0</v>
      </c>
      <c r="K169" s="187"/>
      <c r="L169" s="17"/>
      <c r="M169" s="188"/>
      <c r="N169" s="189" t="s">
        <v>34</v>
      </c>
      <c r="O169" s="190">
        <v>1.1559999999999999</v>
      </c>
      <c r="P169" s="190">
        <f t="shared" si="10"/>
        <v>6.1499199999999998</v>
      </c>
      <c r="Q169" s="190">
        <v>0</v>
      </c>
      <c r="R169" s="190">
        <f t="shared" si="11"/>
        <v>0</v>
      </c>
      <c r="S169" s="190">
        <v>0</v>
      </c>
      <c r="T169" s="191">
        <f t="shared" si="12"/>
        <v>0</v>
      </c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R169" s="192" t="s">
        <v>172</v>
      </c>
      <c r="AT169" s="192" t="s">
        <v>129</v>
      </c>
      <c r="AU169" s="192" t="s">
        <v>77</v>
      </c>
      <c r="AY169" s="3" t="s">
        <v>127</v>
      </c>
      <c r="BE169" s="193">
        <f t="shared" si="13"/>
        <v>0</v>
      </c>
      <c r="BF169" s="193">
        <f t="shared" si="14"/>
        <v>0</v>
      </c>
      <c r="BG169" s="193">
        <f t="shared" si="15"/>
        <v>0</v>
      </c>
      <c r="BH169" s="193">
        <f t="shared" si="16"/>
        <v>0</v>
      </c>
      <c r="BI169" s="193">
        <f t="shared" si="17"/>
        <v>0</v>
      </c>
      <c r="BJ169" s="3" t="s">
        <v>75</v>
      </c>
      <c r="BK169" s="193">
        <f t="shared" si="18"/>
        <v>0</v>
      </c>
      <c r="BL169" s="3" t="s">
        <v>172</v>
      </c>
      <c r="BM169" s="192" t="s">
        <v>225</v>
      </c>
    </row>
    <row r="170" spans="1:65" s="166" customFormat="1" ht="58.15" customHeight="1">
      <c r="B170" s="167"/>
      <c r="C170" s="115"/>
      <c r="D170" s="177" t="s">
        <v>69</v>
      </c>
      <c r="E170" s="178" t="s">
        <v>226</v>
      </c>
      <c r="F170" s="178" t="s">
        <v>227</v>
      </c>
      <c r="G170" s="115"/>
      <c r="H170" s="115"/>
      <c r="I170" s="115"/>
      <c r="J170" s="179">
        <f>SUM(J171:J174)</f>
        <v>0</v>
      </c>
      <c r="L170" s="167"/>
      <c r="M170" s="168"/>
      <c r="N170" s="169"/>
      <c r="O170" s="169"/>
      <c r="P170" s="170">
        <f>SUM(P171:P174)</f>
        <v>2.7115200000000002</v>
      </c>
      <c r="Q170" s="169"/>
      <c r="R170" s="170">
        <f>SUM(R171:R174)</f>
        <v>0.64</v>
      </c>
      <c r="S170" s="169"/>
      <c r="T170" s="171">
        <f>SUM(T171:T174)</f>
        <v>0</v>
      </c>
      <c r="AR170" s="172" t="s">
        <v>77</v>
      </c>
      <c r="AT170" s="173" t="s">
        <v>69</v>
      </c>
      <c r="AU170" s="173" t="s">
        <v>75</v>
      </c>
      <c r="AY170" s="172" t="s">
        <v>127</v>
      </c>
      <c r="BK170" s="174">
        <f>SUM(BK171:BK174)</f>
        <v>0</v>
      </c>
    </row>
    <row r="171" spans="1:65" s="20" customFormat="1" ht="24" customHeight="1">
      <c r="A171" s="16"/>
      <c r="B171" s="180"/>
      <c r="C171" s="181" t="s">
        <v>228</v>
      </c>
      <c r="D171" s="181" t="s">
        <v>129</v>
      </c>
      <c r="E171" s="195"/>
      <c r="F171" s="183" t="s">
        <v>229</v>
      </c>
      <c r="G171" s="184" t="s">
        <v>213</v>
      </c>
      <c r="H171" s="185">
        <v>8</v>
      </c>
      <c r="I171" s="186">
        <v>0</v>
      </c>
      <c r="J171" s="186">
        <f>ROUND(I171*H171,2)</f>
        <v>0</v>
      </c>
      <c r="K171" s="187"/>
      <c r="L171" s="17"/>
      <c r="M171" s="188"/>
      <c r="N171" s="189" t="s">
        <v>34</v>
      </c>
      <c r="O171" s="190">
        <v>0</v>
      </c>
      <c r="P171" s="190">
        <f>O171*H171</f>
        <v>0</v>
      </c>
      <c r="Q171" s="190">
        <v>0.02</v>
      </c>
      <c r="R171" s="190">
        <f>Q171*H171</f>
        <v>0.16</v>
      </c>
      <c r="S171" s="190">
        <v>0</v>
      </c>
      <c r="T171" s="191">
        <f>S171*H171</f>
        <v>0</v>
      </c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R171" s="192" t="s">
        <v>172</v>
      </c>
      <c r="AT171" s="192" t="s">
        <v>129</v>
      </c>
      <c r="AU171" s="192" t="s">
        <v>77</v>
      </c>
      <c r="AY171" s="3" t="s">
        <v>127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3" t="s">
        <v>75</v>
      </c>
      <c r="BK171" s="193">
        <f>ROUND(I171*H171,2)</f>
        <v>0</v>
      </c>
      <c r="BL171" s="3" t="s">
        <v>172</v>
      </c>
      <c r="BM171" s="192" t="s">
        <v>230</v>
      </c>
    </row>
    <row r="172" spans="1:65" s="20" customFormat="1" ht="24" customHeight="1">
      <c r="A172" s="16"/>
      <c r="B172" s="180"/>
      <c r="C172" s="181" t="s">
        <v>231</v>
      </c>
      <c r="D172" s="181" t="s">
        <v>129</v>
      </c>
      <c r="E172" s="195"/>
      <c r="F172" s="183" t="s">
        <v>232</v>
      </c>
      <c r="G172" s="184" t="s">
        <v>213</v>
      </c>
      <c r="H172" s="185">
        <v>16</v>
      </c>
      <c r="I172" s="186">
        <v>0</v>
      </c>
      <c r="J172" s="186">
        <f>ROUND(I172*H172,2)</f>
        <v>0</v>
      </c>
      <c r="K172" s="187"/>
      <c r="L172" s="17"/>
      <c r="M172" s="188"/>
      <c r="N172" s="189" t="s">
        <v>34</v>
      </c>
      <c r="O172" s="190">
        <v>0</v>
      </c>
      <c r="P172" s="190">
        <f>O172*H172</f>
        <v>0</v>
      </c>
      <c r="Q172" s="190">
        <v>0.02</v>
      </c>
      <c r="R172" s="190">
        <f>Q172*H172</f>
        <v>0.32</v>
      </c>
      <c r="S172" s="190">
        <v>0</v>
      </c>
      <c r="T172" s="191">
        <f>S172*H172</f>
        <v>0</v>
      </c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R172" s="192" t="s">
        <v>172</v>
      </c>
      <c r="AT172" s="192" t="s">
        <v>129</v>
      </c>
      <c r="AU172" s="192" t="s">
        <v>77</v>
      </c>
      <c r="AY172" s="3" t="s">
        <v>127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3" t="s">
        <v>75</v>
      </c>
      <c r="BK172" s="193">
        <f>ROUND(I172*H172,2)</f>
        <v>0</v>
      </c>
      <c r="BL172" s="3" t="s">
        <v>172</v>
      </c>
      <c r="BM172" s="192" t="s">
        <v>233</v>
      </c>
    </row>
    <row r="173" spans="1:65" s="20" customFormat="1" ht="24" customHeight="1">
      <c r="A173" s="16"/>
      <c r="B173" s="180"/>
      <c r="C173" s="181" t="s">
        <v>234</v>
      </c>
      <c r="D173" s="181" t="s">
        <v>129</v>
      </c>
      <c r="E173" s="195"/>
      <c r="F173" s="183" t="s">
        <v>235</v>
      </c>
      <c r="G173" s="184" t="s">
        <v>213</v>
      </c>
      <c r="H173" s="185">
        <v>8</v>
      </c>
      <c r="I173" s="186">
        <v>0</v>
      </c>
      <c r="J173" s="186">
        <f>ROUND(I173*H173,2)</f>
        <v>0</v>
      </c>
      <c r="K173" s="187"/>
      <c r="L173" s="17"/>
      <c r="M173" s="188"/>
      <c r="N173" s="189" t="s">
        <v>34</v>
      </c>
      <c r="O173" s="190">
        <v>0</v>
      </c>
      <c r="P173" s="190">
        <f>O173*H173</f>
        <v>0</v>
      </c>
      <c r="Q173" s="190">
        <v>0.02</v>
      </c>
      <c r="R173" s="190">
        <f>Q173*H173</f>
        <v>0.16</v>
      </c>
      <c r="S173" s="190">
        <v>0</v>
      </c>
      <c r="T173" s="191">
        <f>S173*H173</f>
        <v>0</v>
      </c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R173" s="192" t="s">
        <v>172</v>
      </c>
      <c r="AT173" s="192" t="s">
        <v>129</v>
      </c>
      <c r="AU173" s="192" t="s">
        <v>77</v>
      </c>
      <c r="AY173" s="3" t="s">
        <v>127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3" t="s">
        <v>75</v>
      </c>
      <c r="BK173" s="193">
        <f>ROUND(I173*H173,2)</f>
        <v>0</v>
      </c>
      <c r="BL173" s="3" t="s">
        <v>172</v>
      </c>
      <c r="BM173" s="192" t="s">
        <v>236</v>
      </c>
    </row>
    <row r="174" spans="1:65" s="20" customFormat="1" ht="24" customHeight="1">
      <c r="A174" s="16"/>
      <c r="B174" s="180"/>
      <c r="C174" s="181">
        <v>198</v>
      </c>
      <c r="D174" s="181" t="s">
        <v>129</v>
      </c>
      <c r="E174" s="195"/>
      <c r="F174" s="183" t="s">
        <v>237</v>
      </c>
      <c r="G174" s="184" t="s">
        <v>164</v>
      </c>
      <c r="H174" s="185">
        <v>1.1200000000000001</v>
      </c>
      <c r="I174" s="186">
        <v>0</v>
      </c>
      <c r="J174" s="186">
        <f>ROUND(I174*H174,2)</f>
        <v>0</v>
      </c>
      <c r="K174" s="187"/>
      <c r="L174" s="17"/>
      <c r="M174" s="188"/>
      <c r="N174" s="189" t="s">
        <v>34</v>
      </c>
      <c r="O174" s="190">
        <v>2.4209999999999998</v>
      </c>
      <c r="P174" s="190">
        <f>O174*H174</f>
        <v>2.7115200000000002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R174" s="192" t="s">
        <v>172</v>
      </c>
      <c r="AT174" s="192" t="s">
        <v>129</v>
      </c>
      <c r="AU174" s="192" t="s">
        <v>77</v>
      </c>
      <c r="AY174" s="3" t="s">
        <v>127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3" t="s">
        <v>75</v>
      </c>
      <c r="BK174" s="193">
        <f>ROUND(I174*H174,2)</f>
        <v>0</v>
      </c>
      <c r="BL174" s="3" t="s">
        <v>172</v>
      </c>
      <c r="BM174" s="192" t="s">
        <v>238</v>
      </c>
    </row>
    <row r="175" spans="1:65" s="166" customFormat="1" ht="58.15" customHeight="1">
      <c r="B175" s="167"/>
      <c r="C175" s="115"/>
      <c r="D175" s="177" t="s">
        <v>69</v>
      </c>
      <c r="E175" s="178" t="s">
        <v>239</v>
      </c>
      <c r="F175" s="178" t="s">
        <v>240</v>
      </c>
      <c r="G175" s="115"/>
      <c r="H175" s="115"/>
      <c r="I175" s="115"/>
      <c r="J175" s="179">
        <f>SUM(J176:J179)</f>
        <v>0</v>
      </c>
      <c r="L175" s="167"/>
      <c r="M175" s="168"/>
      <c r="N175" s="169"/>
      <c r="O175" s="169"/>
      <c r="P175" s="170">
        <f>SUM(P176:P177)</f>
        <v>79.125799999999998</v>
      </c>
      <c r="Q175" s="169"/>
      <c r="R175" s="170">
        <f>SUM(R176:R177)</f>
        <v>5.6601600000000002E-2</v>
      </c>
      <c r="S175" s="169"/>
      <c r="T175" s="171">
        <f>SUM(T176:T177)</f>
        <v>0</v>
      </c>
      <c r="AR175" s="172" t="s">
        <v>77</v>
      </c>
      <c r="AT175" s="173" t="s">
        <v>69</v>
      </c>
      <c r="AU175" s="173" t="s">
        <v>75</v>
      </c>
      <c r="AY175" s="172" t="s">
        <v>127</v>
      </c>
      <c r="BK175" s="174">
        <f>SUM(BK176:BK177)</f>
        <v>0</v>
      </c>
    </row>
    <row r="176" spans="1:65" s="20" customFormat="1" ht="24" customHeight="1">
      <c r="A176" s="16"/>
      <c r="B176" s="180"/>
      <c r="C176" s="181" t="s">
        <v>241</v>
      </c>
      <c r="D176" s="181" t="s">
        <v>129</v>
      </c>
      <c r="E176" s="195"/>
      <c r="F176" s="183" t="s">
        <v>242</v>
      </c>
      <c r="G176" s="184" t="s">
        <v>131</v>
      </c>
      <c r="H176" s="185">
        <v>333.86</v>
      </c>
      <c r="I176" s="186">
        <v>0</v>
      </c>
      <c r="J176" s="186">
        <f>ROUND(I176*H176,2)</f>
        <v>0</v>
      </c>
      <c r="K176" s="187"/>
      <c r="L176" s="17"/>
      <c r="M176" s="188"/>
      <c r="N176" s="189" t="s">
        <v>34</v>
      </c>
      <c r="O176" s="190">
        <v>0.16600000000000001</v>
      </c>
      <c r="P176" s="190">
        <f>O176*H176</f>
        <v>55.420760000000008</v>
      </c>
      <c r="Q176" s="190">
        <v>1.2E-4</v>
      </c>
      <c r="R176" s="190">
        <f>Q176*H176</f>
        <v>4.00632E-2</v>
      </c>
      <c r="S176" s="190">
        <v>0</v>
      </c>
      <c r="T176" s="191">
        <f>S176*H176</f>
        <v>0</v>
      </c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R176" s="192" t="s">
        <v>172</v>
      </c>
      <c r="AT176" s="192" t="s">
        <v>129</v>
      </c>
      <c r="AU176" s="192" t="s">
        <v>77</v>
      </c>
      <c r="AY176" s="3" t="s">
        <v>127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3" t="s">
        <v>75</v>
      </c>
      <c r="BK176" s="193">
        <f>ROUND(I176*H176,2)</f>
        <v>0</v>
      </c>
      <c r="BL176" s="3" t="s">
        <v>172</v>
      </c>
      <c r="BM176" s="192" t="s">
        <v>243</v>
      </c>
    </row>
    <row r="177" spans="1:65" s="20" customFormat="1" ht="24" customHeight="1">
      <c r="A177" s="16"/>
      <c r="B177" s="180"/>
      <c r="C177" s="181" t="s">
        <v>244</v>
      </c>
      <c r="D177" s="181" t="s">
        <v>129</v>
      </c>
      <c r="E177" s="195"/>
      <c r="F177" s="183" t="s">
        <v>245</v>
      </c>
      <c r="G177" s="184" t="s">
        <v>131</v>
      </c>
      <c r="H177" s="185">
        <v>137.82</v>
      </c>
      <c r="I177" s="186">
        <v>0</v>
      </c>
      <c r="J177" s="186">
        <f>ROUND(I177*H177,2)</f>
        <v>0</v>
      </c>
      <c r="K177" s="187"/>
      <c r="L177" s="17"/>
      <c r="M177" s="188"/>
      <c r="N177" s="189" t="s">
        <v>34</v>
      </c>
      <c r="O177" s="190">
        <v>0.17199999999999999</v>
      </c>
      <c r="P177" s="190">
        <f>O177*H177</f>
        <v>23.705039999999997</v>
      </c>
      <c r="Q177" s="190">
        <v>1.2E-4</v>
      </c>
      <c r="R177" s="190">
        <f>Q177*H177</f>
        <v>1.6538399999999998E-2</v>
      </c>
      <c r="S177" s="190">
        <v>0</v>
      </c>
      <c r="T177" s="191">
        <f>S177*H177</f>
        <v>0</v>
      </c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R177" s="192" t="s">
        <v>172</v>
      </c>
      <c r="AT177" s="192" t="s">
        <v>129</v>
      </c>
      <c r="AU177" s="192" t="s">
        <v>77</v>
      </c>
      <c r="AY177" s="3" t="s">
        <v>127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3" t="s">
        <v>75</v>
      </c>
      <c r="BK177" s="193">
        <f>ROUND(I177*H177,2)</f>
        <v>0</v>
      </c>
      <c r="BL177" s="3" t="s">
        <v>172</v>
      </c>
      <c r="BM177" s="192" t="s">
        <v>246</v>
      </c>
    </row>
    <row r="178" spans="1:65" s="20" customFormat="1" ht="24" customHeight="1">
      <c r="A178" s="16"/>
      <c r="B178" s="180"/>
      <c r="C178" s="181">
        <v>252</v>
      </c>
      <c r="D178" s="181"/>
      <c r="E178" s="195"/>
      <c r="F178" s="183" t="s">
        <v>247</v>
      </c>
      <c r="G178" s="184" t="s">
        <v>131</v>
      </c>
      <c r="H178" s="185">
        <v>105.82</v>
      </c>
      <c r="I178" s="186">
        <v>0</v>
      </c>
      <c r="J178" s="186">
        <f>SUM(H178*I178)</f>
        <v>0</v>
      </c>
      <c r="K178" s="187"/>
      <c r="L178" s="17"/>
      <c r="M178" s="188"/>
      <c r="N178" s="189"/>
      <c r="O178" s="190"/>
      <c r="P178" s="190"/>
      <c r="Q178" s="190"/>
      <c r="R178" s="190"/>
      <c r="S178" s="190"/>
      <c r="T178" s="191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R178" s="192"/>
      <c r="AT178" s="192"/>
      <c r="AU178" s="192"/>
      <c r="AY178" s="3"/>
      <c r="BE178" s="193"/>
      <c r="BF178" s="193"/>
      <c r="BG178" s="193"/>
      <c r="BH178" s="193"/>
      <c r="BI178" s="193"/>
      <c r="BJ178" s="3"/>
      <c r="BK178" s="193"/>
      <c r="BL178" s="3"/>
      <c r="BM178" s="192"/>
    </row>
    <row r="179" spans="1:65" s="20" customFormat="1" ht="24" customHeight="1">
      <c r="A179" s="16"/>
      <c r="B179" s="180"/>
      <c r="C179" s="181">
        <v>253</v>
      </c>
      <c r="D179" s="181"/>
      <c r="E179" s="195"/>
      <c r="F179" s="183" t="s">
        <v>248</v>
      </c>
      <c r="G179" s="184" t="s">
        <v>179</v>
      </c>
      <c r="H179" s="185">
        <v>28</v>
      </c>
      <c r="I179" s="186">
        <v>0</v>
      </c>
      <c r="J179" s="186">
        <f>SUM(H179*I179)</f>
        <v>0</v>
      </c>
      <c r="K179" s="187"/>
      <c r="L179" s="17"/>
      <c r="M179" s="188"/>
      <c r="N179" s="189"/>
      <c r="O179" s="190"/>
      <c r="P179" s="190"/>
      <c r="Q179" s="190"/>
      <c r="R179" s="190"/>
      <c r="S179" s="190"/>
      <c r="T179" s="191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R179" s="192"/>
      <c r="AT179" s="192"/>
      <c r="AU179" s="192"/>
      <c r="AY179" s="3"/>
      <c r="BE179" s="193"/>
      <c r="BF179" s="193"/>
      <c r="BG179" s="193"/>
      <c r="BH179" s="193"/>
      <c r="BI179" s="193"/>
      <c r="BJ179" s="3"/>
      <c r="BK179" s="193"/>
      <c r="BL179" s="3"/>
      <c r="BM179" s="192"/>
    </row>
    <row r="180" spans="1:65" s="166" customFormat="1" ht="72.400000000000006" customHeight="1">
      <c r="B180" s="167"/>
      <c r="C180" s="115"/>
      <c r="D180" s="177" t="s">
        <v>69</v>
      </c>
      <c r="E180" s="178" t="s">
        <v>249</v>
      </c>
      <c r="F180" s="178" t="s">
        <v>250</v>
      </c>
      <c r="G180" s="115"/>
      <c r="H180" s="115"/>
      <c r="I180" s="115"/>
      <c r="J180" s="179">
        <f>BK180</f>
        <v>0</v>
      </c>
      <c r="L180" s="167"/>
      <c r="M180" s="168"/>
      <c r="N180" s="169"/>
      <c r="O180" s="169"/>
      <c r="P180" s="170">
        <f>SUM(P181:P190)</f>
        <v>76.224619999999987</v>
      </c>
      <c r="Q180" s="169"/>
      <c r="R180" s="170">
        <f>SUM(R181:R190)</f>
        <v>0.16397699999999998</v>
      </c>
      <c r="S180" s="169"/>
      <c r="T180" s="171">
        <f>SUM(T181:T190)</f>
        <v>3.0871499999999996E-2</v>
      </c>
      <c r="AR180" s="172" t="s">
        <v>77</v>
      </c>
      <c r="AT180" s="173" t="s">
        <v>69</v>
      </c>
      <c r="AU180" s="173" t="s">
        <v>75</v>
      </c>
      <c r="AY180" s="172" t="s">
        <v>127</v>
      </c>
      <c r="BK180" s="174">
        <f>SUM(BK181:BK190)</f>
        <v>0</v>
      </c>
    </row>
    <row r="181" spans="1:65" s="20" customFormat="1" ht="24" customHeight="1">
      <c r="A181" s="16"/>
      <c r="B181" s="180"/>
      <c r="C181" s="181">
        <v>254</v>
      </c>
      <c r="D181" s="181" t="s">
        <v>129</v>
      </c>
      <c r="E181" s="195"/>
      <c r="F181" s="183" t="s">
        <v>251</v>
      </c>
      <c r="G181" s="184" t="s">
        <v>131</v>
      </c>
      <c r="H181" s="185">
        <v>205.81</v>
      </c>
      <c r="I181" s="186">
        <v>0</v>
      </c>
      <c r="J181" s="186">
        <f t="shared" ref="J181:J189" si="19">ROUND(I181*H181,2)</f>
        <v>0</v>
      </c>
      <c r="K181" s="187"/>
      <c r="L181" s="17"/>
      <c r="M181" s="188"/>
      <c r="N181" s="189" t="s">
        <v>34</v>
      </c>
      <c r="O181" s="190">
        <v>3.5000000000000003E-2</v>
      </c>
      <c r="P181" s="190">
        <f t="shared" ref="P181:P188" si="20">O181*H181</f>
        <v>7.2033500000000004</v>
      </c>
      <c r="Q181" s="190">
        <v>0</v>
      </c>
      <c r="R181" s="190">
        <f t="shared" ref="R181:R188" si="21">Q181*H181</f>
        <v>0</v>
      </c>
      <c r="S181" s="190">
        <v>1.4999999999999999E-4</v>
      </c>
      <c r="T181" s="191">
        <f t="shared" ref="T181:T188" si="22">S181*H181</f>
        <v>3.0871499999999996E-2</v>
      </c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R181" s="192" t="s">
        <v>172</v>
      </c>
      <c r="AT181" s="192" t="s">
        <v>129</v>
      </c>
      <c r="AU181" s="192" t="s">
        <v>77</v>
      </c>
      <c r="AY181" s="3" t="s">
        <v>127</v>
      </c>
      <c r="BE181" s="193">
        <f t="shared" ref="BE181:BE188" si="23">IF(N181="základní",J181,0)</f>
        <v>0</v>
      </c>
      <c r="BF181" s="193">
        <f t="shared" ref="BF181:BF188" si="24">IF(N181="snížená",J181,0)</f>
        <v>0</v>
      </c>
      <c r="BG181" s="193">
        <f t="shared" ref="BG181:BG188" si="25">IF(N181="zákl. přenesená",J181,0)</f>
        <v>0</v>
      </c>
      <c r="BH181" s="193">
        <f t="shared" ref="BH181:BH188" si="26">IF(N181="sníž. přenesená",J181,0)</f>
        <v>0</v>
      </c>
      <c r="BI181" s="193">
        <f t="shared" ref="BI181:BI188" si="27">IF(N181="nulová",J181,0)</f>
        <v>0</v>
      </c>
      <c r="BJ181" s="3" t="s">
        <v>75</v>
      </c>
      <c r="BK181" s="193">
        <f t="shared" ref="BK181:BK188" si="28">ROUND(I181*H181,2)</f>
        <v>0</v>
      </c>
      <c r="BL181" s="3" t="s">
        <v>172</v>
      </c>
      <c r="BM181" s="192" t="s">
        <v>252</v>
      </c>
    </row>
    <row r="182" spans="1:65" s="20" customFormat="1" ht="24" customHeight="1">
      <c r="A182" s="16"/>
      <c r="B182" s="180"/>
      <c r="C182" s="206" t="s">
        <v>253</v>
      </c>
      <c r="D182" s="181" t="s">
        <v>129</v>
      </c>
      <c r="E182" s="195"/>
      <c r="F182" s="183" t="s">
        <v>254</v>
      </c>
      <c r="G182" s="184" t="s">
        <v>255</v>
      </c>
      <c r="H182" s="185">
        <v>720</v>
      </c>
      <c r="I182" s="186">
        <v>0</v>
      </c>
      <c r="J182" s="186">
        <f t="shared" si="19"/>
        <v>0</v>
      </c>
      <c r="K182" s="187"/>
      <c r="L182" s="17"/>
      <c r="M182" s="188"/>
      <c r="N182" s="189" t="s">
        <v>34</v>
      </c>
      <c r="O182" s="190">
        <v>2.3E-2</v>
      </c>
      <c r="P182" s="190">
        <f t="shared" si="20"/>
        <v>16.559999999999999</v>
      </c>
      <c r="Q182" s="190">
        <v>0</v>
      </c>
      <c r="R182" s="190">
        <f t="shared" si="21"/>
        <v>0</v>
      </c>
      <c r="S182" s="190">
        <v>0</v>
      </c>
      <c r="T182" s="191">
        <f t="shared" si="22"/>
        <v>0</v>
      </c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R182" s="192" t="s">
        <v>172</v>
      </c>
      <c r="AT182" s="192" t="s">
        <v>129</v>
      </c>
      <c r="AU182" s="192" t="s">
        <v>77</v>
      </c>
      <c r="AY182" s="3" t="s">
        <v>127</v>
      </c>
      <c r="BE182" s="193">
        <f t="shared" si="23"/>
        <v>0</v>
      </c>
      <c r="BF182" s="193">
        <f t="shared" si="24"/>
        <v>0</v>
      </c>
      <c r="BG182" s="193">
        <f t="shared" si="25"/>
        <v>0</v>
      </c>
      <c r="BH182" s="193">
        <f t="shared" si="26"/>
        <v>0</v>
      </c>
      <c r="BI182" s="193">
        <f t="shared" si="27"/>
        <v>0</v>
      </c>
      <c r="BJ182" s="3" t="s">
        <v>75</v>
      </c>
      <c r="BK182" s="193">
        <f t="shared" si="28"/>
        <v>0</v>
      </c>
      <c r="BL182" s="3" t="s">
        <v>172</v>
      </c>
      <c r="BM182" s="192" t="s">
        <v>256</v>
      </c>
    </row>
    <row r="183" spans="1:65" s="20" customFormat="1" ht="16.5" customHeight="1">
      <c r="A183" s="16"/>
      <c r="B183" s="180"/>
      <c r="C183" s="206" t="s">
        <v>257</v>
      </c>
      <c r="D183" s="207" t="s">
        <v>196</v>
      </c>
      <c r="E183" s="208"/>
      <c r="F183" s="213" t="s">
        <v>258</v>
      </c>
      <c r="G183" s="214" t="s">
        <v>255</v>
      </c>
      <c r="H183" s="215">
        <v>720</v>
      </c>
      <c r="I183" s="216">
        <v>0</v>
      </c>
      <c r="J183" s="216">
        <f t="shared" si="19"/>
        <v>0</v>
      </c>
      <c r="K183" s="209"/>
      <c r="L183" s="210"/>
      <c r="M183" s="211"/>
      <c r="N183" s="212" t="s">
        <v>34</v>
      </c>
      <c r="O183" s="190">
        <v>0</v>
      </c>
      <c r="P183" s="190">
        <f t="shared" si="20"/>
        <v>0</v>
      </c>
      <c r="Q183" s="190">
        <v>0</v>
      </c>
      <c r="R183" s="190">
        <f t="shared" si="21"/>
        <v>0</v>
      </c>
      <c r="S183" s="190">
        <v>0</v>
      </c>
      <c r="T183" s="191">
        <f t="shared" si="22"/>
        <v>0</v>
      </c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R183" s="192" t="s">
        <v>195</v>
      </c>
      <c r="AT183" s="192" t="s">
        <v>196</v>
      </c>
      <c r="AU183" s="192" t="s">
        <v>77</v>
      </c>
      <c r="AY183" s="3" t="s">
        <v>127</v>
      </c>
      <c r="BE183" s="193">
        <f t="shared" si="23"/>
        <v>0</v>
      </c>
      <c r="BF183" s="193">
        <f t="shared" si="24"/>
        <v>0</v>
      </c>
      <c r="BG183" s="193">
        <f t="shared" si="25"/>
        <v>0</v>
      </c>
      <c r="BH183" s="193">
        <f t="shared" si="26"/>
        <v>0</v>
      </c>
      <c r="BI183" s="193">
        <f t="shared" si="27"/>
        <v>0</v>
      </c>
      <c r="BJ183" s="3" t="s">
        <v>75</v>
      </c>
      <c r="BK183" s="193">
        <f t="shared" si="28"/>
        <v>0</v>
      </c>
      <c r="BL183" s="3" t="s">
        <v>172</v>
      </c>
      <c r="BM183" s="192" t="s">
        <v>259</v>
      </c>
    </row>
    <row r="184" spans="1:65" s="20" customFormat="1" ht="16.5" customHeight="1">
      <c r="A184" s="16"/>
      <c r="B184" s="180"/>
      <c r="C184" s="206" t="s">
        <v>260</v>
      </c>
      <c r="D184" s="181" t="s">
        <v>129</v>
      </c>
      <c r="E184" s="195"/>
      <c r="F184" s="183" t="s">
        <v>261</v>
      </c>
      <c r="G184" s="184" t="s">
        <v>131</v>
      </c>
      <c r="H184" s="185">
        <v>561.5</v>
      </c>
      <c r="I184" s="186">
        <v>0</v>
      </c>
      <c r="J184" s="186">
        <f t="shared" si="19"/>
        <v>0</v>
      </c>
      <c r="K184" s="187"/>
      <c r="L184" s="17"/>
      <c r="M184" s="188"/>
      <c r="N184" s="189" t="s">
        <v>34</v>
      </c>
      <c r="O184" s="190">
        <v>1.2E-2</v>
      </c>
      <c r="P184" s="190">
        <f t="shared" si="20"/>
        <v>6.7380000000000004</v>
      </c>
      <c r="Q184" s="190">
        <v>0</v>
      </c>
      <c r="R184" s="190">
        <f t="shared" si="21"/>
        <v>0</v>
      </c>
      <c r="S184" s="190">
        <v>0</v>
      </c>
      <c r="T184" s="191">
        <f t="shared" si="22"/>
        <v>0</v>
      </c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R184" s="192" t="s">
        <v>172</v>
      </c>
      <c r="AT184" s="192" t="s">
        <v>129</v>
      </c>
      <c r="AU184" s="192" t="s">
        <v>77</v>
      </c>
      <c r="AY184" s="3" t="s">
        <v>127</v>
      </c>
      <c r="BE184" s="193">
        <f t="shared" si="23"/>
        <v>0</v>
      </c>
      <c r="BF184" s="193">
        <f t="shared" si="24"/>
        <v>0</v>
      </c>
      <c r="BG184" s="193">
        <f t="shared" si="25"/>
        <v>0</v>
      </c>
      <c r="BH184" s="193">
        <f t="shared" si="26"/>
        <v>0</v>
      </c>
      <c r="BI184" s="193">
        <f t="shared" si="27"/>
        <v>0</v>
      </c>
      <c r="BJ184" s="3" t="s">
        <v>75</v>
      </c>
      <c r="BK184" s="193">
        <f t="shared" si="28"/>
        <v>0</v>
      </c>
      <c r="BL184" s="3" t="s">
        <v>172</v>
      </c>
      <c r="BM184" s="192" t="s">
        <v>262</v>
      </c>
    </row>
    <row r="185" spans="1:65" s="20" customFormat="1" ht="24" customHeight="1">
      <c r="A185" s="16"/>
      <c r="B185" s="180"/>
      <c r="C185" s="206" t="s">
        <v>263</v>
      </c>
      <c r="D185" s="207" t="s">
        <v>196</v>
      </c>
      <c r="E185" s="208"/>
      <c r="F185" s="213" t="s">
        <v>264</v>
      </c>
      <c r="G185" s="214" t="s">
        <v>131</v>
      </c>
      <c r="H185" s="215">
        <v>561.5</v>
      </c>
      <c r="I185" s="216">
        <v>0</v>
      </c>
      <c r="J185" s="216">
        <f t="shared" si="19"/>
        <v>0</v>
      </c>
      <c r="K185" s="209"/>
      <c r="L185" s="210"/>
      <c r="M185" s="211"/>
      <c r="N185" s="212" t="s">
        <v>34</v>
      </c>
      <c r="O185" s="190">
        <v>0</v>
      </c>
      <c r="P185" s="190">
        <f t="shared" si="20"/>
        <v>0</v>
      </c>
      <c r="Q185" s="190">
        <v>0</v>
      </c>
      <c r="R185" s="190">
        <f t="shared" si="21"/>
        <v>0</v>
      </c>
      <c r="S185" s="190">
        <v>0</v>
      </c>
      <c r="T185" s="191">
        <f t="shared" si="22"/>
        <v>0</v>
      </c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R185" s="192" t="s">
        <v>195</v>
      </c>
      <c r="AT185" s="192" t="s">
        <v>196</v>
      </c>
      <c r="AU185" s="192" t="s">
        <v>77</v>
      </c>
      <c r="AY185" s="3" t="s">
        <v>127</v>
      </c>
      <c r="BE185" s="193">
        <f t="shared" si="23"/>
        <v>0</v>
      </c>
      <c r="BF185" s="193">
        <f t="shared" si="24"/>
        <v>0</v>
      </c>
      <c r="BG185" s="193">
        <f t="shared" si="25"/>
        <v>0</v>
      </c>
      <c r="BH185" s="193">
        <f t="shared" si="26"/>
        <v>0</v>
      </c>
      <c r="BI185" s="193">
        <f t="shared" si="27"/>
        <v>0</v>
      </c>
      <c r="BJ185" s="3" t="s">
        <v>75</v>
      </c>
      <c r="BK185" s="193">
        <f t="shared" si="28"/>
        <v>0</v>
      </c>
      <c r="BL185" s="3" t="s">
        <v>172</v>
      </c>
      <c r="BM185" s="192" t="s">
        <v>265</v>
      </c>
    </row>
    <row r="186" spans="1:65" s="20" customFormat="1" ht="24" customHeight="1">
      <c r="A186" s="16"/>
      <c r="B186" s="180"/>
      <c r="C186" s="206" t="s">
        <v>266</v>
      </c>
      <c r="D186" s="181" t="s">
        <v>129</v>
      </c>
      <c r="E186" s="195"/>
      <c r="F186" s="183" t="s">
        <v>267</v>
      </c>
      <c r="G186" s="184" t="s">
        <v>131</v>
      </c>
      <c r="H186" s="185">
        <v>294.68</v>
      </c>
      <c r="I186" s="186">
        <v>0</v>
      </c>
      <c r="J186" s="186">
        <f t="shared" si="19"/>
        <v>0</v>
      </c>
      <c r="K186" s="187"/>
      <c r="L186" s="17"/>
      <c r="M186" s="188"/>
      <c r="N186" s="189" t="s">
        <v>34</v>
      </c>
      <c r="O186" s="190">
        <v>1.6E-2</v>
      </c>
      <c r="P186" s="190">
        <f t="shared" si="20"/>
        <v>4.71488</v>
      </c>
      <c r="Q186" s="190">
        <v>0</v>
      </c>
      <c r="R186" s="190">
        <f t="shared" si="21"/>
        <v>0</v>
      </c>
      <c r="S186" s="190">
        <v>0</v>
      </c>
      <c r="T186" s="191">
        <f t="shared" si="22"/>
        <v>0</v>
      </c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R186" s="192" t="s">
        <v>172</v>
      </c>
      <c r="AT186" s="192" t="s">
        <v>129</v>
      </c>
      <c r="AU186" s="192" t="s">
        <v>77</v>
      </c>
      <c r="AY186" s="3" t="s">
        <v>127</v>
      </c>
      <c r="BE186" s="193">
        <f t="shared" si="23"/>
        <v>0</v>
      </c>
      <c r="BF186" s="193">
        <f t="shared" si="24"/>
        <v>0</v>
      </c>
      <c r="BG186" s="193">
        <f t="shared" si="25"/>
        <v>0</v>
      </c>
      <c r="BH186" s="193">
        <f t="shared" si="26"/>
        <v>0</v>
      </c>
      <c r="BI186" s="193">
        <f t="shared" si="27"/>
        <v>0</v>
      </c>
      <c r="BJ186" s="3" t="s">
        <v>75</v>
      </c>
      <c r="BK186" s="193">
        <f t="shared" si="28"/>
        <v>0</v>
      </c>
      <c r="BL186" s="3" t="s">
        <v>172</v>
      </c>
      <c r="BM186" s="192" t="s">
        <v>268</v>
      </c>
    </row>
    <row r="187" spans="1:65" s="20" customFormat="1" ht="24" customHeight="1">
      <c r="A187" s="16"/>
      <c r="B187" s="180"/>
      <c r="C187" s="206" t="s">
        <v>269</v>
      </c>
      <c r="D187" s="207" t="s">
        <v>196</v>
      </c>
      <c r="E187" s="208"/>
      <c r="F187" s="213" t="s">
        <v>264</v>
      </c>
      <c r="G187" s="214" t="s">
        <v>131</v>
      </c>
      <c r="H187" s="215">
        <v>53.170999999999999</v>
      </c>
      <c r="I187" s="216">
        <v>0</v>
      </c>
      <c r="J187" s="216">
        <f t="shared" si="19"/>
        <v>0</v>
      </c>
      <c r="K187" s="209"/>
      <c r="L187" s="210"/>
      <c r="M187" s="211"/>
      <c r="N187" s="212" t="s">
        <v>34</v>
      </c>
      <c r="O187" s="190">
        <v>0</v>
      </c>
      <c r="P187" s="190">
        <f t="shared" si="20"/>
        <v>0</v>
      </c>
      <c r="Q187" s="190">
        <v>0</v>
      </c>
      <c r="R187" s="190">
        <f t="shared" si="21"/>
        <v>0</v>
      </c>
      <c r="S187" s="190">
        <v>0</v>
      </c>
      <c r="T187" s="191">
        <f t="shared" si="22"/>
        <v>0</v>
      </c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R187" s="192" t="s">
        <v>195</v>
      </c>
      <c r="AT187" s="192" t="s">
        <v>196</v>
      </c>
      <c r="AU187" s="192" t="s">
        <v>77</v>
      </c>
      <c r="AY187" s="3" t="s">
        <v>127</v>
      </c>
      <c r="BE187" s="193">
        <f t="shared" si="23"/>
        <v>0</v>
      </c>
      <c r="BF187" s="193">
        <f t="shared" si="24"/>
        <v>0</v>
      </c>
      <c r="BG187" s="193">
        <f t="shared" si="25"/>
        <v>0</v>
      </c>
      <c r="BH187" s="193">
        <f t="shared" si="26"/>
        <v>0</v>
      </c>
      <c r="BI187" s="193">
        <f t="shared" si="27"/>
        <v>0</v>
      </c>
      <c r="BJ187" s="3" t="s">
        <v>75</v>
      </c>
      <c r="BK187" s="193">
        <f t="shared" si="28"/>
        <v>0</v>
      </c>
      <c r="BL187" s="3" t="s">
        <v>172</v>
      </c>
      <c r="BM187" s="192" t="s">
        <v>270</v>
      </c>
    </row>
    <row r="188" spans="1:65" s="20" customFormat="1" ht="24" customHeight="1">
      <c r="A188" s="16"/>
      <c r="B188" s="180"/>
      <c r="C188" s="206" t="s">
        <v>271</v>
      </c>
      <c r="D188" s="181" t="s">
        <v>129</v>
      </c>
      <c r="E188" s="195"/>
      <c r="F188" s="183" t="s">
        <v>272</v>
      </c>
      <c r="G188" s="184" t="s">
        <v>131</v>
      </c>
      <c r="H188" s="185">
        <v>523.03</v>
      </c>
      <c r="I188" s="186">
        <v>0</v>
      </c>
      <c r="J188" s="186">
        <f t="shared" si="19"/>
        <v>0</v>
      </c>
      <c r="K188" s="187"/>
      <c r="L188" s="17"/>
      <c r="M188" s="188"/>
      <c r="N188" s="189" t="s">
        <v>34</v>
      </c>
      <c r="O188" s="190">
        <v>3.3000000000000002E-2</v>
      </c>
      <c r="P188" s="190">
        <f t="shared" si="20"/>
        <v>17.259989999999998</v>
      </c>
      <c r="Q188" s="190">
        <v>2.0000000000000001E-4</v>
      </c>
      <c r="R188" s="190">
        <f t="shared" si="21"/>
        <v>0.104606</v>
      </c>
      <c r="S188" s="190">
        <v>0</v>
      </c>
      <c r="T188" s="191">
        <f t="shared" si="22"/>
        <v>0</v>
      </c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R188" s="192" t="s">
        <v>172</v>
      </c>
      <c r="AT188" s="192" t="s">
        <v>129</v>
      </c>
      <c r="AU188" s="192" t="s">
        <v>77</v>
      </c>
      <c r="AY188" s="3" t="s">
        <v>127</v>
      </c>
      <c r="BE188" s="193">
        <f t="shared" si="23"/>
        <v>0</v>
      </c>
      <c r="BF188" s="193">
        <f t="shared" si="24"/>
        <v>0</v>
      </c>
      <c r="BG188" s="193">
        <f t="shared" si="25"/>
        <v>0</v>
      </c>
      <c r="BH188" s="193">
        <f t="shared" si="26"/>
        <v>0</v>
      </c>
      <c r="BI188" s="193">
        <f t="shared" si="27"/>
        <v>0</v>
      </c>
      <c r="BJ188" s="3" t="s">
        <v>75</v>
      </c>
      <c r="BK188" s="193">
        <f t="shared" si="28"/>
        <v>0</v>
      </c>
      <c r="BL188" s="3" t="s">
        <v>172</v>
      </c>
      <c r="BM188" s="192" t="s">
        <v>273</v>
      </c>
    </row>
    <row r="189" spans="1:65" s="20" customFormat="1" ht="24" customHeight="1">
      <c r="A189" s="16"/>
      <c r="B189" s="180"/>
      <c r="C189" s="206">
        <v>265</v>
      </c>
      <c r="D189" s="181" t="s">
        <v>129</v>
      </c>
      <c r="E189" s="195"/>
      <c r="F189" s="183" t="s">
        <v>274</v>
      </c>
      <c r="G189" s="184" t="s">
        <v>131</v>
      </c>
      <c r="H189" s="185">
        <v>228.35</v>
      </c>
      <c r="I189" s="186">
        <v>0</v>
      </c>
      <c r="J189" s="186">
        <f t="shared" si="19"/>
        <v>0</v>
      </c>
      <c r="K189" s="187"/>
      <c r="L189" s="17"/>
      <c r="M189" s="188"/>
      <c r="N189" s="189"/>
      <c r="O189" s="190"/>
      <c r="P189" s="190"/>
      <c r="Q189" s="190"/>
      <c r="R189" s="190"/>
      <c r="S189" s="190"/>
      <c r="T189" s="191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R189" s="192"/>
      <c r="AT189" s="192"/>
      <c r="AU189" s="192"/>
      <c r="AY189" s="3"/>
      <c r="BE189" s="193"/>
      <c r="BF189" s="193"/>
      <c r="BG189" s="193"/>
      <c r="BH189" s="193"/>
      <c r="BI189" s="193"/>
      <c r="BJ189" s="3"/>
      <c r="BK189" s="193"/>
      <c r="BL189" s="3"/>
      <c r="BM189" s="192"/>
    </row>
    <row r="190" spans="1:65" s="20" customFormat="1" ht="24" customHeight="1">
      <c r="A190" s="16"/>
      <c r="B190" s="180"/>
      <c r="C190" s="217"/>
      <c r="K190" s="187"/>
      <c r="L190" s="17"/>
      <c r="M190" s="188"/>
      <c r="N190" s="189" t="s">
        <v>34</v>
      </c>
      <c r="O190" s="190">
        <v>0.104</v>
      </c>
      <c r="P190" s="190">
        <f>O190*H189</f>
        <v>23.748399999999997</v>
      </c>
      <c r="Q190" s="190">
        <v>2.5999999999999998E-4</v>
      </c>
      <c r="R190" s="190">
        <f>Q190*H189</f>
        <v>5.9370999999999993E-2</v>
      </c>
      <c r="S190" s="190">
        <v>0</v>
      </c>
      <c r="T190" s="191">
        <f>S190*H189</f>
        <v>0</v>
      </c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R190" s="192" t="s">
        <v>172</v>
      </c>
      <c r="AT190" s="192" t="s">
        <v>129</v>
      </c>
      <c r="AU190" s="192" t="s">
        <v>77</v>
      </c>
      <c r="AY190" s="3" t="s">
        <v>127</v>
      </c>
      <c r="BE190" s="193">
        <f>IF(N190="základní",J189,0)</f>
        <v>0</v>
      </c>
      <c r="BF190" s="193">
        <f>IF(N190="snížená",J189,0)</f>
        <v>0</v>
      </c>
      <c r="BG190" s="193">
        <f>IF(N190="zákl. přenesená",J189,0)</f>
        <v>0</v>
      </c>
      <c r="BH190" s="193">
        <f>IF(N190="sníž. přenesená",J189,0)</f>
        <v>0</v>
      </c>
      <c r="BI190" s="193">
        <f>IF(N190="nulová",J189,0)</f>
        <v>0</v>
      </c>
      <c r="BJ190" s="3" t="s">
        <v>75</v>
      </c>
      <c r="BK190" s="193">
        <f>ROUND(I189*H189,2)</f>
        <v>0</v>
      </c>
      <c r="BL190" s="3" t="s">
        <v>172</v>
      </c>
      <c r="BM190" s="192" t="s">
        <v>275</v>
      </c>
    </row>
    <row r="191" spans="1:65" s="166" customFormat="1" ht="43.35" customHeight="1">
      <c r="B191" s="167"/>
      <c r="C191" s="115"/>
      <c r="D191" s="177" t="s">
        <v>69</v>
      </c>
      <c r="E191" s="178" t="s">
        <v>276</v>
      </c>
      <c r="F191" s="178" t="s">
        <v>276</v>
      </c>
      <c r="G191" s="218"/>
      <c r="H191" s="218"/>
      <c r="I191" s="218"/>
      <c r="J191" s="179">
        <f>SUM(J192:J207)</f>
        <v>0</v>
      </c>
      <c r="L191" s="167"/>
      <c r="M191" s="168"/>
      <c r="N191" s="169"/>
      <c r="O191" s="169"/>
      <c r="P191" s="170">
        <f>SUM(P192:P196)</f>
        <v>0</v>
      </c>
      <c r="Q191" s="169"/>
      <c r="R191" s="170">
        <f>SUM(R192:R196)</f>
        <v>0</v>
      </c>
      <c r="S191" s="169"/>
      <c r="T191" s="171">
        <f>SUM(T192:T196)</f>
        <v>0</v>
      </c>
      <c r="AR191" s="172" t="s">
        <v>132</v>
      </c>
      <c r="AT191" s="173" t="s">
        <v>69</v>
      </c>
      <c r="AU191" s="173" t="s">
        <v>70</v>
      </c>
      <c r="AY191" s="172" t="s">
        <v>127</v>
      </c>
      <c r="BK191" s="174">
        <f>SUM(BK192:BK196)</f>
        <v>0</v>
      </c>
    </row>
    <row r="192" spans="1:65" s="20" customFormat="1" ht="24" customHeight="1">
      <c r="A192" s="16"/>
      <c r="B192" s="180"/>
      <c r="C192" s="181">
        <v>266</v>
      </c>
      <c r="D192" s="181" t="s">
        <v>129</v>
      </c>
      <c r="E192" s="195"/>
      <c r="F192" s="183" t="s">
        <v>277</v>
      </c>
      <c r="G192" s="184" t="s">
        <v>213</v>
      </c>
      <c r="H192" s="185">
        <v>20</v>
      </c>
      <c r="I192" s="186">
        <v>0</v>
      </c>
      <c r="J192" s="186">
        <f t="shared" ref="J192:J207" si="29">SUM(H192*I192)</f>
        <v>0</v>
      </c>
      <c r="K192" s="187"/>
      <c r="L192" s="17"/>
      <c r="M192" s="188"/>
      <c r="N192" s="189" t="s">
        <v>34</v>
      </c>
      <c r="O192" s="190">
        <v>0</v>
      </c>
      <c r="P192" s="190">
        <f>O192*H192</f>
        <v>0</v>
      </c>
      <c r="Q192" s="190">
        <v>0</v>
      </c>
      <c r="R192" s="190">
        <f>Q192*H192</f>
        <v>0</v>
      </c>
      <c r="S192" s="190">
        <v>0</v>
      </c>
      <c r="T192" s="191">
        <f>S192*H192</f>
        <v>0</v>
      </c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R192" s="192" t="s">
        <v>278</v>
      </c>
      <c r="AT192" s="192" t="s">
        <v>129</v>
      </c>
      <c r="AU192" s="192" t="s">
        <v>75</v>
      </c>
      <c r="AY192" s="3" t="s">
        <v>127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3" t="s">
        <v>75</v>
      </c>
      <c r="BK192" s="193">
        <f>ROUND(I192*H192,2)</f>
        <v>0</v>
      </c>
      <c r="BL192" s="3" t="s">
        <v>278</v>
      </c>
      <c r="BM192" s="192" t="s">
        <v>279</v>
      </c>
    </row>
    <row r="193" spans="1:65" s="20" customFormat="1" ht="24" customHeight="1">
      <c r="A193" s="16"/>
      <c r="B193" s="180"/>
      <c r="C193" s="181">
        <v>267</v>
      </c>
      <c r="D193" s="181" t="s">
        <v>129</v>
      </c>
      <c r="E193" s="195"/>
      <c r="F193" s="183" t="s">
        <v>280</v>
      </c>
      <c r="G193" s="184" t="s">
        <v>213</v>
      </c>
      <c r="H193" s="185">
        <v>20</v>
      </c>
      <c r="I193" s="186">
        <v>0</v>
      </c>
      <c r="J193" s="186">
        <f t="shared" si="29"/>
        <v>0</v>
      </c>
      <c r="K193" s="187"/>
      <c r="L193" s="17"/>
      <c r="M193" s="188"/>
      <c r="N193" s="189"/>
      <c r="O193" s="190"/>
      <c r="P193" s="190"/>
      <c r="Q193" s="190"/>
      <c r="R193" s="190"/>
      <c r="S193" s="190"/>
      <c r="T193" s="191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R193" s="192"/>
      <c r="AT193" s="192"/>
      <c r="AU193" s="192"/>
      <c r="AY193" s="3"/>
      <c r="BE193" s="193"/>
      <c r="BF193" s="193"/>
      <c r="BG193" s="193"/>
      <c r="BH193" s="193"/>
      <c r="BI193" s="193"/>
      <c r="BJ193" s="3"/>
      <c r="BK193" s="193"/>
      <c r="BL193" s="3"/>
      <c r="BM193" s="192"/>
    </row>
    <row r="194" spans="1:65" s="20" customFormat="1" ht="24" customHeight="1">
      <c r="A194" s="16"/>
      <c r="B194" s="180"/>
      <c r="C194" s="181">
        <v>268</v>
      </c>
      <c r="D194" s="181" t="s">
        <v>129</v>
      </c>
      <c r="E194" s="195"/>
      <c r="F194" s="183" t="s">
        <v>281</v>
      </c>
      <c r="G194" s="184" t="s">
        <v>213</v>
      </c>
      <c r="H194" s="185">
        <v>20</v>
      </c>
      <c r="I194" s="186">
        <v>0</v>
      </c>
      <c r="J194" s="186">
        <f t="shared" si="29"/>
        <v>0</v>
      </c>
      <c r="K194" s="187"/>
      <c r="L194" s="17"/>
      <c r="M194" s="188"/>
      <c r="N194" s="189"/>
      <c r="O194" s="190"/>
      <c r="P194" s="190"/>
      <c r="Q194" s="190"/>
      <c r="R194" s="190"/>
      <c r="S194" s="190"/>
      <c r="T194" s="191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R194" s="192"/>
      <c r="AT194" s="192"/>
      <c r="AU194" s="192"/>
      <c r="AY194" s="3"/>
      <c r="BE194" s="193"/>
      <c r="BF194" s="193"/>
      <c r="BG194" s="193"/>
      <c r="BH194" s="193"/>
      <c r="BI194" s="193"/>
      <c r="BJ194" s="3"/>
      <c r="BK194" s="193"/>
      <c r="BL194" s="3"/>
      <c r="BM194" s="192"/>
    </row>
    <row r="195" spans="1:65" s="20" customFormat="1" ht="24" customHeight="1">
      <c r="A195" s="16"/>
      <c r="B195" s="180"/>
      <c r="C195" s="181">
        <v>269</v>
      </c>
      <c r="D195" s="181" t="s">
        <v>129</v>
      </c>
      <c r="E195" s="195"/>
      <c r="F195" s="183" t="s">
        <v>282</v>
      </c>
      <c r="G195" s="184" t="s">
        <v>179</v>
      </c>
      <c r="H195" s="185">
        <v>90</v>
      </c>
      <c r="I195" s="186">
        <v>0</v>
      </c>
      <c r="J195" s="186">
        <f t="shared" si="29"/>
        <v>0</v>
      </c>
      <c r="K195" s="187"/>
      <c r="L195" s="17"/>
      <c r="M195" s="188"/>
      <c r="N195" s="189"/>
      <c r="O195" s="190"/>
      <c r="P195" s="190"/>
      <c r="Q195" s="190"/>
      <c r="R195" s="190"/>
      <c r="S195" s="190"/>
      <c r="T195" s="191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R195" s="192"/>
      <c r="AT195" s="192"/>
      <c r="AU195" s="192"/>
      <c r="AY195" s="3"/>
      <c r="BE195" s="193"/>
      <c r="BF195" s="193"/>
      <c r="BG195" s="193"/>
      <c r="BH195" s="193"/>
      <c r="BI195" s="193"/>
      <c r="BJ195" s="3"/>
      <c r="BK195" s="193"/>
      <c r="BL195" s="3"/>
      <c r="BM195" s="192"/>
    </row>
    <row r="196" spans="1:65" s="20" customFormat="1" ht="24" customHeight="1">
      <c r="A196" s="16"/>
      <c r="B196" s="180"/>
      <c r="C196" s="181">
        <v>270</v>
      </c>
      <c r="D196" s="181" t="s">
        <v>129</v>
      </c>
      <c r="E196" s="195"/>
      <c r="F196" s="183" t="s">
        <v>283</v>
      </c>
      <c r="G196" s="184" t="s">
        <v>284</v>
      </c>
      <c r="H196" s="185">
        <v>38.5</v>
      </c>
      <c r="I196" s="186">
        <v>0</v>
      </c>
      <c r="J196" s="186">
        <f t="shared" si="29"/>
        <v>0</v>
      </c>
      <c r="K196" s="187"/>
      <c r="L196" s="17"/>
      <c r="M196" s="219"/>
      <c r="N196" s="220" t="s">
        <v>34</v>
      </c>
      <c r="O196" s="221">
        <v>0</v>
      </c>
      <c r="P196" s="221">
        <f>O196*H196</f>
        <v>0</v>
      </c>
      <c r="Q196" s="221">
        <v>0</v>
      </c>
      <c r="R196" s="221">
        <f>Q196*H196</f>
        <v>0</v>
      </c>
      <c r="S196" s="221">
        <v>0</v>
      </c>
      <c r="T196" s="222">
        <f>S196*H196</f>
        <v>0</v>
      </c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R196" s="192" t="s">
        <v>278</v>
      </c>
      <c r="AT196" s="192" t="s">
        <v>129</v>
      </c>
      <c r="AU196" s="192" t="s">
        <v>75</v>
      </c>
      <c r="AY196" s="3" t="s">
        <v>127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3" t="s">
        <v>75</v>
      </c>
      <c r="BK196" s="193">
        <f>ROUND(I196*H196,2)</f>
        <v>0</v>
      </c>
      <c r="BL196" s="3" t="s">
        <v>278</v>
      </c>
      <c r="BM196" s="192" t="s">
        <v>285</v>
      </c>
    </row>
    <row r="197" spans="1:65" s="20" customFormat="1" ht="24" customHeight="1">
      <c r="A197" s="16"/>
      <c r="B197" s="180"/>
      <c r="C197" s="181">
        <v>271</v>
      </c>
      <c r="D197" s="181" t="s">
        <v>129</v>
      </c>
      <c r="E197" s="195"/>
      <c r="F197" s="183" t="s">
        <v>286</v>
      </c>
      <c r="G197" s="184" t="s">
        <v>213</v>
      </c>
      <c r="H197" s="185">
        <v>64</v>
      </c>
      <c r="I197" s="186">
        <v>0</v>
      </c>
      <c r="J197" s="186">
        <f t="shared" si="29"/>
        <v>0</v>
      </c>
      <c r="K197" s="187"/>
      <c r="L197" s="17"/>
      <c r="M197" s="219"/>
      <c r="N197" s="220"/>
      <c r="O197" s="221"/>
      <c r="P197" s="221"/>
      <c r="Q197" s="221"/>
      <c r="R197" s="221"/>
      <c r="S197" s="221"/>
      <c r="T197" s="222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R197" s="192"/>
      <c r="AT197" s="192"/>
      <c r="AU197" s="192"/>
      <c r="AY197" s="3"/>
      <c r="BE197" s="193"/>
      <c r="BF197" s="193"/>
      <c r="BG197" s="193"/>
      <c r="BH197" s="193"/>
      <c r="BI197" s="193"/>
      <c r="BJ197" s="3"/>
      <c r="BK197" s="193"/>
      <c r="BL197" s="3"/>
      <c r="BM197" s="192"/>
    </row>
    <row r="198" spans="1:65" s="20" customFormat="1" ht="24" customHeight="1">
      <c r="A198" s="16"/>
      <c r="B198" s="180"/>
      <c r="C198" s="181">
        <v>272</v>
      </c>
      <c r="D198" s="207" t="s">
        <v>196</v>
      </c>
      <c r="E198" s="195" t="s">
        <v>287</v>
      </c>
      <c r="F198" s="213" t="s">
        <v>288</v>
      </c>
      <c r="G198" s="214" t="s">
        <v>179</v>
      </c>
      <c r="H198" s="215">
        <v>85</v>
      </c>
      <c r="I198" s="216">
        <v>0</v>
      </c>
      <c r="J198" s="216">
        <f t="shared" si="29"/>
        <v>0</v>
      </c>
      <c r="K198" s="187"/>
      <c r="L198" s="17"/>
      <c r="M198" s="219"/>
      <c r="N198" s="220"/>
      <c r="O198" s="221"/>
      <c r="P198" s="221"/>
      <c r="Q198" s="221"/>
      <c r="R198" s="221"/>
      <c r="S198" s="221"/>
      <c r="T198" s="222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R198" s="192"/>
      <c r="AT198" s="192"/>
      <c r="AU198" s="192"/>
      <c r="AY198" s="3"/>
      <c r="BE198" s="193"/>
      <c r="BF198" s="193"/>
      <c r="BG198" s="193"/>
      <c r="BH198" s="193"/>
      <c r="BI198" s="193"/>
      <c r="BJ198" s="3"/>
      <c r="BK198" s="193"/>
      <c r="BL198" s="3"/>
      <c r="BM198" s="192"/>
    </row>
    <row r="199" spans="1:65" s="20" customFormat="1" ht="24" customHeight="1">
      <c r="A199" s="16"/>
      <c r="B199" s="180"/>
      <c r="C199" s="181">
        <v>273</v>
      </c>
      <c r="D199" s="207" t="s">
        <v>196</v>
      </c>
      <c r="E199" s="195"/>
      <c r="F199" s="213" t="s">
        <v>289</v>
      </c>
      <c r="G199" s="214" t="s">
        <v>179</v>
      </c>
      <c r="H199" s="215">
        <v>170</v>
      </c>
      <c r="I199" s="216">
        <v>0</v>
      </c>
      <c r="J199" s="216">
        <f t="shared" si="29"/>
        <v>0</v>
      </c>
      <c r="K199" s="187"/>
      <c r="L199" s="17"/>
      <c r="M199" s="219"/>
      <c r="N199" s="220"/>
      <c r="O199" s="221"/>
      <c r="P199" s="221"/>
      <c r="Q199" s="221"/>
      <c r="R199" s="221"/>
      <c r="S199" s="221"/>
      <c r="T199" s="222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R199" s="192"/>
      <c r="AT199" s="192"/>
      <c r="AU199" s="192"/>
      <c r="AY199" s="3"/>
      <c r="BE199" s="193"/>
      <c r="BF199" s="193"/>
      <c r="BG199" s="193"/>
      <c r="BH199" s="193"/>
      <c r="BI199" s="193"/>
      <c r="BJ199" s="3"/>
      <c r="BK199" s="193"/>
      <c r="BL199" s="3"/>
      <c r="BM199" s="192"/>
    </row>
    <row r="200" spans="1:65" s="20" customFormat="1" ht="24" customHeight="1">
      <c r="A200" s="16"/>
      <c r="B200" s="180"/>
      <c r="C200" s="181">
        <v>274</v>
      </c>
      <c r="D200" s="207" t="s">
        <v>196</v>
      </c>
      <c r="E200" s="195"/>
      <c r="F200" s="213" t="s">
        <v>290</v>
      </c>
      <c r="G200" s="214" t="s">
        <v>179</v>
      </c>
      <c r="H200" s="215">
        <v>425</v>
      </c>
      <c r="I200" s="216">
        <v>0</v>
      </c>
      <c r="J200" s="216">
        <f t="shared" si="29"/>
        <v>0</v>
      </c>
      <c r="K200" s="187"/>
      <c r="L200" s="17"/>
      <c r="M200" s="219"/>
      <c r="N200" s="220"/>
      <c r="O200" s="221"/>
      <c r="P200" s="221"/>
      <c r="Q200" s="221"/>
      <c r="R200" s="221"/>
      <c r="S200" s="221"/>
      <c r="T200" s="222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R200" s="192"/>
      <c r="AT200" s="192"/>
      <c r="AU200" s="192"/>
      <c r="AY200" s="3"/>
      <c r="BE200" s="193"/>
      <c r="BF200" s="193"/>
      <c r="BG200" s="193"/>
      <c r="BH200" s="193"/>
      <c r="BI200" s="193"/>
      <c r="BJ200" s="3"/>
      <c r="BK200" s="193"/>
      <c r="BL200" s="3"/>
      <c r="BM200" s="192"/>
    </row>
    <row r="201" spans="1:65" s="20" customFormat="1" ht="24" customHeight="1">
      <c r="A201" s="16"/>
      <c r="B201" s="180"/>
      <c r="C201" s="181">
        <v>275</v>
      </c>
      <c r="D201" s="181" t="s">
        <v>129</v>
      </c>
      <c r="E201" s="195"/>
      <c r="F201" s="183" t="s">
        <v>291</v>
      </c>
      <c r="G201" s="184" t="s">
        <v>179</v>
      </c>
      <c r="H201" s="185">
        <v>170</v>
      </c>
      <c r="I201" s="186">
        <v>0</v>
      </c>
      <c r="J201" s="186">
        <f t="shared" si="29"/>
        <v>0</v>
      </c>
      <c r="K201" s="187"/>
      <c r="L201" s="17"/>
      <c r="M201" s="219"/>
      <c r="N201" s="220"/>
      <c r="O201" s="221"/>
      <c r="P201" s="221"/>
      <c r="Q201" s="221"/>
      <c r="R201" s="221"/>
      <c r="S201" s="221"/>
      <c r="T201" s="222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R201" s="192"/>
      <c r="AT201" s="192"/>
      <c r="AU201" s="192"/>
      <c r="AY201" s="3"/>
      <c r="BE201" s="193"/>
      <c r="BF201" s="193"/>
      <c r="BG201" s="193"/>
      <c r="BH201" s="193"/>
      <c r="BI201" s="193"/>
      <c r="BJ201" s="3"/>
      <c r="BK201" s="193"/>
      <c r="BL201" s="3"/>
      <c r="BM201" s="192"/>
    </row>
    <row r="202" spans="1:65" s="20" customFormat="1" ht="24" customHeight="1">
      <c r="A202" s="16"/>
      <c r="B202" s="180"/>
      <c r="C202" s="181">
        <v>276</v>
      </c>
      <c r="D202" s="181" t="s">
        <v>129</v>
      </c>
      <c r="E202" s="195"/>
      <c r="F202" s="183" t="s">
        <v>292</v>
      </c>
      <c r="G202" s="184" t="s">
        <v>179</v>
      </c>
      <c r="H202" s="185">
        <v>170</v>
      </c>
      <c r="I202" s="186">
        <v>0</v>
      </c>
      <c r="J202" s="186">
        <f t="shared" si="29"/>
        <v>0</v>
      </c>
      <c r="K202" s="187"/>
      <c r="L202" s="17"/>
      <c r="M202" s="219"/>
      <c r="N202" s="220"/>
      <c r="O202" s="221"/>
      <c r="P202" s="221"/>
      <c r="Q202" s="221"/>
      <c r="R202" s="221"/>
      <c r="S202" s="221"/>
      <c r="T202" s="222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R202" s="192"/>
      <c r="AT202" s="192"/>
      <c r="AU202" s="192"/>
      <c r="AY202" s="3"/>
      <c r="BE202" s="193"/>
      <c r="BF202" s="193"/>
      <c r="BG202" s="193"/>
      <c r="BH202" s="193"/>
      <c r="BI202" s="193"/>
      <c r="BJ202" s="3"/>
      <c r="BK202" s="193"/>
      <c r="BL202" s="3"/>
      <c r="BM202" s="192"/>
    </row>
    <row r="203" spans="1:65" s="20" customFormat="1" ht="24" customHeight="1">
      <c r="A203" s="16"/>
      <c r="B203" s="180"/>
      <c r="C203" s="181">
        <v>277</v>
      </c>
      <c r="D203" s="181" t="s">
        <v>129</v>
      </c>
      <c r="E203" s="195"/>
      <c r="F203" s="183" t="s">
        <v>293</v>
      </c>
      <c r="G203" s="184" t="s">
        <v>179</v>
      </c>
      <c r="H203" s="185">
        <v>170</v>
      </c>
      <c r="I203" s="186">
        <v>0</v>
      </c>
      <c r="J203" s="186">
        <f t="shared" si="29"/>
        <v>0</v>
      </c>
      <c r="K203" s="187"/>
      <c r="L203" s="17"/>
      <c r="M203" s="219"/>
      <c r="N203" s="220"/>
      <c r="O203" s="221"/>
      <c r="P203" s="221"/>
      <c r="Q203" s="221"/>
      <c r="R203" s="221"/>
      <c r="S203" s="221"/>
      <c r="T203" s="222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R203" s="192"/>
      <c r="AT203" s="192"/>
      <c r="AU203" s="192"/>
      <c r="AY203" s="3"/>
      <c r="BE203" s="193"/>
      <c r="BF203" s="193"/>
      <c r="BG203" s="193"/>
      <c r="BH203" s="193"/>
      <c r="BI203" s="193"/>
      <c r="BJ203" s="3"/>
      <c r="BK203" s="193"/>
      <c r="BL203" s="3"/>
      <c r="BM203" s="192"/>
    </row>
    <row r="204" spans="1:65" s="20" customFormat="1" ht="24" customHeight="1">
      <c r="A204" s="16"/>
      <c r="B204" s="180"/>
      <c r="C204" s="181">
        <v>278</v>
      </c>
      <c r="D204" s="181" t="s">
        <v>129</v>
      </c>
      <c r="E204" s="195"/>
      <c r="F204" s="183" t="s">
        <v>294</v>
      </c>
      <c r="G204" s="184" t="s">
        <v>179</v>
      </c>
      <c r="H204" s="185">
        <v>90</v>
      </c>
      <c r="I204" s="186">
        <v>0</v>
      </c>
      <c r="J204" s="186">
        <f t="shared" si="29"/>
        <v>0</v>
      </c>
      <c r="K204" s="187"/>
      <c r="L204" s="17"/>
      <c r="M204" s="219"/>
      <c r="N204" s="220"/>
      <c r="O204" s="221"/>
      <c r="P204" s="221"/>
      <c r="Q204" s="221"/>
      <c r="R204" s="221"/>
      <c r="S204" s="221"/>
      <c r="T204" s="222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R204" s="192"/>
      <c r="AT204" s="192"/>
      <c r="AU204" s="192"/>
      <c r="AY204" s="3"/>
      <c r="BE204" s="193"/>
      <c r="BF204" s="193"/>
      <c r="BG204" s="193"/>
      <c r="BH204" s="193"/>
      <c r="BI204" s="193"/>
      <c r="BJ204" s="3"/>
      <c r="BK204" s="193"/>
      <c r="BL204" s="3"/>
      <c r="BM204" s="192"/>
    </row>
    <row r="205" spans="1:65" s="20" customFormat="1" ht="24" customHeight="1">
      <c r="A205" s="16"/>
      <c r="B205" s="180"/>
      <c r="C205" s="181">
        <v>279</v>
      </c>
      <c r="D205" s="181" t="s">
        <v>129</v>
      </c>
      <c r="E205" s="195"/>
      <c r="F205" s="183" t="s">
        <v>295</v>
      </c>
      <c r="G205" s="184" t="s">
        <v>296</v>
      </c>
      <c r="H205" s="185">
        <v>1</v>
      </c>
      <c r="I205" s="186">
        <v>0</v>
      </c>
      <c r="J205" s="186">
        <f t="shared" si="29"/>
        <v>0</v>
      </c>
      <c r="K205" s="187"/>
      <c r="L205" s="17"/>
      <c r="M205" s="219"/>
      <c r="N205" s="220"/>
      <c r="O205" s="221"/>
      <c r="P205" s="221"/>
      <c r="Q205" s="221"/>
      <c r="R205" s="221"/>
      <c r="S205" s="221"/>
      <c r="T205" s="222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R205" s="192"/>
      <c r="AT205" s="192"/>
      <c r="AU205" s="192"/>
      <c r="AY205" s="3"/>
      <c r="BE205" s="193"/>
      <c r="BF205" s="193"/>
      <c r="BG205" s="193"/>
      <c r="BH205" s="193"/>
      <c r="BI205" s="193"/>
      <c r="BJ205" s="3"/>
      <c r="BK205" s="193"/>
      <c r="BL205" s="3"/>
      <c r="BM205" s="192"/>
    </row>
    <row r="206" spans="1:65" s="20" customFormat="1" ht="24" customHeight="1">
      <c r="A206" s="16"/>
      <c r="B206" s="180"/>
      <c r="C206" s="181">
        <v>280</v>
      </c>
      <c r="D206" s="181" t="s">
        <v>129</v>
      </c>
      <c r="E206" s="195"/>
      <c r="F206" s="183" t="s">
        <v>297</v>
      </c>
      <c r="G206" s="184" t="s">
        <v>131</v>
      </c>
      <c r="H206" s="185">
        <v>570</v>
      </c>
      <c r="I206" s="186">
        <v>0</v>
      </c>
      <c r="J206" s="186">
        <f t="shared" si="29"/>
        <v>0</v>
      </c>
      <c r="K206" s="187"/>
      <c r="L206" s="17"/>
      <c r="M206" s="219"/>
      <c r="N206" s="220"/>
      <c r="O206" s="221"/>
      <c r="P206" s="221"/>
      <c r="Q206" s="221"/>
      <c r="R206" s="221"/>
      <c r="S206" s="221"/>
      <c r="T206" s="222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R206" s="192"/>
      <c r="AT206" s="192"/>
      <c r="AU206" s="192"/>
      <c r="AY206" s="3"/>
      <c r="BE206" s="193"/>
      <c r="BF206" s="193"/>
      <c r="BG206" s="193"/>
      <c r="BH206" s="193"/>
      <c r="BI206" s="193"/>
      <c r="BJ206" s="3"/>
      <c r="BK206" s="193"/>
      <c r="BL206" s="3"/>
      <c r="BM206" s="192"/>
    </row>
    <row r="207" spans="1:65" s="20" customFormat="1" ht="24" customHeight="1">
      <c r="A207" s="16"/>
      <c r="B207" s="180"/>
      <c r="C207" s="181">
        <v>281</v>
      </c>
      <c r="D207" s="181" t="s">
        <v>129</v>
      </c>
      <c r="E207" s="195"/>
      <c r="F207" s="183" t="s">
        <v>298</v>
      </c>
      <c r="G207" s="184" t="s">
        <v>296</v>
      </c>
      <c r="H207" s="185">
        <v>1</v>
      </c>
      <c r="I207" s="186">
        <v>0</v>
      </c>
      <c r="J207" s="186">
        <f t="shared" si="29"/>
        <v>0</v>
      </c>
      <c r="K207" s="187"/>
      <c r="L207" s="17"/>
      <c r="M207" s="219"/>
      <c r="N207" s="220"/>
      <c r="O207" s="221"/>
      <c r="P207" s="221"/>
      <c r="Q207" s="221"/>
      <c r="R207" s="221"/>
      <c r="S207" s="221"/>
      <c r="T207" s="222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R207" s="192"/>
      <c r="AT207" s="192"/>
      <c r="AU207" s="192"/>
      <c r="AY207" s="3"/>
      <c r="BE207" s="193"/>
      <c r="BF207" s="193"/>
      <c r="BG207" s="193"/>
      <c r="BH207" s="193"/>
      <c r="BI207" s="193"/>
      <c r="BJ207" s="3"/>
      <c r="BK207" s="193"/>
      <c r="BL207" s="3"/>
      <c r="BM207" s="192"/>
    </row>
    <row r="208" spans="1:65" s="20" customFormat="1" ht="6.95" customHeight="1">
      <c r="A208" s="16"/>
      <c r="B208" s="32"/>
      <c r="C208" s="33"/>
      <c r="D208" s="33"/>
      <c r="E208" s="33"/>
      <c r="F208" s="33"/>
      <c r="G208" s="33"/>
      <c r="H208" s="33"/>
      <c r="I208" s="33"/>
      <c r="J208" s="33"/>
      <c r="K208" s="33"/>
      <c r="L208" s="17"/>
      <c r="M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</row>
  </sheetData>
  <autoFilter ref="C127:K207"/>
  <mergeCells count="8">
    <mergeCell ref="E87:H87"/>
    <mergeCell ref="E118:H118"/>
    <mergeCell ref="E120:H12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  <rowBreaks count="3" manualBreakCount="3">
    <brk id="78" max="16383" man="1"/>
    <brk id="79" max="16383" man="1"/>
    <brk id="1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9"/>
  <sheetViews>
    <sheetView showGridLines="0" zoomScaleNormal="100" workbookViewId="0">
      <selection activeCell="E85" sqref="E85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2.83203125"/>
    <col min="23" max="65" width="0" hidden="1"/>
    <col min="66" max="1025" width="8.6640625"/>
  </cols>
  <sheetData>
    <row r="1" spans="1:46">
      <c r="A1" s="92"/>
    </row>
    <row r="2" spans="1:46" ht="36.950000000000003" customHeight="1">
      <c r="M2" s="2"/>
      <c r="N2" s="2"/>
      <c r="O2" s="2"/>
      <c r="P2" s="2"/>
      <c r="Q2" s="2"/>
      <c r="R2" s="2"/>
      <c r="S2" s="2"/>
      <c r="T2" s="2"/>
      <c r="U2" s="2"/>
      <c r="AT2" s="3" t="s">
        <v>83</v>
      </c>
    </row>
    <row r="3" spans="1:46" ht="6.9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77</v>
      </c>
    </row>
    <row r="4" spans="1:46" ht="24.95" customHeight="1">
      <c r="B4" s="6"/>
      <c r="D4" s="7" t="s">
        <v>88</v>
      </c>
      <c r="L4" s="6"/>
      <c r="M4" s="93" t="s">
        <v>9</v>
      </c>
      <c r="AT4" s="3" t="s">
        <v>2</v>
      </c>
    </row>
    <row r="5" spans="1:46" ht="6.95" customHeight="1">
      <c r="B5" s="6"/>
      <c r="L5" s="6"/>
    </row>
    <row r="6" spans="1:46" ht="12" customHeight="1">
      <c r="B6" s="6"/>
      <c r="D6" s="11" t="s">
        <v>11</v>
      </c>
      <c r="L6" s="6"/>
    </row>
    <row r="7" spans="1:46" ht="16.5" customHeight="1">
      <c r="B7" s="6"/>
      <c r="E7" s="271" t="s">
        <v>299</v>
      </c>
      <c r="F7" s="271"/>
      <c r="G7" s="271"/>
      <c r="H7" s="271"/>
      <c r="L7" s="6"/>
    </row>
    <row r="8" spans="1:46" ht="12" customHeight="1">
      <c r="B8" s="6"/>
      <c r="D8" s="11" t="s">
        <v>89</v>
      </c>
      <c r="L8" s="6"/>
    </row>
    <row r="9" spans="1:46" s="20" customFormat="1" ht="16.5" customHeight="1">
      <c r="A9" s="16"/>
      <c r="B9" s="17"/>
      <c r="C9" s="16"/>
      <c r="D9" s="16"/>
      <c r="E9" s="268"/>
      <c r="F9" s="268"/>
      <c r="G9" s="268"/>
      <c r="H9" s="268"/>
      <c r="I9" s="16"/>
      <c r="J9" s="16"/>
      <c r="K9" s="16"/>
      <c r="L9" s="27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46" s="20" customFormat="1" ht="12" customHeight="1">
      <c r="A10" s="16"/>
      <c r="B10" s="17"/>
      <c r="C10" s="16"/>
      <c r="D10" s="11" t="s">
        <v>300</v>
      </c>
      <c r="E10" s="16"/>
      <c r="F10" s="16"/>
      <c r="G10" s="16"/>
      <c r="H10" s="16"/>
      <c r="I10" s="16"/>
      <c r="J10" s="16"/>
      <c r="K10" s="16"/>
      <c r="L10" s="27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46" s="20" customFormat="1" ht="16.5" customHeight="1">
      <c r="A11" s="16"/>
      <c r="B11" s="17"/>
      <c r="C11" s="16"/>
      <c r="D11" s="16"/>
      <c r="E11" s="269" t="s">
        <v>301</v>
      </c>
      <c r="F11" s="269"/>
      <c r="G11" s="269"/>
      <c r="H11" s="269"/>
      <c r="I11" s="16"/>
      <c r="J11" s="16"/>
      <c r="K11" s="16"/>
      <c r="L11" s="27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46" s="20" customFormat="1">
      <c r="A12" s="16"/>
      <c r="B12" s="17"/>
      <c r="C12" s="16"/>
      <c r="D12" s="16"/>
      <c r="E12" s="16"/>
      <c r="F12" s="16"/>
      <c r="G12" s="16"/>
      <c r="H12" s="16"/>
      <c r="I12" s="16"/>
      <c r="J12" s="16"/>
      <c r="K12" s="16"/>
      <c r="L12" s="27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46" s="20" customFormat="1" ht="12" customHeight="1">
      <c r="A13" s="16"/>
      <c r="B13" s="17"/>
      <c r="C13" s="16"/>
      <c r="D13" s="11" t="s">
        <v>13</v>
      </c>
      <c r="E13" s="16"/>
      <c r="F13" s="12"/>
      <c r="G13" s="16"/>
      <c r="H13" s="16"/>
      <c r="I13" s="11" t="s">
        <v>14</v>
      </c>
      <c r="J13" s="12"/>
      <c r="K13" s="16"/>
      <c r="L13" s="27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46" s="20" customFormat="1" ht="12" customHeight="1">
      <c r="A14" s="16"/>
      <c r="B14" s="17"/>
      <c r="C14" s="16"/>
      <c r="D14" s="11" t="s">
        <v>15</v>
      </c>
      <c r="E14" s="16"/>
      <c r="F14" s="12" t="s">
        <v>16</v>
      </c>
      <c r="G14" s="16"/>
      <c r="H14" s="16"/>
      <c r="I14" s="11" t="s">
        <v>17</v>
      </c>
      <c r="J14" s="95">
        <v>43768</v>
      </c>
      <c r="K14" s="16"/>
      <c r="L14" s="27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46" s="20" customFormat="1" ht="10.9" customHeight="1">
      <c r="A15" s="16"/>
      <c r="B15" s="17"/>
      <c r="C15" s="16"/>
      <c r="D15" s="16"/>
      <c r="E15" s="16"/>
      <c r="F15" s="16"/>
      <c r="G15" s="16"/>
      <c r="H15" s="16"/>
      <c r="I15" s="16"/>
      <c r="J15" s="16"/>
      <c r="K15" s="16"/>
      <c r="L15" s="27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46" s="20" customFormat="1" ht="12" customHeight="1">
      <c r="A16" s="16"/>
      <c r="B16" s="17"/>
      <c r="C16" s="16"/>
      <c r="D16" s="11" t="s">
        <v>19</v>
      </c>
      <c r="E16" s="16"/>
      <c r="F16" s="16"/>
      <c r="G16" s="16"/>
      <c r="H16" s="16"/>
      <c r="I16" s="11" t="s">
        <v>21</v>
      </c>
      <c r="J16" s="12"/>
      <c r="K16" s="16"/>
      <c r="L16" s="27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 spans="1:31" s="20" customFormat="1" ht="18" customHeight="1">
      <c r="A17" s="16"/>
      <c r="B17" s="17"/>
      <c r="C17" s="16"/>
      <c r="D17" s="16"/>
      <c r="E17" s="12" t="s">
        <v>20</v>
      </c>
      <c r="F17" s="16"/>
      <c r="G17" s="16"/>
      <c r="H17" s="16"/>
      <c r="I17" s="11" t="s">
        <v>22</v>
      </c>
      <c r="J17" s="12"/>
      <c r="K17" s="16"/>
      <c r="L17" s="27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</row>
    <row r="18" spans="1:31" s="20" customFormat="1" ht="6.95" customHeight="1">
      <c r="A18" s="16"/>
      <c r="B18" s="17"/>
      <c r="C18" s="16"/>
      <c r="D18" s="16"/>
      <c r="E18" s="16"/>
      <c r="F18" s="16"/>
      <c r="G18" s="16"/>
      <c r="H18" s="16"/>
      <c r="I18" s="16"/>
      <c r="J18" s="16"/>
      <c r="K18" s="16"/>
      <c r="L18" s="27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</row>
    <row r="19" spans="1:31" s="20" customFormat="1" ht="12" customHeight="1">
      <c r="A19" s="16"/>
      <c r="B19" s="17"/>
      <c r="C19" s="16"/>
      <c r="D19" s="11" t="s">
        <v>23</v>
      </c>
      <c r="E19" s="16"/>
      <c r="F19" s="16"/>
      <c r="G19" s="16"/>
      <c r="H19" s="16"/>
      <c r="I19" s="11" t="s">
        <v>21</v>
      </c>
      <c r="J19" s="12">
        <f>'FXŠ-Rekapitulace stavby'!AN13</f>
        <v>0</v>
      </c>
      <c r="K19" s="16"/>
      <c r="L19" s="27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s="20" customFormat="1" ht="18" customHeight="1">
      <c r="A20" s="16"/>
      <c r="B20" s="17"/>
      <c r="C20" s="16"/>
      <c r="D20" s="16"/>
      <c r="E20" s="264">
        <f>'FXŠ-Rekapitulace stavby'!E14</f>
        <v>0</v>
      </c>
      <c r="F20" s="264"/>
      <c r="G20" s="264"/>
      <c r="H20" s="264"/>
      <c r="I20" s="11" t="s">
        <v>22</v>
      </c>
      <c r="J20" s="12">
        <f>'FXŠ-Rekapitulace stavby'!AN14</f>
        <v>0</v>
      </c>
      <c r="K20" s="16"/>
      <c r="L20" s="27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</row>
    <row r="21" spans="1:31" s="20" customFormat="1" ht="6.95" customHeight="1">
      <c r="A21" s="16"/>
      <c r="B21" s="17"/>
      <c r="C21" s="16"/>
      <c r="D21" s="16"/>
      <c r="E21" s="16"/>
      <c r="F21" s="16"/>
      <c r="G21" s="16"/>
      <c r="H21" s="16"/>
      <c r="I21" s="16"/>
      <c r="J21" s="16"/>
      <c r="K21" s="16"/>
      <c r="L21" s="27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spans="1:31" s="20" customFormat="1" ht="12" customHeight="1">
      <c r="A22" s="16"/>
      <c r="B22" s="17"/>
      <c r="C22" s="16"/>
      <c r="D22" s="11" t="s">
        <v>24</v>
      </c>
      <c r="E22" s="16"/>
      <c r="F22" s="16"/>
      <c r="G22" s="16"/>
      <c r="H22" s="16"/>
      <c r="I22" s="11" t="s">
        <v>21</v>
      </c>
      <c r="J22" s="12"/>
      <c r="K22" s="16"/>
      <c r="L22" s="27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</row>
    <row r="23" spans="1:31" s="20" customFormat="1" ht="18" customHeight="1">
      <c r="A23" s="16"/>
      <c r="B23" s="17"/>
      <c r="C23" s="16"/>
      <c r="D23" s="16"/>
      <c r="E23" s="12" t="s">
        <v>25</v>
      </c>
      <c r="F23" s="16"/>
      <c r="G23" s="16"/>
      <c r="H23" s="16"/>
      <c r="I23" s="11" t="s">
        <v>22</v>
      </c>
      <c r="J23" s="12"/>
      <c r="K23" s="16"/>
      <c r="L23" s="27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</row>
    <row r="24" spans="1:31" s="20" customFormat="1" ht="6.95" customHeight="1">
      <c r="A24" s="16"/>
      <c r="B24" s="17"/>
      <c r="C24" s="16"/>
      <c r="D24" s="16"/>
      <c r="E24" s="16"/>
      <c r="F24" s="16"/>
      <c r="G24" s="16"/>
      <c r="H24" s="16"/>
      <c r="I24" s="16"/>
      <c r="J24" s="16"/>
      <c r="K24" s="16"/>
      <c r="L24" s="27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</row>
    <row r="25" spans="1:31" s="20" customFormat="1" ht="12" customHeight="1">
      <c r="A25" s="16"/>
      <c r="B25" s="17"/>
      <c r="C25" s="16"/>
      <c r="D25" s="11" t="s">
        <v>27</v>
      </c>
      <c r="E25" s="16"/>
      <c r="F25" s="16"/>
      <c r="G25" s="16"/>
      <c r="H25" s="16"/>
      <c r="I25" s="11" t="s">
        <v>21</v>
      </c>
      <c r="J25" s="12"/>
      <c r="K25" s="16"/>
      <c r="L25" s="27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</row>
    <row r="26" spans="1:31" s="20" customFormat="1" ht="18" customHeight="1">
      <c r="A26" s="16"/>
      <c r="B26" s="17"/>
      <c r="C26" s="16"/>
      <c r="D26" s="16"/>
      <c r="E26" s="12" t="s">
        <v>25</v>
      </c>
      <c r="F26" s="16"/>
      <c r="G26" s="16"/>
      <c r="H26" s="16"/>
      <c r="I26" s="11" t="s">
        <v>22</v>
      </c>
      <c r="J26" s="12"/>
      <c r="K26" s="16"/>
      <c r="L26" s="27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</row>
    <row r="27" spans="1:31" s="20" customFormat="1" ht="6.95" customHeight="1">
      <c r="A27" s="16"/>
      <c r="B27" s="17"/>
      <c r="C27" s="16"/>
      <c r="D27" s="16"/>
      <c r="E27" s="16"/>
      <c r="F27" s="16"/>
      <c r="G27" s="16"/>
      <c r="H27" s="16"/>
      <c r="I27" s="16"/>
      <c r="J27" s="16"/>
      <c r="K27" s="16"/>
      <c r="L27" s="27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</row>
    <row r="28" spans="1:31" s="20" customFormat="1" ht="12" customHeight="1">
      <c r="A28" s="16"/>
      <c r="B28" s="17"/>
      <c r="C28" s="16"/>
      <c r="D28" s="11" t="s">
        <v>28</v>
      </c>
      <c r="E28" s="16"/>
      <c r="F28" s="16"/>
      <c r="G28" s="16"/>
      <c r="H28" s="16"/>
      <c r="I28" s="16"/>
      <c r="J28" s="16"/>
      <c r="K28" s="16"/>
      <c r="L28" s="27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</row>
    <row r="29" spans="1:31" s="99" customFormat="1" ht="16.5" customHeight="1">
      <c r="A29" s="96"/>
      <c r="B29" s="97"/>
      <c r="C29" s="96"/>
      <c r="D29" s="96"/>
      <c r="E29" s="265"/>
      <c r="F29" s="265"/>
      <c r="G29" s="265"/>
      <c r="H29" s="265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0" customFormat="1" ht="6.95" customHeight="1">
      <c r="A30" s="16"/>
      <c r="B30" s="17"/>
      <c r="C30" s="16"/>
      <c r="D30" s="16"/>
      <c r="E30" s="16"/>
      <c r="F30" s="16"/>
      <c r="G30" s="16"/>
      <c r="H30" s="16"/>
      <c r="I30" s="16"/>
      <c r="J30" s="16"/>
      <c r="K30" s="16"/>
      <c r="L30" s="27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</row>
    <row r="31" spans="1:31" s="20" customFormat="1" ht="6.95" customHeight="1">
      <c r="A31" s="16"/>
      <c r="B31" s="17"/>
      <c r="C31" s="16"/>
      <c r="D31" s="52"/>
      <c r="E31" s="52"/>
      <c r="F31" s="52"/>
      <c r="G31" s="52"/>
      <c r="H31" s="52"/>
      <c r="I31" s="52"/>
      <c r="J31" s="52"/>
      <c r="K31" s="52"/>
      <c r="L31" s="27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</row>
    <row r="32" spans="1:31" s="20" customFormat="1" ht="25.5" customHeight="1">
      <c r="A32" s="16"/>
      <c r="B32" s="17"/>
      <c r="C32" s="16"/>
      <c r="D32" s="100" t="s">
        <v>29</v>
      </c>
      <c r="E32" s="16"/>
      <c r="F32" s="16"/>
      <c r="G32" s="16"/>
      <c r="H32" s="16"/>
      <c r="I32" s="16"/>
      <c r="J32" s="101">
        <v>0</v>
      </c>
      <c r="K32" s="16"/>
      <c r="L32" s="27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</row>
    <row r="33" spans="1:31" s="20" customFormat="1" ht="6.95" customHeight="1">
      <c r="A33" s="16"/>
      <c r="B33" s="17"/>
      <c r="C33" s="16"/>
      <c r="D33" s="52"/>
      <c r="E33" s="52"/>
      <c r="F33" s="52"/>
      <c r="G33" s="52"/>
      <c r="H33" s="52"/>
      <c r="I33" s="52"/>
      <c r="J33" s="52"/>
      <c r="K33" s="52"/>
      <c r="L33" s="27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</row>
    <row r="34" spans="1:31" s="20" customFormat="1" ht="14.45" customHeight="1">
      <c r="A34" s="16"/>
      <c r="B34" s="17"/>
      <c r="C34" s="16"/>
      <c r="D34" s="16"/>
      <c r="E34" s="16"/>
      <c r="F34" s="102" t="s">
        <v>31</v>
      </c>
      <c r="G34" s="16"/>
      <c r="H34" s="16"/>
      <c r="I34" s="102" t="s">
        <v>30</v>
      </c>
      <c r="J34" s="102" t="s">
        <v>32</v>
      </c>
      <c r="K34" s="16"/>
      <c r="L34" s="27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</row>
    <row r="35" spans="1:31" s="20" customFormat="1" ht="14.45" customHeight="1">
      <c r="A35" s="16"/>
      <c r="B35" s="17"/>
      <c r="C35" s="16"/>
      <c r="D35" s="103" t="s">
        <v>33</v>
      </c>
      <c r="E35" s="11" t="s">
        <v>34</v>
      </c>
      <c r="F35" s="104">
        <v>0</v>
      </c>
      <c r="G35" s="16"/>
      <c r="H35" s="16"/>
      <c r="I35" s="105">
        <v>0.21</v>
      </c>
      <c r="J35" s="104">
        <v>0</v>
      </c>
      <c r="K35" s="16"/>
      <c r="L35" s="27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</row>
    <row r="36" spans="1:31" s="20" customFormat="1" ht="14.45" customHeight="1">
      <c r="A36" s="16"/>
      <c r="B36" s="17"/>
      <c r="C36" s="16"/>
      <c r="D36" s="16"/>
      <c r="E36" s="11" t="s">
        <v>35</v>
      </c>
      <c r="F36" s="104">
        <f>ROUND((SUM(BF130:BF169)),  2)</f>
        <v>0</v>
      </c>
      <c r="G36" s="16"/>
      <c r="H36" s="16"/>
      <c r="I36" s="105">
        <v>0.15</v>
      </c>
      <c r="J36" s="104">
        <f>ROUND(((SUM(BF130:BF169))*I36),  2)</f>
        <v>0</v>
      </c>
      <c r="K36" s="16"/>
      <c r="L36" s="27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1:31" s="20" customFormat="1" ht="14.45" hidden="1" customHeight="1">
      <c r="A37" s="16"/>
      <c r="B37" s="17"/>
      <c r="C37" s="16"/>
      <c r="D37" s="16"/>
      <c r="E37" s="11" t="s">
        <v>36</v>
      </c>
      <c r="F37" s="104">
        <f>ROUND((SUM(BG130:BG169)),  2)</f>
        <v>0</v>
      </c>
      <c r="G37" s="16"/>
      <c r="H37" s="16"/>
      <c r="I37" s="105">
        <v>0.21</v>
      </c>
      <c r="J37" s="104">
        <f>0</f>
        <v>0</v>
      </c>
      <c r="K37" s="16"/>
      <c r="L37" s="27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</row>
    <row r="38" spans="1:31" s="20" customFormat="1" ht="14.45" hidden="1" customHeight="1">
      <c r="A38" s="16"/>
      <c r="B38" s="17"/>
      <c r="C38" s="16"/>
      <c r="D38" s="16"/>
      <c r="E38" s="11" t="s">
        <v>37</v>
      </c>
      <c r="F38" s="104">
        <f>ROUND((SUM(BH130:BH169)),  2)</f>
        <v>0</v>
      </c>
      <c r="G38" s="16"/>
      <c r="H38" s="16"/>
      <c r="I38" s="105">
        <v>0.15</v>
      </c>
      <c r="J38" s="104">
        <f>0</f>
        <v>0</v>
      </c>
      <c r="K38" s="16"/>
      <c r="L38" s="27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</row>
    <row r="39" spans="1:31" s="20" customFormat="1" ht="14.45" hidden="1" customHeight="1">
      <c r="A39" s="16"/>
      <c r="B39" s="17"/>
      <c r="C39" s="16"/>
      <c r="D39" s="16"/>
      <c r="E39" s="11" t="s">
        <v>38</v>
      </c>
      <c r="F39" s="104">
        <f>ROUND((SUM(BI130:BI169)),  2)</f>
        <v>0</v>
      </c>
      <c r="G39" s="16"/>
      <c r="H39" s="16"/>
      <c r="I39" s="105">
        <v>0</v>
      </c>
      <c r="J39" s="104">
        <f>0</f>
        <v>0</v>
      </c>
      <c r="K39" s="16"/>
      <c r="L39" s="27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</row>
    <row r="40" spans="1:31" s="20" customFormat="1" ht="6.95" customHeight="1">
      <c r="A40" s="16"/>
      <c r="B40" s="17"/>
      <c r="C40" s="16"/>
      <c r="D40" s="16"/>
      <c r="E40" s="16"/>
      <c r="F40" s="16"/>
      <c r="G40" s="16"/>
      <c r="H40" s="16"/>
      <c r="I40" s="16"/>
      <c r="J40" s="16"/>
      <c r="K40" s="16"/>
      <c r="L40" s="27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1" s="20" customFormat="1" ht="25.5" customHeight="1">
      <c r="A41" s="16"/>
      <c r="B41" s="17"/>
      <c r="C41" s="106"/>
      <c r="D41" s="107" t="s">
        <v>39</v>
      </c>
      <c r="E41" s="46"/>
      <c r="F41" s="46"/>
      <c r="G41" s="108" t="s">
        <v>40</v>
      </c>
      <c r="H41" s="109" t="s">
        <v>41</v>
      </c>
      <c r="I41" s="46"/>
      <c r="J41" s="58">
        <v>0</v>
      </c>
      <c r="K41" s="110"/>
      <c r="L41" s="27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</row>
    <row r="42" spans="1:31" s="20" customFormat="1" ht="14.45" customHeight="1">
      <c r="A42" s="16"/>
      <c r="B42" s="17"/>
      <c r="C42" s="16"/>
      <c r="D42" s="16"/>
      <c r="E42" s="16"/>
      <c r="F42" s="16"/>
      <c r="G42" s="16"/>
      <c r="H42" s="16"/>
      <c r="I42" s="16"/>
      <c r="J42" s="16"/>
      <c r="K42" s="16"/>
      <c r="L42" s="27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</row>
    <row r="43" spans="1:31" ht="14.45" customHeight="1">
      <c r="B43" s="6"/>
      <c r="L43" s="6"/>
    </row>
    <row r="44" spans="1:31" ht="14.45" customHeight="1">
      <c r="B44" s="6"/>
      <c r="L44" s="6"/>
    </row>
    <row r="45" spans="1:31" ht="14.45" customHeight="1">
      <c r="B45" s="6"/>
      <c r="L45" s="6"/>
    </row>
    <row r="46" spans="1:31" ht="14.45" customHeight="1">
      <c r="B46" s="6"/>
      <c r="L46" s="6"/>
    </row>
    <row r="47" spans="1:31" ht="14.45" customHeight="1">
      <c r="B47" s="6"/>
      <c r="L47" s="6"/>
    </row>
    <row r="48" spans="1:31" ht="14.45" customHeight="1">
      <c r="B48" s="6"/>
      <c r="L48" s="6"/>
    </row>
    <row r="49" spans="1:31" ht="14.45" customHeight="1">
      <c r="B49" s="6"/>
      <c r="L49" s="6"/>
    </row>
    <row r="50" spans="1:31" s="20" customFormat="1" ht="14.45" customHeight="1">
      <c r="B50" s="27"/>
      <c r="D50" s="28" t="s">
        <v>42</v>
      </c>
      <c r="E50" s="29"/>
      <c r="F50" s="29"/>
      <c r="G50" s="28" t="s">
        <v>43</v>
      </c>
      <c r="H50" s="29"/>
      <c r="I50" s="29"/>
      <c r="J50" s="29"/>
      <c r="K50" s="29"/>
      <c r="L50" s="27"/>
    </row>
    <row r="51" spans="1:31">
      <c r="B51" s="6"/>
      <c r="L51" s="6"/>
    </row>
    <row r="52" spans="1:31">
      <c r="B52" s="6"/>
      <c r="L52" s="6"/>
    </row>
    <row r="53" spans="1:31">
      <c r="B53" s="6"/>
      <c r="L53" s="6"/>
    </row>
    <row r="54" spans="1:31">
      <c r="B54" s="6"/>
      <c r="L54" s="6"/>
    </row>
    <row r="55" spans="1:31">
      <c r="B55" s="6"/>
      <c r="L55" s="6"/>
    </row>
    <row r="56" spans="1:31">
      <c r="B56" s="6"/>
      <c r="L56" s="6"/>
    </row>
    <row r="57" spans="1:31">
      <c r="B57" s="6"/>
      <c r="L57" s="6"/>
    </row>
    <row r="58" spans="1:31">
      <c r="B58" s="6"/>
      <c r="L58" s="6"/>
    </row>
    <row r="59" spans="1:31">
      <c r="B59" s="6"/>
      <c r="L59" s="6"/>
    </row>
    <row r="60" spans="1:31">
      <c r="B60" s="6"/>
      <c r="L60" s="6"/>
    </row>
    <row r="61" spans="1:31" s="20" customFormat="1" ht="12.75">
      <c r="A61" s="16"/>
      <c r="B61" s="17"/>
      <c r="C61" s="16"/>
      <c r="D61" s="30" t="s">
        <v>44</v>
      </c>
      <c r="E61" s="19"/>
      <c r="F61" s="111" t="s">
        <v>45</v>
      </c>
      <c r="G61" s="30" t="s">
        <v>44</v>
      </c>
      <c r="H61" s="19"/>
      <c r="I61" s="19"/>
      <c r="J61" s="112" t="s">
        <v>45</v>
      </c>
      <c r="K61" s="19"/>
      <c r="L61" s="27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</row>
    <row r="62" spans="1:31">
      <c r="B62" s="6"/>
      <c r="L62" s="6"/>
    </row>
    <row r="63" spans="1:31">
      <c r="B63" s="6"/>
      <c r="L63" s="6"/>
    </row>
    <row r="64" spans="1:31">
      <c r="B64" s="6"/>
      <c r="L64" s="6"/>
    </row>
    <row r="65" spans="1:31" s="20" customFormat="1" ht="12.75">
      <c r="A65" s="16"/>
      <c r="B65" s="17"/>
      <c r="C65" s="16"/>
      <c r="D65" s="28" t="s">
        <v>46</v>
      </c>
      <c r="E65" s="31"/>
      <c r="F65" s="31"/>
      <c r="G65" s="28" t="s">
        <v>47</v>
      </c>
      <c r="H65" s="31"/>
      <c r="I65" s="31"/>
      <c r="J65" s="31"/>
      <c r="K65" s="31"/>
      <c r="L65" s="27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</row>
    <row r="66" spans="1:31">
      <c r="B66" s="6"/>
      <c r="L66" s="6"/>
    </row>
    <row r="67" spans="1:31">
      <c r="B67" s="6"/>
      <c r="L67" s="6"/>
    </row>
    <row r="68" spans="1:31">
      <c r="B68" s="6"/>
      <c r="L68" s="6"/>
    </row>
    <row r="69" spans="1:31">
      <c r="B69" s="6"/>
      <c r="L69" s="6"/>
    </row>
    <row r="70" spans="1:31">
      <c r="B70" s="6"/>
      <c r="L70" s="6"/>
    </row>
    <row r="71" spans="1:31">
      <c r="B71" s="6"/>
      <c r="L71" s="6"/>
    </row>
    <row r="72" spans="1:31">
      <c r="B72" s="6"/>
      <c r="L72" s="6"/>
    </row>
    <row r="73" spans="1:31">
      <c r="B73" s="6"/>
      <c r="L73" s="6"/>
    </row>
    <row r="74" spans="1:31">
      <c r="B74" s="6"/>
      <c r="L74" s="6"/>
    </row>
    <row r="75" spans="1:31">
      <c r="B75" s="6"/>
      <c r="L75" s="6"/>
    </row>
    <row r="76" spans="1:31" s="20" customFormat="1" ht="12.75">
      <c r="A76" s="16"/>
      <c r="B76" s="17"/>
      <c r="C76" s="16"/>
      <c r="D76" s="30" t="s">
        <v>44</v>
      </c>
      <c r="E76" s="19"/>
      <c r="F76" s="111" t="s">
        <v>45</v>
      </c>
      <c r="G76" s="30" t="s">
        <v>44</v>
      </c>
      <c r="H76" s="19"/>
      <c r="I76" s="19"/>
      <c r="J76" s="112" t="s">
        <v>45</v>
      </c>
      <c r="K76" s="19"/>
      <c r="L76" s="27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</row>
    <row r="77" spans="1:31" s="20" customFormat="1" ht="14.45" customHeight="1">
      <c r="A77" s="16"/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27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</row>
    <row r="81" spans="1:31" s="20" customFormat="1" ht="72.2" customHeight="1">
      <c r="A81" s="16"/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27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31" s="20" customFormat="1" ht="90.75" customHeight="1">
      <c r="A82" s="16"/>
      <c r="B82" s="17"/>
      <c r="C82" s="7" t="s">
        <v>96</v>
      </c>
      <c r="D82" s="16"/>
      <c r="E82" s="16"/>
      <c r="F82" s="16"/>
      <c r="G82" s="16"/>
      <c r="H82" s="16"/>
      <c r="I82" s="16"/>
      <c r="J82" s="16"/>
      <c r="K82" s="16"/>
      <c r="L82" s="27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31" s="20" customFormat="1" ht="33.6" customHeight="1">
      <c r="A83" s="16"/>
      <c r="B83" s="17"/>
      <c r="C83" s="16"/>
      <c r="D83" s="16"/>
      <c r="E83" s="16"/>
      <c r="F83" s="16"/>
      <c r="G83" s="16"/>
      <c r="H83" s="16"/>
      <c r="I83" s="16"/>
      <c r="J83" s="16"/>
      <c r="K83" s="16"/>
      <c r="L83" s="27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31" s="20" customFormat="1" ht="12" customHeight="1">
      <c r="A84" s="16"/>
      <c r="B84" s="17"/>
      <c r="C84" s="11" t="s">
        <v>11</v>
      </c>
      <c r="D84" s="16"/>
      <c r="E84" s="16"/>
      <c r="F84" s="16"/>
      <c r="G84" s="16"/>
      <c r="H84" s="16"/>
      <c r="I84" s="16"/>
      <c r="J84" s="16"/>
      <c r="K84" s="16"/>
      <c r="L84" s="27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31" s="20" customFormat="1" ht="16.5" customHeight="1">
      <c r="A85" s="16"/>
      <c r="B85" s="17"/>
      <c r="C85" s="16"/>
      <c r="D85" s="16"/>
      <c r="E85" s="271" t="str">
        <f>E7</f>
        <v>Divadlo FXŠ – interiér hlediště</v>
      </c>
      <c r="F85" s="271"/>
      <c r="G85" s="271"/>
      <c r="H85" s="271"/>
      <c r="I85" s="16"/>
      <c r="J85" s="16"/>
      <c r="K85" s="16"/>
      <c r="L85" s="27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31" ht="12" customHeight="1">
      <c r="B86" s="6"/>
      <c r="C86" s="11" t="s">
        <v>89</v>
      </c>
      <c r="L86" s="6"/>
    </row>
    <row r="87" spans="1:31" s="20" customFormat="1" ht="16.5" customHeight="1">
      <c r="A87" s="16"/>
      <c r="B87" s="17"/>
      <c r="C87" s="16"/>
      <c r="D87" s="16"/>
      <c r="E87" s="268"/>
      <c r="F87" s="268"/>
      <c r="G87" s="268"/>
      <c r="H87" s="268"/>
      <c r="I87" s="16"/>
      <c r="J87" s="16"/>
      <c r="K87" s="16"/>
      <c r="L87" s="27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31" s="20" customFormat="1" ht="12" customHeight="1">
      <c r="A88" s="16"/>
      <c r="B88" s="17"/>
      <c r="C88" s="11" t="s">
        <v>300</v>
      </c>
      <c r="D88" s="16"/>
      <c r="E88" s="16"/>
      <c r="F88" s="16"/>
      <c r="G88" s="16"/>
      <c r="H88" s="16"/>
      <c r="I88" s="16"/>
      <c r="J88" s="16"/>
      <c r="K88" s="16"/>
      <c r="L88" s="27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</row>
    <row r="89" spans="1:31" s="20" customFormat="1" ht="16.5" customHeight="1">
      <c r="A89" s="16"/>
      <c r="B89" s="17"/>
      <c r="C89" s="16"/>
      <c r="D89" s="16"/>
      <c r="E89" s="269" t="str">
        <f>E11</f>
        <v>19090101 - Bourací práce</v>
      </c>
      <c r="F89" s="269"/>
      <c r="G89" s="269"/>
      <c r="H89" s="269"/>
      <c r="I89" s="16"/>
      <c r="J89" s="16"/>
      <c r="K89" s="16"/>
      <c r="L89" s="27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</row>
    <row r="90" spans="1:31" s="20" customFormat="1" ht="6.95" customHeight="1">
      <c r="A90" s="16"/>
      <c r="B90" s="17"/>
      <c r="C90" s="16"/>
      <c r="D90" s="16"/>
      <c r="E90" s="16"/>
      <c r="F90" s="16"/>
      <c r="G90" s="16"/>
      <c r="H90" s="16"/>
      <c r="I90" s="16"/>
      <c r="J90" s="16"/>
      <c r="K90" s="16"/>
      <c r="L90" s="27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</row>
    <row r="91" spans="1:31" s="20" customFormat="1" ht="12" customHeight="1">
      <c r="A91" s="16"/>
      <c r="B91" s="17"/>
      <c r="C91" s="11" t="s">
        <v>15</v>
      </c>
      <c r="D91" s="16"/>
      <c r="E91" s="16"/>
      <c r="F91" s="12" t="str">
        <f>F14</f>
        <v>Liberec</v>
      </c>
      <c r="G91" s="16"/>
      <c r="H91" s="16"/>
      <c r="I91" s="11" t="s">
        <v>17</v>
      </c>
      <c r="J91" s="95">
        <f>IF(J14="","",J14)</f>
        <v>43768</v>
      </c>
      <c r="K91" s="16"/>
      <c r="L91" s="27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</row>
    <row r="92" spans="1:31" s="20" customFormat="1" ht="6.95" customHeight="1">
      <c r="A92" s="16"/>
      <c r="B92" s="17"/>
      <c r="C92" s="16"/>
      <c r="D92" s="16"/>
      <c r="E92" s="16"/>
      <c r="F92" s="16"/>
      <c r="G92" s="16"/>
      <c r="H92" s="16"/>
      <c r="I92" s="16"/>
      <c r="J92" s="16"/>
      <c r="K92" s="16"/>
      <c r="L92" s="27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31" s="20" customFormat="1" ht="15.2" customHeight="1">
      <c r="A93" s="16"/>
      <c r="B93" s="17"/>
      <c r="C93" s="11" t="s">
        <v>19</v>
      </c>
      <c r="D93" s="16"/>
      <c r="E93" s="16"/>
      <c r="F93" s="12" t="str">
        <f>E17</f>
        <v>Divadlo FXŠ</v>
      </c>
      <c r="G93" s="16"/>
      <c r="H93" s="16"/>
      <c r="I93" s="11" t="s">
        <v>24</v>
      </c>
      <c r="J93" s="153" t="str">
        <f>E23</f>
        <v>ARC PROJEKT</v>
      </c>
      <c r="K93" s="16"/>
      <c r="L93" s="27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</row>
    <row r="94" spans="1:31" s="20" customFormat="1" ht="15.2" customHeight="1">
      <c r="A94" s="16"/>
      <c r="B94" s="17"/>
      <c r="C94" s="11" t="s">
        <v>23</v>
      </c>
      <c r="D94" s="16"/>
      <c r="E94" s="16"/>
      <c r="F94" s="12">
        <f>IF(E20="","",E20)</f>
        <v>0</v>
      </c>
      <c r="G94" s="16"/>
      <c r="H94" s="16"/>
      <c r="I94" s="11" t="s">
        <v>27</v>
      </c>
      <c r="J94" s="153" t="str">
        <f>E26</f>
        <v>ARC PROJEKT</v>
      </c>
      <c r="K94" s="16"/>
      <c r="L94" s="27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31" s="20" customFormat="1" ht="10.35" customHeight="1">
      <c r="A95" s="16"/>
      <c r="B95" s="17"/>
      <c r="C95" s="16"/>
      <c r="D95" s="16"/>
      <c r="E95" s="16"/>
      <c r="F95" s="16"/>
      <c r="G95" s="16"/>
      <c r="H95" s="16"/>
      <c r="I95" s="16"/>
      <c r="J95" s="16"/>
      <c r="K95" s="16"/>
      <c r="L95" s="27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</row>
    <row r="96" spans="1:31" s="20" customFormat="1" ht="29.25" customHeight="1">
      <c r="A96" s="16"/>
      <c r="B96" s="17"/>
      <c r="C96" s="223" t="s">
        <v>97</v>
      </c>
      <c r="D96" s="106"/>
      <c r="E96" s="106"/>
      <c r="F96" s="106"/>
      <c r="G96" s="106"/>
      <c r="H96" s="106"/>
      <c r="I96" s="106"/>
      <c r="J96" s="224" t="s">
        <v>98</v>
      </c>
      <c r="K96" s="106"/>
      <c r="L96" s="27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</row>
    <row r="97" spans="1:47" s="20" customFormat="1" ht="10.35" customHeight="1">
      <c r="A97" s="16"/>
      <c r="B97" s="17"/>
      <c r="C97" s="16"/>
      <c r="D97" s="16"/>
      <c r="E97" s="16"/>
      <c r="F97" s="16"/>
      <c r="G97" s="16"/>
      <c r="H97" s="16"/>
      <c r="I97" s="16"/>
      <c r="J97" s="16"/>
      <c r="K97" s="16"/>
      <c r="L97" s="27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</row>
    <row r="98" spans="1:47" s="20" customFormat="1" ht="22.9" customHeight="1">
      <c r="A98" s="16"/>
      <c r="B98" s="17"/>
      <c r="C98" s="225" t="s">
        <v>99</v>
      </c>
      <c r="D98" s="16"/>
      <c r="E98" s="16"/>
      <c r="F98" s="16"/>
      <c r="G98" s="16"/>
      <c r="H98" s="16"/>
      <c r="I98" s="16"/>
      <c r="J98" s="101">
        <f>J130</f>
        <v>0</v>
      </c>
      <c r="K98" s="16"/>
      <c r="L98" s="27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U98" s="3" t="s">
        <v>100</v>
      </c>
    </row>
    <row r="99" spans="1:47" s="133" customFormat="1" ht="24.95" customHeight="1">
      <c r="B99" s="134"/>
      <c r="D99" s="226" t="s">
        <v>101</v>
      </c>
      <c r="E99" s="227"/>
      <c r="F99" s="227"/>
      <c r="G99" s="227"/>
      <c r="H99" s="227"/>
      <c r="I99" s="227"/>
      <c r="J99" s="228">
        <f>J131</f>
        <v>0</v>
      </c>
      <c r="L99" s="134"/>
    </row>
    <row r="100" spans="1:47" s="81" customFormat="1" ht="14.85" customHeight="1">
      <c r="B100" s="139"/>
      <c r="D100" s="149" t="s">
        <v>302</v>
      </c>
      <c r="E100" s="150"/>
      <c r="F100" s="150"/>
      <c r="G100" s="150"/>
      <c r="H100" s="150"/>
      <c r="I100" s="150"/>
      <c r="J100" s="151">
        <v>0</v>
      </c>
      <c r="L100" s="139"/>
    </row>
    <row r="101" spans="1:47" s="81" customFormat="1" ht="14.85" customHeight="1">
      <c r="B101" s="139"/>
      <c r="D101" s="149" t="s">
        <v>303</v>
      </c>
      <c r="E101" s="150"/>
      <c r="F101" s="150"/>
      <c r="G101" s="150"/>
      <c r="H101" s="150"/>
      <c r="I101" s="150"/>
      <c r="J101" s="151">
        <f>J147</f>
        <v>0</v>
      </c>
      <c r="L101" s="139"/>
    </row>
    <row r="102" spans="1:47" s="81" customFormat="1" ht="14.85" customHeight="1">
      <c r="B102" s="139"/>
      <c r="D102" s="149" t="s">
        <v>304</v>
      </c>
      <c r="E102" s="150"/>
      <c r="F102" s="150"/>
      <c r="G102" s="150"/>
      <c r="H102" s="150"/>
      <c r="I102" s="150"/>
      <c r="J102" s="151">
        <f>J150</f>
        <v>0</v>
      </c>
      <c r="L102" s="139"/>
    </row>
    <row r="103" spans="1:47" s="81" customFormat="1" ht="14.85" customHeight="1">
      <c r="B103" s="139"/>
      <c r="D103" s="149" t="s">
        <v>305</v>
      </c>
      <c r="E103" s="150"/>
      <c r="F103" s="150"/>
      <c r="G103" s="150"/>
      <c r="H103" s="150"/>
      <c r="I103" s="150"/>
      <c r="J103" s="151">
        <f>J152</f>
        <v>0</v>
      </c>
      <c r="L103" s="139"/>
    </row>
    <row r="104" spans="1:47" s="81" customFormat="1" ht="21.95" customHeight="1">
      <c r="B104" s="139"/>
      <c r="D104" s="149" t="s">
        <v>306</v>
      </c>
      <c r="E104" s="150"/>
      <c r="F104" s="150"/>
      <c r="G104" s="150"/>
      <c r="H104" s="150"/>
      <c r="I104" s="150"/>
      <c r="J104" s="151">
        <f>J153</f>
        <v>0</v>
      </c>
      <c r="L104" s="139"/>
    </row>
    <row r="105" spans="1:47" s="133" customFormat="1" ht="24.95" customHeight="1">
      <c r="B105" s="134"/>
      <c r="D105" s="226" t="s">
        <v>108</v>
      </c>
      <c r="E105" s="227"/>
      <c r="F105" s="227"/>
      <c r="G105" s="227"/>
      <c r="H105" s="227"/>
      <c r="I105" s="227"/>
      <c r="J105" s="228">
        <f>J162</f>
        <v>0</v>
      </c>
      <c r="L105" s="134"/>
    </row>
    <row r="106" spans="1:47" s="81" customFormat="1" ht="19.899999999999999" customHeight="1">
      <c r="B106" s="139"/>
      <c r="F106" s="149" t="s">
        <v>307</v>
      </c>
      <c r="G106" s="150"/>
      <c r="H106" s="150"/>
      <c r="I106" s="150"/>
      <c r="J106" s="151">
        <f>J163</f>
        <v>0</v>
      </c>
      <c r="L106" s="139"/>
    </row>
    <row r="107" spans="1:47" s="81" customFormat="1" ht="19.899999999999999" customHeight="1">
      <c r="B107" s="139"/>
      <c r="D107" s="149" t="s">
        <v>308</v>
      </c>
      <c r="E107" s="150"/>
      <c r="F107" s="150"/>
      <c r="G107" s="150"/>
      <c r="H107" s="150"/>
      <c r="I107" s="150"/>
      <c r="J107" s="151">
        <f>J165</f>
        <v>0</v>
      </c>
      <c r="L107" s="139"/>
    </row>
    <row r="108" spans="1:47" s="81" customFormat="1" ht="19.899999999999999" customHeight="1">
      <c r="B108" s="139"/>
      <c r="D108" s="149" t="s">
        <v>309</v>
      </c>
      <c r="E108" s="150"/>
      <c r="F108" s="150"/>
      <c r="G108" s="150"/>
      <c r="H108" s="150"/>
      <c r="I108" s="150"/>
      <c r="J108" s="151">
        <f>J167</f>
        <v>0</v>
      </c>
      <c r="L108" s="139"/>
    </row>
    <row r="109" spans="1:47" s="20" customFormat="1" ht="21.95" customHeight="1">
      <c r="A109" s="16"/>
      <c r="B109" s="17"/>
      <c r="C109" s="16"/>
      <c r="D109" s="16"/>
      <c r="E109" s="16"/>
      <c r="F109" s="16"/>
      <c r="G109" s="16"/>
      <c r="H109" s="16"/>
      <c r="I109" s="16"/>
      <c r="J109" s="16"/>
      <c r="K109" s="16"/>
      <c r="L109" s="27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</row>
    <row r="110" spans="1:47" s="20" customFormat="1" ht="6.95" customHeight="1">
      <c r="A110" s="16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27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</row>
    <row r="114" spans="1:31" s="20" customFormat="1" ht="6.95" customHeight="1">
      <c r="A114" s="16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27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</row>
    <row r="115" spans="1:31" s="20" customFormat="1" ht="24.95" customHeight="1">
      <c r="A115" s="16"/>
      <c r="B115" s="17"/>
      <c r="C115" s="7" t="s">
        <v>114</v>
      </c>
      <c r="D115" s="16"/>
      <c r="E115" s="16"/>
      <c r="F115" s="16"/>
      <c r="G115" s="16"/>
      <c r="H115" s="16"/>
      <c r="I115" s="16"/>
      <c r="J115" s="16"/>
      <c r="K115" s="16"/>
      <c r="L115" s="27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</row>
    <row r="116" spans="1:31" s="20" customFormat="1" ht="6.95" customHeight="1">
      <c r="A116" s="16"/>
      <c r="B116" s="17"/>
      <c r="C116" s="16"/>
      <c r="D116" s="16"/>
      <c r="E116" s="16"/>
      <c r="F116" s="16"/>
      <c r="G116" s="16"/>
      <c r="H116" s="16"/>
      <c r="I116" s="16"/>
      <c r="J116" s="16"/>
      <c r="K116" s="16"/>
      <c r="L116" s="27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</row>
    <row r="117" spans="1:31" s="20" customFormat="1" ht="12" customHeight="1">
      <c r="A117" s="16"/>
      <c r="B117" s="17"/>
      <c r="C117" s="11" t="s">
        <v>11</v>
      </c>
      <c r="D117" s="16"/>
      <c r="E117" s="16"/>
      <c r="F117" s="16"/>
      <c r="G117" s="16"/>
      <c r="H117" s="16"/>
      <c r="I117" s="16"/>
      <c r="J117" s="16"/>
      <c r="K117" s="16"/>
      <c r="L117" s="27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</row>
    <row r="118" spans="1:31" s="20" customFormat="1" ht="16.5" customHeight="1">
      <c r="A118" s="16"/>
      <c r="B118" s="17"/>
      <c r="C118" s="16"/>
      <c r="D118" s="16"/>
      <c r="E118" s="268">
        <f>SUM(J132+J147+J150+J152)</f>
        <v>0</v>
      </c>
      <c r="F118" s="268"/>
      <c r="G118" s="268"/>
      <c r="H118" s="268"/>
      <c r="I118" s="16"/>
      <c r="J118" s="16"/>
      <c r="K118" s="16"/>
      <c r="L118" s="27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</row>
    <row r="119" spans="1:31" ht="12" customHeight="1">
      <c r="B119" s="6"/>
      <c r="C119" s="11" t="s">
        <v>89</v>
      </c>
      <c r="L119" s="6"/>
    </row>
    <row r="120" spans="1:31" s="20" customFormat="1" ht="16.5" customHeight="1">
      <c r="A120" s="16"/>
      <c r="B120" s="17"/>
      <c r="C120" s="16"/>
      <c r="D120" s="16"/>
      <c r="E120" s="268"/>
      <c r="F120" s="268"/>
      <c r="G120" s="268"/>
      <c r="H120" s="268"/>
      <c r="I120" s="16"/>
      <c r="J120" s="16"/>
      <c r="K120" s="16"/>
      <c r="L120" s="27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</row>
    <row r="121" spans="1:31" s="20" customFormat="1" ht="12" customHeight="1">
      <c r="A121" s="16"/>
      <c r="B121" s="17"/>
      <c r="C121" s="11" t="s">
        <v>300</v>
      </c>
      <c r="D121" s="16"/>
      <c r="E121" s="16"/>
      <c r="F121" s="16"/>
      <c r="G121" s="16"/>
      <c r="H121" s="16"/>
      <c r="I121" s="16"/>
      <c r="J121" s="16"/>
      <c r="K121" s="16"/>
      <c r="L121" s="27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</row>
    <row r="122" spans="1:31" s="20" customFormat="1" ht="16.5" customHeight="1">
      <c r="A122" s="16"/>
      <c r="B122" s="17"/>
      <c r="C122" s="16"/>
      <c r="D122" s="16"/>
      <c r="E122" s="269" t="str">
        <f>E11</f>
        <v>19090101 - Bourací práce</v>
      </c>
      <c r="F122" s="269"/>
      <c r="G122" s="269"/>
      <c r="H122" s="269"/>
      <c r="I122" s="16"/>
      <c r="J122" s="16"/>
      <c r="K122" s="16"/>
      <c r="L122" s="27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</row>
    <row r="123" spans="1:31" s="20" customFormat="1" ht="6.95" customHeight="1">
      <c r="A123" s="16"/>
      <c r="B123" s="17"/>
      <c r="C123" s="16"/>
      <c r="D123" s="16"/>
      <c r="E123" s="16"/>
      <c r="F123" s="16"/>
      <c r="G123" s="16"/>
      <c r="H123" s="16"/>
      <c r="I123" s="16"/>
      <c r="J123" s="16"/>
      <c r="K123" s="16"/>
      <c r="L123" s="27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</row>
    <row r="124" spans="1:31" s="20" customFormat="1" ht="12" customHeight="1">
      <c r="A124" s="16"/>
      <c r="B124" s="17"/>
      <c r="C124" s="11" t="s">
        <v>15</v>
      </c>
      <c r="D124" s="16"/>
      <c r="E124" s="16"/>
      <c r="F124" s="12" t="str">
        <f>F14</f>
        <v>Liberec</v>
      </c>
      <c r="G124" s="16"/>
      <c r="H124" s="16"/>
      <c r="I124" s="11" t="s">
        <v>17</v>
      </c>
      <c r="J124" s="95">
        <f>IF(J14="","",J14)</f>
        <v>43768</v>
      </c>
      <c r="K124" s="16"/>
      <c r="L124" s="27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</row>
    <row r="125" spans="1:31" s="20" customFormat="1" ht="6.95" customHeight="1">
      <c r="A125" s="16"/>
      <c r="B125" s="17"/>
      <c r="C125" s="16"/>
      <c r="D125" s="16"/>
      <c r="E125" s="16"/>
      <c r="F125" s="16"/>
      <c r="G125" s="16"/>
      <c r="H125" s="16"/>
      <c r="I125" s="16"/>
      <c r="J125" s="16"/>
      <c r="K125" s="16"/>
      <c r="L125" s="27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</row>
    <row r="126" spans="1:31" s="20" customFormat="1" ht="15.2" customHeight="1">
      <c r="A126" s="16"/>
      <c r="B126" s="17"/>
      <c r="C126" s="11" t="s">
        <v>19</v>
      </c>
      <c r="D126" s="16"/>
      <c r="E126" s="16"/>
      <c r="F126" s="12" t="str">
        <f>E17</f>
        <v>Divadlo FXŠ</v>
      </c>
      <c r="G126" s="16"/>
      <c r="H126" s="16"/>
      <c r="I126" s="11" t="s">
        <v>24</v>
      </c>
      <c r="J126" s="153" t="str">
        <f>E23</f>
        <v>ARC PROJEKT</v>
      </c>
      <c r="K126" s="16"/>
      <c r="L126" s="27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</row>
    <row r="127" spans="1:31" s="20" customFormat="1" ht="15.2" customHeight="1">
      <c r="A127" s="16"/>
      <c r="B127" s="17"/>
      <c r="C127" s="11" t="s">
        <v>23</v>
      </c>
      <c r="D127" s="16"/>
      <c r="E127" s="16"/>
      <c r="F127" s="12">
        <f>IF(E20="","",E20)</f>
        <v>0</v>
      </c>
      <c r="G127" s="16"/>
      <c r="H127" s="16"/>
      <c r="I127" s="11" t="s">
        <v>27</v>
      </c>
      <c r="J127" s="153" t="str">
        <f>E26</f>
        <v>ARC PROJEKT</v>
      </c>
      <c r="K127" s="16"/>
      <c r="L127" s="27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</row>
    <row r="128" spans="1:31" s="20" customFormat="1" ht="10.35" customHeight="1">
      <c r="A128" s="16"/>
      <c r="B128" s="17"/>
      <c r="C128" s="16"/>
      <c r="D128" s="16"/>
      <c r="E128" s="16"/>
      <c r="F128" s="16"/>
      <c r="G128" s="16"/>
      <c r="H128" s="16"/>
      <c r="I128" s="16"/>
      <c r="J128" s="16"/>
      <c r="K128" s="16"/>
      <c r="L128" s="27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</row>
    <row r="129" spans="1:65" s="161" customFormat="1" ht="29.25" customHeight="1">
      <c r="A129" s="154"/>
      <c r="B129" s="155"/>
      <c r="C129" s="156" t="s">
        <v>115</v>
      </c>
      <c r="D129" s="157" t="s">
        <v>55</v>
      </c>
      <c r="E129" s="157" t="s">
        <v>51</v>
      </c>
      <c r="F129" s="157" t="s">
        <v>52</v>
      </c>
      <c r="G129" s="157" t="s">
        <v>116</v>
      </c>
      <c r="H129" s="157" t="s">
        <v>117</v>
      </c>
      <c r="I129" s="157" t="s">
        <v>118</v>
      </c>
      <c r="J129" s="158" t="s">
        <v>98</v>
      </c>
      <c r="K129" s="159" t="s">
        <v>119</v>
      </c>
      <c r="L129" s="160"/>
      <c r="M129" s="48"/>
      <c r="N129" s="49" t="s">
        <v>33</v>
      </c>
      <c r="O129" s="49" t="s">
        <v>120</v>
      </c>
      <c r="P129" s="49" t="s">
        <v>121</v>
      </c>
      <c r="Q129" s="49" t="s">
        <v>122</v>
      </c>
      <c r="R129" s="49" t="s">
        <v>123</v>
      </c>
      <c r="S129" s="49" t="s">
        <v>124</v>
      </c>
      <c r="T129" s="50" t="s">
        <v>125</v>
      </c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</row>
    <row r="130" spans="1:65" s="20" customFormat="1" ht="22.9" customHeight="1">
      <c r="A130" s="16"/>
      <c r="B130" s="17"/>
      <c r="C130" s="56" t="s">
        <v>126</v>
      </c>
      <c r="D130" s="16"/>
      <c r="E130" s="16"/>
      <c r="F130" s="16"/>
      <c r="G130" s="16"/>
      <c r="H130" s="16"/>
      <c r="I130" s="16"/>
      <c r="J130" s="162">
        <f>SUM(J131+J162)</f>
        <v>0</v>
      </c>
      <c r="K130" s="16"/>
      <c r="L130" s="17"/>
      <c r="M130" s="51"/>
      <c r="N130" s="42"/>
      <c r="O130" s="52"/>
      <c r="P130" s="163" t="e">
        <f>P131+P162</f>
        <v>#REF!</v>
      </c>
      <c r="Q130" s="52"/>
      <c r="R130" s="163" t="e">
        <f>R131+R162</f>
        <v>#REF!</v>
      </c>
      <c r="S130" s="52"/>
      <c r="T130" s="164" t="e">
        <f>T131+T162</f>
        <v>#REF!</v>
      </c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3" t="s">
        <v>69</v>
      </c>
      <c r="AU130" s="3" t="s">
        <v>100</v>
      </c>
      <c r="BK130" s="165" t="e">
        <f>BK131+BK162</f>
        <v>#REF!</v>
      </c>
    </row>
    <row r="131" spans="1:65" s="166" customFormat="1" ht="25.9" customHeight="1">
      <c r="B131" s="167"/>
      <c r="C131" s="229"/>
      <c r="D131" s="113" t="s">
        <v>69</v>
      </c>
      <c r="E131" s="114" t="s">
        <v>90</v>
      </c>
      <c r="F131" s="114" t="s">
        <v>91</v>
      </c>
      <c r="G131" s="229"/>
      <c r="H131" s="229"/>
      <c r="I131" s="229"/>
      <c r="J131" s="116">
        <f>SUM(J132+J147+J150+J152)</f>
        <v>0</v>
      </c>
      <c r="K131" s="229"/>
      <c r="L131" s="230"/>
      <c r="M131" s="168"/>
      <c r="N131" s="169"/>
      <c r="O131" s="169"/>
      <c r="P131" s="170" t="e">
        <f>#REF!+P132</f>
        <v>#REF!</v>
      </c>
      <c r="Q131" s="169"/>
      <c r="R131" s="170" t="e">
        <f>#REF!+R132</f>
        <v>#REF!</v>
      </c>
      <c r="S131" s="169"/>
      <c r="T131" s="171" t="e">
        <f>#REF!+T132</f>
        <v>#REF!</v>
      </c>
      <c r="AR131" s="172" t="s">
        <v>75</v>
      </c>
      <c r="AT131" s="173" t="s">
        <v>69</v>
      </c>
      <c r="AU131" s="173" t="s">
        <v>70</v>
      </c>
      <c r="AY131" s="172" t="s">
        <v>127</v>
      </c>
      <c r="BK131" s="174" t="e">
        <f>#REF!+BK132</f>
        <v>#REF!</v>
      </c>
    </row>
    <row r="132" spans="1:65" s="166" customFormat="1" ht="22.9" customHeight="1">
      <c r="B132" s="167"/>
      <c r="C132" s="115"/>
      <c r="D132" s="231" t="s">
        <v>302</v>
      </c>
      <c r="E132" s="232"/>
      <c r="F132" s="232"/>
      <c r="G132" s="232"/>
      <c r="H132" s="232"/>
      <c r="I132" s="232"/>
      <c r="J132" s="233">
        <f>SUM(J136:J145)</f>
        <v>0</v>
      </c>
      <c r="L132" s="167"/>
      <c r="M132" s="168"/>
      <c r="N132" s="169"/>
      <c r="O132" s="169"/>
      <c r="P132" s="170">
        <f>P133+P147+P150+P152</f>
        <v>7772.7049899999993</v>
      </c>
      <c r="Q132" s="169"/>
      <c r="R132" s="170">
        <f>R133+R147+R150+R152</f>
        <v>0</v>
      </c>
      <c r="S132" s="169"/>
      <c r="T132" s="171">
        <f>T133+T147+T150+T152</f>
        <v>2665.5462199999997</v>
      </c>
      <c r="AR132" s="172" t="s">
        <v>75</v>
      </c>
      <c r="AT132" s="173" t="s">
        <v>69</v>
      </c>
      <c r="AU132" s="173" t="s">
        <v>75</v>
      </c>
      <c r="AY132" s="172" t="s">
        <v>127</v>
      </c>
      <c r="BK132" s="174">
        <f>BK133+BK147+BK150+BK152</f>
        <v>15084.029999999999</v>
      </c>
    </row>
    <row r="133" spans="1:65" s="166" customFormat="1" ht="20.85" hidden="1" customHeight="1">
      <c r="B133" s="167"/>
      <c r="C133" s="115"/>
      <c r="D133" s="177" t="s">
        <v>69</v>
      </c>
      <c r="E133" s="178" t="s">
        <v>310</v>
      </c>
      <c r="F133" s="178" t="s">
        <v>311</v>
      </c>
      <c r="G133" s="115"/>
      <c r="H133" s="115"/>
      <c r="I133" s="115"/>
      <c r="J133" s="179">
        <f>SUM(J134:J146)</f>
        <v>15084.029999999999</v>
      </c>
      <c r="L133" s="167"/>
      <c r="M133" s="168"/>
      <c r="N133" s="169"/>
      <c r="O133" s="169"/>
      <c r="P133" s="170">
        <f>SUM(P134:P146)</f>
        <v>7546.560199999999</v>
      </c>
      <c r="Q133" s="169"/>
      <c r="R133" s="170">
        <f>SUM(R134:R146)</f>
        <v>0</v>
      </c>
      <c r="S133" s="169"/>
      <c r="T133" s="171">
        <f>SUM(T134:T146)</f>
        <v>2647.0801699999997</v>
      </c>
      <c r="AR133" s="172" t="s">
        <v>75</v>
      </c>
      <c r="AT133" s="173" t="s">
        <v>69</v>
      </c>
      <c r="AU133" s="173" t="s">
        <v>77</v>
      </c>
      <c r="AY133" s="172" t="s">
        <v>127</v>
      </c>
      <c r="BK133" s="174">
        <f>SUM(BK134:BK146)</f>
        <v>15084.029999999999</v>
      </c>
    </row>
    <row r="134" spans="1:65" s="20" customFormat="1" ht="24" hidden="1" customHeight="1">
      <c r="A134" s="16"/>
      <c r="B134" s="180"/>
      <c r="C134" s="181" t="s">
        <v>77</v>
      </c>
      <c r="D134" s="181" t="s">
        <v>129</v>
      </c>
      <c r="E134" s="195"/>
      <c r="F134" s="183" t="s">
        <v>312</v>
      </c>
      <c r="G134" s="184" t="s">
        <v>131</v>
      </c>
      <c r="H134" s="185">
        <v>441.57</v>
      </c>
      <c r="I134" s="186">
        <v>19.16</v>
      </c>
      <c r="J134" s="186">
        <f t="shared" ref="J134:J144" si="0">ROUND(I134*H134,2)</f>
        <v>8460.48</v>
      </c>
      <c r="K134" s="187"/>
      <c r="L134" s="17"/>
      <c r="M134" s="188"/>
      <c r="N134" s="189" t="s">
        <v>34</v>
      </c>
      <c r="O134" s="190">
        <v>1.853</v>
      </c>
      <c r="P134" s="190">
        <f t="shared" ref="P134:P146" si="1">O134*H134</f>
        <v>818.22920999999997</v>
      </c>
      <c r="Q134" s="190">
        <v>0</v>
      </c>
      <c r="R134" s="190">
        <f t="shared" ref="R134:R146" si="2">Q134*H134</f>
        <v>0</v>
      </c>
      <c r="S134" s="190">
        <v>2.27</v>
      </c>
      <c r="T134" s="191">
        <f t="shared" ref="T134:T146" si="3">S134*H134</f>
        <v>1002.3638999999999</v>
      </c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R134" s="192" t="s">
        <v>132</v>
      </c>
      <c r="AT134" s="192" t="s">
        <v>129</v>
      </c>
      <c r="AU134" s="192" t="s">
        <v>133</v>
      </c>
      <c r="AY134" s="3" t="s">
        <v>127</v>
      </c>
      <c r="BE134" s="193">
        <f t="shared" ref="BE134:BE146" si="4">IF(N134="základní",J134,0)</f>
        <v>8460.48</v>
      </c>
      <c r="BF134" s="193">
        <f t="shared" ref="BF134:BF146" si="5">IF(N134="snížená",J134,0)</f>
        <v>0</v>
      </c>
      <c r="BG134" s="193">
        <f t="shared" ref="BG134:BG146" si="6">IF(N134="zákl. přenesená",J134,0)</f>
        <v>0</v>
      </c>
      <c r="BH134" s="193">
        <f t="shared" ref="BH134:BH146" si="7">IF(N134="sníž. přenesená",J134,0)</f>
        <v>0</v>
      </c>
      <c r="BI134" s="193">
        <f t="shared" ref="BI134:BI146" si="8">IF(N134="nulová",J134,0)</f>
        <v>0</v>
      </c>
      <c r="BJ134" s="3" t="s">
        <v>75</v>
      </c>
      <c r="BK134" s="193">
        <f t="shared" ref="BK134:BK146" si="9">ROUND(I134*H134,2)</f>
        <v>8460.48</v>
      </c>
      <c r="BL134" s="3" t="s">
        <v>132</v>
      </c>
      <c r="BM134" s="192" t="s">
        <v>313</v>
      </c>
    </row>
    <row r="135" spans="1:65" s="20" customFormat="1" ht="24" hidden="1" customHeight="1">
      <c r="A135" s="16"/>
      <c r="B135" s="180"/>
      <c r="C135" s="181" t="s">
        <v>133</v>
      </c>
      <c r="D135" s="181" t="s">
        <v>129</v>
      </c>
      <c r="E135" s="195"/>
      <c r="F135" s="183" t="s">
        <v>314</v>
      </c>
      <c r="G135" s="184" t="s">
        <v>131</v>
      </c>
      <c r="H135" s="185">
        <v>441.57</v>
      </c>
      <c r="I135" s="186">
        <v>15</v>
      </c>
      <c r="J135" s="186">
        <f t="shared" si="0"/>
        <v>6623.55</v>
      </c>
      <c r="K135" s="187"/>
      <c r="L135" s="17"/>
      <c r="M135" s="188"/>
      <c r="N135" s="189" t="s">
        <v>34</v>
      </c>
      <c r="O135" s="190">
        <v>1.1379999999999999</v>
      </c>
      <c r="P135" s="190">
        <f t="shared" si="1"/>
        <v>502.50665999999995</v>
      </c>
      <c r="Q135" s="190">
        <v>0</v>
      </c>
      <c r="R135" s="190">
        <f t="shared" si="2"/>
        <v>0</v>
      </c>
      <c r="S135" s="190">
        <v>0.33800000000000002</v>
      </c>
      <c r="T135" s="191">
        <f t="shared" si="3"/>
        <v>149.25066000000001</v>
      </c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R135" s="192" t="s">
        <v>132</v>
      </c>
      <c r="AT135" s="192" t="s">
        <v>129</v>
      </c>
      <c r="AU135" s="192" t="s">
        <v>133</v>
      </c>
      <c r="AY135" s="3" t="s">
        <v>127</v>
      </c>
      <c r="BE135" s="193">
        <f t="shared" si="4"/>
        <v>6623.55</v>
      </c>
      <c r="BF135" s="193">
        <f t="shared" si="5"/>
        <v>0</v>
      </c>
      <c r="BG135" s="193">
        <f t="shared" si="6"/>
        <v>0</v>
      </c>
      <c r="BH135" s="193">
        <f t="shared" si="7"/>
        <v>0</v>
      </c>
      <c r="BI135" s="193">
        <f t="shared" si="8"/>
        <v>0</v>
      </c>
      <c r="BJ135" s="3" t="s">
        <v>75</v>
      </c>
      <c r="BK135" s="193">
        <f t="shared" si="9"/>
        <v>6623.55</v>
      </c>
      <c r="BL135" s="3" t="s">
        <v>132</v>
      </c>
      <c r="BM135" s="192" t="s">
        <v>315</v>
      </c>
    </row>
    <row r="136" spans="1:65" s="20" customFormat="1" ht="24" customHeight="1">
      <c r="A136" s="16"/>
      <c r="B136" s="180"/>
      <c r="C136" s="181" t="s">
        <v>132</v>
      </c>
      <c r="D136" s="181" t="s">
        <v>129</v>
      </c>
      <c r="E136" s="195"/>
      <c r="F136" s="183" t="s">
        <v>316</v>
      </c>
      <c r="G136" s="184" t="s">
        <v>131</v>
      </c>
      <c r="H136" s="185">
        <v>180.65</v>
      </c>
      <c r="I136" s="186">
        <v>0</v>
      </c>
      <c r="J136" s="186">
        <f t="shared" si="0"/>
        <v>0</v>
      </c>
      <c r="K136" s="187"/>
      <c r="L136" s="17"/>
      <c r="M136" s="188"/>
      <c r="N136" s="189" t="s">
        <v>34</v>
      </c>
      <c r="O136" s="190">
        <v>1.621</v>
      </c>
      <c r="P136" s="190">
        <f t="shared" si="1"/>
        <v>292.83365000000003</v>
      </c>
      <c r="Q136" s="190">
        <v>0</v>
      </c>
      <c r="R136" s="190">
        <f t="shared" si="2"/>
        <v>0</v>
      </c>
      <c r="S136" s="190">
        <v>0.37</v>
      </c>
      <c r="T136" s="191">
        <f t="shared" si="3"/>
        <v>66.840500000000006</v>
      </c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R136" s="192" t="s">
        <v>132</v>
      </c>
      <c r="AT136" s="192" t="s">
        <v>129</v>
      </c>
      <c r="AU136" s="192" t="s">
        <v>133</v>
      </c>
      <c r="AY136" s="3" t="s">
        <v>127</v>
      </c>
      <c r="BE136" s="193">
        <f t="shared" si="4"/>
        <v>0</v>
      </c>
      <c r="BF136" s="193">
        <f t="shared" si="5"/>
        <v>0</v>
      </c>
      <c r="BG136" s="193">
        <f t="shared" si="6"/>
        <v>0</v>
      </c>
      <c r="BH136" s="193">
        <f t="shared" si="7"/>
        <v>0</v>
      </c>
      <c r="BI136" s="193">
        <f t="shared" si="8"/>
        <v>0</v>
      </c>
      <c r="BJ136" s="3" t="s">
        <v>75</v>
      </c>
      <c r="BK136" s="193">
        <f t="shared" si="9"/>
        <v>0</v>
      </c>
      <c r="BL136" s="3" t="s">
        <v>132</v>
      </c>
      <c r="BM136" s="192" t="s">
        <v>317</v>
      </c>
    </row>
    <row r="137" spans="1:65" s="20" customFormat="1" ht="16.5" customHeight="1">
      <c r="A137" s="16"/>
      <c r="B137" s="180"/>
      <c r="C137" s="181" t="s">
        <v>318</v>
      </c>
      <c r="D137" s="181" t="s">
        <v>129</v>
      </c>
      <c r="E137" s="195"/>
      <c r="F137" s="183" t="s">
        <v>319</v>
      </c>
      <c r="G137" s="184" t="s">
        <v>131</v>
      </c>
      <c r="H137" s="185">
        <v>180.65</v>
      </c>
      <c r="I137" s="186">
        <v>0</v>
      </c>
      <c r="J137" s="186">
        <f t="shared" si="0"/>
        <v>0</v>
      </c>
      <c r="K137" s="187"/>
      <c r="L137" s="17"/>
      <c r="M137" s="188"/>
      <c r="N137" s="189" t="s">
        <v>34</v>
      </c>
      <c r="O137" s="190">
        <v>0.28399999999999997</v>
      </c>
      <c r="P137" s="190">
        <f t="shared" si="1"/>
        <v>51.304599999999994</v>
      </c>
      <c r="Q137" s="190">
        <v>0</v>
      </c>
      <c r="R137" s="190">
        <f t="shared" si="2"/>
        <v>0</v>
      </c>
      <c r="S137" s="190">
        <v>0.26100000000000001</v>
      </c>
      <c r="T137" s="191">
        <f t="shared" si="3"/>
        <v>47.149650000000001</v>
      </c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R137" s="192" t="s">
        <v>132</v>
      </c>
      <c r="AT137" s="192" t="s">
        <v>129</v>
      </c>
      <c r="AU137" s="192" t="s">
        <v>133</v>
      </c>
      <c r="AY137" s="3" t="s">
        <v>127</v>
      </c>
      <c r="BE137" s="193">
        <f t="shared" si="4"/>
        <v>0</v>
      </c>
      <c r="BF137" s="193">
        <f t="shared" si="5"/>
        <v>0</v>
      </c>
      <c r="BG137" s="193">
        <f t="shared" si="6"/>
        <v>0</v>
      </c>
      <c r="BH137" s="193">
        <f t="shared" si="7"/>
        <v>0</v>
      </c>
      <c r="BI137" s="193">
        <f t="shared" si="8"/>
        <v>0</v>
      </c>
      <c r="BJ137" s="3" t="s">
        <v>75</v>
      </c>
      <c r="BK137" s="193">
        <f t="shared" si="9"/>
        <v>0</v>
      </c>
      <c r="BL137" s="3" t="s">
        <v>132</v>
      </c>
      <c r="BM137" s="192" t="s">
        <v>320</v>
      </c>
    </row>
    <row r="138" spans="1:65" s="20" customFormat="1" ht="36" customHeight="1">
      <c r="A138" s="16"/>
      <c r="B138" s="180"/>
      <c r="C138" s="181" t="s">
        <v>321</v>
      </c>
      <c r="D138" s="181" t="s">
        <v>129</v>
      </c>
      <c r="E138" s="195"/>
      <c r="F138" s="183" t="s">
        <v>322</v>
      </c>
      <c r="G138" s="184" t="s">
        <v>131</v>
      </c>
      <c r="H138" s="185">
        <v>421.24</v>
      </c>
      <c r="I138" s="186">
        <v>0</v>
      </c>
      <c r="J138" s="186">
        <f t="shared" si="0"/>
        <v>0</v>
      </c>
      <c r="K138" s="187"/>
      <c r="L138" s="17"/>
      <c r="M138" s="188"/>
      <c r="N138" s="189" t="s">
        <v>34</v>
      </c>
      <c r="O138" s="190">
        <v>7.1950000000000003</v>
      </c>
      <c r="P138" s="190">
        <f t="shared" si="1"/>
        <v>3030.8218000000002</v>
      </c>
      <c r="Q138" s="190">
        <v>0</v>
      </c>
      <c r="R138" s="190">
        <f t="shared" si="2"/>
        <v>0</v>
      </c>
      <c r="S138" s="190">
        <v>2.2000000000000002</v>
      </c>
      <c r="T138" s="191">
        <f t="shared" si="3"/>
        <v>926.72800000000007</v>
      </c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R138" s="192" t="s">
        <v>132</v>
      </c>
      <c r="AT138" s="192" t="s">
        <v>129</v>
      </c>
      <c r="AU138" s="192" t="s">
        <v>133</v>
      </c>
      <c r="AY138" s="3" t="s">
        <v>127</v>
      </c>
      <c r="BE138" s="193">
        <f t="shared" si="4"/>
        <v>0</v>
      </c>
      <c r="BF138" s="193">
        <f t="shared" si="5"/>
        <v>0</v>
      </c>
      <c r="BG138" s="193">
        <f t="shared" si="6"/>
        <v>0</v>
      </c>
      <c r="BH138" s="193">
        <f t="shared" si="7"/>
        <v>0</v>
      </c>
      <c r="BI138" s="193">
        <f t="shared" si="8"/>
        <v>0</v>
      </c>
      <c r="BJ138" s="3" t="s">
        <v>75</v>
      </c>
      <c r="BK138" s="193">
        <f t="shared" si="9"/>
        <v>0</v>
      </c>
      <c r="BL138" s="3" t="s">
        <v>132</v>
      </c>
      <c r="BM138" s="192" t="s">
        <v>323</v>
      </c>
    </row>
    <row r="139" spans="1:65" s="20" customFormat="1" ht="24" customHeight="1">
      <c r="A139" s="16"/>
      <c r="B139" s="180"/>
      <c r="C139" s="181" t="s">
        <v>324</v>
      </c>
      <c r="D139" s="181" t="s">
        <v>129</v>
      </c>
      <c r="E139" s="195"/>
      <c r="F139" s="183" t="s">
        <v>325</v>
      </c>
      <c r="G139" s="184" t="s">
        <v>131</v>
      </c>
      <c r="H139" s="185">
        <v>143.63999999999999</v>
      </c>
      <c r="I139" s="186">
        <v>0</v>
      </c>
      <c r="J139" s="186">
        <f t="shared" si="0"/>
        <v>0</v>
      </c>
      <c r="K139" s="187"/>
      <c r="L139" s="17"/>
      <c r="M139" s="188"/>
      <c r="N139" s="189" t="s">
        <v>34</v>
      </c>
      <c r="O139" s="190">
        <v>12.744</v>
      </c>
      <c r="P139" s="190">
        <f t="shared" si="1"/>
        <v>1830.5481599999998</v>
      </c>
      <c r="Q139" s="190">
        <v>0</v>
      </c>
      <c r="R139" s="190">
        <f t="shared" si="2"/>
        <v>0</v>
      </c>
      <c r="S139" s="190">
        <v>2.2000000000000002</v>
      </c>
      <c r="T139" s="191">
        <f t="shared" si="3"/>
        <v>316.00799999999998</v>
      </c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R139" s="192" t="s">
        <v>132</v>
      </c>
      <c r="AT139" s="192" t="s">
        <v>129</v>
      </c>
      <c r="AU139" s="192" t="s">
        <v>133</v>
      </c>
      <c r="AY139" s="3" t="s">
        <v>127</v>
      </c>
      <c r="BE139" s="193">
        <f t="shared" si="4"/>
        <v>0</v>
      </c>
      <c r="BF139" s="193">
        <f t="shared" si="5"/>
        <v>0</v>
      </c>
      <c r="BG139" s="193">
        <f t="shared" si="6"/>
        <v>0</v>
      </c>
      <c r="BH139" s="193">
        <f t="shared" si="7"/>
        <v>0</v>
      </c>
      <c r="BI139" s="193">
        <f t="shared" si="8"/>
        <v>0</v>
      </c>
      <c r="BJ139" s="3" t="s">
        <v>75</v>
      </c>
      <c r="BK139" s="193">
        <f t="shared" si="9"/>
        <v>0</v>
      </c>
      <c r="BL139" s="3" t="s">
        <v>132</v>
      </c>
      <c r="BM139" s="192" t="s">
        <v>326</v>
      </c>
    </row>
    <row r="140" spans="1:65" s="20" customFormat="1" ht="24" customHeight="1">
      <c r="A140" s="16"/>
      <c r="B140" s="180"/>
      <c r="C140" s="181" t="s">
        <v>327</v>
      </c>
      <c r="D140" s="181" t="s">
        <v>129</v>
      </c>
      <c r="E140" s="195"/>
      <c r="F140" s="183" t="s">
        <v>328</v>
      </c>
      <c r="G140" s="184" t="s">
        <v>179</v>
      </c>
      <c r="H140" s="185">
        <v>48.56</v>
      </c>
      <c r="I140" s="186">
        <v>0</v>
      </c>
      <c r="J140" s="186">
        <f t="shared" si="0"/>
        <v>0</v>
      </c>
      <c r="K140" s="187"/>
      <c r="L140" s="17"/>
      <c r="M140" s="188"/>
      <c r="N140" s="189" t="s">
        <v>34</v>
      </c>
      <c r="O140" s="190">
        <v>1.0509999999999999</v>
      </c>
      <c r="P140" s="190">
        <f t="shared" si="1"/>
        <v>51.036560000000001</v>
      </c>
      <c r="Q140" s="190">
        <v>0</v>
      </c>
      <c r="R140" s="190">
        <f t="shared" si="2"/>
        <v>0</v>
      </c>
      <c r="S140" s="190">
        <v>1.4</v>
      </c>
      <c r="T140" s="191">
        <f t="shared" si="3"/>
        <v>67.983999999999995</v>
      </c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R140" s="192" t="s">
        <v>132</v>
      </c>
      <c r="AT140" s="192" t="s">
        <v>129</v>
      </c>
      <c r="AU140" s="192" t="s">
        <v>133</v>
      </c>
      <c r="AY140" s="3" t="s">
        <v>127</v>
      </c>
      <c r="BE140" s="193">
        <f t="shared" si="4"/>
        <v>0</v>
      </c>
      <c r="BF140" s="193">
        <f t="shared" si="5"/>
        <v>0</v>
      </c>
      <c r="BG140" s="193">
        <f t="shared" si="6"/>
        <v>0</v>
      </c>
      <c r="BH140" s="193">
        <f t="shared" si="7"/>
        <v>0</v>
      </c>
      <c r="BI140" s="193">
        <f t="shared" si="8"/>
        <v>0</v>
      </c>
      <c r="BJ140" s="3" t="s">
        <v>75</v>
      </c>
      <c r="BK140" s="193">
        <f t="shared" si="9"/>
        <v>0</v>
      </c>
      <c r="BL140" s="3" t="s">
        <v>132</v>
      </c>
      <c r="BM140" s="192" t="s">
        <v>329</v>
      </c>
    </row>
    <row r="141" spans="1:65" s="20" customFormat="1" ht="24" customHeight="1">
      <c r="A141" s="16"/>
      <c r="B141" s="180"/>
      <c r="C141" s="181" t="s">
        <v>330</v>
      </c>
      <c r="D141" s="181" t="s">
        <v>129</v>
      </c>
      <c r="E141" s="195"/>
      <c r="F141" s="183" t="s">
        <v>331</v>
      </c>
      <c r="G141" s="184" t="s">
        <v>179</v>
      </c>
      <c r="H141" s="185">
        <v>118.54</v>
      </c>
      <c r="I141" s="186">
        <v>0</v>
      </c>
      <c r="J141" s="186">
        <f t="shared" si="0"/>
        <v>0</v>
      </c>
      <c r="K141" s="187"/>
      <c r="L141" s="17"/>
      <c r="M141" s="188"/>
      <c r="N141" s="189" t="s">
        <v>34</v>
      </c>
      <c r="O141" s="190">
        <v>0.59399999999999997</v>
      </c>
      <c r="P141" s="190">
        <f t="shared" si="1"/>
        <v>70.412760000000006</v>
      </c>
      <c r="Q141" s="190">
        <v>0</v>
      </c>
      <c r="R141" s="190">
        <f t="shared" si="2"/>
        <v>0</v>
      </c>
      <c r="S141" s="190">
        <v>4.1000000000000002E-2</v>
      </c>
      <c r="T141" s="191">
        <f t="shared" si="3"/>
        <v>4.8601400000000003</v>
      </c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R141" s="192" t="s">
        <v>132</v>
      </c>
      <c r="AT141" s="192" t="s">
        <v>129</v>
      </c>
      <c r="AU141" s="192" t="s">
        <v>133</v>
      </c>
      <c r="AY141" s="3" t="s">
        <v>127</v>
      </c>
      <c r="BE141" s="193">
        <f t="shared" si="4"/>
        <v>0</v>
      </c>
      <c r="BF141" s="193">
        <f t="shared" si="5"/>
        <v>0</v>
      </c>
      <c r="BG141" s="193">
        <f t="shared" si="6"/>
        <v>0</v>
      </c>
      <c r="BH141" s="193">
        <f t="shared" si="7"/>
        <v>0</v>
      </c>
      <c r="BI141" s="193">
        <f t="shared" si="8"/>
        <v>0</v>
      </c>
      <c r="BJ141" s="3" t="s">
        <v>75</v>
      </c>
      <c r="BK141" s="193">
        <f t="shared" si="9"/>
        <v>0</v>
      </c>
      <c r="BL141" s="3" t="s">
        <v>132</v>
      </c>
      <c r="BM141" s="192" t="s">
        <v>332</v>
      </c>
    </row>
    <row r="142" spans="1:65" s="20" customFormat="1" ht="24" customHeight="1">
      <c r="A142" s="16"/>
      <c r="B142" s="180"/>
      <c r="C142" s="181" t="s">
        <v>333</v>
      </c>
      <c r="D142" s="181" t="s">
        <v>129</v>
      </c>
      <c r="E142" s="195"/>
      <c r="F142" s="183" t="s">
        <v>334</v>
      </c>
      <c r="G142" s="184" t="s">
        <v>179</v>
      </c>
      <c r="H142" s="185">
        <v>791.48</v>
      </c>
      <c r="I142" s="186">
        <v>0</v>
      </c>
      <c r="J142" s="186">
        <f t="shared" si="0"/>
        <v>0</v>
      </c>
      <c r="K142" s="187"/>
      <c r="L142" s="17"/>
      <c r="M142" s="188"/>
      <c r="N142" s="189" t="s">
        <v>34</v>
      </c>
      <c r="O142" s="190">
        <v>0.91</v>
      </c>
      <c r="P142" s="190">
        <f t="shared" si="1"/>
        <v>720.24680000000001</v>
      </c>
      <c r="Q142" s="190">
        <v>0</v>
      </c>
      <c r="R142" s="190">
        <f t="shared" si="2"/>
        <v>0</v>
      </c>
      <c r="S142" s="190">
        <v>5.8999999999999997E-2</v>
      </c>
      <c r="T142" s="191">
        <f t="shared" si="3"/>
        <v>46.697319999999998</v>
      </c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R142" s="192" t="s">
        <v>132</v>
      </c>
      <c r="AT142" s="192" t="s">
        <v>129</v>
      </c>
      <c r="AU142" s="192" t="s">
        <v>133</v>
      </c>
      <c r="AY142" s="3" t="s">
        <v>127</v>
      </c>
      <c r="BE142" s="193">
        <f t="shared" si="4"/>
        <v>0</v>
      </c>
      <c r="BF142" s="193">
        <f t="shared" si="5"/>
        <v>0</v>
      </c>
      <c r="BG142" s="193">
        <f t="shared" si="6"/>
        <v>0</v>
      </c>
      <c r="BH142" s="193">
        <f t="shared" si="7"/>
        <v>0</v>
      </c>
      <c r="BI142" s="193">
        <f t="shared" si="8"/>
        <v>0</v>
      </c>
      <c r="BJ142" s="3" t="s">
        <v>75</v>
      </c>
      <c r="BK142" s="193">
        <f t="shared" si="9"/>
        <v>0</v>
      </c>
      <c r="BL142" s="3" t="s">
        <v>132</v>
      </c>
      <c r="BM142" s="192" t="s">
        <v>335</v>
      </c>
    </row>
    <row r="143" spans="1:65" s="20" customFormat="1" ht="24" customHeight="1">
      <c r="A143" s="16"/>
      <c r="B143" s="180"/>
      <c r="C143" s="181" t="s">
        <v>336</v>
      </c>
      <c r="D143" s="181" t="s">
        <v>129</v>
      </c>
      <c r="E143" s="195"/>
      <c r="F143" s="183" t="s">
        <v>337</v>
      </c>
      <c r="G143" s="184" t="s">
        <v>179</v>
      </c>
      <c r="H143" s="185">
        <v>170</v>
      </c>
      <c r="I143" s="186">
        <v>0</v>
      </c>
      <c r="J143" s="186">
        <f t="shared" si="0"/>
        <v>0</v>
      </c>
      <c r="K143" s="187"/>
      <c r="L143" s="17"/>
      <c r="M143" s="188"/>
      <c r="N143" s="189" t="s">
        <v>34</v>
      </c>
      <c r="O143" s="190">
        <v>0.51</v>
      </c>
      <c r="P143" s="190">
        <f t="shared" si="1"/>
        <v>86.7</v>
      </c>
      <c r="Q143" s="190">
        <v>0</v>
      </c>
      <c r="R143" s="190">
        <f t="shared" si="2"/>
        <v>0</v>
      </c>
      <c r="S143" s="190">
        <v>4.2999999999999997E-2</v>
      </c>
      <c r="T143" s="191">
        <f t="shared" si="3"/>
        <v>7.31</v>
      </c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R143" s="192" t="s">
        <v>132</v>
      </c>
      <c r="AT143" s="192" t="s">
        <v>129</v>
      </c>
      <c r="AU143" s="192" t="s">
        <v>133</v>
      </c>
      <c r="AY143" s="3" t="s">
        <v>127</v>
      </c>
      <c r="BE143" s="193">
        <f t="shared" si="4"/>
        <v>0</v>
      </c>
      <c r="BF143" s="193">
        <f t="shared" si="5"/>
        <v>0</v>
      </c>
      <c r="BG143" s="193">
        <f t="shared" si="6"/>
        <v>0</v>
      </c>
      <c r="BH143" s="193">
        <f t="shared" si="7"/>
        <v>0</v>
      </c>
      <c r="BI143" s="193">
        <f t="shared" si="8"/>
        <v>0</v>
      </c>
      <c r="BJ143" s="3" t="s">
        <v>75</v>
      </c>
      <c r="BK143" s="193">
        <f t="shared" si="9"/>
        <v>0</v>
      </c>
      <c r="BL143" s="3" t="s">
        <v>132</v>
      </c>
      <c r="BM143" s="192" t="s">
        <v>338</v>
      </c>
    </row>
    <row r="144" spans="1:65" s="20" customFormat="1" ht="16.5" customHeight="1">
      <c r="A144" s="16"/>
      <c r="B144" s="180"/>
      <c r="C144" s="181" t="s">
        <v>339</v>
      </c>
      <c r="D144" s="181" t="s">
        <v>129</v>
      </c>
      <c r="E144" s="195"/>
      <c r="F144" s="183" t="s">
        <v>340</v>
      </c>
      <c r="G144" s="184" t="s">
        <v>179</v>
      </c>
      <c r="H144" s="185">
        <v>90</v>
      </c>
      <c r="I144" s="186">
        <v>0</v>
      </c>
      <c r="J144" s="186">
        <f t="shared" si="0"/>
        <v>0</v>
      </c>
      <c r="K144" s="187"/>
      <c r="L144" s="17"/>
      <c r="M144" s="188"/>
      <c r="N144" s="189" t="s">
        <v>34</v>
      </c>
      <c r="O144" s="190">
        <v>0.61599999999999999</v>
      </c>
      <c r="P144" s="190">
        <f t="shared" si="1"/>
        <v>55.44</v>
      </c>
      <c r="Q144" s="190">
        <v>0</v>
      </c>
      <c r="R144" s="190">
        <f t="shared" si="2"/>
        <v>0</v>
      </c>
      <c r="S144" s="190">
        <v>8.7999999999999995E-2</v>
      </c>
      <c r="T144" s="191">
        <f t="shared" si="3"/>
        <v>7.92</v>
      </c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R144" s="192" t="s">
        <v>132</v>
      </c>
      <c r="AT144" s="192" t="s">
        <v>129</v>
      </c>
      <c r="AU144" s="192" t="s">
        <v>133</v>
      </c>
      <c r="AY144" s="3" t="s">
        <v>127</v>
      </c>
      <c r="BE144" s="193">
        <f t="shared" si="4"/>
        <v>0</v>
      </c>
      <c r="BF144" s="193">
        <f t="shared" si="5"/>
        <v>0</v>
      </c>
      <c r="BG144" s="193">
        <f t="shared" si="6"/>
        <v>0</v>
      </c>
      <c r="BH144" s="193">
        <f t="shared" si="7"/>
        <v>0</v>
      </c>
      <c r="BI144" s="193">
        <f t="shared" si="8"/>
        <v>0</v>
      </c>
      <c r="BJ144" s="3" t="s">
        <v>75</v>
      </c>
      <c r="BK144" s="193">
        <f t="shared" si="9"/>
        <v>0</v>
      </c>
      <c r="BL144" s="3" t="s">
        <v>132</v>
      </c>
      <c r="BM144" s="192" t="s">
        <v>341</v>
      </c>
    </row>
    <row r="145" spans="1:65" s="20" customFormat="1" ht="16.5" customHeight="1">
      <c r="A145" s="16"/>
      <c r="B145" s="180"/>
      <c r="C145" s="181" t="s">
        <v>342</v>
      </c>
      <c r="D145" s="181" t="s">
        <v>129</v>
      </c>
      <c r="E145" s="195"/>
      <c r="F145" s="183" t="s">
        <v>343</v>
      </c>
      <c r="G145" s="184" t="s">
        <v>213</v>
      </c>
      <c r="H145" s="185">
        <v>64</v>
      </c>
      <c r="I145" s="186">
        <v>0</v>
      </c>
      <c r="J145" s="186">
        <f>SUM(H145*I145)</f>
        <v>0</v>
      </c>
      <c r="K145" s="187"/>
      <c r="L145" s="17"/>
      <c r="M145" s="188"/>
      <c r="N145" s="189" t="s">
        <v>34</v>
      </c>
      <c r="O145" s="190">
        <v>0.56999999999999995</v>
      </c>
      <c r="P145" s="190">
        <f t="shared" si="1"/>
        <v>36.479999999999997</v>
      </c>
      <c r="Q145" s="190">
        <v>0</v>
      </c>
      <c r="R145" s="190">
        <f t="shared" si="2"/>
        <v>0</v>
      </c>
      <c r="S145" s="190">
        <v>6.2E-2</v>
      </c>
      <c r="T145" s="191">
        <f t="shared" si="3"/>
        <v>3.968</v>
      </c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R145" s="192" t="s">
        <v>132</v>
      </c>
      <c r="AT145" s="192" t="s">
        <v>129</v>
      </c>
      <c r="AU145" s="192" t="s">
        <v>133</v>
      </c>
      <c r="AY145" s="3" t="s">
        <v>127</v>
      </c>
      <c r="BE145" s="193">
        <f t="shared" si="4"/>
        <v>0</v>
      </c>
      <c r="BF145" s="193">
        <f t="shared" si="5"/>
        <v>0</v>
      </c>
      <c r="BG145" s="193">
        <f t="shared" si="6"/>
        <v>0</v>
      </c>
      <c r="BH145" s="193">
        <f t="shared" si="7"/>
        <v>0</v>
      </c>
      <c r="BI145" s="193">
        <f t="shared" si="8"/>
        <v>0</v>
      </c>
      <c r="BJ145" s="3" t="s">
        <v>75</v>
      </c>
      <c r="BK145" s="193">
        <f t="shared" si="9"/>
        <v>0</v>
      </c>
      <c r="BL145" s="3" t="s">
        <v>132</v>
      </c>
      <c r="BM145" s="192" t="s">
        <v>344</v>
      </c>
    </row>
    <row r="146" spans="1:65" s="20" customFormat="1" ht="16.5" customHeight="1">
      <c r="A146" s="16"/>
      <c r="B146" s="180"/>
      <c r="C146" s="181" t="s">
        <v>345</v>
      </c>
      <c r="D146" s="181" t="s">
        <v>129</v>
      </c>
      <c r="E146" s="195"/>
      <c r="F146" s="183"/>
      <c r="G146" s="184"/>
      <c r="H146" s="185"/>
      <c r="I146" s="186"/>
      <c r="J146" s="186"/>
      <c r="K146" s="187"/>
      <c r="L146" s="17"/>
      <c r="M146" s="188"/>
      <c r="N146" s="189" t="s">
        <v>34</v>
      </c>
      <c r="O146" s="190">
        <v>1.8360000000000001</v>
      </c>
      <c r="P146" s="190">
        <f t="shared" si="1"/>
        <v>0</v>
      </c>
      <c r="Q146" s="190">
        <v>0</v>
      </c>
      <c r="R146" s="190">
        <f t="shared" si="2"/>
        <v>0</v>
      </c>
      <c r="S146" s="190">
        <v>0.187</v>
      </c>
      <c r="T146" s="191">
        <f t="shared" si="3"/>
        <v>0</v>
      </c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R146" s="192" t="s">
        <v>132</v>
      </c>
      <c r="AT146" s="192" t="s">
        <v>129</v>
      </c>
      <c r="AU146" s="192" t="s">
        <v>133</v>
      </c>
      <c r="AY146" s="3" t="s">
        <v>127</v>
      </c>
      <c r="BE146" s="193">
        <f t="shared" si="4"/>
        <v>0</v>
      </c>
      <c r="BF146" s="193">
        <f t="shared" si="5"/>
        <v>0</v>
      </c>
      <c r="BG146" s="193">
        <f t="shared" si="6"/>
        <v>0</v>
      </c>
      <c r="BH146" s="193">
        <f t="shared" si="7"/>
        <v>0</v>
      </c>
      <c r="BI146" s="193">
        <f t="shared" si="8"/>
        <v>0</v>
      </c>
      <c r="BJ146" s="3" t="s">
        <v>75</v>
      </c>
      <c r="BK146" s="193">
        <f t="shared" si="9"/>
        <v>0</v>
      </c>
      <c r="BL146" s="3" t="s">
        <v>132</v>
      </c>
      <c r="BM146" s="192" t="s">
        <v>346</v>
      </c>
    </row>
    <row r="147" spans="1:65" s="166" customFormat="1" ht="20.85" customHeight="1">
      <c r="B147" s="167"/>
      <c r="D147" s="177" t="s">
        <v>69</v>
      </c>
      <c r="E147" s="178" t="s">
        <v>144</v>
      </c>
      <c r="F147" s="178" t="s">
        <v>347</v>
      </c>
      <c r="G147" s="115"/>
      <c r="H147" s="115"/>
      <c r="I147" s="115"/>
      <c r="J147" s="179">
        <f>BK147</f>
        <v>0</v>
      </c>
      <c r="L147" s="167"/>
      <c r="M147" s="168"/>
      <c r="N147" s="169"/>
      <c r="O147" s="169"/>
      <c r="P147" s="170">
        <f>SUM(P148:P149)</f>
        <v>37.699199999999998</v>
      </c>
      <c r="Q147" s="169"/>
      <c r="R147" s="170">
        <f>SUM(R148:R149)</f>
        <v>0</v>
      </c>
      <c r="S147" s="169"/>
      <c r="T147" s="171">
        <f>SUM(T148:T149)</f>
        <v>4.08</v>
      </c>
      <c r="AR147" s="172" t="s">
        <v>75</v>
      </c>
      <c r="AT147" s="173" t="s">
        <v>69</v>
      </c>
      <c r="AU147" s="173" t="s">
        <v>77</v>
      </c>
      <c r="AY147" s="172" t="s">
        <v>127</v>
      </c>
      <c r="BK147" s="174">
        <f>SUM(BK148:BK149)</f>
        <v>0</v>
      </c>
    </row>
    <row r="148" spans="1:65" s="20" customFormat="1" ht="36" customHeight="1">
      <c r="A148" s="16"/>
      <c r="B148" s="180"/>
      <c r="C148" s="181" t="s">
        <v>172</v>
      </c>
      <c r="D148" s="181" t="s">
        <v>129</v>
      </c>
      <c r="E148" s="195"/>
      <c r="F148" s="234" t="s">
        <v>348</v>
      </c>
      <c r="G148" s="235" t="s">
        <v>131</v>
      </c>
      <c r="H148" s="236">
        <v>81.599999999999994</v>
      </c>
      <c r="I148" s="237">
        <v>0</v>
      </c>
      <c r="J148" s="237">
        <f>ROUND(I148*H148,2)</f>
        <v>0</v>
      </c>
      <c r="K148" s="187"/>
      <c r="L148" s="17"/>
      <c r="M148" s="188"/>
      <c r="N148" s="189" t="s">
        <v>34</v>
      </c>
      <c r="O148" s="190">
        <v>0.46200000000000002</v>
      </c>
      <c r="P148" s="190">
        <f>O148*H148</f>
        <v>37.699199999999998</v>
      </c>
      <c r="Q148" s="190">
        <v>0</v>
      </c>
      <c r="R148" s="190">
        <f>Q148*H148</f>
        <v>0</v>
      </c>
      <c r="S148" s="190">
        <v>0.05</v>
      </c>
      <c r="T148" s="191">
        <f>S148*H148</f>
        <v>4.08</v>
      </c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R148" s="192" t="s">
        <v>132</v>
      </c>
      <c r="AT148" s="192" t="s">
        <v>129</v>
      </c>
      <c r="AU148" s="192" t="s">
        <v>133</v>
      </c>
      <c r="AY148" s="3" t="s">
        <v>127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3" t="s">
        <v>75</v>
      </c>
      <c r="BK148" s="193">
        <f>ROUND(I148*H148,2)</f>
        <v>0</v>
      </c>
      <c r="BL148" s="3" t="s">
        <v>132</v>
      </c>
      <c r="BM148" s="192" t="s">
        <v>349</v>
      </c>
    </row>
    <row r="149" spans="1:65" s="20" customFormat="1" ht="36" customHeight="1">
      <c r="A149" s="16"/>
      <c r="B149" s="180"/>
      <c r="C149" s="181" t="s">
        <v>350</v>
      </c>
      <c r="D149" s="181" t="s">
        <v>129</v>
      </c>
      <c r="E149" s="195"/>
      <c r="F149" s="238"/>
      <c r="G149" s="239"/>
      <c r="H149" s="240"/>
      <c r="I149" s="241"/>
      <c r="J149" s="241"/>
      <c r="K149" s="187"/>
      <c r="L149" s="17"/>
      <c r="M149" s="188"/>
      <c r="N149" s="189" t="s">
        <v>34</v>
      </c>
      <c r="O149" s="190">
        <v>0.22</v>
      </c>
      <c r="P149" s="190">
        <f>O149*H149</f>
        <v>0</v>
      </c>
      <c r="Q149" s="190">
        <v>0</v>
      </c>
      <c r="R149" s="190">
        <f>Q149*H149</f>
        <v>0</v>
      </c>
      <c r="S149" s="190">
        <v>5.8999999999999997E-2</v>
      </c>
      <c r="T149" s="191">
        <f>S149*H149</f>
        <v>0</v>
      </c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R149" s="192" t="s">
        <v>132</v>
      </c>
      <c r="AT149" s="192" t="s">
        <v>129</v>
      </c>
      <c r="AU149" s="192" t="s">
        <v>133</v>
      </c>
      <c r="AY149" s="3" t="s">
        <v>127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3" t="s">
        <v>75</v>
      </c>
      <c r="BK149" s="193">
        <f>ROUND(I149*H149,2)</f>
        <v>0</v>
      </c>
      <c r="BL149" s="3" t="s">
        <v>132</v>
      </c>
      <c r="BM149" s="192" t="s">
        <v>351</v>
      </c>
    </row>
    <row r="150" spans="1:65" s="166" customFormat="1" ht="20.85" customHeight="1">
      <c r="B150" s="167"/>
      <c r="C150" s="115"/>
      <c r="D150" s="177" t="s">
        <v>69</v>
      </c>
      <c r="E150" s="178" t="s">
        <v>147</v>
      </c>
      <c r="F150" s="178" t="s">
        <v>352</v>
      </c>
      <c r="G150" s="115"/>
      <c r="H150" s="115"/>
      <c r="I150" s="115"/>
      <c r="J150" s="179">
        <f>BK150</f>
        <v>0</v>
      </c>
      <c r="L150" s="167"/>
      <c r="M150" s="168"/>
      <c r="N150" s="169"/>
      <c r="O150" s="169"/>
      <c r="P150" s="170">
        <f>P151</f>
        <v>157.33314999999999</v>
      </c>
      <c r="Q150" s="169"/>
      <c r="R150" s="170">
        <f>R151</f>
        <v>0</v>
      </c>
      <c r="S150" s="169"/>
      <c r="T150" s="171">
        <f>T151</f>
        <v>14.386049999999999</v>
      </c>
      <c r="AR150" s="172" t="s">
        <v>75</v>
      </c>
      <c r="AT150" s="173" t="s">
        <v>69</v>
      </c>
      <c r="AU150" s="173" t="s">
        <v>77</v>
      </c>
      <c r="AY150" s="172" t="s">
        <v>127</v>
      </c>
      <c r="BK150" s="174">
        <f>BK151</f>
        <v>0</v>
      </c>
    </row>
    <row r="151" spans="1:65" s="20" customFormat="1" ht="16.5" customHeight="1">
      <c r="A151" s="16"/>
      <c r="B151" s="180"/>
      <c r="C151" s="181" t="s">
        <v>353</v>
      </c>
      <c r="D151" s="181" t="s">
        <v>129</v>
      </c>
      <c r="E151" s="195"/>
      <c r="F151" s="234" t="s">
        <v>354</v>
      </c>
      <c r="G151" s="235" t="s">
        <v>131</v>
      </c>
      <c r="H151" s="236">
        <v>228.35</v>
      </c>
      <c r="I151" s="237">
        <v>0</v>
      </c>
      <c r="J151" s="237">
        <f>ROUND(I151*H151,2)</f>
        <v>0</v>
      </c>
      <c r="K151" s="187"/>
      <c r="L151" s="17"/>
      <c r="M151" s="188"/>
      <c r="N151" s="189" t="s">
        <v>34</v>
      </c>
      <c r="O151" s="190">
        <v>0.68899999999999995</v>
      </c>
      <c r="P151" s="190">
        <f>O151*H151</f>
        <v>157.33314999999999</v>
      </c>
      <c r="Q151" s="190">
        <v>0</v>
      </c>
      <c r="R151" s="190">
        <f>Q151*H151</f>
        <v>0</v>
      </c>
      <c r="S151" s="190">
        <v>6.3E-2</v>
      </c>
      <c r="T151" s="191">
        <f>S151*H151</f>
        <v>14.386049999999999</v>
      </c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R151" s="192" t="s">
        <v>132</v>
      </c>
      <c r="AT151" s="192" t="s">
        <v>129</v>
      </c>
      <c r="AU151" s="192" t="s">
        <v>133</v>
      </c>
      <c r="AY151" s="3" t="s">
        <v>127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3" t="s">
        <v>75</v>
      </c>
      <c r="BK151" s="193">
        <f>ROUND(I151*H151,2)</f>
        <v>0</v>
      </c>
      <c r="BL151" s="3" t="s">
        <v>132</v>
      </c>
      <c r="BM151" s="192" t="s">
        <v>355</v>
      </c>
    </row>
    <row r="152" spans="1:65" s="166" customFormat="1" ht="20.85" customHeight="1">
      <c r="B152" s="167"/>
      <c r="C152" s="115"/>
      <c r="D152" s="177" t="s">
        <v>69</v>
      </c>
      <c r="E152" s="178" t="s">
        <v>150</v>
      </c>
      <c r="F152" s="178" t="s">
        <v>161</v>
      </c>
      <c r="G152" s="115"/>
      <c r="H152" s="115"/>
      <c r="I152" s="115"/>
      <c r="J152" s="179">
        <f>BK152</f>
        <v>0</v>
      </c>
      <c r="L152" s="167"/>
      <c r="M152" s="168"/>
      <c r="N152" s="169"/>
      <c r="O152" s="169"/>
      <c r="P152" s="170">
        <f>P153</f>
        <v>31.112439999999996</v>
      </c>
      <c r="Q152" s="169"/>
      <c r="R152" s="170">
        <f>R153</f>
        <v>0</v>
      </c>
      <c r="S152" s="169"/>
      <c r="T152" s="171">
        <f>T153</f>
        <v>0</v>
      </c>
      <c r="AR152" s="172" t="s">
        <v>75</v>
      </c>
      <c r="AT152" s="173" t="s">
        <v>69</v>
      </c>
      <c r="AU152" s="173" t="s">
        <v>77</v>
      </c>
      <c r="AY152" s="172" t="s">
        <v>127</v>
      </c>
      <c r="BK152" s="174">
        <f>BK153</f>
        <v>0</v>
      </c>
    </row>
    <row r="153" spans="1:65" s="196" customFormat="1" ht="20.85" customHeight="1">
      <c r="B153" s="197"/>
      <c r="D153" s="198" t="s">
        <v>69</v>
      </c>
      <c r="E153" s="198" t="s">
        <v>356</v>
      </c>
      <c r="F153" s="198" t="s">
        <v>357</v>
      </c>
      <c r="J153" s="199">
        <f>BK153</f>
        <v>0</v>
      </c>
      <c r="L153" s="197"/>
      <c r="M153" s="200"/>
      <c r="N153" s="201"/>
      <c r="O153" s="201"/>
      <c r="P153" s="202">
        <f>SUM(P154:P160)</f>
        <v>31.112439999999996</v>
      </c>
      <c r="Q153" s="201"/>
      <c r="R153" s="202">
        <f>SUM(R154:R160)</f>
        <v>0</v>
      </c>
      <c r="S153" s="201"/>
      <c r="T153" s="203">
        <f>SUM(T154:T160)</f>
        <v>0</v>
      </c>
      <c r="AR153" s="198" t="s">
        <v>75</v>
      </c>
      <c r="AT153" s="204" t="s">
        <v>69</v>
      </c>
      <c r="AU153" s="204" t="s">
        <v>133</v>
      </c>
      <c r="AY153" s="198" t="s">
        <v>127</v>
      </c>
      <c r="BK153" s="205">
        <f>SUM(BK154:BK160)</f>
        <v>0</v>
      </c>
    </row>
    <row r="154" spans="1:65" s="20" customFormat="1" ht="16.5" customHeight="1">
      <c r="A154" s="16"/>
      <c r="B154" s="180"/>
      <c r="C154" s="181" t="s">
        <v>358</v>
      </c>
      <c r="D154" s="181" t="s">
        <v>129</v>
      </c>
      <c r="E154" s="195"/>
      <c r="F154" s="234" t="s">
        <v>359</v>
      </c>
      <c r="G154" s="235" t="s">
        <v>164</v>
      </c>
      <c r="H154" s="236">
        <v>12.44</v>
      </c>
      <c r="I154" s="237">
        <v>0</v>
      </c>
      <c r="J154" s="237">
        <f t="shared" ref="J154:J160" si="10">ROUND(I154*H154,2)</f>
        <v>0</v>
      </c>
      <c r="K154" s="187"/>
      <c r="L154" s="17"/>
      <c r="M154" s="188"/>
      <c r="N154" s="189" t="s">
        <v>34</v>
      </c>
      <c r="O154" s="190">
        <v>0.13600000000000001</v>
      </c>
      <c r="P154" s="190">
        <f t="shared" ref="P154:P160" si="11">O154*H154</f>
        <v>1.69184</v>
      </c>
      <c r="Q154" s="190">
        <v>0</v>
      </c>
      <c r="R154" s="190">
        <f t="shared" ref="R154:R160" si="12">Q154*H154</f>
        <v>0</v>
      </c>
      <c r="S154" s="190">
        <v>0</v>
      </c>
      <c r="T154" s="191">
        <f t="shared" ref="T154:T160" si="13">S154*H154</f>
        <v>0</v>
      </c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R154" s="192" t="s">
        <v>132</v>
      </c>
      <c r="AT154" s="192" t="s">
        <v>129</v>
      </c>
      <c r="AU154" s="192" t="s">
        <v>132</v>
      </c>
      <c r="AY154" s="3" t="s">
        <v>127</v>
      </c>
      <c r="BE154" s="193">
        <f t="shared" ref="BE154:BE160" si="14">IF(N154="základní",J154,0)</f>
        <v>0</v>
      </c>
      <c r="BF154" s="193">
        <f t="shared" ref="BF154:BF160" si="15">IF(N154="snížená",J154,0)</f>
        <v>0</v>
      </c>
      <c r="BG154" s="193">
        <f t="shared" ref="BG154:BG160" si="16">IF(N154="zákl. přenesená",J154,0)</f>
        <v>0</v>
      </c>
      <c r="BH154" s="193">
        <f t="shared" ref="BH154:BH160" si="17">IF(N154="sníž. přenesená",J154,0)</f>
        <v>0</v>
      </c>
      <c r="BI154" s="193">
        <f t="shared" ref="BI154:BI160" si="18">IF(N154="nulová",J154,0)</f>
        <v>0</v>
      </c>
      <c r="BJ154" s="3" t="s">
        <v>75</v>
      </c>
      <c r="BK154" s="193">
        <f t="shared" ref="BK154:BK160" si="19">ROUND(I154*H154,2)</f>
        <v>0</v>
      </c>
      <c r="BL154" s="3" t="s">
        <v>132</v>
      </c>
      <c r="BM154" s="192" t="s">
        <v>360</v>
      </c>
    </row>
    <row r="155" spans="1:65" s="20" customFormat="1" ht="24" customHeight="1">
      <c r="A155" s="16"/>
      <c r="B155" s="180"/>
      <c r="C155" s="181" t="s">
        <v>361</v>
      </c>
      <c r="D155" s="181" t="s">
        <v>129</v>
      </c>
      <c r="E155" s="195"/>
      <c r="F155" s="234" t="s">
        <v>362</v>
      </c>
      <c r="G155" s="235" t="s">
        <v>164</v>
      </c>
      <c r="H155" s="236">
        <v>12.44</v>
      </c>
      <c r="I155" s="237">
        <v>0</v>
      </c>
      <c r="J155" s="237">
        <f t="shared" si="10"/>
        <v>0</v>
      </c>
      <c r="K155" s="187"/>
      <c r="L155" s="17"/>
      <c r="M155" s="188"/>
      <c r="N155" s="189" t="s">
        <v>34</v>
      </c>
      <c r="O155" s="190">
        <v>0.94199999999999995</v>
      </c>
      <c r="P155" s="190">
        <f t="shared" si="11"/>
        <v>11.71848</v>
      </c>
      <c r="Q155" s="190">
        <v>0</v>
      </c>
      <c r="R155" s="190">
        <f t="shared" si="12"/>
        <v>0</v>
      </c>
      <c r="S155" s="190">
        <v>0</v>
      </c>
      <c r="T155" s="191">
        <f t="shared" si="13"/>
        <v>0</v>
      </c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R155" s="192" t="s">
        <v>132</v>
      </c>
      <c r="AT155" s="192" t="s">
        <v>129</v>
      </c>
      <c r="AU155" s="192" t="s">
        <v>132</v>
      </c>
      <c r="AY155" s="3" t="s">
        <v>127</v>
      </c>
      <c r="BE155" s="193">
        <f t="shared" si="14"/>
        <v>0</v>
      </c>
      <c r="BF155" s="193">
        <f t="shared" si="15"/>
        <v>0</v>
      </c>
      <c r="BG155" s="193">
        <f t="shared" si="16"/>
        <v>0</v>
      </c>
      <c r="BH155" s="193">
        <f t="shared" si="17"/>
        <v>0</v>
      </c>
      <c r="BI155" s="193">
        <f t="shared" si="18"/>
        <v>0</v>
      </c>
      <c r="BJ155" s="3" t="s">
        <v>75</v>
      </c>
      <c r="BK155" s="193">
        <f t="shared" si="19"/>
        <v>0</v>
      </c>
      <c r="BL155" s="3" t="s">
        <v>132</v>
      </c>
      <c r="BM155" s="192" t="s">
        <v>363</v>
      </c>
    </row>
    <row r="156" spans="1:65" s="20" customFormat="1" ht="24" customHeight="1">
      <c r="A156" s="16"/>
      <c r="B156" s="180"/>
      <c r="C156" s="181" t="s">
        <v>6</v>
      </c>
      <c r="D156" s="181" t="s">
        <v>129</v>
      </c>
      <c r="E156" s="195"/>
      <c r="F156" s="234" t="s">
        <v>364</v>
      </c>
      <c r="G156" s="235" t="s">
        <v>164</v>
      </c>
      <c r="H156" s="236">
        <v>12.44</v>
      </c>
      <c r="I156" s="237">
        <v>0</v>
      </c>
      <c r="J156" s="237">
        <f t="shared" si="10"/>
        <v>0</v>
      </c>
      <c r="K156" s="187"/>
      <c r="L156" s="17"/>
      <c r="M156" s="188"/>
      <c r="N156" s="189" t="s">
        <v>34</v>
      </c>
      <c r="O156" s="190">
        <v>0.49</v>
      </c>
      <c r="P156" s="190">
        <f t="shared" si="11"/>
        <v>6.0955999999999992</v>
      </c>
      <c r="Q156" s="190">
        <v>0</v>
      </c>
      <c r="R156" s="190">
        <f t="shared" si="12"/>
        <v>0</v>
      </c>
      <c r="S156" s="190">
        <v>0</v>
      </c>
      <c r="T156" s="191">
        <f t="shared" si="13"/>
        <v>0</v>
      </c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R156" s="192" t="s">
        <v>132</v>
      </c>
      <c r="AT156" s="192" t="s">
        <v>129</v>
      </c>
      <c r="AU156" s="192" t="s">
        <v>132</v>
      </c>
      <c r="AY156" s="3" t="s">
        <v>127</v>
      </c>
      <c r="BE156" s="193">
        <f t="shared" si="14"/>
        <v>0</v>
      </c>
      <c r="BF156" s="193">
        <f t="shared" si="15"/>
        <v>0</v>
      </c>
      <c r="BG156" s="193">
        <f t="shared" si="16"/>
        <v>0</v>
      </c>
      <c r="BH156" s="193">
        <f t="shared" si="17"/>
        <v>0</v>
      </c>
      <c r="BI156" s="193">
        <f t="shared" si="18"/>
        <v>0</v>
      </c>
      <c r="BJ156" s="3" t="s">
        <v>75</v>
      </c>
      <c r="BK156" s="193">
        <f t="shared" si="19"/>
        <v>0</v>
      </c>
      <c r="BL156" s="3" t="s">
        <v>132</v>
      </c>
      <c r="BM156" s="192" t="s">
        <v>365</v>
      </c>
    </row>
    <row r="157" spans="1:65" s="20" customFormat="1" ht="24" customHeight="1">
      <c r="A157" s="16"/>
      <c r="B157" s="180"/>
      <c r="C157" s="181" t="s">
        <v>366</v>
      </c>
      <c r="D157" s="181" t="s">
        <v>129</v>
      </c>
      <c r="E157" s="195"/>
      <c r="F157" s="234" t="s">
        <v>367</v>
      </c>
      <c r="G157" s="235" t="s">
        <v>164</v>
      </c>
      <c r="H157" s="236">
        <v>124.4</v>
      </c>
      <c r="I157" s="237">
        <v>0</v>
      </c>
      <c r="J157" s="237">
        <f t="shared" si="10"/>
        <v>0</v>
      </c>
      <c r="K157" s="187"/>
      <c r="L157" s="17"/>
      <c r="M157" s="188"/>
      <c r="N157" s="189" t="s">
        <v>34</v>
      </c>
      <c r="O157" s="190">
        <v>0</v>
      </c>
      <c r="P157" s="190">
        <f t="shared" si="11"/>
        <v>0</v>
      </c>
      <c r="Q157" s="190">
        <v>0</v>
      </c>
      <c r="R157" s="190">
        <f t="shared" si="12"/>
        <v>0</v>
      </c>
      <c r="S157" s="190">
        <v>0</v>
      </c>
      <c r="T157" s="191">
        <f t="shared" si="13"/>
        <v>0</v>
      </c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R157" s="192" t="s">
        <v>132</v>
      </c>
      <c r="AT157" s="192" t="s">
        <v>129</v>
      </c>
      <c r="AU157" s="192" t="s">
        <v>132</v>
      </c>
      <c r="AY157" s="3" t="s">
        <v>127</v>
      </c>
      <c r="BE157" s="193">
        <f t="shared" si="14"/>
        <v>0</v>
      </c>
      <c r="BF157" s="193">
        <f t="shared" si="15"/>
        <v>0</v>
      </c>
      <c r="BG157" s="193">
        <f t="shared" si="16"/>
        <v>0</v>
      </c>
      <c r="BH157" s="193">
        <f t="shared" si="17"/>
        <v>0</v>
      </c>
      <c r="BI157" s="193">
        <f t="shared" si="18"/>
        <v>0</v>
      </c>
      <c r="BJ157" s="3" t="s">
        <v>75</v>
      </c>
      <c r="BK157" s="193">
        <f t="shared" si="19"/>
        <v>0</v>
      </c>
      <c r="BL157" s="3" t="s">
        <v>132</v>
      </c>
      <c r="BM157" s="192" t="s">
        <v>368</v>
      </c>
    </row>
    <row r="158" spans="1:65" s="20" customFormat="1" ht="24" customHeight="1">
      <c r="A158" s="16"/>
      <c r="B158" s="180"/>
      <c r="C158" s="181" t="s">
        <v>369</v>
      </c>
      <c r="D158" s="181" t="s">
        <v>129</v>
      </c>
      <c r="E158" s="195"/>
      <c r="F158" s="234" t="s">
        <v>370</v>
      </c>
      <c r="G158" s="235" t="s">
        <v>164</v>
      </c>
      <c r="H158" s="236">
        <v>8.3659999999999997</v>
      </c>
      <c r="I158" s="237">
        <v>0</v>
      </c>
      <c r="J158" s="237">
        <f t="shared" si="10"/>
        <v>0</v>
      </c>
      <c r="K158" s="187"/>
      <c r="L158" s="17"/>
      <c r="M158" s="188"/>
      <c r="N158" s="189" t="s">
        <v>34</v>
      </c>
      <c r="O158" s="190">
        <v>0</v>
      </c>
      <c r="P158" s="190">
        <f t="shared" si="11"/>
        <v>0</v>
      </c>
      <c r="Q158" s="190">
        <v>0</v>
      </c>
      <c r="R158" s="190">
        <f t="shared" si="12"/>
        <v>0</v>
      </c>
      <c r="S158" s="190">
        <v>0</v>
      </c>
      <c r="T158" s="191">
        <f t="shared" si="13"/>
        <v>0</v>
      </c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R158" s="192" t="s">
        <v>132</v>
      </c>
      <c r="AT158" s="192" t="s">
        <v>129</v>
      </c>
      <c r="AU158" s="192" t="s">
        <v>132</v>
      </c>
      <c r="AY158" s="3" t="s">
        <v>127</v>
      </c>
      <c r="BE158" s="193">
        <f t="shared" si="14"/>
        <v>0</v>
      </c>
      <c r="BF158" s="193">
        <f t="shared" si="15"/>
        <v>0</v>
      </c>
      <c r="BG158" s="193">
        <f t="shared" si="16"/>
        <v>0</v>
      </c>
      <c r="BH158" s="193">
        <f t="shared" si="17"/>
        <v>0</v>
      </c>
      <c r="BI158" s="193">
        <f t="shared" si="18"/>
        <v>0</v>
      </c>
      <c r="BJ158" s="3" t="s">
        <v>75</v>
      </c>
      <c r="BK158" s="193">
        <f t="shared" si="19"/>
        <v>0</v>
      </c>
      <c r="BL158" s="3" t="s">
        <v>132</v>
      </c>
      <c r="BM158" s="192" t="s">
        <v>371</v>
      </c>
    </row>
    <row r="159" spans="1:65" s="20" customFormat="1" ht="24" customHeight="1">
      <c r="A159" s="16"/>
      <c r="B159" s="180"/>
      <c r="C159" s="181" t="s">
        <v>372</v>
      </c>
      <c r="D159" s="181" t="s">
        <v>129</v>
      </c>
      <c r="E159" s="195"/>
      <c r="F159" s="234" t="s">
        <v>373</v>
      </c>
      <c r="G159" s="235" t="s">
        <v>164</v>
      </c>
      <c r="H159" s="236">
        <v>4.0739999999999998</v>
      </c>
      <c r="I159" s="237">
        <v>0</v>
      </c>
      <c r="J159" s="237">
        <f t="shared" si="10"/>
        <v>0</v>
      </c>
      <c r="K159" s="187"/>
      <c r="L159" s="17"/>
      <c r="M159" s="188"/>
      <c r="N159" s="189" t="s">
        <v>34</v>
      </c>
      <c r="O159" s="190">
        <v>0</v>
      </c>
      <c r="P159" s="190">
        <f t="shared" si="11"/>
        <v>0</v>
      </c>
      <c r="Q159" s="190">
        <v>0</v>
      </c>
      <c r="R159" s="190">
        <f t="shared" si="12"/>
        <v>0</v>
      </c>
      <c r="S159" s="190">
        <v>0</v>
      </c>
      <c r="T159" s="191">
        <f t="shared" si="13"/>
        <v>0</v>
      </c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R159" s="192" t="s">
        <v>132</v>
      </c>
      <c r="AT159" s="192" t="s">
        <v>129</v>
      </c>
      <c r="AU159" s="192" t="s">
        <v>132</v>
      </c>
      <c r="AY159" s="3" t="s">
        <v>127</v>
      </c>
      <c r="BE159" s="193">
        <f t="shared" si="14"/>
        <v>0</v>
      </c>
      <c r="BF159" s="193">
        <f t="shared" si="15"/>
        <v>0</v>
      </c>
      <c r="BG159" s="193">
        <f t="shared" si="16"/>
        <v>0</v>
      </c>
      <c r="BH159" s="193">
        <f t="shared" si="17"/>
        <v>0</v>
      </c>
      <c r="BI159" s="193">
        <f t="shared" si="18"/>
        <v>0</v>
      </c>
      <c r="BJ159" s="3" t="s">
        <v>75</v>
      </c>
      <c r="BK159" s="193">
        <f t="shared" si="19"/>
        <v>0</v>
      </c>
      <c r="BL159" s="3" t="s">
        <v>132</v>
      </c>
      <c r="BM159" s="192" t="s">
        <v>374</v>
      </c>
    </row>
    <row r="160" spans="1:65" s="20" customFormat="1" ht="16.5" customHeight="1">
      <c r="A160" s="16"/>
      <c r="B160" s="180"/>
      <c r="C160" s="181" t="s">
        <v>375</v>
      </c>
      <c r="D160" s="181" t="s">
        <v>129</v>
      </c>
      <c r="E160" s="195"/>
      <c r="F160" s="234" t="s">
        <v>376</v>
      </c>
      <c r="G160" s="235" t="s">
        <v>164</v>
      </c>
      <c r="H160" s="236">
        <v>12.44</v>
      </c>
      <c r="I160" s="237">
        <v>0</v>
      </c>
      <c r="J160" s="237">
        <f t="shared" si="10"/>
        <v>0</v>
      </c>
      <c r="K160" s="187"/>
      <c r="L160" s="17"/>
      <c r="M160" s="188"/>
      <c r="N160" s="189" t="s">
        <v>34</v>
      </c>
      <c r="O160" s="190">
        <v>0.93300000000000005</v>
      </c>
      <c r="P160" s="190">
        <f t="shared" si="11"/>
        <v>11.60652</v>
      </c>
      <c r="Q160" s="190">
        <v>0</v>
      </c>
      <c r="R160" s="190">
        <f t="shared" si="12"/>
        <v>0</v>
      </c>
      <c r="S160" s="190">
        <v>0</v>
      </c>
      <c r="T160" s="191">
        <f t="shared" si="13"/>
        <v>0</v>
      </c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R160" s="192" t="s">
        <v>132</v>
      </c>
      <c r="AT160" s="192" t="s">
        <v>129</v>
      </c>
      <c r="AU160" s="192" t="s">
        <v>132</v>
      </c>
      <c r="AY160" s="3" t="s">
        <v>127</v>
      </c>
      <c r="BE160" s="193">
        <f t="shared" si="14"/>
        <v>0</v>
      </c>
      <c r="BF160" s="193">
        <f t="shared" si="15"/>
        <v>0</v>
      </c>
      <c r="BG160" s="193">
        <f t="shared" si="16"/>
        <v>0</v>
      </c>
      <c r="BH160" s="193">
        <f t="shared" si="17"/>
        <v>0</v>
      </c>
      <c r="BI160" s="193">
        <f t="shared" si="18"/>
        <v>0</v>
      </c>
      <c r="BJ160" s="3" t="s">
        <v>75</v>
      </c>
      <c r="BK160" s="193">
        <f t="shared" si="19"/>
        <v>0</v>
      </c>
      <c r="BL160" s="3" t="s">
        <v>132</v>
      </c>
      <c r="BM160" s="192" t="s">
        <v>377</v>
      </c>
    </row>
    <row r="161" spans="1:65" s="20" customFormat="1" ht="16.5" customHeight="1">
      <c r="A161" s="16"/>
      <c r="B161" s="180"/>
      <c r="C161" s="181"/>
      <c r="D161" s="181"/>
      <c r="E161" s="195"/>
      <c r="F161" s="234"/>
      <c r="G161" s="235"/>
      <c r="H161" s="236"/>
      <c r="I161" s="237"/>
      <c r="J161" s="237"/>
      <c r="K161" s="187"/>
      <c r="L161" s="17"/>
      <c r="M161" s="188"/>
      <c r="N161" s="189"/>
      <c r="O161" s="190"/>
      <c r="P161" s="190"/>
      <c r="Q161" s="190"/>
      <c r="R161" s="190"/>
      <c r="S161" s="190"/>
      <c r="T161" s="191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R161" s="192"/>
      <c r="AT161" s="192"/>
      <c r="AU161" s="192"/>
      <c r="AY161" s="3"/>
      <c r="BE161" s="193"/>
      <c r="BF161" s="193"/>
      <c r="BG161" s="193"/>
      <c r="BH161" s="193"/>
      <c r="BI161" s="193"/>
      <c r="BJ161" s="3"/>
      <c r="BK161" s="193"/>
      <c r="BL161" s="3"/>
      <c r="BM161" s="192"/>
    </row>
    <row r="162" spans="1:65" s="166" customFormat="1" ht="25.9" customHeight="1">
      <c r="B162" s="167"/>
      <c r="C162" s="229"/>
      <c r="D162" s="113" t="s">
        <v>69</v>
      </c>
      <c r="E162" s="114" t="s">
        <v>166</v>
      </c>
      <c r="F162" s="114" t="s">
        <v>167</v>
      </c>
      <c r="G162" s="229"/>
      <c r="H162" s="229"/>
      <c r="I162" s="229"/>
      <c r="J162" s="116">
        <f>SUM(J163+J165+J167)</f>
        <v>0</v>
      </c>
      <c r="L162" s="167"/>
      <c r="M162" s="168"/>
      <c r="N162" s="169"/>
      <c r="O162" s="169"/>
      <c r="P162" s="170">
        <f>P163+P165+P167+P170+P175+P180+P185+P187+P189</f>
        <v>22.357750000000003</v>
      </c>
      <c r="Q162" s="169"/>
      <c r="R162" s="170">
        <f>R163+R165+R167+R170+R175+R180+R185+R187+R189</f>
        <v>0</v>
      </c>
      <c r="S162" s="169"/>
      <c r="T162" s="171">
        <f>T163+T165+T167+T170+T175+T180+T185+T187+T189</f>
        <v>0.96825000000000006</v>
      </c>
      <c r="AR162" s="172" t="s">
        <v>77</v>
      </c>
      <c r="AT162" s="173" t="s">
        <v>69</v>
      </c>
      <c r="AU162" s="173" t="s">
        <v>70</v>
      </c>
      <c r="AY162" s="172" t="s">
        <v>127</v>
      </c>
      <c r="BK162" s="174">
        <f>BK163+BK165+BK167+BK170+BK175+BK180+BK185+BK187+BK189</f>
        <v>0</v>
      </c>
    </row>
    <row r="163" spans="1:65" s="166" customFormat="1" ht="22.9" customHeight="1">
      <c r="B163" s="167"/>
      <c r="C163" s="115"/>
      <c r="D163" s="177"/>
      <c r="E163" s="178" t="s">
        <v>378</v>
      </c>
      <c r="F163" s="178"/>
      <c r="G163" s="115"/>
      <c r="H163" s="115"/>
      <c r="I163" s="115"/>
      <c r="J163" s="179">
        <f>SUM(J164)</f>
        <v>0</v>
      </c>
      <c r="L163" s="167"/>
      <c r="M163" s="168"/>
      <c r="N163" s="169"/>
      <c r="O163" s="169"/>
      <c r="P163" s="170">
        <f>P164</f>
        <v>3.6960000000000002</v>
      </c>
      <c r="Q163" s="169"/>
      <c r="R163" s="170">
        <f>R164</f>
        <v>0</v>
      </c>
      <c r="S163" s="169"/>
      <c r="T163" s="171">
        <f>T164</f>
        <v>0.4224</v>
      </c>
      <c r="AR163" s="172" t="s">
        <v>77</v>
      </c>
      <c r="AT163" s="173" t="s">
        <v>69</v>
      </c>
      <c r="AU163" s="173" t="s">
        <v>75</v>
      </c>
      <c r="AY163" s="172" t="s">
        <v>127</v>
      </c>
      <c r="BK163" s="174">
        <f>BK164</f>
        <v>0</v>
      </c>
    </row>
    <row r="164" spans="1:65" s="20" customFormat="1" ht="16.5" customHeight="1">
      <c r="A164" s="16"/>
      <c r="B164" s="180"/>
      <c r="C164" s="181" t="s">
        <v>379</v>
      </c>
      <c r="D164" s="181"/>
      <c r="E164" s="195"/>
      <c r="F164" s="183" t="s">
        <v>380</v>
      </c>
      <c r="G164" s="184" t="s">
        <v>131</v>
      </c>
      <c r="H164" s="185">
        <v>105.6</v>
      </c>
      <c r="I164" s="186">
        <v>0</v>
      </c>
      <c r="J164" s="186">
        <f>SUM(H164*I164)</f>
        <v>0</v>
      </c>
      <c r="K164" s="187"/>
      <c r="L164" s="17"/>
      <c r="M164" s="188"/>
      <c r="N164" s="189" t="s">
        <v>34</v>
      </c>
      <c r="O164" s="190">
        <v>3.5000000000000003E-2</v>
      </c>
      <c r="P164" s="190">
        <f>O164*H164</f>
        <v>3.6960000000000002</v>
      </c>
      <c r="Q164" s="190">
        <v>0</v>
      </c>
      <c r="R164" s="190">
        <f>Q164*H164</f>
        <v>0</v>
      </c>
      <c r="S164" s="190">
        <v>4.0000000000000001E-3</v>
      </c>
      <c r="T164" s="191">
        <f>S164*H164</f>
        <v>0.4224</v>
      </c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R164" s="192" t="s">
        <v>172</v>
      </c>
      <c r="AT164" s="192" t="s">
        <v>129</v>
      </c>
      <c r="AU164" s="192" t="s">
        <v>77</v>
      </c>
      <c r="AY164" s="3" t="s">
        <v>127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3" t="s">
        <v>75</v>
      </c>
      <c r="BK164" s="193">
        <f>ROUND(I164*H164,2)</f>
        <v>0</v>
      </c>
      <c r="BL164" s="3" t="s">
        <v>172</v>
      </c>
      <c r="BM164" s="192" t="s">
        <v>381</v>
      </c>
    </row>
    <row r="165" spans="1:65" s="166" customFormat="1" ht="22.9" customHeight="1">
      <c r="B165" s="167"/>
      <c r="C165" s="115"/>
      <c r="D165" s="177" t="s">
        <v>69</v>
      </c>
      <c r="E165" s="178" t="s">
        <v>226</v>
      </c>
      <c r="F165" s="178" t="s">
        <v>227</v>
      </c>
      <c r="G165" s="115"/>
      <c r="H165" s="115"/>
      <c r="I165" s="115"/>
      <c r="J165" s="179">
        <f>BK165</f>
        <v>0</v>
      </c>
      <c r="L165" s="167"/>
      <c r="M165" s="168"/>
      <c r="N165" s="169"/>
      <c r="O165" s="169"/>
      <c r="P165" s="170">
        <f>SUM(P166:P166)</f>
        <v>1.8399999999999999</v>
      </c>
      <c r="Q165" s="169"/>
      <c r="R165" s="170">
        <f>SUM(R166:R166)</f>
        <v>0</v>
      </c>
      <c r="S165" s="169"/>
      <c r="T165" s="171">
        <f>SUM(T166:T166)</f>
        <v>0.24</v>
      </c>
      <c r="AR165" s="172" t="s">
        <v>77</v>
      </c>
      <c r="AT165" s="173" t="s">
        <v>69</v>
      </c>
      <c r="AU165" s="173" t="s">
        <v>75</v>
      </c>
      <c r="AY165" s="172" t="s">
        <v>127</v>
      </c>
      <c r="BK165" s="174">
        <f>SUM(BK166:BK166)</f>
        <v>0</v>
      </c>
    </row>
    <row r="166" spans="1:65" s="20" customFormat="1" ht="16.5" customHeight="1">
      <c r="A166" s="16"/>
      <c r="B166" s="180"/>
      <c r="C166" s="181" t="s">
        <v>382</v>
      </c>
      <c r="D166" s="181" t="s">
        <v>129</v>
      </c>
      <c r="E166" s="195"/>
      <c r="F166" s="234" t="s">
        <v>383</v>
      </c>
      <c r="G166" s="235" t="s">
        <v>384</v>
      </c>
      <c r="H166" s="236">
        <v>40</v>
      </c>
      <c r="I166" s="237">
        <v>0</v>
      </c>
      <c r="J166" s="237">
        <f>ROUND(I166*H166,2)</f>
        <v>0</v>
      </c>
      <c r="K166" s="187"/>
      <c r="L166" s="17"/>
      <c r="M166" s="188"/>
      <c r="N166" s="189" t="s">
        <v>34</v>
      </c>
      <c r="O166" s="190">
        <v>4.5999999999999999E-2</v>
      </c>
      <c r="P166" s="190">
        <f>O166*H166</f>
        <v>1.8399999999999999</v>
      </c>
      <c r="Q166" s="190">
        <v>0</v>
      </c>
      <c r="R166" s="190">
        <f>Q166*H166</f>
        <v>0</v>
      </c>
      <c r="S166" s="190">
        <v>6.0000000000000001E-3</v>
      </c>
      <c r="T166" s="191">
        <f>S166*H166</f>
        <v>0.24</v>
      </c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R166" s="192" t="s">
        <v>172</v>
      </c>
      <c r="AT166" s="192" t="s">
        <v>129</v>
      </c>
      <c r="AU166" s="192" t="s">
        <v>77</v>
      </c>
      <c r="AY166" s="3" t="s">
        <v>127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3" t="s">
        <v>75</v>
      </c>
      <c r="BK166" s="193">
        <f>ROUND(I166*H166,2)</f>
        <v>0</v>
      </c>
      <c r="BL166" s="3" t="s">
        <v>172</v>
      </c>
      <c r="BM166" s="192" t="s">
        <v>385</v>
      </c>
    </row>
    <row r="167" spans="1:65" s="166" customFormat="1" ht="22.9" customHeight="1">
      <c r="B167" s="167"/>
      <c r="D167" s="177"/>
      <c r="E167" s="178" t="s">
        <v>386</v>
      </c>
      <c r="F167" s="178"/>
      <c r="G167" s="115"/>
      <c r="H167" s="115"/>
      <c r="I167" s="115"/>
      <c r="J167" s="242">
        <f>SUM(J168)</f>
        <v>0</v>
      </c>
      <c r="L167" s="167"/>
      <c r="M167" s="168"/>
      <c r="N167" s="169"/>
      <c r="O167" s="169"/>
      <c r="P167" s="170">
        <f>SUM(P168:P169)</f>
        <v>16.821750000000002</v>
      </c>
      <c r="Q167" s="169"/>
      <c r="R167" s="170">
        <f>SUM(R168:R169)</f>
        <v>0</v>
      </c>
      <c r="S167" s="169"/>
      <c r="T167" s="171">
        <f>SUM(T168:T169)</f>
        <v>0.30585000000000001</v>
      </c>
      <c r="AR167" s="172" t="s">
        <v>77</v>
      </c>
      <c r="AT167" s="173" t="s">
        <v>69</v>
      </c>
      <c r="AU167" s="173" t="s">
        <v>75</v>
      </c>
      <c r="AY167" s="172" t="s">
        <v>127</v>
      </c>
      <c r="BK167" s="174">
        <f>SUM(BK168:BK169)</f>
        <v>0</v>
      </c>
    </row>
    <row r="168" spans="1:65" s="20" customFormat="1" ht="24" customHeight="1">
      <c r="A168" s="16"/>
      <c r="B168" s="180"/>
      <c r="C168" s="181" t="s">
        <v>387</v>
      </c>
      <c r="D168" s="181"/>
      <c r="E168" s="195"/>
      <c r="F168" s="183" t="s">
        <v>388</v>
      </c>
      <c r="G168" s="184" t="s">
        <v>131</v>
      </c>
      <c r="H168" s="185">
        <v>305.85000000000002</v>
      </c>
      <c r="I168" s="186">
        <v>0</v>
      </c>
      <c r="J168" s="186">
        <f>SUM(H168*I168)</f>
        <v>0</v>
      </c>
      <c r="K168" s="187"/>
      <c r="L168" s="17"/>
      <c r="M168" s="188"/>
      <c r="N168" s="189" t="s">
        <v>34</v>
      </c>
      <c r="O168" s="190">
        <v>5.5E-2</v>
      </c>
      <c r="P168" s="190">
        <f>O168*H168</f>
        <v>16.821750000000002</v>
      </c>
      <c r="Q168" s="190">
        <v>0</v>
      </c>
      <c r="R168" s="190">
        <f>Q168*H168</f>
        <v>0</v>
      </c>
      <c r="S168" s="190">
        <v>1E-3</v>
      </c>
      <c r="T168" s="191">
        <f>S168*H168</f>
        <v>0.30585000000000001</v>
      </c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R168" s="192" t="s">
        <v>172</v>
      </c>
      <c r="AT168" s="192" t="s">
        <v>129</v>
      </c>
      <c r="AU168" s="192" t="s">
        <v>77</v>
      </c>
      <c r="AY168" s="3" t="s">
        <v>127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3" t="s">
        <v>75</v>
      </c>
      <c r="BK168" s="193">
        <f>ROUND(I168*H168,2)</f>
        <v>0</v>
      </c>
      <c r="BL168" s="3" t="s">
        <v>172</v>
      </c>
      <c r="BM168" s="192" t="s">
        <v>389</v>
      </c>
    </row>
    <row r="169" spans="1:65" s="20" customFormat="1" ht="24" customHeight="1">
      <c r="A169" s="16"/>
      <c r="B169" s="180"/>
      <c r="C169" s="181" t="s">
        <v>390</v>
      </c>
      <c r="D169" s="181"/>
      <c r="E169" s="195"/>
      <c r="F169" s="238"/>
      <c r="G169" s="239"/>
      <c r="H169" s="240"/>
      <c r="I169" s="241"/>
      <c r="J169" s="241"/>
      <c r="K169" s="187"/>
      <c r="L169" s="17"/>
      <c r="M169" s="188"/>
      <c r="N169" s="189" t="s">
        <v>34</v>
      </c>
      <c r="O169" s="190">
        <v>7.0000000000000007E-2</v>
      </c>
      <c r="P169" s="190">
        <f>O169*H169</f>
        <v>0</v>
      </c>
      <c r="Q169" s="190">
        <v>0</v>
      </c>
      <c r="R169" s="190">
        <f>Q169*H169</f>
        <v>0</v>
      </c>
      <c r="S169" s="190">
        <v>6.0000000000000001E-3</v>
      </c>
      <c r="T169" s="191">
        <f>S169*H169</f>
        <v>0</v>
      </c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R169" s="192" t="s">
        <v>172</v>
      </c>
      <c r="AT169" s="192" t="s">
        <v>129</v>
      </c>
      <c r="AU169" s="192" t="s">
        <v>77</v>
      </c>
      <c r="AY169" s="3" t="s">
        <v>127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3" t="s">
        <v>75</v>
      </c>
      <c r="BK169" s="193">
        <f>ROUND(I169*H169,2)</f>
        <v>0</v>
      </c>
      <c r="BL169" s="3" t="s">
        <v>172</v>
      </c>
      <c r="BM169" s="192" t="s">
        <v>391</v>
      </c>
    </row>
  </sheetData>
  <autoFilter ref="C129:K169"/>
  <mergeCells count="11">
    <mergeCell ref="E7:H7"/>
    <mergeCell ref="E9:H9"/>
    <mergeCell ref="E11:H11"/>
    <mergeCell ref="E20:H20"/>
    <mergeCell ref="E29:H29"/>
    <mergeCell ref="E122:H122"/>
    <mergeCell ref="E85:H85"/>
    <mergeCell ref="E87:H87"/>
    <mergeCell ref="E89:H89"/>
    <mergeCell ref="E118:H118"/>
    <mergeCell ref="E120:H120"/>
  </mergeCells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A34" zoomScaleNormal="100" workbookViewId="0">
      <selection activeCell="A2" sqref="A2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12.6640625"/>
    <col min="23" max="23" width="16.6640625"/>
    <col min="24" max="24" width="12.6640625"/>
    <col min="25" max="25" width="15.33203125"/>
    <col min="26" max="26" width="11.33203125"/>
    <col min="27" max="27" width="15.33203125"/>
    <col min="28" max="28" width="16.6640625"/>
    <col min="29" max="29" width="11.33203125"/>
    <col min="30" max="30" width="15.33203125"/>
    <col min="31" max="31" width="16.6640625"/>
    <col min="32" max="43" width="8.6640625"/>
    <col min="44" max="65" width="0" hidden="1"/>
    <col min="66" max="1025" width="8.6640625"/>
  </cols>
  <sheetData/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V61" zoomScaleNormal="100" workbookViewId="0">
      <selection activeCell="C2" sqref="C2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12.6640625"/>
    <col min="23" max="23" width="16.6640625"/>
    <col min="24" max="24" width="12.6640625"/>
    <col min="25" max="25" width="15.33203125"/>
    <col min="26" max="26" width="11.33203125"/>
    <col min="27" max="27" width="15.33203125"/>
    <col min="28" max="28" width="16.6640625"/>
    <col min="29" max="29" width="11.33203125"/>
    <col min="30" max="30" width="15.33203125"/>
    <col min="31" max="31" width="16.6640625"/>
    <col min="32" max="43" width="8.6640625"/>
    <col min="44" max="65" width="0" hidden="1"/>
    <col min="66" max="1025" width="8.6640625"/>
  </cols>
  <sheetData>
    <row r="1" spans="1:1">
      <c r="A1" s="92"/>
    </row>
  </sheetData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A22" zoomScaleNormal="100" workbookViewId="0">
      <selection activeCell="C2" sqref="C2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12.6640625"/>
    <col min="23" max="23" width="16.6640625"/>
    <col min="24" max="24" width="12.6640625"/>
    <col min="25" max="25" width="15.33203125"/>
    <col min="26" max="26" width="11.33203125"/>
    <col min="27" max="27" width="15.33203125"/>
    <col min="28" max="28" width="16.6640625"/>
    <col min="29" max="29" width="11.33203125"/>
    <col min="30" max="30" width="15.33203125"/>
    <col min="31" max="31" width="16.6640625"/>
    <col min="32" max="43" width="8.6640625"/>
    <col min="44" max="65" width="0" hidden="1"/>
    <col min="66" max="1025" width="8.6640625"/>
  </cols>
  <sheetData>
    <row r="1" spans="1:1">
      <c r="A1" s="92"/>
    </row>
  </sheetData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A206" zoomScaleNormal="100" workbookViewId="0">
      <selection activeCell="A2" sqref="A2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12.6640625"/>
    <col min="23" max="23" width="16.6640625"/>
    <col min="24" max="24" width="12.6640625"/>
    <col min="25" max="25" width="15.33203125"/>
    <col min="26" max="26" width="11.33203125"/>
    <col min="27" max="27" width="15.33203125"/>
    <col min="28" max="28" width="16.6640625"/>
    <col min="29" max="29" width="11.33203125"/>
    <col min="30" max="30" width="15.33203125"/>
    <col min="31" max="31" width="16.6640625"/>
    <col min="32" max="43" width="8.6640625"/>
    <col min="44" max="65" width="0" hidden="1"/>
    <col min="66" max="1025" width="8.6640625"/>
  </cols>
  <sheetData>
    <row r="1" spans="1:1">
      <c r="A1" s="92"/>
    </row>
  </sheetData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A191" zoomScaleNormal="100" workbookViewId="0">
      <selection activeCell="C2" sqref="C2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12.6640625"/>
    <col min="23" max="23" width="16.6640625"/>
    <col min="24" max="24" width="12.6640625"/>
    <col min="25" max="25" width="15.33203125"/>
    <col min="26" max="26" width="11.33203125"/>
    <col min="27" max="27" width="15.33203125"/>
    <col min="28" max="28" width="16.6640625"/>
    <col min="29" max="29" width="11.33203125"/>
    <col min="30" max="30" width="15.33203125"/>
    <col min="31" max="31" width="16.6640625"/>
    <col min="32" max="43" width="8.6640625"/>
    <col min="44" max="65" width="0" hidden="1"/>
    <col min="66" max="1025" width="8.6640625"/>
  </cols>
  <sheetData>
    <row r="1" spans="1:1">
      <c r="A1" s="92"/>
    </row>
  </sheetData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A239" zoomScaleNormal="100" workbookViewId="0">
      <selection activeCell="A2" sqref="A2"/>
    </sheetView>
  </sheetViews>
  <sheetFormatPr defaultRowHeight="11.25"/>
  <cols>
    <col min="1" max="1" width="8.6640625"/>
    <col min="2" max="2" width="1.6640625"/>
    <col min="3" max="3" width="4.33203125"/>
    <col min="4" max="4" width="4.5"/>
    <col min="5" max="5" width="17.5"/>
    <col min="6" max="6" width="52"/>
    <col min="7" max="7" width="7.1640625"/>
    <col min="8" max="8" width="11.83203125"/>
    <col min="9" max="10" width="20.6640625"/>
    <col min="11" max="11" width="0" hidden="1"/>
    <col min="12" max="12" width="9.5"/>
    <col min="13" max="21" width="0" hidden="1"/>
    <col min="22" max="22" width="12.6640625"/>
    <col min="23" max="23" width="16.6640625"/>
    <col min="24" max="24" width="12.6640625"/>
    <col min="25" max="25" width="15.33203125"/>
    <col min="26" max="26" width="11.33203125"/>
    <col min="27" max="27" width="15.33203125"/>
    <col min="28" max="28" width="16.6640625"/>
    <col min="29" max="29" width="11.33203125"/>
    <col min="30" max="30" width="15.33203125"/>
    <col min="31" max="31" width="16.6640625"/>
    <col min="32" max="43" width="8.6640625"/>
    <col min="44" max="65" width="0" hidden="1"/>
    <col min="66" max="1025" width="8.6640625"/>
  </cols>
  <sheetData>
    <row r="1" spans="1:1">
      <c r="A1" s="92"/>
    </row>
  </sheetData>
  <pageMargins left="0.39374999999999999" right="0.39374999999999999" top="0.39374999999999999" bottom="0.39374999999999999" header="0.51180555555555496" footer="0"/>
  <pageSetup paperSize="0" scale="0" firstPageNumber="0" fitToHeight="100" orientation="portrait" usePrinterDefaults="0" horizontalDpi="0" verticalDpi="0" copies="0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90</vt:i4>
      </vt:variant>
    </vt:vector>
  </HeadingPairs>
  <TitlesOfParts>
    <vt:vector size="104" baseType="lpstr">
      <vt:lpstr>FXŠ-Rekapitulace stavby</vt:lpstr>
      <vt:lpstr>FXŠ - HLEDIŠTĚ</vt:lpstr>
      <vt:lpstr>FXŠ - Bourací práce</vt:lpstr>
      <vt:lpstr>19090103 - Vytápění</vt:lpstr>
      <vt:lpstr>19090102 - ZTI</vt:lpstr>
      <vt:lpstr>19090104 - Elektroinstalace</vt:lpstr>
      <vt:lpstr>19090105 - VZD</vt:lpstr>
      <vt:lpstr>19090106 - Domovní plynovod</vt:lpstr>
      <vt:lpstr>190902 - Splašková kanali...</vt:lpstr>
      <vt:lpstr>190903 - Dešťová kanaliza...</vt:lpstr>
      <vt:lpstr>190904 - Telekomunikační ...</vt:lpstr>
      <vt:lpstr>190905 - Zpevněné plochy,...</vt:lpstr>
      <vt:lpstr>190906 - Venkovní rozvod NN</vt:lpstr>
      <vt:lpstr>FXŠ - VRN</vt:lpstr>
      <vt:lpstr>'FXŠ - HLEDIŠTĚ'!_FilterDatabase_1</vt:lpstr>
      <vt:lpstr>'FXŠ - HLEDIŠTĚ'!_FilterDatabase_1_1</vt:lpstr>
      <vt:lpstr>'FXŠ - HLEDIŠTĚ'!_FilterDatabase_1_1_1</vt:lpstr>
      <vt:lpstr>'FXŠ - HLEDIŠTĚ'!_FilterDatabase_1_1_1_1_1</vt:lpstr>
      <vt:lpstr>'19090102 - ZTI'!_FiltrDatabaze</vt:lpstr>
      <vt:lpstr>'19090103 - Vytápění'!_FiltrDatabaze</vt:lpstr>
      <vt:lpstr>'19090104 - Elektroinstalace'!_FiltrDatabaze</vt:lpstr>
      <vt:lpstr>'19090105 - VZD'!_FiltrDatabaze</vt:lpstr>
      <vt:lpstr>'19090106 - Domovní plynovod'!_FiltrDatabaze</vt:lpstr>
      <vt:lpstr>'190902 - Splašková kanali...'!_FiltrDatabaze</vt:lpstr>
      <vt:lpstr>'190903 - Dešťová kanaliza...'!_FiltrDatabaze</vt:lpstr>
      <vt:lpstr>'190904 - Telekomunikační ...'!_FiltrDatabaze</vt:lpstr>
      <vt:lpstr>'190905 - Zpevněné plochy,...'!_FiltrDatabaze</vt:lpstr>
      <vt:lpstr>'190906 - Venkovní rozvod NN'!_FiltrDatabaze</vt:lpstr>
      <vt:lpstr>'FXŠ - Bourací práce'!_FiltrDatabaze</vt:lpstr>
      <vt:lpstr>'FXŠ - HLEDIŠTĚ'!_FiltrDatabaze</vt:lpstr>
      <vt:lpstr>'FXŠ - VRN'!_FiltrDatabaze</vt:lpstr>
      <vt:lpstr>'19090102 - ZTI'!Print_Titles_0</vt:lpstr>
      <vt:lpstr>'19090103 - Vytápění'!Print_Titles_0</vt:lpstr>
      <vt:lpstr>'19090104 - Elektroinstalace'!Print_Titles_0</vt:lpstr>
      <vt:lpstr>'19090105 - VZD'!Print_Titles_0</vt:lpstr>
      <vt:lpstr>'19090106 - Domovní plynovod'!Print_Titles_0</vt:lpstr>
      <vt:lpstr>'190902 - Splašková kanali...'!Print_Titles_0</vt:lpstr>
      <vt:lpstr>'190903 - Dešťová kanaliza...'!Print_Titles_0</vt:lpstr>
      <vt:lpstr>'190904 - Telekomunikační ...'!Print_Titles_0</vt:lpstr>
      <vt:lpstr>'190905 - Zpevněné plochy,...'!Print_Titles_0</vt:lpstr>
      <vt:lpstr>'190906 - Venkovní rozvod NN'!Print_Titles_0</vt:lpstr>
      <vt:lpstr>'FXŠ - Bourací práce'!Print_Titles_0</vt:lpstr>
      <vt:lpstr>'FXŠ - HLEDIŠTĚ'!Print_Titles_0</vt:lpstr>
      <vt:lpstr>'FXŠ - VRN'!Print_Titles_0</vt:lpstr>
      <vt:lpstr>'FXŠ-Rekapitulace stavby'!Print_Titles_0</vt:lpstr>
      <vt:lpstr>'19090102 - ZTI'!Print_Titles_0_0</vt:lpstr>
      <vt:lpstr>'FXŠ - Bourací práce'!Print_Titles_0_0</vt:lpstr>
      <vt:lpstr>'FXŠ - HLEDIŠTĚ'!Print_Titles_0_0</vt:lpstr>
      <vt:lpstr>'FXŠ - VRN'!Print_Titles_0_0</vt:lpstr>
      <vt:lpstr>'FXŠ-Rekapitulace stavby'!Print_Titles_0_0</vt:lpstr>
      <vt:lpstr>'19090102 - ZTI'!Print_Titles_0_0_0</vt:lpstr>
      <vt:lpstr>'FXŠ - Bourací práce'!Print_Titles_0_0_0</vt:lpstr>
      <vt:lpstr>'FXŠ - HLEDIŠTĚ'!Print_Titles_0_0_0</vt:lpstr>
      <vt:lpstr>'FXŠ - VRN'!Print_Titles_0_0_0</vt:lpstr>
      <vt:lpstr>'FXŠ-Rekapitulace stavby'!Print_Titles_0_0_0</vt:lpstr>
      <vt:lpstr>'19090102 - ZTI'!Print_Titles_0_0_0_0</vt:lpstr>
      <vt:lpstr>'FXŠ - Bourací práce'!Print_Titles_0_0_0_0</vt:lpstr>
      <vt:lpstr>'FXŠ - HLEDIŠTĚ'!Print_Titles_0_0_0_0</vt:lpstr>
      <vt:lpstr>'FXŠ - VRN'!Print_Titles_0_0_0_0</vt:lpstr>
      <vt:lpstr>'FXŠ-Rekapitulace stavby'!Print_Titles_0_0_0_0</vt:lpstr>
      <vt:lpstr>'FXŠ - Bourací práce'!Print_Titles_0_0_0_0_0</vt:lpstr>
      <vt:lpstr>'FXŠ - HLEDIŠTĚ'!Print_Titles_0_0_0_0_0</vt:lpstr>
      <vt:lpstr>'FXŠ - VRN'!Print_Titles_0_0_0_0_0</vt:lpstr>
      <vt:lpstr>'FXŠ-Rekapitulace stavby'!Print_Titles_0_0_0_0_0</vt:lpstr>
      <vt:lpstr>'FXŠ - Bourací práce'!Print_Titles_0_0_0_0_0_0</vt:lpstr>
      <vt:lpstr>'FXŠ - HLEDIŠTĚ'!Print_Titles_0_0_0_0_0_0</vt:lpstr>
      <vt:lpstr>'FXŠ - VRN'!Print_Titles_0_0_0_0_0_0</vt:lpstr>
      <vt:lpstr>'FXŠ-Rekapitulace stavby'!Print_Titles_0_0_0_0_0_0</vt:lpstr>
      <vt:lpstr>'FXŠ - Bourací práce'!Print_Titles_0_0_0_0_0_0_0</vt:lpstr>
      <vt:lpstr>'FXŠ - HLEDIŠTĚ'!Print_Titles_0_0_0_0_0_0_0</vt:lpstr>
      <vt:lpstr>'FXŠ - VRN'!Print_Titles_0_0_0_0_0_0_0</vt:lpstr>
      <vt:lpstr>'FXŠ-Rekapitulace stavby'!Print_Titles_0_0_0_0_0_0_0</vt:lpstr>
      <vt:lpstr>'FXŠ - Bourací práce'!Print_Titles_0_0_0_0_0_0_0_0</vt:lpstr>
      <vt:lpstr>'FXŠ - HLEDIŠTĚ'!Print_Titles_0_0_0_0_0_0_0_0</vt:lpstr>
      <vt:lpstr>'FXŠ - VRN'!Print_Titles_0_0_0_0_0_0_0_0</vt:lpstr>
      <vt:lpstr>'FXŠ-Rekapitulace stavby'!Print_Titles_0_0_0_0_0_0_0_0</vt:lpstr>
      <vt:lpstr>'19090102 - ZTI'!Print_Titles_1_1</vt:lpstr>
      <vt:lpstr>'19090103 - Vytápění'!Print_Titles_1_1</vt:lpstr>
      <vt:lpstr>'19090104 - Elektroinstalace'!Print_Titles_1_1</vt:lpstr>
      <vt:lpstr>'19090105 - VZD'!Print_Titles_1_1</vt:lpstr>
      <vt:lpstr>'19090106 - Domovní plynovod'!Print_Titles_1_1</vt:lpstr>
      <vt:lpstr>'190902 - Splašková kanali...'!Print_Titles_1_1</vt:lpstr>
      <vt:lpstr>'190903 - Dešťová kanaliza...'!Print_Titles_1_1</vt:lpstr>
      <vt:lpstr>'190904 - Telekomunikační ...'!Print_Titles_1_1</vt:lpstr>
      <vt:lpstr>'190905 - Zpevněné plochy,...'!Print_Titles_1_1</vt:lpstr>
      <vt:lpstr>'190906 - Venkovní rozvod NN'!Print_Titles_1_1</vt:lpstr>
      <vt:lpstr>'FXŠ - Bourací práce'!Print_Titles_1_1</vt:lpstr>
      <vt:lpstr>'FXŠ - HLEDIŠTĚ'!Print_Titles_1_1</vt:lpstr>
      <vt:lpstr>'FXŠ - VRN'!Print_Titles_1_1</vt:lpstr>
      <vt:lpstr>'FXŠ-Rekapitulace stavby'!Print_Titles_1_1</vt:lpstr>
      <vt:lpstr>'19090102 - ZTI'!Print_Titles_1_1_1</vt:lpstr>
      <vt:lpstr>'19090103 - Vytápění'!Print_Titles_1_1_1</vt:lpstr>
      <vt:lpstr>'19090104 - Elektroinstalace'!Print_Titles_1_1_1</vt:lpstr>
      <vt:lpstr>'19090105 - VZD'!Print_Titles_1_1_1</vt:lpstr>
      <vt:lpstr>'19090106 - Domovní plynovod'!Print_Titles_1_1_1</vt:lpstr>
      <vt:lpstr>'190902 - Splašková kanali...'!Print_Titles_1_1_1</vt:lpstr>
      <vt:lpstr>'190903 - Dešťová kanaliza...'!Print_Titles_1_1_1</vt:lpstr>
      <vt:lpstr>'190904 - Telekomunikační ...'!Print_Titles_1_1_1</vt:lpstr>
      <vt:lpstr>'190905 - Zpevněné plochy,...'!Print_Titles_1_1_1</vt:lpstr>
      <vt:lpstr>'190906 - Venkovní rozvod NN'!Print_Titles_1_1_1</vt:lpstr>
      <vt:lpstr>'FXŠ - Bourací práce'!Print_Titles_1_1_1</vt:lpstr>
      <vt:lpstr>'FXŠ - HLEDIŠTĚ'!Print_Titles_1_1_1</vt:lpstr>
      <vt:lpstr>'FXŠ - VRN'!Print_Titles_1_1_1</vt:lpstr>
      <vt:lpstr>'FXŠ-Rekapitulace stavby'!Print_Titles_1_1_1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notebook7</dc:creator>
  <cp:lastModifiedBy>notebook7</cp:lastModifiedBy>
  <dcterms:modified xsi:type="dcterms:W3CDTF">2019-12-02T09:22:09Z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2019-10-29T14:04:10.00Z</dcterms:created>
  <dc:creator>Stapring s.r.o.</dc:creator>
  <dc:language>cs</dc:language>
  <cp:lastPrinted>2019-11-04T16:59:24.00Z</cp:lastPrinted>
  <dcterms:modified xsi:type="dcterms:W3CDTF">2019-11-07T11:23:54.00Z</dcterms:modified>
  <cp:revision>10</cp:revision>
</cp:coreProperties>
</file>