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ukrc\Desktop\"/>
    </mc:Choice>
  </mc:AlternateContent>
  <xr:revisionPtr revIDLastSave="0" documentId="8_{3D6CAA57-6E41-439C-8714-00098DB8B17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kapitulace stavby" sheetId="1" r:id="rId1"/>
    <sheet name="1 - STAVEBNÍ PRÁCE" sheetId="2" r:id="rId2"/>
    <sheet name="2 - ZTI" sheetId="3" r:id="rId3"/>
    <sheet name="3 - ELEKTROINSTALACE" sheetId="4" r:id="rId4"/>
    <sheet name="4 - VRN" sheetId="5" r:id="rId5"/>
  </sheets>
  <definedNames>
    <definedName name="_xlnm._FilterDatabase" localSheetId="1" hidden="1">'1 - STAVEBNÍ PRÁCE'!$C$132:$K$476</definedName>
    <definedName name="_xlnm._FilterDatabase" localSheetId="2" hidden="1">'2 - ZTI'!$C$125:$K$206</definedName>
    <definedName name="_xlnm._FilterDatabase" localSheetId="3" hidden="1">'3 - ELEKTROINSTALACE'!$C$119:$K$214</definedName>
    <definedName name="_xlnm._FilterDatabase" localSheetId="4" hidden="1">'4 - VRN'!$C$124:$K$173</definedName>
    <definedName name="_xlnm.Print_Titles" localSheetId="1">'1 - STAVEBNÍ PRÁCE'!$132:$132</definedName>
    <definedName name="_xlnm.Print_Titles" localSheetId="2">'2 - ZTI'!$125:$125</definedName>
    <definedName name="_xlnm.Print_Titles" localSheetId="3">'3 - ELEKTROINSTALACE'!$119:$119</definedName>
    <definedName name="_xlnm.Print_Titles" localSheetId="4">'4 - VRN'!$124:$124</definedName>
    <definedName name="_xlnm.Print_Titles" localSheetId="0">'Rekapitulace stavby'!$92:$92</definedName>
    <definedName name="_xlnm.Print_Area" localSheetId="1">'1 - STAVEBNÍ PRÁCE'!$C$4:$J$76,'1 - STAVEBNÍ PRÁCE'!$C$82:$J$114,'1 - STAVEBNÍ PRÁCE'!$C$120:$K$476</definedName>
    <definedName name="_xlnm.Print_Area" localSheetId="2">'2 - ZTI'!$C$4:$J$76,'2 - ZTI'!$C$82:$J$107,'2 - ZTI'!$C$113:$K$206</definedName>
    <definedName name="_xlnm.Print_Area" localSheetId="3">'3 - ELEKTROINSTALACE'!$C$4:$J$76,'3 - ELEKTROINSTALACE'!$C$82:$J$101,'3 - ELEKTROINSTALACE'!$C$107:$K$214</definedName>
    <definedName name="_xlnm.Print_Area" localSheetId="4">'4 - VRN'!$C$4:$J$76,'4 - VRN'!$C$82:$J$106,'4 - VRN'!$C$112:$K$173</definedName>
    <definedName name="_xlnm.Print_Area" localSheetId="0">'Rekapitulace stavby'!$D$4:$AO$76,'Rekapitulace stavby'!$C$82:$AQ$99</definedName>
  </definedNames>
  <calcPr calcId="181029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71" i="5"/>
  <c r="BH171" i="5"/>
  <c r="BG171" i="5"/>
  <c r="BF171" i="5"/>
  <c r="T171" i="5"/>
  <c r="T170" i="5"/>
  <c r="R171" i="5"/>
  <c r="R170" i="5" s="1"/>
  <c r="P171" i="5"/>
  <c r="P170" i="5"/>
  <c r="BI167" i="5"/>
  <c r="BH167" i="5"/>
  <c r="BG167" i="5"/>
  <c r="BF167" i="5"/>
  <c r="T167" i="5"/>
  <c r="T166" i="5" s="1"/>
  <c r="R167" i="5"/>
  <c r="R166" i="5"/>
  <c r="P167" i="5"/>
  <c r="P166" i="5" s="1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T131" i="5"/>
  <c r="R132" i="5"/>
  <c r="R131" i="5"/>
  <c r="P132" i="5"/>
  <c r="P131" i="5"/>
  <c r="BI128" i="5"/>
  <c r="BH128" i="5"/>
  <c r="BG128" i="5"/>
  <c r="BF128" i="5"/>
  <c r="T128" i="5"/>
  <c r="T127" i="5"/>
  <c r="T126" i="5" s="1"/>
  <c r="R128" i="5"/>
  <c r="R127" i="5"/>
  <c r="R126" i="5" s="1"/>
  <c r="P128" i="5"/>
  <c r="P127" i="5"/>
  <c r="P126" i="5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 s="1"/>
  <c r="J17" i="5"/>
  <c r="J119" i="5"/>
  <c r="E7" i="5"/>
  <c r="E115" i="5" s="1"/>
  <c r="J37" i="4"/>
  <c r="J36" i="4"/>
  <c r="AY97" i="1" s="1"/>
  <c r="J35" i="4"/>
  <c r="AX97" i="1"/>
  <c r="BI210" i="4"/>
  <c r="BH210" i="4"/>
  <c r="BG210" i="4"/>
  <c r="BF210" i="4"/>
  <c r="T210" i="4"/>
  <c r="T209" i="4" s="1"/>
  <c r="R210" i="4"/>
  <c r="R209" i="4"/>
  <c r="P210" i="4"/>
  <c r="P209" i="4"/>
  <c r="BI207" i="4"/>
  <c r="BH207" i="4"/>
  <c r="BG207" i="4"/>
  <c r="BF207" i="4"/>
  <c r="T207" i="4"/>
  <c r="T206" i="4"/>
  <c r="R207" i="4"/>
  <c r="R206" i="4"/>
  <c r="P207" i="4"/>
  <c r="P206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F116" i="4"/>
  <c r="F114" i="4"/>
  <c r="E112" i="4"/>
  <c r="F91" i="4"/>
  <c r="F89" i="4"/>
  <c r="E87" i="4"/>
  <c r="J18" i="4"/>
  <c r="E18" i="4"/>
  <c r="F92" i="4" s="1"/>
  <c r="J17" i="4"/>
  <c r="J89" i="4"/>
  <c r="E7" i="4"/>
  <c r="E85" i="4"/>
  <c r="J37" i="3"/>
  <c r="J36" i="3"/>
  <c r="AY96" i="1" s="1"/>
  <c r="J35" i="3"/>
  <c r="AX96" i="1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4" i="3"/>
  <c r="BH194" i="3"/>
  <c r="BG194" i="3"/>
  <c r="BF194" i="3"/>
  <c r="T194" i="3"/>
  <c r="T193" i="3"/>
  <c r="R194" i="3"/>
  <c r="R193" i="3"/>
  <c r="P194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F122" i="3"/>
  <c r="F120" i="3"/>
  <c r="E118" i="3"/>
  <c r="J92" i="3"/>
  <c r="J91" i="3"/>
  <c r="F91" i="3"/>
  <c r="F89" i="3"/>
  <c r="E87" i="3"/>
  <c r="J18" i="3"/>
  <c r="E18" i="3"/>
  <c r="F92" i="3" s="1"/>
  <c r="J17" i="3"/>
  <c r="E7" i="3"/>
  <c r="E116" i="3" s="1"/>
  <c r="AY95" i="1"/>
  <c r="J37" i="2"/>
  <c r="J36" i="2"/>
  <c r="J35" i="2"/>
  <c r="AX95" i="1"/>
  <c r="BI472" i="2"/>
  <c r="BH472" i="2"/>
  <c r="BG472" i="2"/>
  <c r="BF472" i="2"/>
  <c r="T472" i="2"/>
  <c r="R472" i="2"/>
  <c r="P472" i="2"/>
  <c r="BI467" i="2"/>
  <c r="BH467" i="2"/>
  <c r="BG467" i="2"/>
  <c r="BF467" i="2"/>
  <c r="T467" i="2"/>
  <c r="R467" i="2"/>
  <c r="P467" i="2"/>
  <c r="BI461" i="2"/>
  <c r="BH461" i="2"/>
  <c r="BG461" i="2"/>
  <c r="BF461" i="2"/>
  <c r="T461" i="2"/>
  <c r="R461" i="2"/>
  <c r="P461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2" i="2"/>
  <c r="BH422" i="2"/>
  <c r="BG422" i="2"/>
  <c r="BF422" i="2"/>
  <c r="T422" i="2"/>
  <c r="R422" i="2"/>
  <c r="P422" i="2"/>
  <c r="BI417" i="2"/>
  <c r="BH417" i="2"/>
  <c r="BG417" i="2"/>
  <c r="BF417" i="2"/>
  <c r="T417" i="2"/>
  <c r="R417" i="2"/>
  <c r="P417" i="2"/>
  <c r="BI412" i="2"/>
  <c r="BH412" i="2"/>
  <c r="BG412" i="2"/>
  <c r="BF412" i="2"/>
  <c r="T412" i="2"/>
  <c r="R412" i="2"/>
  <c r="P412" i="2"/>
  <c r="BI407" i="2"/>
  <c r="BH407" i="2"/>
  <c r="BG407" i="2"/>
  <c r="BF407" i="2"/>
  <c r="T407" i="2"/>
  <c r="R407" i="2"/>
  <c r="P407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0" i="2"/>
  <c r="BH390" i="2"/>
  <c r="BG390" i="2"/>
  <c r="BF390" i="2"/>
  <c r="T390" i="2"/>
  <c r="R390" i="2"/>
  <c r="P390" i="2"/>
  <c r="BI384" i="2"/>
  <c r="BH384" i="2"/>
  <c r="BG384" i="2"/>
  <c r="BF384" i="2"/>
  <c r="T384" i="2"/>
  <c r="R384" i="2"/>
  <c r="P384" i="2"/>
  <c r="BI378" i="2"/>
  <c r="BH378" i="2"/>
  <c r="BG378" i="2"/>
  <c r="BF378" i="2"/>
  <c r="T378" i="2"/>
  <c r="R378" i="2"/>
  <c r="P378" i="2"/>
  <c r="BI372" i="2"/>
  <c r="BH372" i="2"/>
  <c r="BG372" i="2"/>
  <c r="BF372" i="2"/>
  <c r="T372" i="2"/>
  <c r="R372" i="2"/>
  <c r="P372" i="2"/>
  <c r="BI366" i="2"/>
  <c r="BH366" i="2"/>
  <c r="BG366" i="2"/>
  <c r="BF366" i="2"/>
  <c r="T366" i="2"/>
  <c r="R366" i="2"/>
  <c r="P366" i="2"/>
  <c r="BI360" i="2"/>
  <c r="BH360" i="2"/>
  <c r="BG360" i="2"/>
  <c r="BF360" i="2"/>
  <c r="T360" i="2"/>
  <c r="R360" i="2"/>
  <c r="P360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26" i="2"/>
  <c r="BH326" i="2"/>
  <c r="BG326" i="2"/>
  <c r="BF326" i="2"/>
  <c r="T326" i="2"/>
  <c r="R326" i="2"/>
  <c r="P326" i="2"/>
  <c r="BI320" i="2"/>
  <c r="BH320" i="2"/>
  <c r="BG320" i="2"/>
  <c r="BF320" i="2"/>
  <c r="T320" i="2"/>
  <c r="R320" i="2"/>
  <c r="P320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4" i="2"/>
  <c r="BH304" i="2"/>
  <c r="BG304" i="2"/>
  <c r="BF304" i="2"/>
  <c r="T304" i="2"/>
  <c r="R304" i="2"/>
  <c r="P304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T279" i="2"/>
  <c r="R280" i="2"/>
  <c r="R279" i="2" s="1"/>
  <c r="P280" i="2"/>
  <c r="P279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29" i="2"/>
  <c r="BH229" i="2"/>
  <c r="BG229" i="2"/>
  <c r="BF229" i="2"/>
  <c r="T229" i="2"/>
  <c r="T228" i="2" s="1"/>
  <c r="R229" i="2"/>
  <c r="R228" i="2"/>
  <c r="P229" i="2"/>
  <c r="P228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F129" i="2"/>
  <c r="E125" i="2"/>
  <c r="F91" i="2"/>
  <c r="F89" i="2"/>
  <c r="E87" i="2"/>
  <c r="J18" i="2"/>
  <c r="E18" i="2"/>
  <c r="F92" i="2" s="1"/>
  <c r="J17" i="2"/>
  <c r="E7" i="2"/>
  <c r="E85" i="2"/>
  <c r="L90" i="1"/>
  <c r="AM90" i="1"/>
  <c r="AM89" i="1"/>
  <c r="L89" i="1"/>
  <c r="AM87" i="1"/>
  <c r="L87" i="1"/>
  <c r="L85" i="1"/>
  <c r="L84" i="1"/>
  <c r="BK354" i="2"/>
  <c r="BK347" i="2"/>
  <c r="J268" i="2"/>
  <c r="BK372" i="2"/>
  <c r="J456" i="2"/>
  <c r="BK456" i="2"/>
  <c r="J444" i="2"/>
  <c r="BK250" i="2"/>
  <c r="J229" i="2"/>
  <c r="J173" i="2"/>
  <c r="J189" i="3"/>
  <c r="BK152" i="3"/>
  <c r="BK194" i="3"/>
  <c r="BK167" i="4"/>
  <c r="BK139" i="5"/>
  <c r="J240" i="2"/>
  <c r="BK412" i="2"/>
  <c r="BK342" i="2"/>
  <c r="BK173" i="2"/>
  <c r="J440" i="2"/>
  <c r="BK467" i="2"/>
  <c r="BK440" i="2"/>
  <c r="J260" i="2"/>
  <c r="J310" i="2"/>
  <c r="BK280" i="2"/>
  <c r="BK203" i="3"/>
  <c r="J179" i="3"/>
  <c r="BK173" i="3"/>
  <c r="BK154" i="5"/>
  <c r="J139" i="5"/>
  <c r="J402" i="2"/>
  <c r="BK384" i="2"/>
  <c r="J390" i="2"/>
  <c r="BK185" i="2"/>
  <c r="BK146" i="2"/>
  <c r="J378" i="2"/>
  <c r="J417" i="2"/>
  <c r="BK360" i="2"/>
  <c r="J320" i="2"/>
  <c r="J366" i="2"/>
  <c r="J276" i="2"/>
  <c r="J158" i="3"/>
  <c r="BK205" i="3"/>
  <c r="BK126" i="4"/>
  <c r="J171" i="5"/>
  <c r="BK128" i="5"/>
  <c r="BK268" i="2"/>
  <c r="BK276" i="2"/>
  <c r="J280" i="2"/>
  <c r="BK422" i="2"/>
  <c r="BK304" i="2"/>
  <c r="BK449" i="2"/>
  <c r="BK320" i="2"/>
  <c r="J297" i="2"/>
  <c r="BK229" i="2"/>
  <c r="J472" i="2"/>
  <c r="BK291" i="2"/>
  <c r="J223" i="2"/>
  <c r="J149" i="3"/>
  <c r="BK171" i="3"/>
  <c r="BK144" i="3"/>
  <c r="J142" i="5"/>
  <c r="BK164" i="5"/>
  <c r="BK132" i="5"/>
  <c r="J155" i="2"/>
  <c r="J179" i="2"/>
  <c r="BK203" i="2"/>
  <c r="BK314" i="2"/>
  <c r="BK444" i="2"/>
  <c r="BK213" i="2"/>
  <c r="BK378" i="2"/>
  <c r="J291" i="2"/>
  <c r="BK390" i="2"/>
  <c r="BK141" i="2"/>
  <c r="J205" i="3"/>
  <c r="BK176" i="3"/>
  <c r="J182" i="3"/>
  <c r="J193" i="4"/>
  <c r="BK167" i="5"/>
  <c r="J167" i="5"/>
  <c r="BK398" i="2"/>
  <c r="J407" i="2"/>
  <c r="J285" i="2"/>
  <c r="BK179" i="2"/>
  <c r="BK336" i="2"/>
  <c r="J203" i="2"/>
  <c r="J372" i="2"/>
  <c r="BK454" i="2"/>
  <c r="BK417" i="2"/>
  <c r="BK240" i="2"/>
  <c r="BK432" i="2"/>
  <c r="BK332" i="2"/>
  <c r="BK198" i="2"/>
  <c r="BK182" i="3"/>
  <c r="J144" i="3"/>
  <c r="J186" i="3"/>
  <c r="BK142" i="5"/>
  <c r="J157" i="5"/>
  <c r="J146" i="2"/>
  <c r="BK310" i="2"/>
  <c r="BK208" i="2"/>
  <c r="J167" i="2"/>
  <c r="J326" i="2"/>
  <c r="J398" i="2"/>
  <c r="BK461" i="2"/>
  <c r="J454" i="2"/>
  <c r="BK255" i="2"/>
  <c r="BK472" i="2"/>
  <c r="BK407" i="2"/>
  <c r="BK260" i="2"/>
  <c r="J193" i="2"/>
  <c r="J176" i="3"/>
  <c r="J168" i="3"/>
  <c r="J201" i="3"/>
  <c r="J167" i="4"/>
  <c r="J150" i="5"/>
  <c r="J164" i="5"/>
  <c r="BK245" i="2"/>
  <c r="BK179" i="3"/>
  <c r="BK159" i="4"/>
  <c r="BK181" i="4"/>
  <c r="J141" i="4"/>
  <c r="BK210" i="4"/>
  <c r="BK174" i="4"/>
  <c r="BK123" i="4"/>
  <c r="J147" i="4"/>
  <c r="J207" i="4"/>
  <c r="BK178" i="4"/>
  <c r="J198" i="4"/>
  <c r="J174" i="4"/>
  <c r="J126" i="4"/>
  <c r="J147" i="5"/>
  <c r="BK147" i="5"/>
  <c r="J250" i="2"/>
  <c r="J347" i="2"/>
  <c r="BK161" i="2"/>
  <c r="BK151" i="2"/>
  <c r="J395" i="2"/>
  <c r="J449" i="2"/>
  <c r="J350" i="2"/>
  <c r="J255" i="2"/>
  <c r="BK285" i="2"/>
  <c r="J161" i="2"/>
  <c r="BK189" i="3"/>
  <c r="BK155" i="3"/>
  <c r="BK186" i="3"/>
  <c r="BK139" i="3"/>
  <c r="BK168" i="3"/>
  <c r="J138" i="4"/>
  <c r="BK172" i="4"/>
  <c r="J178" i="4"/>
  <c r="J191" i="4"/>
  <c r="BK169" i="4"/>
  <c r="BK198" i="4"/>
  <c r="BK186" i="4"/>
  <c r="J210" i="4"/>
  <c r="BK153" i="4"/>
  <c r="BK196" i="4"/>
  <c r="J172" i="4"/>
  <c r="J154" i="5"/>
  <c r="J412" i="2"/>
  <c r="J218" i="2"/>
  <c r="J422" i="2"/>
  <c r="BK271" i="2"/>
  <c r="J198" i="2"/>
  <c r="BK223" i="2"/>
  <c r="J427" i="2"/>
  <c r="J342" i="2"/>
  <c r="J208" i="2"/>
  <c r="J467" i="2"/>
  <c r="BK201" i="3"/>
  <c r="BK158" i="3"/>
  <c r="J203" i="3"/>
  <c r="J171" i="3"/>
  <c r="BK136" i="5"/>
  <c r="J132" i="5"/>
  <c r="J136" i="5"/>
  <c r="BK395" i="2"/>
  <c r="J336" i="2"/>
  <c r="J304" i="2"/>
  <c r="J151" i="2"/>
  <c r="BK366" i="2"/>
  <c r="J461" i="2"/>
  <c r="J384" i="2"/>
  <c r="J165" i="3"/>
  <c r="J136" i="3"/>
  <c r="J132" i="3"/>
  <c r="J155" i="3"/>
  <c r="BK149" i="3"/>
  <c r="J176" i="4"/>
  <c r="J161" i="4"/>
  <c r="BK183" i="4"/>
  <c r="J135" i="4"/>
  <c r="J123" i="4"/>
  <c r="BK138" i="4"/>
  <c r="J153" i="4"/>
  <c r="J132" i="4"/>
  <c r="J196" i="4"/>
  <c r="BK203" i="4"/>
  <c r="J186" i="4"/>
  <c r="J150" i="4"/>
  <c r="J128" i="5"/>
  <c r="BK161" i="5"/>
  <c r="BK297" i="2"/>
  <c r="BK427" i="2"/>
  <c r="J354" i="2"/>
  <c r="J271" i="2"/>
  <c r="BK132" i="3"/>
  <c r="J139" i="3"/>
  <c r="J173" i="3"/>
  <c r="BK150" i="5"/>
  <c r="BK350" i="2"/>
  <c r="J245" i="2"/>
  <c r="J136" i="2"/>
  <c r="BK155" i="2"/>
  <c r="J141" i="2"/>
  <c r="J332" i="2"/>
  <c r="J432" i="2"/>
  <c r="BK402" i="2"/>
  <c r="BK218" i="2"/>
  <c r="BK136" i="3"/>
  <c r="J194" i="3"/>
  <c r="BK165" i="3"/>
  <c r="BK191" i="4"/>
  <c r="J144" i="4"/>
  <c r="J169" i="4"/>
  <c r="BK207" i="4"/>
  <c r="BK161" i="4"/>
  <c r="BK201" i="4"/>
  <c r="BK164" i="4"/>
  <c r="J201" i="4"/>
  <c r="BK150" i="4"/>
  <c r="J188" i="4"/>
  <c r="BK176" i="4"/>
  <c r="BK188" i="4"/>
  <c r="J161" i="5"/>
  <c r="BK157" i="5"/>
  <c r="J314" i="2"/>
  <c r="J185" i="2"/>
  <c r="J360" i="2"/>
  <c r="BK136" i="2"/>
  <c r="AS94" i="1"/>
  <c r="BK326" i="2"/>
  <c r="J213" i="2"/>
  <c r="BK193" i="2"/>
  <c r="BK167" i="2"/>
  <c r="J162" i="3"/>
  <c r="BK162" i="3"/>
  <c r="J152" i="3"/>
  <c r="J183" i="4"/>
  <c r="J164" i="4"/>
  <c r="BK135" i="4"/>
  <c r="BK147" i="4"/>
  <c r="BK132" i="4"/>
  <c r="BK144" i="4"/>
  <c r="BK141" i="4"/>
  <c r="BK193" i="4"/>
  <c r="BK129" i="4"/>
  <c r="J181" i="4"/>
  <c r="J203" i="4"/>
  <c r="J159" i="4"/>
  <c r="J129" i="4"/>
  <c r="BK171" i="5"/>
  <c r="BK160" i="2" l="1"/>
  <c r="J160" i="2" s="1"/>
  <c r="J99" i="2" s="1"/>
  <c r="P284" i="2"/>
  <c r="R335" i="2"/>
  <c r="R161" i="3"/>
  <c r="R202" i="2"/>
  <c r="P267" i="2"/>
  <c r="T335" i="2"/>
  <c r="P443" i="2"/>
  <c r="P148" i="3"/>
  <c r="R160" i="2"/>
  <c r="T284" i="2"/>
  <c r="R353" i="2"/>
  <c r="P466" i="2"/>
  <c r="BK161" i="3"/>
  <c r="J161" i="3" s="1"/>
  <c r="J102" i="3" s="1"/>
  <c r="BK239" i="2"/>
  <c r="J239" i="2"/>
  <c r="J103" i="2" s="1"/>
  <c r="T135" i="3"/>
  <c r="T185" i="3"/>
  <c r="BK200" i="3"/>
  <c r="J200" i="3" s="1"/>
  <c r="J106" i="3" s="1"/>
  <c r="T202" i="2"/>
  <c r="R284" i="2"/>
  <c r="T353" i="2"/>
  <c r="BK466" i="2"/>
  <c r="J466" i="2"/>
  <c r="J113" i="2"/>
  <c r="BK148" i="3"/>
  <c r="T200" i="3"/>
  <c r="T199" i="3"/>
  <c r="P135" i="2"/>
  <c r="T239" i="2"/>
  <c r="R313" i="2"/>
  <c r="R401" i="2"/>
  <c r="P128" i="3"/>
  <c r="T148" i="3"/>
  <c r="P122" i="4"/>
  <c r="P121" i="4" s="1"/>
  <c r="P120" i="4" s="1"/>
  <c r="AU97" i="1" s="1"/>
  <c r="BK192" i="2"/>
  <c r="J192" i="2"/>
  <c r="J100" i="2"/>
  <c r="R135" i="3"/>
  <c r="R185" i="3"/>
  <c r="T160" i="5"/>
  <c r="R135" i="2"/>
  <c r="P239" i="2"/>
  <c r="BK313" i="2"/>
  <c r="J313" i="2"/>
  <c r="J108" i="2"/>
  <c r="BK401" i="2"/>
  <c r="J401" i="2" s="1"/>
  <c r="J111" i="2" s="1"/>
  <c r="T466" i="2"/>
  <c r="T161" i="3"/>
  <c r="P200" i="3"/>
  <c r="P199" i="3"/>
  <c r="T135" i="5"/>
  <c r="T130" i="5" s="1"/>
  <c r="T125" i="5" s="1"/>
  <c r="T160" i="2"/>
  <c r="T128" i="3"/>
  <c r="T127" i="3"/>
  <c r="T122" i="4"/>
  <c r="T121" i="4"/>
  <c r="T120" i="4"/>
  <c r="BK153" i="5"/>
  <c r="J153" i="5" s="1"/>
  <c r="J102" i="5" s="1"/>
  <c r="T135" i="2"/>
  <c r="R192" i="2"/>
  <c r="BK284" i="2"/>
  <c r="P353" i="2"/>
  <c r="T443" i="2"/>
  <c r="R128" i="3"/>
  <c r="R127" i="3"/>
  <c r="R160" i="5"/>
  <c r="R239" i="2"/>
  <c r="P313" i="2"/>
  <c r="P335" i="2"/>
  <c r="BK443" i="2"/>
  <c r="J443" i="2"/>
  <c r="J112" i="2" s="1"/>
  <c r="P135" i="5"/>
  <c r="P130" i="5" s="1"/>
  <c r="P125" i="5" s="1"/>
  <c r="AU98" i="1" s="1"/>
  <c r="P160" i="2"/>
  <c r="P135" i="3"/>
  <c r="P185" i="3"/>
  <c r="R200" i="3"/>
  <c r="R199" i="3"/>
  <c r="BK122" i="4"/>
  <c r="J122" i="4" s="1"/>
  <c r="J98" i="4" s="1"/>
  <c r="P153" i="5"/>
  <c r="BK202" i="2"/>
  <c r="J202" i="2" s="1"/>
  <c r="J101" i="2" s="1"/>
  <c r="R267" i="2"/>
  <c r="BK335" i="2"/>
  <c r="J335" i="2" s="1"/>
  <c r="J109" i="2" s="1"/>
  <c r="P401" i="2"/>
  <c r="R466" i="2"/>
  <c r="P161" i="3"/>
  <c r="T153" i="5"/>
  <c r="P202" i="2"/>
  <c r="T267" i="2"/>
  <c r="BK353" i="2"/>
  <c r="J353" i="2" s="1"/>
  <c r="J110" i="2" s="1"/>
  <c r="R443" i="2"/>
  <c r="R148" i="3"/>
  <c r="R147" i="3"/>
  <c r="R122" i="4"/>
  <c r="R121" i="4"/>
  <c r="R120" i="4" s="1"/>
  <c r="BK135" i="5"/>
  <c r="BK160" i="5"/>
  <c r="J160" i="5"/>
  <c r="J103" i="5" s="1"/>
  <c r="BK135" i="2"/>
  <c r="J135" i="2" s="1"/>
  <c r="J98" i="2" s="1"/>
  <c r="T192" i="2"/>
  <c r="R135" i="5"/>
  <c r="R130" i="5"/>
  <c r="R125" i="5"/>
  <c r="P160" i="5"/>
  <c r="P192" i="2"/>
  <c r="BK267" i="2"/>
  <c r="J267" i="2"/>
  <c r="J104" i="2" s="1"/>
  <c r="T313" i="2"/>
  <c r="T401" i="2"/>
  <c r="BK135" i="3"/>
  <c r="J135" i="3" s="1"/>
  <c r="J99" i="3" s="1"/>
  <c r="BK185" i="3"/>
  <c r="J185" i="3" s="1"/>
  <c r="J103" i="3" s="1"/>
  <c r="R153" i="5"/>
  <c r="BK228" i="2"/>
  <c r="J228" i="2"/>
  <c r="J102" i="2" s="1"/>
  <c r="BK193" i="3"/>
  <c r="J193" i="3" s="1"/>
  <c r="J104" i="3" s="1"/>
  <c r="E110" i="4"/>
  <c r="BK127" i="5"/>
  <c r="J127" i="5" s="1"/>
  <c r="J98" i="5" s="1"/>
  <c r="BK131" i="5"/>
  <c r="BK206" i="4"/>
  <c r="J206" i="4" s="1"/>
  <c r="J99" i="4" s="1"/>
  <c r="BK170" i="5"/>
  <c r="J170" i="5" s="1"/>
  <c r="J105" i="5" s="1"/>
  <c r="BK209" i="4"/>
  <c r="J209" i="4"/>
  <c r="J100" i="4" s="1"/>
  <c r="BK166" i="5"/>
  <c r="J166" i="5"/>
  <c r="J104" i="5" s="1"/>
  <c r="BK279" i="2"/>
  <c r="J279" i="2"/>
  <c r="J105" i="2" s="1"/>
  <c r="BE136" i="5"/>
  <c r="F92" i="5"/>
  <c r="BE132" i="5"/>
  <c r="BE161" i="5"/>
  <c r="J89" i="5"/>
  <c r="BE139" i="5"/>
  <c r="BE147" i="5"/>
  <c r="BE154" i="5"/>
  <c r="BE142" i="5"/>
  <c r="BE150" i="5"/>
  <c r="BE171" i="5"/>
  <c r="E85" i="5"/>
  <c r="BE157" i="5"/>
  <c r="BE167" i="5"/>
  <c r="BE164" i="5"/>
  <c r="BE128" i="5"/>
  <c r="BE169" i="4"/>
  <c r="BE176" i="4"/>
  <c r="BE183" i="4"/>
  <c r="BE138" i="4"/>
  <c r="BE178" i="4"/>
  <c r="BE191" i="4"/>
  <c r="BE196" i="4"/>
  <c r="J148" i="3"/>
  <c r="J101" i="3"/>
  <c r="BE126" i="4"/>
  <c r="BE161" i="4"/>
  <c r="BE193" i="4"/>
  <c r="BE198" i="4"/>
  <c r="BE188" i="4"/>
  <c r="J114" i="4"/>
  <c r="F117" i="4"/>
  <c r="BE129" i="4"/>
  <c r="BE159" i="4"/>
  <c r="BE172" i="4"/>
  <c r="BE186" i="4"/>
  <c r="BE135" i="4"/>
  <c r="BE167" i="4"/>
  <c r="BE181" i="4"/>
  <c r="BE203" i="4"/>
  <c r="BE207" i="4"/>
  <c r="BE132" i="4"/>
  <c r="BE141" i="4"/>
  <c r="BE153" i="4"/>
  <c r="BE201" i="4"/>
  <c r="BE210" i="4"/>
  <c r="BE147" i="4"/>
  <c r="BE174" i="4"/>
  <c r="BE144" i="4"/>
  <c r="BE164" i="4"/>
  <c r="BE123" i="4"/>
  <c r="BE150" i="4"/>
  <c r="BE162" i="3"/>
  <c r="F123" i="3"/>
  <c r="E85" i="3"/>
  <c r="BE139" i="3"/>
  <c r="BE158" i="3"/>
  <c r="BE165" i="3"/>
  <c r="BE179" i="3"/>
  <c r="BE189" i="3"/>
  <c r="BE201" i="3"/>
  <c r="J284" i="2"/>
  <c r="J107" i="2" s="1"/>
  <c r="BE144" i="3"/>
  <c r="BE149" i="3"/>
  <c r="BE168" i="3"/>
  <c r="BE203" i="3"/>
  <c r="BE132" i="3"/>
  <c r="BE194" i="3"/>
  <c r="BE186" i="3"/>
  <c r="BE205" i="3"/>
  <c r="BE155" i="3"/>
  <c r="BE171" i="3"/>
  <c r="J89" i="3"/>
  <c r="BE173" i="3"/>
  <c r="BE182" i="3"/>
  <c r="BE136" i="3"/>
  <c r="BE152" i="3"/>
  <c r="BE176" i="3"/>
  <c r="E123" i="2"/>
  <c r="F130" i="2"/>
  <c r="BE203" i="2"/>
  <c r="BE255" i="2"/>
  <c r="BE291" i="2"/>
  <c r="BE461" i="2"/>
  <c r="BE223" i="2"/>
  <c r="BE240" i="2"/>
  <c r="BE342" i="2"/>
  <c r="BE350" i="2"/>
  <c r="BE372" i="2"/>
  <c r="BE412" i="2"/>
  <c r="BE250" i="2"/>
  <c r="BE141" i="2"/>
  <c r="BE185" i="2"/>
  <c r="BE208" i="2"/>
  <c r="BE398" i="2"/>
  <c r="BE472" i="2"/>
  <c r="BE444" i="2"/>
  <c r="BE449" i="2"/>
  <c r="BE285" i="2"/>
  <c r="BE402" i="2"/>
  <c r="BE440" i="2"/>
  <c r="BE454" i="2"/>
  <c r="BE456" i="2"/>
  <c r="BE467" i="2"/>
  <c r="BE151" i="2"/>
  <c r="BE245" i="2"/>
  <c r="BE260" i="2"/>
  <c r="BE268" i="2"/>
  <c r="BE304" i="2"/>
  <c r="BE360" i="2"/>
  <c r="BE427" i="2"/>
  <c r="BE432" i="2"/>
  <c r="BE161" i="2"/>
  <c r="BE167" i="2"/>
  <c r="BE179" i="2"/>
  <c r="BE320" i="2"/>
  <c r="BE136" i="2"/>
  <c r="BE146" i="2"/>
  <c r="BE198" i="2"/>
  <c r="BE213" i="2"/>
  <c r="BE218" i="2"/>
  <c r="BE229" i="2"/>
  <c r="BE276" i="2"/>
  <c r="BE297" i="2"/>
  <c r="BE336" i="2"/>
  <c r="BE354" i="2"/>
  <c r="BE193" i="2"/>
  <c r="BE326" i="2"/>
  <c r="BE395" i="2"/>
  <c r="BE407" i="2"/>
  <c r="BE332" i="2"/>
  <c r="BE422" i="2"/>
  <c r="BE280" i="2"/>
  <c r="BE310" i="2"/>
  <c r="BE347" i="2"/>
  <c r="BE390" i="2"/>
  <c r="BE155" i="2"/>
  <c r="BE173" i="2"/>
  <c r="BE378" i="2"/>
  <c r="BE417" i="2"/>
  <c r="BE271" i="2"/>
  <c r="BE314" i="2"/>
  <c r="BE366" i="2"/>
  <c r="BE384" i="2"/>
  <c r="F34" i="2"/>
  <c r="BA95" i="1" s="1"/>
  <c r="F37" i="4"/>
  <c r="BD97" i="1" s="1"/>
  <c r="F35" i="5"/>
  <c r="BB98" i="1" s="1"/>
  <c r="F37" i="2"/>
  <c r="BD95" i="1" s="1"/>
  <c r="F36" i="3"/>
  <c r="BC96" i="1" s="1"/>
  <c r="F36" i="5"/>
  <c r="BC98" i="1" s="1"/>
  <c r="J34" i="2"/>
  <c r="AW95" i="1" s="1"/>
  <c r="F37" i="3"/>
  <c r="BD96" i="1" s="1"/>
  <c r="J34" i="4"/>
  <c r="AW97" i="1" s="1"/>
  <c r="F35" i="3"/>
  <c r="BB96" i="1" s="1"/>
  <c r="F34" i="5"/>
  <c r="BA98" i="1" s="1"/>
  <c r="F35" i="4"/>
  <c r="BB97" i="1" s="1"/>
  <c r="F36" i="4"/>
  <c r="BC97" i="1" s="1"/>
  <c r="F36" i="2"/>
  <c r="BC95" i="1" s="1"/>
  <c r="F34" i="3"/>
  <c r="BA96" i="1" s="1"/>
  <c r="J34" i="5"/>
  <c r="AW98" i="1" s="1"/>
  <c r="F34" i="4"/>
  <c r="BA97" i="1" s="1"/>
  <c r="F37" i="5"/>
  <c r="BD98" i="1" s="1"/>
  <c r="F35" i="2"/>
  <c r="BB95" i="1" s="1"/>
  <c r="J34" i="3"/>
  <c r="AW96" i="1" s="1"/>
  <c r="BK130" i="5" l="1"/>
  <c r="J130" i="5" s="1"/>
  <c r="J99" i="5" s="1"/>
  <c r="J135" i="5"/>
  <c r="J101" i="5" s="1"/>
  <c r="BK134" i="2"/>
  <c r="J134" i="2" s="1"/>
  <c r="J97" i="2" s="1"/>
  <c r="BK199" i="3"/>
  <c r="J199" i="3" s="1"/>
  <c r="J105" i="3" s="1"/>
  <c r="R134" i="2"/>
  <c r="BK283" i="2"/>
  <c r="J283" i="2"/>
  <c r="J106" i="2" s="1"/>
  <c r="T283" i="2"/>
  <c r="T133" i="2" s="1"/>
  <c r="R126" i="3"/>
  <c r="P147" i="3"/>
  <c r="P126" i="3" s="1"/>
  <c r="AU96" i="1" s="1"/>
  <c r="T147" i="3"/>
  <c r="T126" i="3"/>
  <c r="BK121" i="4"/>
  <c r="BK120" i="4" s="1"/>
  <c r="J120" i="4" s="1"/>
  <c r="J30" i="4" s="1"/>
  <c r="AG97" i="1" s="1"/>
  <c r="BK147" i="3"/>
  <c r="J147" i="3"/>
  <c r="J100" i="3"/>
  <c r="R283" i="2"/>
  <c r="P134" i="2"/>
  <c r="P127" i="3"/>
  <c r="T134" i="2"/>
  <c r="P283" i="2"/>
  <c r="J131" i="5"/>
  <c r="J100" i="5" s="1"/>
  <c r="BK126" i="5"/>
  <c r="J126" i="5"/>
  <c r="J97" i="5" s="1"/>
  <c r="F33" i="5"/>
  <c r="AZ98" i="1" s="1"/>
  <c r="J33" i="4"/>
  <c r="AV97" i="1" s="1"/>
  <c r="AT97" i="1" s="1"/>
  <c r="J33" i="2"/>
  <c r="AV95" i="1" s="1"/>
  <c r="AT95" i="1" s="1"/>
  <c r="F33" i="2"/>
  <c r="AZ95" i="1" s="1"/>
  <c r="BA94" i="1"/>
  <c r="AW94" i="1" s="1"/>
  <c r="AK30" i="1" s="1"/>
  <c r="J33" i="5"/>
  <c r="AV98" i="1" s="1"/>
  <c r="AT98" i="1" s="1"/>
  <c r="F33" i="4"/>
  <c r="AZ97" i="1" s="1"/>
  <c r="BC94" i="1"/>
  <c r="AY94" i="1" s="1"/>
  <c r="BD94" i="1"/>
  <c r="W33" i="1" s="1"/>
  <c r="BB94" i="1"/>
  <c r="W31" i="1" s="1"/>
  <c r="AN97" i="1" l="1"/>
  <c r="BK133" i="2"/>
  <c r="J133" i="2" s="1"/>
  <c r="J30" i="2" s="1"/>
  <c r="AG95" i="1" s="1"/>
  <c r="AN95" i="1" s="1"/>
  <c r="P133" i="2"/>
  <c r="AU95" i="1"/>
  <c r="R133" i="2"/>
  <c r="J96" i="4"/>
  <c r="BK125" i="5"/>
  <c r="J125" i="5" s="1"/>
  <c r="J96" i="5" s="1"/>
  <c r="J121" i="4"/>
  <c r="J97" i="4" s="1"/>
  <c r="J39" i="4"/>
  <c r="AU94" i="1"/>
  <c r="AX94" i="1"/>
  <c r="W30" i="1"/>
  <c r="W32" i="1"/>
  <c r="J39" i="2" l="1"/>
  <c r="J96" i="2"/>
  <c r="J30" i="5"/>
  <c r="AG98" i="1" s="1"/>
  <c r="J39" i="5" l="1"/>
  <c r="AN98" i="1"/>
  <c r="J129" i="3"/>
  <c r="BE129" i="3"/>
  <c r="F33" i="3" s="1"/>
  <c r="AZ96" i="1" s="1"/>
  <c r="AZ94" i="1" s="1"/>
  <c r="BK129" i="3"/>
  <c r="BK128" i="3" s="1"/>
  <c r="BK127" i="3" l="1"/>
  <c r="J128" i="3"/>
  <c r="J98" i="3" s="1"/>
  <c r="AV94" i="1"/>
  <c r="W29" i="1"/>
  <c r="J33" i="3"/>
  <c r="AV96" i="1" s="1"/>
  <c r="AT96" i="1" s="1"/>
  <c r="BK126" i="3" l="1"/>
  <c r="J126" i="3" s="1"/>
  <c r="J127" i="3"/>
  <c r="J97" i="3" s="1"/>
  <c r="AK29" i="1"/>
  <c r="AT94" i="1"/>
  <c r="J30" i="3" l="1"/>
  <c r="J96" i="3"/>
  <c r="AG96" i="1" l="1"/>
  <c r="J39" i="3"/>
  <c r="AN96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<sst xmlns="http://schemas.openxmlformats.org/spreadsheetml/2006/main" count="5191" uniqueCount="961">
  <si>
    <t>Export Komplet</t>
  </si>
  <si>
    <t/>
  </si>
  <si>
    <t>2.0</t>
  </si>
  <si>
    <t>False</t>
  </si>
  <si>
    <t>{061d7264-9938-4403-a5c0-a7310f3a314f}</t>
  </si>
  <si>
    <t>&gt;&gt;  skryté sloupce  &lt;&lt;</t>
  </si>
  <si>
    <t>0,01</t>
  </si>
  <si>
    <t>21</t>
  </si>
  <si>
    <t>12</t>
  </si>
  <si>
    <t>v ---  níže se nacházejí doplnkové a pomocné údaje k sestavám  --- v</t>
  </si>
  <si>
    <t>0,001</t>
  </si>
  <si>
    <t>Kód:</t>
  </si>
  <si>
    <t>Stavba:</t>
  </si>
  <si>
    <t>STAVEBNÍ ÚPRAVY OBJEKTU OBČANSKÉ VYBAVENOSTI NA PARC. Č. ST. 90 V OBCI KRCHLEBY U NYMBURKA</t>
  </si>
  <si>
    <t>KSO:</t>
  </si>
  <si>
    <t>CC-CZ:</t>
  </si>
  <si>
    <t>Místo:</t>
  </si>
  <si>
    <t>Datum:</t>
  </si>
  <si>
    <t>Zadavatel:</t>
  </si>
  <si>
    <t>IČ:</t>
  </si>
  <si>
    <t>002 39 348</t>
  </si>
  <si>
    <t>Obec Krchleby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</si>
  <si>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</si>
  <si>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</si>
  <si>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</si>
  <si>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</si>
  <si>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</si>
  <si>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</si>
  <si>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</si>
  <si>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</si>
  <si>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</si>
  <si>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</si>
  <si>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</si>
  <si>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</si>
  <si>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</si>
  <si>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</si>
  <si>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</si>
  <si>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</si>
  <si>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</si>
  <si>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</si>
  <si>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</si>
  <si>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</si>
  <si>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</si>
  <si>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</si>
  <si>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</si>
  <si>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</si>
  <si>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</si>
  <si>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</si>
  <si>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</si>
  <si>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</si>
  <si>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</si>
  <si>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</si>
  <si>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</si>
  <si>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</si>
  <si>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</si>
  <si>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</si>
  <si>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</si>
  <si>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</si>
  <si>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</si>
  <si>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</si>
  <si>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</si>
  <si>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</si>
  <si>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</si>
  <si>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</si>
  <si>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</si>
  <si>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</si>
  <si>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</si>
  <si>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</si>
  <si>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</si>
  <si>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</si>
  <si>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</si>
  <si>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</si>
  <si>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</si>
  <si>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</si>
  <si>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</si>
  <si>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</t>
  </si>
  <si>
    <t>STA</t>
  </si>
  <si>
    <t>{ad89a70b-557e-4242-aaab-e6219c490c77}</t>
  </si>
  <si>
    <t>2</t>
  </si>
  <si>
    <t>ZTI</t>
  </si>
  <si>
    <t>{491c429d-5e66-4484-b54e-d8daa51098c0}</t>
  </si>
  <si>
    <t>3</t>
  </si>
  <si>
    <t>ELEKTROINSTALACE</t>
  </si>
  <si>
    <t>{939905ee-a6dd-4463-b631-93d37a4d8c45}</t>
  </si>
  <si>
    <t>4</t>
  </si>
  <si>
    <t>VRN</t>
  </si>
  <si>
    <t>{701c84b5-af00-4d62-b7c5-8aa98e569a44}</t>
  </si>
  <si>
    <t>Objekt:</t>
  </si>
  <si>
    <t>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</si>
  <si>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</si>
  <si>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</si>
  <si>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</si>
  <si>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</si>
  <si>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</si>
  <si>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</si>
  <si>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</si>
  <si>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</si>
  <si>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</si>
  <si>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</si>
  <si>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61 - Úprava povrchů vnitřních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</si>
  <si>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</si>
  <si>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</si>
  <si>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</si>
  <si>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</si>
  <si>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</si>
  <si>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</si>
  <si>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</si>
  <si>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</si>
  <si>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</si>
  <si>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</si>
  <si>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</si>
  <si>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</si>
  <si>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</si>
  <si>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</si>
  <si>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</si>
  <si>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</si>
  <si>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</si>
  <si>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</si>
  <si>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</si>
  <si>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</si>
  <si>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</si>
  <si>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</si>
  <si>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</si>
  <si>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</si>
  <si>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</si>
  <si>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</si>
  <si>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</si>
  <si>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</si>
  <si>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134</t>
  </si>
  <si>
    <t>K</t>
  </si>
  <si>
    <t>122351104</t>
  </si>
  <si>
    <t>Odkopávky a prokopávky nezapažené v hornině třídy těžitelnosti II skupiny 4 objem do 500 m3 strojně</t>
  </si>
  <si>
    <t>m3</t>
  </si>
  <si>
    <t>1709605408</t>
  </si>
  <si>
    <t>PP</t>
  </si>
  <si>
    <t>Odkopávky a prokopávky nezapažené strojně v hornině třídy těžitelnosti II skupiny 4 přes 100 do 500 m3</t>
  </si>
  <si>
    <t>Online PSC</t>
  </si>
  <si>
    <t>https://podminky.urs.cz/item/CS_URS_2024_01/122351104</t>
  </si>
  <si>
    <t>VV</t>
  </si>
  <si>
    <t>VYBOURÁNÍ STÁVAJÍCÍ SKLADBY PODLAHY</t>
  </si>
  <si>
    <t>(0,28)*8,27*5,5</t>
  </si>
  <si>
    <t>150</t>
  </si>
  <si>
    <t>162651111</t>
  </si>
  <si>
    <t>Vodorovné přemístění přes 3 000 do 4000 m výkopku/sypaniny z horniny třídy těžitelnosti I skupiny 1 až 3</t>
  </si>
  <si>
    <t>-316448561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</si>
  <si>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</si>
  <si>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https://podminky.urs.cz/item/CS_URS_2024_01/162651111</t>
  </si>
  <si>
    <t>ODVOZ ZEMINY NA SKLÁDKU DLE DODAVATELE</t>
  </si>
  <si>
    <t>12,736</t>
  </si>
  <si>
    <t>147</t>
  </si>
  <si>
    <t>167151111</t>
  </si>
  <si>
    <t>Nakládání výkopku z hornin třídy těžitelnosti I skupiny 1 až 3 přes 100 m3</t>
  </si>
  <si>
    <t>229906464</t>
  </si>
  <si>
    <t>Nakládání, skládání a překládání neulehlého výkopku nebo sypaniny strojně nakládání, množství přes 100 m3, z hornin třídy těžitelnosti I, skupiny 1 až 3</t>
  </si>
  <si>
    <t>https://podminky.urs.cz/item/CS_URS_2024_01/167151111</t>
  </si>
  <si>
    <t>SOUČET VYTĚŽENÉ ZEMINY</t>
  </si>
  <si>
    <t>148</t>
  </si>
  <si>
    <t>171201221</t>
  </si>
  <si>
    <t>Poplatek za uložení na skládce (skládkovné) zeminy a kamení kód odpadu 17 05 04</t>
  </si>
  <si>
    <t>t</t>
  </si>
  <si>
    <t>1559642121</t>
  </si>
  <si>
    <t>Poplatek za uložení stavebního odpadu na skládce (skládkovné) zeminy a kamení zatříděného do Katalogu odpadů pod kódem 17 05 04</t>
  </si>
  <si>
    <t>https://podminky.urs.cz/item/CS_URS_2024_01/171201221</t>
  </si>
  <si>
    <t>12,736*1,8</t>
  </si>
  <si>
    <t>149</t>
  </si>
  <si>
    <t>171251201</t>
  </si>
  <si>
    <t>Uložení sypaniny na skládky nebo meziskládky</t>
  </si>
  <si>
    <t>-1531097239</t>
  </si>
  <si>
    <t>Uložení sypaniny na skládky nebo meziskládky bez hutnění s upravením uložené sypaniny do předepsaného tvaru</t>
  </si>
  <si>
    <t>https://podminky.urs.cz/item/CS_URS_2024_01/171251201</t>
  </si>
  <si>
    <t>Zakládání</t>
  </si>
  <si>
    <t>136</t>
  </si>
  <si>
    <t>213141111</t>
  </si>
  <si>
    <t>Zřízení vrstvy z geotextilie v rovině nebo ve sklonu do 1:5 š do 3 m</t>
  </si>
  <si>
    <t>m2</t>
  </si>
  <si>
    <t>1889422988</t>
  </si>
  <si>
    <t>Zřízení vrstvy z geotextilie filtrační, separační, odvodňovací, ochranné, výztužné nebo protierozní v rovině nebo ve sklonu do 1:5, šířky do 3 m</t>
  </si>
  <si>
    <t>https://podminky.urs.cz/item/CS_URS_2024_01/213141111</t>
  </si>
  <si>
    <t>PLOCHA NOVÉ PODLAHY</t>
  </si>
  <si>
    <t>DRUŽINA</t>
  </si>
  <si>
    <t>8,27*5,5</t>
  </si>
  <si>
    <t>137</t>
  </si>
  <si>
    <t>M</t>
  </si>
  <si>
    <t>69311068</t>
  </si>
  <si>
    <t>geotextilie netkaná separační, ochranná, filtrační, drenážní PP 300g/m2</t>
  </si>
  <si>
    <t>8</t>
  </si>
  <si>
    <t>-1924264146</t>
  </si>
  <si>
    <t>45,485*1,05 'Přepočtené koeficientem množství</t>
  </si>
  <si>
    <t>138</t>
  </si>
  <si>
    <t>271532212</t>
  </si>
  <si>
    <t>Podsyp pod základové konstrukce se zhutněním z hrubého kameniva frakce 16 až 32 mm</t>
  </si>
  <si>
    <t>1198809369</t>
  </si>
  <si>
    <t>Podsyp pod základové konstrukce se zhutněním a urovnáním povrchu z kameniva hrubého, frakce 16 - 32 mm</t>
  </si>
  <si>
    <t>https://podminky.urs.cz/item/CS_URS_2024_01/271532212</t>
  </si>
  <si>
    <t>8,27*5,5*0,1</t>
  </si>
  <si>
    <t>139</t>
  </si>
  <si>
    <t>273313711</t>
  </si>
  <si>
    <t>Základové desky z betonu tř. C 20/25</t>
  </si>
  <si>
    <t>-1713822951</t>
  </si>
  <si>
    <t>Základy z betonu prostého desky z betonu kamenem neprokládaného tř. C 20/25</t>
  </si>
  <si>
    <t>https://podminky.urs.cz/item/CS_URS_2024_01/273313711</t>
  </si>
  <si>
    <t>8,27*5,5*0,12</t>
  </si>
  <si>
    <t>140</t>
  </si>
  <si>
    <t>273362021</t>
  </si>
  <si>
    <t>Výztuž základových desek svařovanými sítěmi Kari</t>
  </si>
  <si>
    <t>1179644995</t>
  </si>
  <si>
    <t>Výztuž základů desek ze svařovaných sítí z drátů typu KARI</t>
  </si>
  <si>
    <t>https://podminky.urs.cz/item/CS_URS_2024_01/273362021</t>
  </si>
  <si>
    <t>8,27*5,5*3,5/1000</t>
  </si>
  <si>
    <t>0,159*1,12 'Přepočtené koeficientem množství</t>
  </si>
  <si>
    <t>Svislé a kompletní konstrukce</t>
  </si>
  <si>
    <t>342272245</t>
  </si>
  <si>
    <t>Příčka z pórobetonových hladkých tvárnic na tenkovrstvou maltu tl 150 mm</t>
  </si>
  <si>
    <t>180581783</t>
  </si>
  <si>
    <t>Příčky z pórobetonových tvárnic hladkých na tenké maltové lože objemová hmotnost do 500 kg/m3, tloušťka příčky 150 mm</t>
  </si>
  <si>
    <t>https://podminky.urs.cz/item/CS_URS_2024_01/342272245</t>
  </si>
  <si>
    <t>ZAZDĚNÍ STÁVAJÍCÍHO OTVORU - NA OBOU STRANÁCH</t>
  </si>
  <si>
    <t>1*2,3*2</t>
  </si>
  <si>
    <t>5</t>
  </si>
  <si>
    <t>342291121</t>
  </si>
  <si>
    <t>Ukotvení příček k cihelným konstrukcím plochými kotvami</t>
  </si>
  <si>
    <t>m</t>
  </si>
  <si>
    <t>-429691821</t>
  </si>
  <si>
    <t>Ukotvení příček plochými kotvami, do konstrukce cihelné</t>
  </si>
  <si>
    <t>https://podminky.urs.cz/item/CS_URS_2024_01/342291121</t>
  </si>
  <si>
    <t>2,3*2</t>
  </si>
  <si>
    <t>6</t>
  </si>
  <si>
    <t>Úpravy povrchů, podlahy a osazování výplní</t>
  </si>
  <si>
    <t>109</t>
  </si>
  <si>
    <t>612142001</t>
  </si>
  <si>
    <t>Pletivo sklovláknité vnitřních stěn vtlačené do tmelu</t>
  </si>
  <si>
    <t>1875363785</t>
  </si>
  <si>
    <t>Pletivo vnitřních ploch v ploše nebo pruzích, na plném podkladu sklovláknité vtlačené do tmelu včetně tmelu stěn</t>
  </si>
  <si>
    <t>https://podminky.urs.cz/item/CS_URS_2024_01/612142001</t>
  </si>
  <si>
    <t>PLOCHA NOVÉHO ZDIVA</t>
  </si>
  <si>
    <t>2,5*1,5*2</t>
  </si>
  <si>
    <t>111</t>
  </si>
  <si>
    <t>612325412</t>
  </si>
  <si>
    <t>Oprava vnitřní vápenocementové hladké omítky stěn v rozsahu plochy přes 10 do 30 %</t>
  </si>
  <si>
    <t>-1526199104</t>
  </si>
  <si>
    <t>Oprava vápenocementové omítky vnitřních ploch hladké, tloušťky do 20 mm stěn, v rozsahu opravované plochy přes 10 do 30%</t>
  </si>
  <si>
    <t>https://podminky.urs.cz/item/CS_URS_2024_01/612325412</t>
  </si>
  <si>
    <t>PŘÍPRAVA OMÍTEK NA NOVÉ OMÍTKY SÁDROVÉ</t>
  </si>
  <si>
    <t>(8,27+8,27+5,5+5,5)*3,25</t>
  </si>
  <si>
    <t>126</t>
  </si>
  <si>
    <t>612341121</t>
  </si>
  <si>
    <t>Sádrová nebo vápenosádrová omítka hladká jednovrstvá vnitřních stěn nanášená ručně</t>
  </si>
  <si>
    <t>-57282830</t>
  </si>
  <si>
    <t>Omítka sádrová nebo vápenosádrová vnitřních ploch nanášená ručně jednovrstvá, tloušťky do 10 mm hladká svislých konstrukcí stěn</t>
  </si>
  <si>
    <t>https://podminky.urs.cz/item/CS_URS_2024_01/612341121</t>
  </si>
  <si>
    <t>127</t>
  </si>
  <si>
    <t>632441220</t>
  </si>
  <si>
    <t>Potěr anhydritový samonivelační litý C25 přes 45 do 50 mm</t>
  </si>
  <si>
    <t>-250798126</t>
  </si>
  <si>
    <t>Potěr anhydritový samonivelační litý tř. C 25, tl. přes 45 do 50 mm</t>
  </si>
  <si>
    <t>https://podminky.urs.cz/item/CS_URS_2024_01/632441220</t>
  </si>
  <si>
    <t>DRUŽINA PLOCHA PODLAHY</t>
  </si>
  <si>
    <t>113</t>
  </si>
  <si>
    <t>634112113</t>
  </si>
  <si>
    <t>Obvodová dilatace podlahovým páskem z pěnového PE mezi stěnou a mazaninou nebo potěrem v 80 mm</t>
  </si>
  <si>
    <t>2143651180</t>
  </si>
  <si>
    <t>Obvodová dilatace mezi stěnou a mazaninou nebo potěrem podlahovým páskem z pěnového PE tl. do 10 mm, výšky 80 mm</t>
  </si>
  <si>
    <t>https://podminky.urs.cz/item/CS_URS_2024_01/634112113</t>
  </si>
  <si>
    <t>OBVOD PODLAHY</t>
  </si>
  <si>
    <t>(8,27+8,27+5,5+5,5)</t>
  </si>
  <si>
    <t>61</t>
  </si>
  <si>
    <t>Úprava povrchů vnitřních</t>
  </si>
  <si>
    <t>15</t>
  </si>
  <si>
    <t>619995001</t>
  </si>
  <si>
    <t>Začištění omítek kolem oken, dveří, podlah nebo obkladů</t>
  </si>
  <si>
    <t>-1477230824</t>
  </si>
  <si>
    <t>Začištění omítek (s dodáním hmot) kolem oken, dveří, podlah, obkladů apod.</t>
  </si>
  <si>
    <t>https://podminky.urs.cz/item/CS_URS_2024_01/619995001</t>
  </si>
  <si>
    <t>ZAČIŠTĚNÍ OBKLADU</t>
  </si>
  <si>
    <t>(1,2+2+2+1,2)</t>
  </si>
  <si>
    <t>ZAČIŠTĚNÍ OKEN</t>
  </si>
  <si>
    <t>(2,3+1,3+2,3+1,3)*2</t>
  </si>
  <si>
    <t>ZAČIŠTĚNÍ DVEŘÍ</t>
  </si>
  <si>
    <t>(0,9+1,97+1,97)</t>
  </si>
  <si>
    <t>Součet</t>
  </si>
  <si>
    <t>9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</si>
  <si>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</si>
  <si>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</si>
  <si>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</si>
  <si>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</si>
  <si>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-1906560336</t>
  </si>
  <si>
    <t>Lešení pomocné pracovní pro objekty pozemních staveb pro zatížení do 150 kg/m2, o výšce lešeňové podlahy do 1,9 m</t>
  </si>
  <si>
    <t>https://podminky.urs.cz/item/CS_URS_2024_01/949101111</t>
  </si>
  <si>
    <t>DRUŽINA PODLAHOVÁ PLOCHA</t>
  </si>
  <si>
    <t>17</t>
  </si>
  <si>
    <t>952901111</t>
  </si>
  <si>
    <t>Vyčištění budov bytové a občanské výstavby při výšce podlaží do 4 m</t>
  </si>
  <si>
    <t>989060324</t>
  </si>
  <si>
    <t>Vyčištění budov nebo objektů před předáním do užívání budov bytové nebo občanské výstavby, světlé výšky podlaží do 4 m</t>
  </si>
  <si>
    <t>https://podminky.urs.cz/item/CS_URS_2024_01/952901111</t>
  </si>
  <si>
    <t>128</t>
  </si>
  <si>
    <t>962032241</t>
  </si>
  <si>
    <t>Bourání zdiva z cihel pálených nebo vápenopískových na MC přes 1 m3</t>
  </si>
  <si>
    <t>527309663</t>
  </si>
  <si>
    <t>Bourání zdiva nadzákladového z cihel pálených plných nebo lícových nebo vápenopískových, na maltu cementovou, objemu přes 1 m3</t>
  </si>
  <si>
    <t>https://podminky.urs.cz/item/CS_URS_2024_01/962032241</t>
  </si>
  <si>
    <t>DEMONTÁŽ ZDĚNÉ PŘÍČKY</t>
  </si>
  <si>
    <t>(5,5*3,25*0,17)</t>
  </si>
  <si>
    <t>129</t>
  </si>
  <si>
    <t>965042241</t>
  </si>
  <si>
    <t>Bourání podkladů pod dlažby nebo mazanin betonových nebo z litého asfaltu tl přes 100 mm pl přes 4 m2</t>
  </si>
  <si>
    <t>-315596055</t>
  </si>
  <si>
    <t>Bourání mazanin betonových nebo z litého asfaltu tl. přes 100 mm, plochy přes 4 m2</t>
  </si>
  <si>
    <t>https://podminky.urs.cz/item/CS_URS_2024_01/965042241</t>
  </si>
  <si>
    <t>(0,1+0,12+0,18+0,01+0,06+0,01-0,28)*8,27*5,5</t>
  </si>
  <si>
    <t>115</t>
  </si>
  <si>
    <t>968072455</t>
  </si>
  <si>
    <t>Vybourání kovových dveřních zárubní pl do 2 m2</t>
  </si>
  <si>
    <t>1238212030</t>
  </si>
  <si>
    <t>Vybourání kovových rámů oken s křídly, dveřních zárubní, vrat, stěn, ostění nebo obkladů dveřních zárubní, plochy do 2 m2</t>
  </si>
  <si>
    <t>https://podminky.urs.cz/item/CS_URS_2024_01/968072455</t>
  </si>
  <si>
    <t>DEMONTÁŽ STÁVAJÍCÍCH OCELOVÝCH ZÁRUBNÍ</t>
  </si>
  <si>
    <t>"dveře do družiny z družiny"0,8*1,97</t>
  </si>
  <si>
    <t>"dveře do družiny z chodby"0,9*1,97</t>
  </si>
  <si>
    <t>997</t>
  </si>
  <si>
    <t>Přesun sutě</t>
  </si>
  <si>
    <t>130</t>
  </si>
  <si>
    <t>997006512</t>
  </si>
  <si>
    <t>Vodorovné doprava suti s naložením a složením na skládku přes 100 m do 1 km</t>
  </si>
  <si>
    <t>986235507</t>
  </si>
  <si>
    <t>Vodorovná doprava suti na skládku s naložením na dopravní prostředek a složením přes 100 m do 1 km</t>
  </si>
  <si>
    <t>https://podminky.urs.cz/item/CS_URS_2024_01/997006512</t>
  </si>
  <si>
    <t>131</t>
  </si>
  <si>
    <t>997006519</t>
  </si>
  <si>
    <t>Příplatek k vodorovnému přemístění suti na skládku ZKD 1 km přes 1 km</t>
  </si>
  <si>
    <t>116907095</t>
  </si>
  <si>
    <t>Vodorovná doprava suti na skládku Příplatek k ceně -6512 za každý další i započatý 1 km</t>
  </si>
  <si>
    <t>https://podminky.urs.cz/item/CS_URS_2024_01/997006519</t>
  </si>
  <si>
    <t>VZDÁLENOST URČENA DLE KONKRÉTNÍHO ZHOTOVITELE</t>
  </si>
  <si>
    <t>26,194</t>
  </si>
  <si>
    <t>132</t>
  </si>
  <si>
    <t>997013631</t>
  </si>
  <si>
    <t>Poplatek za uložení na skládce (skládkovné) stavebního odpadu směsného kód odpadu 17 09 04</t>
  </si>
  <si>
    <t>630792345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</si>
  <si>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</si>
  <si>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</si>
  <si>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998</t>
  </si>
  <si>
    <t>Přesun hmot</t>
  </si>
  <si>
    <t>133</t>
  </si>
  <si>
    <t>998011001</t>
  </si>
  <si>
    <t>Přesun hmot pro budovy zděné v do 6 m</t>
  </si>
  <si>
    <t>-455348586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</si>
  <si>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</si>
  <si>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https://podminky.urs.cz/item/CS_URS_2024_01/998011001</t>
  </si>
  <si>
    <t>PSV</t>
  </si>
  <si>
    <t>Práce a dodávky PSV</t>
  </si>
  <si>
    <t>711</t>
  </si>
  <si>
    <t>Izolace proti vodě, vlhkosti a plynům</t>
  </si>
  <si>
    <t>141</t>
  </si>
  <si>
    <t>711111001</t>
  </si>
  <si>
    <t>Provedení izolace proti zemní vlhkosti vodorovné za studena nátěrem penetračním</t>
  </si>
  <si>
    <t>1693534082</t>
  </si>
  <si>
    <t>Provedení izolace proti zemní vlhkosti natěradly a tmely za studena na ploše vodorovné V nátěrem penetračním</t>
  </si>
  <si>
    <t>https://podminky.urs.cz/item/CS_URS_2024_01/711111001</t>
  </si>
  <si>
    <t>142</t>
  </si>
  <si>
    <t>711141559</t>
  </si>
  <si>
    <t>Provedení izolace proti zemní vlhkosti pásy přitavením vodorovné NAIP</t>
  </si>
  <si>
    <t>690417291</t>
  </si>
  <si>
    <t>Provedení izolace proti zemní vlhkosti pásy přitavením NAIP na ploše vodorovné V</t>
  </si>
  <si>
    <t>https://podminky.urs.cz/item/CS_URS_2024_01/711141559</t>
  </si>
  <si>
    <t>151</t>
  </si>
  <si>
    <t>62836109</t>
  </si>
  <si>
    <t>pás asfaltový natavitelný oxidovaný s vložkou z hliníkové fólie / hliníkové fólie s textilií, se spalitelnou PE folií nebo jemnozrnným minerálním posypem tl 3,5mm</t>
  </si>
  <si>
    <t>32</t>
  </si>
  <si>
    <t>-699744258</t>
  </si>
  <si>
    <t>KONKRÉTNÍ TYP DLE PD</t>
  </si>
  <si>
    <t>45,485*1,1 'Přepočtené koeficientem množství</t>
  </si>
  <si>
    <t>152</t>
  </si>
  <si>
    <t>62833158</t>
  </si>
  <si>
    <t>pás asfaltový natavitelný oxidovaný s vložkou ze skleněné tkaniny typu G200, s jemnozrnným minerálním posypem tl 4,0mm</t>
  </si>
  <si>
    <t>-1275250759</t>
  </si>
  <si>
    <t>153</t>
  </si>
  <si>
    <t>998711201</t>
  </si>
  <si>
    <t>Přesun hmot procentní pro izolace proti vodě, vlhkosti a plynům v objektech v do 6 m</t>
  </si>
  <si>
    <t>%</t>
  </si>
  <si>
    <t>-553749535</t>
  </si>
  <si>
    <t>Přesun hmot pro izolace proti vodě, vlhkosti a plynům stanovený procentní sazbou (%) z ceny vodorovná dopravní vzdálenost do 50 m základní v objektech výšky do 6 m</t>
  </si>
  <si>
    <t>https://podminky.urs.cz/item/CS_URS_2024_01/998711201</t>
  </si>
  <si>
    <t>713</t>
  </si>
  <si>
    <t>Izolace tepelné</t>
  </si>
  <si>
    <t>155</t>
  </si>
  <si>
    <t>713121121</t>
  </si>
  <si>
    <t>Montáž izolace tepelné podlah volně kladenými rohožemi, pásy, dílci, deskami 2 vrstvy</t>
  </si>
  <si>
    <t>660038399</t>
  </si>
  <si>
    <t>Montáž tepelné izolace podlah rohožemi, pásy, deskami, dílci, bloky (izolační materiál ve specifikaci) kladenými volně dvouvrstvá</t>
  </si>
  <si>
    <t>https://podminky.urs.cz/item/CS_URS_2024_01/713121121</t>
  </si>
  <si>
    <t>158</t>
  </si>
  <si>
    <t>28372308</t>
  </si>
  <si>
    <t>deska EPS 100 pro konstrukce s běžným zatížením λ=0,037 tl 80mm</t>
  </si>
  <si>
    <t>1362207916</t>
  </si>
  <si>
    <t>159</t>
  </si>
  <si>
    <t>28372309</t>
  </si>
  <si>
    <t>deska EPS 100 pro konstrukce s běžným zatížením λ=0,037 tl 100mm</t>
  </si>
  <si>
    <t>838113621</t>
  </si>
  <si>
    <t>157</t>
  </si>
  <si>
    <t>998713202</t>
  </si>
  <si>
    <t>Přesun hmot procentní pro izolace tepelné v objektech v přes 6 do 12 m</t>
  </si>
  <si>
    <t>-723854501</t>
  </si>
  <si>
    <t>Přesun hmot pro izolace tepelné stanovený procentní sazbou (%) z ceny vodorovná dopravní vzdálenost do 50 m s užitím mechanizace v objektech výšky přes 6 do 12 m</t>
  </si>
  <si>
    <t>https://podminky.urs.cz/item/CS_URS_2024_01/998713202</t>
  </si>
  <si>
    <t>763</t>
  </si>
  <si>
    <t>Konstrukce suché výstavby</t>
  </si>
  <si>
    <t>105</t>
  </si>
  <si>
    <t>763131555</t>
  </si>
  <si>
    <t>SDK podhled deska 1x akustická 12,5 s izolací jednovrstvá spodní kce profil CD+UD Rw 60 dB</t>
  </si>
  <si>
    <t>470456846</t>
  </si>
  <si>
    <t>Podhled ze sádrokartonových desek jednovrstvá zavěšená spodní konstrukce z ocelových profilů CD, UD jednoduše opláštěná deskou akustickou, tl. 12,5 mm, s izolací, Rw do 60 dB</t>
  </si>
  <si>
    <t>https://podminky.urs.cz/item/CS_URS_2024_01/763131555</t>
  </si>
  <si>
    <t>SDK DESKA - Gyptone BIG Quattro 41 Activ´Air  12,5 x 1200 x 2400 hr.B1 - 4T</t>
  </si>
  <si>
    <t>PLOCHA DRUŽINY</t>
  </si>
  <si>
    <t>45,48</t>
  </si>
  <si>
    <t>106</t>
  </si>
  <si>
    <t>763131751</t>
  </si>
  <si>
    <t>Montáž parotěsné zábrany do SDK podhledu</t>
  </si>
  <si>
    <t>1297373160</t>
  </si>
  <si>
    <t>Podhled ze sádrokartonových desek ostatní práce a konstrukce na podhledech ze sádrokartonových desek montáž parotěsné zábrany</t>
  </si>
  <si>
    <t>https://podminky.urs.cz/item/CS_URS_2024_01/763131751</t>
  </si>
  <si>
    <t>107</t>
  </si>
  <si>
    <t>28329274</t>
  </si>
  <si>
    <t>fólie PE vyztužená pro parotěsnou vrstvu (reakce na oheň - třída E) 110g/m2</t>
  </si>
  <si>
    <t>-11130556</t>
  </si>
  <si>
    <t>45,48*1,1235 'Přepočtené koeficientem množství</t>
  </si>
  <si>
    <t>154</t>
  </si>
  <si>
    <t>998763401</t>
  </si>
  <si>
    <t>Přesun hmot procentní pro konstrukce montované z desek v objektech v do 6 m</t>
  </si>
  <si>
    <t>-4392493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</si>
  <si>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</si>
  <si>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https://podminky.urs.cz/item/CS_URS_2024_01/998763401</t>
  </si>
  <si>
    <t>776</t>
  </si>
  <si>
    <t>Podlahy povlakové</t>
  </si>
  <si>
    <t>63</t>
  </si>
  <si>
    <t>776111115</t>
  </si>
  <si>
    <t>Broušení podkladu povlakových podlah před litím stěrky</t>
  </si>
  <si>
    <t>-176442107</t>
  </si>
  <si>
    <t>Příprava podkladu povlakových podlah a stěn broušení podlah stávajícího podkladu před litím stěrky</t>
  </si>
  <si>
    <t>https://podminky.urs.cz/item/CS_URS_2024_01/776111115</t>
  </si>
  <si>
    <t>65</t>
  </si>
  <si>
    <t>776111311</t>
  </si>
  <si>
    <t>Vysátí podkladu povlakových podlah</t>
  </si>
  <si>
    <t>61860477</t>
  </si>
  <si>
    <t>Příprava podkladu povlakových podlah a stěn vysátí podlah</t>
  </si>
  <si>
    <t>https://podminky.urs.cz/item/CS_URS_2024_01/776111311</t>
  </si>
  <si>
    <t>66</t>
  </si>
  <si>
    <t>776121112</t>
  </si>
  <si>
    <t>Vodou ředitelná penetrace savého podkladu povlakových podlah</t>
  </si>
  <si>
    <t>-1646768437</t>
  </si>
  <si>
    <t>Příprava podkladu povlakových podlah a stěn penetrace vodou ředitelná podlah</t>
  </si>
  <si>
    <t>https://podminky.urs.cz/item/CS_URS_2024_01/776121112</t>
  </si>
  <si>
    <t>67</t>
  </si>
  <si>
    <t>776141114</t>
  </si>
  <si>
    <t>Stěrka podlahová nivelační pro vyrovnání podkladu povlakových podlah pevnosti 20 MPa tl přes 8 do 10 mm</t>
  </si>
  <si>
    <t>435945646</t>
  </si>
  <si>
    <t>Příprava podkladu povlakových podlah a stěn vyrovnání samonivelační stěrkou podlah min.pevnosti 20 MPa, tloušťky přes 8 do 10 mm</t>
  </si>
  <si>
    <t>https://podminky.urs.cz/item/CS_URS_2024_01/776141114</t>
  </si>
  <si>
    <t>160</t>
  </si>
  <si>
    <t>776221111</t>
  </si>
  <si>
    <t>Lepení pásů z PVC standardním lepidlem</t>
  </si>
  <si>
    <t>-678493528</t>
  </si>
  <si>
    <t>Montáž podlahovin z PVC lepením standardním lepidlem z pásů</t>
  </si>
  <si>
    <t>https://podminky.urs.cz/item/CS_URS_2024_01/776221111</t>
  </si>
  <si>
    <t>162</t>
  </si>
  <si>
    <t>28411145</t>
  </si>
  <si>
    <t>PVC vinyl homogenní protiskluzná se vsypem a výztuž. vrstvou tl 3,00mm nášlapná vrstva 3,00mm, hořlavost Bfl-s1, třída zátěže 34/43, útlum 10dB, bodová zátěž &lt;= 0,10mm, protiskluznost R12</t>
  </si>
  <si>
    <t>-915688560</t>
  </si>
  <si>
    <t>KONKRÉTNÍ TYP DLE SCHVÁLENÍ INVESTORA</t>
  </si>
  <si>
    <t>163</t>
  </si>
  <si>
    <t>776411112</t>
  </si>
  <si>
    <t>Montáž obvodových soklíků výšky do 100 mm</t>
  </si>
  <si>
    <t>-1121432891</t>
  </si>
  <si>
    <t>Montáž soklíků lepením obvodových, výšky přes 80 do 100 mm</t>
  </si>
  <si>
    <t>https://podminky.urs.cz/item/CS_URS_2024_01/776411112</t>
  </si>
  <si>
    <t>OBVOD MÍSTNOSTI DRUŽINY</t>
  </si>
  <si>
    <t>8,27+8,27+5,5+5,5</t>
  </si>
  <si>
    <t>164</t>
  </si>
  <si>
    <t>28411010</t>
  </si>
  <si>
    <t>lišta soklová PVC 20x100mm</t>
  </si>
  <si>
    <t>-1744478459</t>
  </si>
  <si>
    <t>27,54*1,02 'Přepočtené koeficientem množství</t>
  </si>
  <si>
    <t>165</t>
  </si>
  <si>
    <t>998776201</t>
  </si>
  <si>
    <t>Přesun hmot procentní pro podlahy povlakové v objektech v do 6 m</t>
  </si>
  <si>
    <t>-1011072944</t>
  </si>
  <si>
    <t>Přesun hmot pro podlahy povlakové stanovený procentní sazbou (%) z ceny vodorovná dopravní vzdálenost do 50 m základní v objektech výšky do 6 m</t>
  </si>
  <si>
    <t>https://podminky.urs.cz/item/CS_URS_2024_01/998776201</t>
  </si>
  <si>
    <t>781</t>
  </si>
  <si>
    <t>Dokončovací práce - obklady</t>
  </si>
  <si>
    <t>86</t>
  </si>
  <si>
    <t>781111011</t>
  </si>
  <si>
    <t>Ometení (oprášení) stěny při přípravě podkladu</t>
  </si>
  <si>
    <t>-610367444</t>
  </si>
  <si>
    <t>Příprava podkladu před provedením obkladu oprášení (ometení) stěny</t>
  </si>
  <si>
    <t>https://podminky.urs.cz/item/CS_URS_2024_01/781111011</t>
  </si>
  <si>
    <t>OBKLAD U UMYVADLA</t>
  </si>
  <si>
    <t>1,2*2</t>
  </si>
  <si>
    <t>87</t>
  </si>
  <si>
    <t>781121011</t>
  </si>
  <si>
    <t>Nátěr penetrační na stěnu</t>
  </si>
  <si>
    <t>-918737136</t>
  </si>
  <si>
    <t>Příprava podkladu před provedením obkladu nátěr penetrační na stěnu</t>
  </si>
  <si>
    <t>https://podminky.urs.cz/item/CS_URS_2024_01/781121011</t>
  </si>
  <si>
    <t>88</t>
  </si>
  <si>
    <t>781131112</t>
  </si>
  <si>
    <t>Izolace pod obklad nátěrem nebo stěrkou ve dvou vrstvách</t>
  </si>
  <si>
    <t>1253082637</t>
  </si>
  <si>
    <t>Izolace stěny pod obklad izolace nátěrem nebo stěrkou ve dvou vrstvách</t>
  </si>
  <si>
    <t>https://podminky.urs.cz/item/CS_URS_2024_01/781131112</t>
  </si>
  <si>
    <t>89</t>
  </si>
  <si>
    <t>781151031</t>
  </si>
  <si>
    <t>Celoplošné vyrovnání podkladu stěrkou tl 3 mm</t>
  </si>
  <si>
    <t>-1547242244</t>
  </si>
  <si>
    <t>Příprava podkladu před provedením obkladu celoplošné vyrovnání podkladu stěrkou, tloušťky 3 mm</t>
  </si>
  <si>
    <t>https://podminky.urs.cz/item/CS_URS_2024_01/781151031</t>
  </si>
  <si>
    <t>166</t>
  </si>
  <si>
    <t>781472216</t>
  </si>
  <si>
    <t>Montáž obkladů keramických hladkých lepených cementovým flexibilním lepidlem přes 9 do 12 ks/m2</t>
  </si>
  <si>
    <t>-1142274723</t>
  </si>
  <si>
    <t>Montáž keramických obkladů stěn lepených cementovým flexibilním lepidlem hladkých přes 9 do 12 ks/m2</t>
  </si>
  <si>
    <t>https://podminky.urs.cz/item/CS_URS_2024_01/781472216</t>
  </si>
  <si>
    <t>167</t>
  </si>
  <si>
    <t>59761718</t>
  </si>
  <si>
    <t>obklad keramický nemrazuvzdorný povrch hladký/matný tl do 10mm přes 6 do 9ks/m2</t>
  </si>
  <si>
    <t>625027537</t>
  </si>
  <si>
    <t>2,4*1,05 'Přepočtené koeficientem množství</t>
  </si>
  <si>
    <t>93</t>
  </si>
  <si>
    <t>781495142</t>
  </si>
  <si>
    <t>Průnik obkladem kruhový přes DN 30 do DN 90</t>
  </si>
  <si>
    <t>kus</t>
  </si>
  <si>
    <t>-163624515</t>
  </si>
  <si>
    <t>Obklad - dokončující práce průnik obkladem kruhový, bez izolace přes DN 30 do DN 90</t>
  </si>
  <si>
    <t>https://podminky.urs.cz/item/CS_URS_2024_01/781495142</t>
  </si>
  <si>
    <t>PŘÍVOD VODY</t>
  </si>
  <si>
    <t>ODPAD</t>
  </si>
  <si>
    <t>168</t>
  </si>
  <si>
    <t>998781201</t>
  </si>
  <si>
    <t>Přesun hmot procentní pro obklady keramické v objektech v do 6 m</t>
  </si>
  <si>
    <t>-436769374</t>
  </si>
  <si>
    <t>Přesun hmot pro obklady keramické stanovený procentní sazbou (%) z ceny vodorovná dopravní vzdálenost do 50 m základní v objektech výšky do 6 m</t>
  </si>
  <si>
    <t>https://podminky.urs.cz/item/CS_URS_2024_01/998781201</t>
  </si>
  <si>
    <t>784</t>
  </si>
  <si>
    <t>Dokončovací práce - malby a tapety</t>
  </si>
  <si>
    <t>99</t>
  </si>
  <si>
    <t>784121001</t>
  </si>
  <si>
    <t>Oškrabání malby v místnostech v do 3,80 m</t>
  </si>
  <si>
    <t>-1476230092</t>
  </si>
  <si>
    <t>Oškrabání malby v místnostech výšky do 3,80 m</t>
  </si>
  <si>
    <t>https://podminky.urs.cz/item/CS_URS_2024_01/784121001</t>
  </si>
  <si>
    <t>PLOCHA STĚN DRUŽINY</t>
  </si>
  <si>
    <t>100</t>
  </si>
  <si>
    <t>784171101</t>
  </si>
  <si>
    <t>Zakrytí vnitřních podlah včetně pozdějšího odkrytí</t>
  </si>
  <si>
    <t>-1176285112</t>
  </si>
  <si>
    <t>Zakrytí nemalovaných ploch (materiál ve specifikaci) včetně pozdějšího odkrytí podlah</t>
  </si>
  <si>
    <t>https://podminky.urs.cz/item/CS_URS_2024_01/784171101</t>
  </si>
  <si>
    <t>101</t>
  </si>
  <si>
    <t>581248440</t>
  </si>
  <si>
    <t>fólie pro malířské potřeby zakrývací tl 25µ 4x5m</t>
  </si>
  <si>
    <t>-1953613087</t>
  </si>
  <si>
    <t>102</t>
  </si>
  <si>
    <t>784181101</t>
  </si>
  <si>
    <t>Základní akrylátová jednonásobná bezbarvá penetrace podkladu v místnostech v do 3,80 m</t>
  </si>
  <si>
    <t>-133969390</t>
  </si>
  <si>
    <t>Penetrace podkladu jednonásobná základní akrylátová bezbarvá v místnostech výšky do 3,80 m</t>
  </si>
  <si>
    <t>https://podminky.urs.cz/item/CS_URS_2024_01/784181101</t>
  </si>
  <si>
    <t>103</t>
  </si>
  <si>
    <t>784211101</t>
  </si>
  <si>
    <t>Dvojnásobné bílé malby ze směsí za mokra výborně oděruvzdorných v místnostech v do 3,80 m</t>
  </si>
  <si>
    <t>-1972001555</t>
  </si>
  <si>
    <t>Malby z malířských směsí oděruvzdorných za mokra dvojnásobné, bílé za mokra oděruvzdorné výborně v místnostech výšky do 3,80 m</t>
  </si>
  <si>
    <t>https://podminky.urs.cz/item/CS_URS_2024_01/784211101</t>
  </si>
  <si>
    <t>HZS</t>
  </si>
  <si>
    <t>Hodinové zúčtovací sazby</t>
  </si>
  <si>
    <t>121</t>
  </si>
  <si>
    <t>HZS1311</t>
  </si>
  <si>
    <t>Hodinová zúčtovací sazba omítkář</t>
  </si>
  <si>
    <t>hod</t>
  </si>
  <si>
    <t>512</t>
  </si>
  <si>
    <t>-701333071</t>
  </si>
  <si>
    <t>Hodinové zúčtovací sazby profesí HSV provádění konstrukcí omítkář</t>
  </si>
  <si>
    <t>https://podminky.urs.cz/item/CS_URS_2024_01/HZS1311</t>
  </si>
  <si>
    <t>PRÁCE NEUVEDENÉ A NEZAHRNUTÉ</t>
  </si>
  <si>
    <t>124</t>
  </si>
  <si>
    <t>HZS2321</t>
  </si>
  <si>
    <t>Hodinová zúčtovací sazba obkladač</t>
  </si>
  <si>
    <t>-1982267509</t>
  </si>
  <si>
    <t>Hodinové zúčtovací sazby profesí PSV úpravy povrchů a podlahy obkladač</t>
  </si>
  <si>
    <t>https://podminky.urs.cz/item/CS_URS_2024_01/HZS2321</t>
  </si>
  <si>
    <t>2 - ZTI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</si>
  <si>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</si>
  <si>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</si>
  <si>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</si>
  <si>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N00 - Nepojmenované práce</t>
  </si>
  <si>
    <t xml:space="preserve">    N01 - Nepojmenovaný díl</t>
  </si>
  <si>
    <t>30</t>
  </si>
  <si>
    <t>973031336</t>
  </si>
  <si>
    <t>Vysekání kapes ve zdivu cihelném na MV nebo MVC pl do 0,16 m2 hl do 450 mm</t>
  </si>
  <si>
    <t>11079567</t>
  </si>
  <si>
    <t>Vysekání výklenků nebo kapes ve zdivu z cihel na maltu vápennou nebo vápenocementovou kapes, plochy do 0,16 m2, hl. do 450 mm</t>
  </si>
  <si>
    <t>https://podminky.urs.cz/item/CS_URS_2024_01/973031336</t>
  </si>
  <si>
    <t>31</t>
  </si>
  <si>
    <t>974032164</t>
  </si>
  <si>
    <t>Vysekání rýh ve stěnách nebo příčkách z dutých cihel nebo tvárnic hl do 150 mm š do 150 mm</t>
  </si>
  <si>
    <t>-1441758848</t>
  </si>
  <si>
    <t>Vysekání rýh ve stěnách nebo příčkách z dutých cihel, tvárnic, desek z dutých cihel nebo tvárnic do hl. 150 mm a šířky do 150 mm</t>
  </si>
  <si>
    <t>https://podminky.urs.cz/item/CS_URS_2024_01/974032164</t>
  </si>
  <si>
    <t>-954138559</t>
  </si>
  <si>
    <t>33</t>
  </si>
  <si>
    <t>-334321313</t>
  </si>
  <si>
    <t>0,366</t>
  </si>
  <si>
    <t>34</t>
  </si>
  <si>
    <t>-1487543056</t>
  </si>
  <si>
    <t>721</t>
  </si>
  <si>
    <t>Zdravotechnika - vnitřní kanalizace</t>
  </si>
  <si>
    <t>721174044</t>
  </si>
  <si>
    <t>Potrubí kanalizační z PP připojovací DN 75</t>
  </si>
  <si>
    <t>917676593</t>
  </si>
  <si>
    <t>Potrubí z trub polypropylenových připojovací DN 75</t>
  </si>
  <si>
    <t>https://podminky.urs.cz/item/CS_URS_2024_01/721174044</t>
  </si>
  <si>
    <t>721194107</t>
  </si>
  <si>
    <t>Vyvedení a upevnění odpadních výpustek DN 70</t>
  </si>
  <si>
    <t>-1141126710</t>
  </si>
  <si>
    <t>Vyměření přípojek na potrubí vyvedení a upevnění odpadních výpustek DN 70</t>
  </si>
  <si>
    <t>https://podminky.urs.cz/item/CS_URS_2024_01/721194107</t>
  </si>
  <si>
    <t>721290111</t>
  </si>
  <si>
    <t>Zkouška těsnosti potrubí kanalizace vodou DN do 125</t>
  </si>
  <si>
    <t>-2034671040</t>
  </si>
  <si>
    <t>Zkouška těsnosti kanalizace v objektech vodou do DN 125</t>
  </si>
  <si>
    <t>https://podminky.urs.cz/item/CS_URS_2024_01/721290111</t>
  </si>
  <si>
    <t>27</t>
  </si>
  <si>
    <t>998721201</t>
  </si>
  <si>
    <t>Přesun hmot procentní pro vnitřní kanalizaci v objektech v do 6 m</t>
  </si>
  <si>
    <t>-2098574612</t>
  </si>
  <si>
    <t>Přesun hmot pro vnitřní kanalizaci stanovený procentní sazbou (%) z ceny vodorovná dopravní vzdálenost do 50 m základní v objektech výšky do 6 m</t>
  </si>
  <si>
    <t>https://podminky.urs.cz/item/CS_URS_2024_01/998721201</t>
  </si>
  <si>
    <t>722</t>
  </si>
  <si>
    <t>Zdravotechnika - vnitřní vodovod</t>
  </si>
  <si>
    <t>28</t>
  </si>
  <si>
    <t>722174021</t>
  </si>
  <si>
    <t>Potrubí vodovodní plastové PPR svar polyfúze PN 20 D 16x2,7 mm</t>
  </si>
  <si>
    <t>888636463</t>
  </si>
  <si>
    <t>Potrubí z plastových trubek z polypropylenu PPR svařovaných polyfúzně PN 20 (SDR 6) D 16 x 2,7</t>
  </si>
  <si>
    <t>https://podminky.urs.cz/item/CS_URS_2024_01/722174021</t>
  </si>
  <si>
    <t>14</t>
  </si>
  <si>
    <t>722181241</t>
  </si>
  <si>
    <t>Ochrana vodovodního potrubí přilepenými termoizolačními trubicemi z PE tl přes 13 do 20 mm DN do 22 mm</t>
  </si>
  <si>
    <t>1920172474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</si>
  <si>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</si>
  <si>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https://podminky.urs.cz/item/CS_URS_2024_01/722181241</t>
  </si>
  <si>
    <t>722190401</t>
  </si>
  <si>
    <t>Vyvedení a upevnění výpustku DN do 25</t>
  </si>
  <si>
    <t>-317453981</t>
  </si>
  <si>
    <t>Zřízení přípojek na potrubí vyvedení a upevnění výpustek do DN 25</t>
  </si>
  <si>
    <t>https://podminky.urs.cz/item/CS_URS_2024_01/722190401</t>
  </si>
  <si>
    <t>GBO.955V</t>
  </si>
  <si>
    <t>ROHOVÉ ŠROUBENÍ 90° F/F PLOCHÉ TĚSNĚNÍ  3/4" POZINK</t>
  </si>
  <si>
    <t>1183706419</t>
  </si>
  <si>
    <t>722220121</t>
  </si>
  <si>
    <t>Nástěnka pro baterii G 1/2" s jedním závitem</t>
  </si>
  <si>
    <t>pár</t>
  </si>
  <si>
    <t>-811719530</t>
  </si>
  <si>
    <t>Armatury s jedním závitem nástěnky pro baterii G 1/2"</t>
  </si>
  <si>
    <t>https://podminky.urs.cz/item/CS_URS_2024_01/722220121</t>
  </si>
  <si>
    <t>18</t>
  </si>
  <si>
    <t>722290226</t>
  </si>
  <si>
    <t>Zkouška těsnosti vodovodního potrubí závitového DN do 50</t>
  </si>
  <si>
    <t>2124278080</t>
  </si>
  <si>
    <t>Zkoušky, proplach a desinfekce vodovodního potrubí zkoušky těsnosti vodovodního potrubí závitového do DN 50</t>
  </si>
  <si>
    <t>https://podminky.urs.cz/item/CS_URS_2024_01/722290226</t>
  </si>
  <si>
    <t>19</t>
  </si>
  <si>
    <t>722290234</t>
  </si>
  <si>
    <t>Proplach a dezinfekce vodovodního potrubí DN do 80</t>
  </si>
  <si>
    <t>1604546858</t>
  </si>
  <si>
    <t>Zkoušky, proplach a desinfekce vodovodního potrubí proplach a desinfekce vodovodního potrubí do DN 80</t>
  </si>
  <si>
    <t>https://podminky.urs.cz/item/CS_URS_2024_01/722290234</t>
  </si>
  <si>
    <t>29</t>
  </si>
  <si>
    <t>998722201</t>
  </si>
  <si>
    <t>Přesun hmot procentní pro vnitřní vodovod v objektech v do 6 m</t>
  </si>
  <si>
    <t>1894910236</t>
  </si>
  <si>
    <t>Přesun hmot pro vnitřní vodovod stanovený procentní sazbou (%) z ceny vodorovná dopravní vzdálenost do 50 m základní v objektech výšky do 6 m</t>
  </si>
  <si>
    <t>https://podminky.urs.cz/item/CS_URS_2024_01/998722201</t>
  </si>
  <si>
    <t>725</t>
  </si>
  <si>
    <t>Zdravotechnika - zařizovací předměty</t>
  </si>
  <si>
    <t>22</t>
  </si>
  <si>
    <t>725219102</t>
  </si>
  <si>
    <t>Montáž umyvadla připevněného na šrouby do zdiva</t>
  </si>
  <si>
    <t>soubor</t>
  </si>
  <si>
    <t>-126436081</t>
  </si>
  <si>
    <t>Umyvadla montáž umyvadel ostatních typů na šrouby</t>
  </si>
  <si>
    <t>https://podminky.urs.cz/item/CS_URS_2024_01/725219102</t>
  </si>
  <si>
    <t>23</t>
  </si>
  <si>
    <t>64211005</t>
  </si>
  <si>
    <t>umyvadlo keramické závěsné bílé 550x420mm</t>
  </si>
  <si>
    <t>645721107</t>
  </si>
  <si>
    <t>KONKRÉTNÍ TYP UMYVADLA DLE INVESTORA</t>
  </si>
  <si>
    <t>24</t>
  </si>
  <si>
    <t>HZS2211</t>
  </si>
  <si>
    <t>Hodinová zúčtovací sazba instalatér</t>
  </si>
  <si>
    <t>280812536</t>
  </si>
  <si>
    <t>Hodinové zúčtovací sazby profesí PSV provádění stavebních instalací instalatér</t>
  </si>
  <si>
    <t>https://podminky.urs.cz/item/CS_URS_2024_01/HZS2211</t>
  </si>
  <si>
    <t>OSTATNÍ PRÁCE NEZAHRNUTÉ</t>
  </si>
  <si>
    <t>N00</t>
  </si>
  <si>
    <t>Nepojmenované práce</t>
  </si>
  <si>
    <t>N01</t>
  </si>
  <si>
    <t>Nepojmenovaný díl</t>
  </si>
  <si>
    <t>25</t>
  </si>
  <si>
    <t>10</t>
  </si>
  <si>
    <t>Napojení na stávající kanalizační vedení</t>
  </si>
  <si>
    <t>kpl</t>
  </si>
  <si>
    <t>1460857189</t>
  </si>
  <si>
    <t>Hydrant</t>
  </si>
  <si>
    <t>26</t>
  </si>
  <si>
    <t>11</t>
  </si>
  <si>
    <t>Napojení na stávající vodovodní vedení</t>
  </si>
  <si>
    <t>1698007871</t>
  </si>
  <si>
    <t>35</t>
  </si>
  <si>
    <t>Zpětné začištění po provedení napojení vedení včetně malby</t>
  </si>
  <si>
    <t>-887742209</t>
  </si>
  <si>
    <t>3 - ELEKTROINSTALACE</t>
  </si>
  <si>
    <t xml:space="preserve">    741 - Elektroinstalace - silnoproud</t>
  </si>
  <si>
    <t xml:space="preserve">    743 - Elektromontáže - hrubá montáž</t>
  </si>
  <si>
    <t>741</t>
  </si>
  <si>
    <t>Elektroinstalace - silnoproud</t>
  </si>
  <si>
    <t>741110061</t>
  </si>
  <si>
    <t>Montáž trubka plastová ohebná D přes 11 do 23 mm uložená pod omítku</t>
  </si>
  <si>
    <t>-1910029753</t>
  </si>
  <si>
    <t>Montáž trubek elektroinstalačních s nasunutím nebo našroubováním do krabic plastových ohebných, uložených pod omítku, vnější Ø přes 11 do 23 mm</t>
  </si>
  <si>
    <t>https://podminky.urs.cz/item/CS_URS_2024_01/741110061</t>
  </si>
  <si>
    <t>34571150</t>
  </si>
  <si>
    <t>trubka elektroinstalační ohebná z PH, D 12/16mm</t>
  </si>
  <si>
    <t>72077844</t>
  </si>
  <si>
    <t>20*1,05 'Přepočtené koeficientem množství</t>
  </si>
  <si>
    <t>741110311</t>
  </si>
  <si>
    <t>Montáž trubka ochranná do krabic plastová tuhá D do 40 mm uložená volně</t>
  </si>
  <si>
    <t>1059022850</t>
  </si>
  <si>
    <t>Montáž trubek ochranných s nasunutím nebo našroubováním do krabic plastových tuhých, uložených volně, vnitřní Ø do 40 mm</t>
  </si>
  <si>
    <t>https://podminky.urs.cz/item/CS_URS_2024_01/741110311</t>
  </si>
  <si>
    <t>34571360</t>
  </si>
  <si>
    <t>trubka elektroinstalační HDPE tuhá dvouplášťová korugovaná D 32/40mm</t>
  </si>
  <si>
    <t>857218098</t>
  </si>
  <si>
    <t>10*1,05 'Přepočtené koeficientem množství</t>
  </si>
  <si>
    <t>741122015</t>
  </si>
  <si>
    <t>Montáž kabel Cu bez ukončení uložený pod omítku plný kulatý 3x1,5 mm2 (např. CYKY)</t>
  </si>
  <si>
    <t>-1994237128</t>
  </si>
  <si>
    <t>Montáž kabelů měděných bez ukončení uložených pod omítku plných kulatých (např. CYKY), počtu a průřezu žil 3x1,5 mm2</t>
  </si>
  <si>
    <t>https://podminky.urs.cz/item/CS_URS_2024_01/741122015</t>
  </si>
  <si>
    <t>34111030</t>
  </si>
  <si>
    <t>kabel instalační jádro Cu plné izolace PVC plášť PVC 450/750V (CYKY) 3x1,5mm2</t>
  </si>
  <si>
    <t>2107663501</t>
  </si>
  <si>
    <t>50*1,15 'Přepočtené koeficientem množství</t>
  </si>
  <si>
    <t>7</t>
  </si>
  <si>
    <t>741122016</t>
  </si>
  <si>
    <t>Montáž kabel Cu bez ukončení uložený pod omítku plný kulatý 3x2,5 až 6 mm2 (např. CYKY)</t>
  </si>
  <si>
    <t>-1253637516</t>
  </si>
  <si>
    <t>Montáž kabelů měděných bez ukončení uložených pod omítku plných kulatých (např. CYKY), počtu a průřezu žil 3x2,5 až 6 mm2</t>
  </si>
  <si>
    <t>https://podminky.urs.cz/item/CS_URS_2024_01/741122016</t>
  </si>
  <si>
    <t>34111036</t>
  </si>
  <si>
    <t>kabel instalační jádro Cu plné izolace PVC plášť PVC 450/750V (CYKY) 3x2,5mm2</t>
  </si>
  <si>
    <t>-1699822456</t>
  </si>
  <si>
    <t>741130001</t>
  </si>
  <si>
    <t>Ukončení vodič izolovaný do 2,5 mm2 v rozváděči nebo na přístroji</t>
  </si>
  <si>
    <t>1918869503</t>
  </si>
  <si>
    <t>Ukončení vodičů izolovaných s označením a zapojením v rozváděči nebo na přístroji, průřezu žíly do 2,5 mm2</t>
  </si>
  <si>
    <t>https://podminky.urs.cz/item/CS_URS_2024_01/741130001</t>
  </si>
  <si>
    <t>741130005</t>
  </si>
  <si>
    <t>Ukončení vodič izolovaný do 10 mm2 v rozváděči nebo na přístroji</t>
  </si>
  <si>
    <t>1171805020</t>
  </si>
  <si>
    <t>Ukončení vodičů izolovaných s označením a zapojením v rozváděči nebo na přístroji, průřezu žíly do 10 mm2</t>
  </si>
  <si>
    <t>https://podminky.urs.cz/item/CS_URS_2024_01/741130005</t>
  </si>
  <si>
    <t>13</t>
  </si>
  <si>
    <t>741210001</t>
  </si>
  <si>
    <t>Montáž rozvodnice oceloplechová nebo plastová běžná do 20 kg</t>
  </si>
  <si>
    <t>-283310315</t>
  </si>
  <si>
    <t>Montáž rozvodnic oceloplechových nebo plastových bez zapojení vodičů běžných, hmotnosti do 20 kg</t>
  </si>
  <si>
    <t>https://podminky.urs.cz/item/CS_URS_2024_01/741210001</t>
  </si>
  <si>
    <t>NOVÁ JISTÍCÍ SKŘÍN, DO KTERÉ BUDE MÍSTNOST ZAPOJENA</t>
  </si>
  <si>
    <t>JISTÍCÍ SKŘÍŇ VČETNĚ JISTÍCÍCH A DALŠÍCH PRVKŮ POTŘEBNÝCH K ZAPOJENÍ VYJMA UVEDENÝCH</t>
  </si>
  <si>
    <t>35711001</t>
  </si>
  <si>
    <t>rozvodnice zapuštěná, průhledné dveře, IP41, 18 modulárních jednotek, vč. N/pE</t>
  </si>
  <si>
    <t>1508999270</t>
  </si>
  <si>
    <t>741231003</t>
  </si>
  <si>
    <t>Montáž svorkovnice do rozvaděčů - řadová vodič do 10 mm2 se zapojením vodičů</t>
  </si>
  <si>
    <t>314304711</t>
  </si>
  <si>
    <t>Montáž svorkovnic do rozváděčů s popisnými štítky se zapojením vodičů na jedné straně řadových, průřezové plochy vodičů do 10 mm2</t>
  </si>
  <si>
    <t>https://podminky.urs.cz/item/CS_URS_2024_01/741231003</t>
  </si>
  <si>
    <t>20</t>
  </si>
  <si>
    <t>741310001</t>
  </si>
  <si>
    <t>Montáž spínač nástěnný 1-jednopólový prostředí normální se zapojením vodičů</t>
  </si>
  <si>
    <t>1494058358</t>
  </si>
  <si>
    <t>Montáž spínačů jedno nebo dvoupólových nástěnných se zapojením vodičů, pro prostředí normální spínačů, řazení 1-jednopólových</t>
  </si>
  <si>
    <t>https://podminky.urs.cz/item/CS_URS_2024_01/741310001</t>
  </si>
  <si>
    <t>34535071</t>
  </si>
  <si>
    <t>spínač nástěnný jednopólový, řazení 1, IP54, bezšroubové svorky</t>
  </si>
  <si>
    <t>-947312406</t>
  </si>
  <si>
    <t>741313001</t>
  </si>
  <si>
    <t>Montáž zásuvka (polo)zapuštěná bezšroubové připojení 2P+PE se zapojením vodičů</t>
  </si>
  <si>
    <t>-107632888</t>
  </si>
  <si>
    <t>Montáž zásuvek domovních se zapojením vodičů bezšroubové připojení polozapuštěných nebo zapuštěných 10/16 A, provedení 2P + PE</t>
  </si>
  <si>
    <t>https://podminky.urs.cz/item/CS_URS_2024_01/741313001</t>
  </si>
  <si>
    <t>34555201</t>
  </si>
  <si>
    <t>zásuvka zápustná dvojnásobná chráněná, šroubové svorky</t>
  </si>
  <si>
    <t>-977681370</t>
  </si>
  <si>
    <t>40</t>
  </si>
  <si>
    <t>34535011</t>
  </si>
  <si>
    <t>rámeček jednonásobný (s těsnicí manžetou), IP44</t>
  </si>
  <si>
    <t>627445058</t>
  </si>
  <si>
    <t>41</t>
  </si>
  <si>
    <t>34535012</t>
  </si>
  <si>
    <t>rámeček dvojnásobný (s těsnicí manžetou), IP44</t>
  </si>
  <si>
    <t>-1440805423</t>
  </si>
  <si>
    <t>741320105</t>
  </si>
  <si>
    <t>Montáž jističů jednopólových nn do 25 A ve skříni se zapojením vodičů</t>
  </si>
  <si>
    <t>878367619</t>
  </si>
  <si>
    <t>Montáž jističů se zapojením vodičů jednopólových nn do 25 A ve skříni</t>
  </si>
  <si>
    <t>https://podminky.urs.cz/item/CS_URS_2024_01/741320105</t>
  </si>
  <si>
    <t>35822111</t>
  </si>
  <si>
    <t>jistič 1-pólový 16 A vypínací charakteristika B vypínací schopnost 10 kA</t>
  </si>
  <si>
    <t>-217859703</t>
  </si>
  <si>
    <t>44</t>
  </si>
  <si>
    <t>741320115</t>
  </si>
  <si>
    <t>Montáž jističů jednopólových nn do 63 A ve skříni se zapojením vodičů</t>
  </si>
  <si>
    <t>1546271121</t>
  </si>
  <si>
    <t>Montáž jističů se zapojením vodičů jednopólových nn do 63 A ve skříni</t>
  </si>
  <si>
    <t>https://podminky.urs.cz/item/CS_URS_2024_01/741320115</t>
  </si>
  <si>
    <t>45</t>
  </si>
  <si>
    <t>35822133</t>
  </si>
  <si>
    <t>jistič 1-pólový 32 A vypínací charakteristika B vypínací schopnost 6 kA</t>
  </si>
  <si>
    <t>941645441</t>
  </si>
  <si>
    <t>42</t>
  </si>
  <si>
    <t>741320165</t>
  </si>
  <si>
    <t>Montáž jističů třípólových nn do 25 A ve skříni se zapojením vodičů</t>
  </si>
  <si>
    <t>-553567833</t>
  </si>
  <si>
    <t>Montáž jističů se zapojením vodičů třípólových nn do 25 A ve skříni</t>
  </si>
  <si>
    <t>https://podminky.urs.cz/item/CS_URS_2024_01/741320165</t>
  </si>
  <si>
    <t>43</t>
  </si>
  <si>
    <t>35822401</t>
  </si>
  <si>
    <t>jistič 3-pólový 16 A vypínací charakteristika B vypínací schopnost 10 kA</t>
  </si>
  <si>
    <t>745854669</t>
  </si>
  <si>
    <t>741321003</t>
  </si>
  <si>
    <t>Montáž proudových chráničů dvoupólových nn do 25 A ve skříni se zapojením vodičů</t>
  </si>
  <si>
    <t>1980750990</t>
  </si>
  <si>
    <t>Montáž proudových chráničů se zapojením vodičů dvoupólových nn do 25 A ve skříni</t>
  </si>
  <si>
    <t>https://podminky.urs.cz/item/CS_URS_2024_01/741321003</t>
  </si>
  <si>
    <t>35889206</t>
  </si>
  <si>
    <t>chránič proudový 4 pólový 25A typ AC 0,03A</t>
  </si>
  <si>
    <t>1513972060</t>
  </si>
  <si>
    <t>741370002</t>
  </si>
  <si>
    <t>Montáž svítidlo žárovkové bytové stropní přisazené 1 zdroj se sklem</t>
  </si>
  <si>
    <t>1942950584</t>
  </si>
  <si>
    <t>Montáž svítidel žárovkových se zapojením vodičů bytových nebo společenských místností stropních přisazených 1 zdroj se sklem</t>
  </si>
  <si>
    <t>https://podminky.urs.cz/item/CS_URS_2024_01/741370002</t>
  </si>
  <si>
    <t>34825001</t>
  </si>
  <si>
    <t>svítidlo interiérové stropní přisazené kruhové D 200-300mm 1300-2000lm</t>
  </si>
  <si>
    <t>1609392879</t>
  </si>
  <si>
    <t>741810001</t>
  </si>
  <si>
    <t>Celková prohlídka elektrického rozvodu a zařízení do 100 000,- Kč</t>
  </si>
  <si>
    <t>2076357359</t>
  </si>
  <si>
    <t>Zkoušky a prohlídky elektrických rozvodů a zařízení celková prohlídka a vyhotovení revizní zprávy pro objem montážních prací do 100 tis. Kč</t>
  </si>
  <si>
    <t>https://podminky.urs.cz/item/CS_URS_2024_01/741810001</t>
  </si>
  <si>
    <t>743</t>
  </si>
  <si>
    <t>Elektromontáže - hrubá montáž</t>
  </si>
  <si>
    <t>743411111</t>
  </si>
  <si>
    <t>Montáž krabice zapuštěná plastová kruhová</t>
  </si>
  <si>
    <t>-593955720</t>
  </si>
  <si>
    <t>Montáž krabic elektroinstalačních bez napojení na trubky a lišty, demontáže a montáže víčka a přístroje protahovacích nebo odbočných zapuštěných plastových kruhových do zdiva</t>
  </si>
  <si>
    <t>39</t>
  </si>
  <si>
    <t>HZS2231</t>
  </si>
  <si>
    <t>Hodinová zúčtovací sazba elektrikář</t>
  </si>
  <si>
    <t>911489205</t>
  </si>
  <si>
    <t>Hodinové zúčtovací sazby profesí PSV provádění stavebních instalací elektrikář</t>
  </si>
  <si>
    <t>https://podminky.urs.cz/item/CS_URS_2024_01/HZS2231</t>
  </si>
  <si>
    <t>4 - VRN</t>
  </si>
  <si>
    <t>OST - Ostatní</t>
  </si>
  <si>
    <t xml:space="preserve">    O02 - Vedlejší a ostatní náklady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</si>
  <si>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</si>
  <si>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</si>
  <si>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</si>
  <si>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</si>
  <si>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</si>
  <si>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</si>
  <si>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</si>
  <si>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OST</t>
  </si>
  <si>
    <t>Ostatní</t>
  </si>
  <si>
    <t>O02</t>
  </si>
  <si>
    <t>Vedlejší a ostatní náklady</t>
  </si>
  <si>
    <t>2025</t>
  </si>
  <si>
    <t>Kolaudační součinnost</t>
  </si>
  <si>
    <t>-924899274</t>
  </si>
  <si>
    <t>Dílenská dokumentace</t>
  </si>
  <si>
    <t>Vedlejší rozpočtové náklady</t>
  </si>
  <si>
    <t>VRN2</t>
  </si>
  <si>
    <t>Příprava staveniště</t>
  </si>
  <si>
    <t>020001000</t>
  </si>
  <si>
    <t>…</t>
  </si>
  <si>
    <t>1024</t>
  </si>
  <si>
    <t>-729684429</t>
  </si>
  <si>
    <t>https://podminky.urs.cz/item/CS_URS_2024_01/020001000</t>
  </si>
  <si>
    <t>VRN3</t>
  </si>
  <si>
    <t>Zařízení staveniště</t>
  </si>
  <si>
    <t>030001000</t>
  </si>
  <si>
    <t>-1250677323</t>
  </si>
  <si>
    <t>https://podminky.urs.cz/item/CS_URS_2024_01/030001000</t>
  </si>
  <si>
    <t>032002000</t>
  </si>
  <si>
    <t>Vybavení staveniště</t>
  </si>
  <si>
    <t>1947089875</t>
  </si>
  <si>
    <t>https://podminky.urs.cz/item/CS_URS_2024_01/032002000</t>
  </si>
  <si>
    <t>033002000</t>
  </si>
  <si>
    <t>Připojení staveniště na inženýrské sítě</t>
  </si>
  <si>
    <t>165568554</t>
  </si>
  <si>
    <t>https://podminky.urs.cz/item/CS_URS_2024_01/033002000</t>
  </si>
  <si>
    <t>MĚŘENÍ SPOTŘEBY ENERGIÍ A HMOT VČETNĚ SKUTEČNÉ SPOTŘEBY</t>
  </si>
  <si>
    <t>034002000</t>
  </si>
  <si>
    <t>Zabezpečení staveniště</t>
  </si>
  <si>
    <t>-1252158188</t>
  </si>
  <si>
    <t>https://podminky.urs.cz/item/CS_URS_2024_01/034002000</t>
  </si>
  <si>
    <t>039002000</t>
  </si>
  <si>
    <t>Zrušení zařízení staveniště</t>
  </si>
  <si>
    <t>-733754779</t>
  </si>
  <si>
    <t>https://podminky.urs.cz/item/CS_URS_2024_01/039002000</t>
  </si>
  <si>
    <t>VRN4</t>
  </si>
  <si>
    <t>Inženýrská činnost</t>
  </si>
  <si>
    <t>043002000</t>
  </si>
  <si>
    <t>Zkoušky a ostatní měření</t>
  </si>
  <si>
    <t>-721962392</t>
  </si>
  <si>
    <t>https://podminky.urs.cz/item/CS_URS_2024_01/043002000</t>
  </si>
  <si>
    <t>044002000</t>
  </si>
  <si>
    <t>Revize</t>
  </si>
  <si>
    <t>-1546954149</t>
  </si>
  <si>
    <t>https://podminky.urs.cz/item/CS_URS_2024_01/044002000</t>
  </si>
  <si>
    <t>VRN6</t>
  </si>
  <si>
    <t>Územní vlivy</t>
  </si>
  <si>
    <t>060001000</t>
  </si>
  <si>
    <t>305893751</t>
  </si>
  <si>
    <t>https://podminky.urs.cz/item/CS_URS_2024_01/060001000</t>
  </si>
  <si>
    <t>065002000</t>
  </si>
  <si>
    <t>Mimostaveništní doprava materiálů</t>
  </si>
  <si>
    <t>227184776</t>
  </si>
  <si>
    <t>VRN7</t>
  </si>
  <si>
    <t>Provozní vlivy</t>
  </si>
  <si>
    <t>071002000</t>
  </si>
  <si>
    <t>Provoz investora, třetích osob</t>
  </si>
  <si>
    <t>151423554</t>
  </si>
  <si>
    <t>https://podminky.urs.cz/item/CS_URS_2024_01/071002000</t>
  </si>
  <si>
    <t>VRN9</t>
  </si>
  <si>
    <t>Ostatní náklady</t>
  </si>
  <si>
    <t>091003000</t>
  </si>
  <si>
    <t>Ostatní náklady bez rozlišení - likvidace odpadu</t>
  </si>
  <si>
    <t>-1791564559</t>
  </si>
  <si>
    <t>Ostatní náklady bez rozlišení</t>
  </si>
  <si>
    <t>https://podminky.urs.cz/item/CS_URS_2024_01/091003000</t>
  </si>
  <si>
    <t>SLEPÝ VÝKAZ VÝMĚR NA STAVEBNÍ PRÁCE</t>
  </si>
  <si>
    <t>Nymburská 82, 28808 Krchleby</t>
  </si>
  <si>
    <t>Nymburská 82, 288 02 Krchleby</t>
  </si>
  <si>
    <t>SLEPÝ VÝKAZ VÝMĚR STAVEBNÍ PRÁCE - KRYCÍ LIST SOUPISU PRACÍ</t>
  </si>
  <si>
    <t>SLEPÝ VÝKAZ VÝMĚR ZTI - KRYCÍ LIST SOUPISU PRACÍ</t>
  </si>
  <si>
    <t>SLEPÝ VÝKAZ VÝMĚR NA ELEKTROINSTALACE - KRYCÍ LIST SOUPISU PRACÍ</t>
  </si>
  <si>
    <t>SLEPÝ VÝKAZ VÝMĚR NA VRN - KRYCÍ LIST SOUPISU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</si>
</sst>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612325412" TargetMode="External"/><Relationship Id="rId18" Type="http://schemas.openxmlformats.org/officeDocument/2006/relationships/hyperlink" Target="https://podminky.urs.cz/item/CS_URS_2024_01/949101111" TargetMode="External"/><Relationship Id="rId26" Type="http://schemas.openxmlformats.org/officeDocument/2006/relationships/hyperlink" Target="https://podminky.urs.cz/item/CS_URS_2024_01/998011001" TargetMode="External"/><Relationship Id="rId39" Type="http://schemas.openxmlformats.org/officeDocument/2006/relationships/hyperlink" Target="https://podminky.urs.cz/item/CS_URS_2024_01/776221111" TargetMode="External"/><Relationship Id="rId21" Type="http://schemas.openxmlformats.org/officeDocument/2006/relationships/hyperlink" Target="https://podminky.urs.cz/item/CS_URS_2024_01/965042241" TargetMode="External"/><Relationship Id="rId34" Type="http://schemas.openxmlformats.org/officeDocument/2006/relationships/hyperlink" Target="https://podminky.urs.cz/item/CS_URS_2024_01/998763401" TargetMode="External"/><Relationship Id="rId42" Type="http://schemas.openxmlformats.org/officeDocument/2006/relationships/hyperlink" Target="https://podminky.urs.cz/item/CS_URS_2024_01/781111011" TargetMode="External"/><Relationship Id="rId47" Type="http://schemas.openxmlformats.org/officeDocument/2006/relationships/hyperlink" Target="https://podminky.urs.cz/item/CS_URS_2024_01/781495142" TargetMode="External"/><Relationship Id="rId50" Type="http://schemas.openxmlformats.org/officeDocument/2006/relationships/hyperlink" Target="https://podminky.urs.cz/item/CS_URS_2024_01/784171101" TargetMode="External"/><Relationship Id="rId7" Type="http://schemas.openxmlformats.org/officeDocument/2006/relationships/hyperlink" Target="https://podminky.urs.cz/item/CS_URS_2024_01/271532212" TargetMode="External"/><Relationship Id="rId2" Type="http://schemas.openxmlformats.org/officeDocument/2006/relationships/hyperlink" Target="https://podminky.urs.cz/item/CS_URS_2024_01/162651111" TargetMode="External"/><Relationship Id="rId16" Type="http://schemas.openxmlformats.org/officeDocument/2006/relationships/hyperlink" Target="https://podminky.urs.cz/item/CS_URS_2024_01/634112113" TargetMode="External"/><Relationship Id="rId29" Type="http://schemas.openxmlformats.org/officeDocument/2006/relationships/hyperlink" Target="https://podminky.urs.cz/item/CS_URS_2024_01/998711201" TargetMode="External"/><Relationship Id="rId11" Type="http://schemas.openxmlformats.org/officeDocument/2006/relationships/hyperlink" Target="https://podminky.urs.cz/item/CS_URS_2024_01/342291121" TargetMode="External"/><Relationship Id="rId24" Type="http://schemas.openxmlformats.org/officeDocument/2006/relationships/hyperlink" Target="https://podminky.urs.cz/item/CS_URS_2024_01/997006519" TargetMode="External"/><Relationship Id="rId32" Type="http://schemas.openxmlformats.org/officeDocument/2006/relationships/hyperlink" Target="https://podminky.urs.cz/item/CS_URS_2024_01/763131555" TargetMode="External"/><Relationship Id="rId37" Type="http://schemas.openxmlformats.org/officeDocument/2006/relationships/hyperlink" Target="https://podminky.urs.cz/item/CS_URS_2024_01/776121112" TargetMode="External"/><Relationship Id="rId40" Type="http://schemas.openxmlformats.org/officeDocument/2006/relationships/hyperlink" Target="https://podminky.urs.cz/item/CS_URS_2024_01/776411112" TargetMode="External"/><Relationship Id="rId45" Type="http://schemas.openxmlformats.org/officeDocument/2006/relationships/hyperlink" Target="https://podminky.urs.cz/item/CS_URS_2024_01/781151031" TargetMode="External"/><Relationship Id="rId53" Type="http://schemas.openxmlformats.org/officeDocument/2006/relationships/hyperlink" Target="https://podminky.urs.cz/item/CS_URS_2024_01/HZS1311" TargetMode="External"/><Relationship Id="rId5" Type="http://schemas.openxmlformats.org/officeDocument/2006/relationships/hyperlink" Target="https://podminky.urs.cz/item/CS_URS_2024_01/171251201" TargetMode="External"/><Relationship Id="rId10" Type="http://schemas.openxmlformats.org/officeDocument/2006/relationships/hyperlink" Target="https://podminky.urs.cz/item/CS_URS_2024_01/342272245" TargetMode="External"/><Relationship Id="rId19" Type="http://schemas.openxmlformats.org/officeDocument/2006/relationships/hyperlink" Target="https://podminky.urs.cz/item/CS_URS_2024_01/952901111" TargetMode="External"/><Relationship Id="rId31" Type="http://schemas.openxmlformats.org/officeDocument/2006/relationships/hyperlink" Target="https://podminky.urs.cz/item/CS_URS_2024_01/998713202" TargetMode="External"/><Relationship Id="rId44" Type="http://schemas.openxmlformats.org/officeDocument/2006/relationships/hyperlink" Target="https://podminky.urs.cz/item/CS_URS_2024_01/781131112" TargetMode="External"/><Relationship Id="rId52" Type="http://schemas.openxmlformats.org/officeDocument/2006/relationships/hyperlink" Target="https://podminky.urs.cz/item/CS_URS_2024_01/784211101" TargetMode="External"/><Relationship Id="rId4" Type="http://schemas.openxmlformats.org/officeDocument/2006/relationships/hyperlink" Target="https://podminky.urs.cz/item/CS_URS_2024_01/171201221" TargetMode="External"/><Relationship Id="rId9" Type="http://schemas.openxmlformats.org/officeDocument/2006/relationships/hyperlink" Target="https://podminky.urs.cz/item/CS_URS_2024_01/273362021" TargetMode="External"/><Relationship Id="rId14" Type="http://schemas.openxmlformats.org/officeDocument/2006/relationships/hyperlink" Target="https://podminky.urs.cz/item/CS_URS_2024_01/612341121" TargetMode="External"/><Relationship Id="rId22" Type="http://schemas.openxmlformats.org/officeDocument/2006/relationships/hyperlink" Target="https://podminky.urs.cz/item/CS_URS_2024_01/968072455" TargetMode="External"/><Relationship Id="rId27" Type="http://schemas.openxmlformats.org/officeDocument/2006/relationships/hyperlink" Target="https://podminky.urs.cz/item/CS_URS_2024_01/711111001" TargetMode="External"/><Relationship Id="rId30" Type="http://schemas.openxmlformats.org/officeDocument/2006/relationships/hyperlink" Target="https://podminky.urs.cz/item/CS_URS_2024_01/713121121" TargetMode="External"/><Relationship Id="rId35" Type="http://schemas.openxmlformats.org/officeDocument/2006/relationships/hyperlink" Target="https://podminky.urs.cz/item/CS_URS_2024_01/776111115" TargetMode="External"/><Relationship Id="rId43" Type="http://schemas.openxmlformats.org/officeDocument/2006/relationships/hyperlink" Target="https://podminky.urs.cz/item/CS_URS_2024_01/781121011" TargetMode="External"/><Relationship Id="rId48" Type="http://schemas.openxmlformats.org/officeDocument/2006/relationships/hyperlink" Target="https://podminky.urs.cz/item/CS_URS_2024_01/998781201" TargetMode="External"/><Relationship Id="rId8" Type="http://schemas.openxmlformats.org/officeDocument/2006/relationships/hyperlink" Target="https://podminky.urs.cz/item/CS_URS_2024_01/273313711" TargetMode="External"/><Relationship Id="rId51" Type="http://schemas.openxmlformats.org/officeDocument/2006/relationships/hyperlink" Target="https://podminky.urs.cz/item/CS_URS_2024_01/784181101" TargetMode="External"/><Relationship Id="rId3" Type="http://schemas.openxmlformats.org/officeDocument/2006/relationships/hyperlink" Target="https://podminky.urs.cz/item/CS_URS_2024_01/167151111" TargetMode="External"/><Relationship Id="rId12" Type="http://schemas.openxmlformats.org/officeDocument/2006/relationships/hyperlink" Target="https://podminky.urs.cz/item/CS_URS_2024_01/612142001" TargetMode="External"/><Relationship Id="rId17" Type="http://schemas.openxmlformats.org/officeDocument/2006/relationships/hyperlink" Target="https://podminky.urs.cz/item/CS_URS_2024_01/619995001" TargetMode="External"/><Relationship Id="rId25" Type="http://schemas.openxmlformats.org/officeDocument/2006/relationships/hyperlink" Target="https://podminky.urs.cz/item/CS_URS_2024_01/997013631" TargetMode="External"/><Relationship Id="rId33" Type="http://schemas.openxmlformats.org/officeDocument/2006/relationships/hyperlink" Target="https://podminky.urs.cz/item/CS_URS_2024_01/763131751" TargetMode="External"/><Relationship Id="rId38" Type="http://schemas.openxmlformats.org/officeDocument/2006/relationships/hyperlink" Target="https://podminky.urs.cz/item/CS_URS_2024_01/776141114" TargetMode="External"/><Relationship Id="rId46" Type="http://schemas.openxmlformats.org/officeDocument/2006/relationships/hyperlink" Target="https://podminky.urs.cz/item/CS_URS_2024_01/781472216" TargetMode="External"/><Relationship Id="rId20" Type="http://schemas.openxmlformats.org/officeDocument/2006/relationships/hyperlink" Target="https://podminky.urs.cz/item/CS_URS_2024_01/962032241" TargetMode="External"/><Relationship Id="rId41" Type="http://schemas.openxmlformats.org/officeDocument/2006/relationships/hyperlink" Target="https://podminky.urs.cz/item/CS_URS_2024_01/998776201" TargetMode="External"/><Relationship Id="rId54" Type="http://schemas.openxmlformats.org/officeDocument/2006/relationships/hyperlink" Target="https://podminky.urs.cz/item/CS_URS_2024_01/HZS2321" TargetMode="External"/><Relationship Id="rId1" Type="http://schemas.openxmlformats.org/officeDocument/2006/relationships/hyperlink" Target="https://podminky.urs.cz/item/CS_URS_2024_01/122351104" TargetMode="External"/><Relationship Id="rId6" Type="http://schemas.openxmlformats.org/officeDocument/2006/relationships/hyperlink" Target="https://podminky.urs.cz/item/CS_URS_2024_01/213141111" TargetMode="External"/><Relationship Id="rId15" Type="http://schemas.openxmlformats.org/officeDocument/2006/relationships/hyperlink" Target="https://podminky.urs.cz/item/CS_URS_2024_01/632441220" TargetMode="External"/><Relationship Id="rId23" Type="http://schemas.openxmlformats.org/officeDocument/2006/relationships/hyperlink" Target="https://podminky.urs.cz/item/CS_URS_2024_01/997006512" TargetMode="External"/><Relationship Id="rId28" Type="http://schemas.openxmlformats.org/officeDocument/2006/relationships/hyperlink" Target="https://podminky.urs.cz/item/CS_URS_2024_01/711141559" TargetMode="External"/><Relationship Id="rId36" Type="http://schemas.openxmlformats.org/officeDocument/2006/relationships/hyperlink" Target="https://podminky.urs.cz/item/CS_URS_2024_01/776111311" TargetMode="External"/><Relationship Id="rId49" Type="http://schemas.openxmlformats.org/officeDocument/2006/relationships/hyperlink" Target="https://podminky.urs.cz/item/CS_URS_2024_01/7841210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21290111" TargetMode="External"/><Relationship Id="rId13" Type="http://schemas.openxmlformats.org/officeDocument/2006/relationships/hyperlink" Target="https://podminky.urs.cz/item/CS_URS_2024_01/722220121" TargetMode="External"/><Relationship Id="rId18" Type="http://schemas.openxmlformats.org/officeDocument/2006/relationships/hyperlink" Target="https://podminky.urs.cz/item/CS_URS_2024_01/HZS2211" TargetMode="External"/><Relationship Id="rId3" Type="http://schemas.openxmlformats.org/officeDocument/2006/relationships/hyperlink" Target="https://podminky.urs.cz/item/CS_URS_2024_01/997006512" TargetMode="External"/><Relationship Id="rId7" Type="http://schemas.openxmlformats.org/officeDocument/2006/relationships/hyperlink" Target="https://podminky.urs.cz/item/CS_URS_2024_01/721194107" TargetMode="External"/><Relationship Id="rId12" Type="http://schemas.openxmlformats.org/officeDocument/2006/relationships/hyperlink" Target="https://podminky.urs.cz/item/CS_URS_2024_01/722190401" TargetMode="External"/><Relationship Id="rId17" Type="http://schemas.openxmlformats.org/officeDocument/2006/relationships/hyperlink" Target="https://podminky.urs.cz/item/CS_URS_2024_01/725219102" TargetMode="External"/><Relationship Id="rId2" Type="http://schemas.openxmlformats.org/officeDocument/2006/relationships/hyperlink" Target="https://podminky.urs.cz/item/CS_URS_2024_01/974032164" TargetMode="External"/><Relationship Id="rId16" Type="http://schemas.openxmlformats.org/officeDocument/2006/relationships/hyperlink" Target="https://podminky.urs.cz/item/CS_URS_2024_01/998722201" TargetMode="External"/><Relationship Id="rId1" Type="http://schemas.openxmlformats.org/officeDocument/2006/relationships/hyperlink" Target="https://podminky.urs.cz/item/CS_URS_2024_01/973031336" TargetMode="External"/><Relationship Id="rId6" Type="http://schemas.openxmlformats.org/officeDocument/2006/relationships/hyperlink" Target="https://podminky.urs.cz/item/CS_URS_2024_01/721174044" TargetMode="External"/><Relationship Id="rId11" Type="http://schemas.openxmlformats.org/officeDocument/2006/relationships/hyperlink" Target="https://podminky.urs.cz/item/CS_URS_2024_01/722181241" TargetMode="External"/><Relationship Id="rId5" Type="http://schemas.openxmlformats.org/officeDocument/2006/relationships/hyperlink" Target="https://podminky.urs.cz/item/CS_URS_2024_01/997013631" TargetMode="External"/><Relationship Id="rId15" Type="http://schemas.openxmlformats.org/officeDocument/2006/relationships/hyperlink" Target="https://podminky.urs.cz/item/CS_URS_2024_01/722290234" TargetMode="External"/><Relationship Id="rId10" Type="http://schemas.openxmlformats.org/officeDocument/2006/relationships/hyperlink" Target="https://podminky.urs.cz/item/CS_URS_2024_01/722174021" TargetMode="External"/><Relationship Id="rId4" Type="http://schemas.openxmlformats.org/officeDocument/2006/relationships/hyperlink" Target="https://podminky.urs.cz/item/CS_URS_2024_01/997006519" TargetMode="External"/><Relationship Id="rId9" Type="http://schemas.openxmlformats.org/officeDocument/2006/relationships/hyperlink" Target="https://podminky.urs.cz/item/CS_URS_2024_01/998721201" TargetMode="External"/><Relationship Id="rId14" Type="http://schemas.openxmlformats.org/officeDocument/2006/relationships/hyperlink" Target="https://podminky.urs.cz/item/CS_URS_2024_01/72229022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41231003" TargetMode="External"/><Relationship Id="rId13" Type="http://schemas.openxmlformats.org/officeDocument/2006/relationships/hyperlink" Target="https://podminky.urs.cz/item/CS_URS_2024_01/741320165" TargetMode="External"/><Relationship Id="rId3" Type="http://schemas.openxmlformats.org/officeDocument/2006/relationships/hyperlink" Target="https://podminky.urs.cz/item/CS_URS_2024_01/741122015" TargetMode="External"/><Relationship Id="rId7" Type="http://schemas.openxmlformats.org/officeDocument/2006/relationships/hyperlink" Target="https://podminky.urs.cz/item/CS_URS_2024_01/741210001" TargetMode="External"/><Relationship Id="rId12" Type="http://schemas.openxmlformats.org/officeDocument/2006/relationships/hyperlink" Target="https://podminky.urs.cz/item/CS_URS_2024_01/741320115" TargetMode="External"/><Relationship Id="rId17" Type="http://schemas.openxmlformats.org/officeDocument/2006/relationships/hyperlink" Target="https://podminky.urs.cz/item/CS_URS_2024_01/HZS2231" TargetMode="External"/><Relationship Id="rId2" Type="http://schemas.openxmlformats.org/officeDocument/2006/relationships/hyperlink" Target="https://podminky.urs.cz/item/CS_URS_2024_01/741110311" TargetMode="External"/><Relationship Id="rId16" Type="http://schemas.openxmlformats.org/officeDocument/2006/relationships/hyperlink" Target="https://podminky.urs.cz/item/CS_URS_2024_01/741810001" TargetMode="External"/><Relationship Id="rId1" Type="http://schemas.openxmlformats.org/officeDocument/2006/relationships/hyperlink" Target="https://podminky.urs.cz/item/CS_URS_2024_01/741110061" TargetMode="External"/><Relationship Id="rId6" Type="http://schemas.openxmlformats.org/officeDocument/2006/relationships/hyperlink" Target="https://podminky.urs.cz/item/CS_URS_2024_01/741130005" TargetMode="External"/><Relationship Id="rId11" Type="http://schemas.openxmlformats.org/officeDocument/2006/relationships/hyperlink" Target="https://podminky.urs.cz/item/CS_URS_2024_01/741320105" TargetMode="External"/><Relationship Id="rId5" Type="http://schemas.openxmlformats.org/officeDocument/2006/relationships/hyperlink" Target="https://podminky.urs.cz/item/CS_URS_2024_01/741130001" TargetMode="External"/><Relationship Id="rId15" Type="http://schemas.openxmlformats.org/officeDocument/2006/relationships/hyperlink" Target="https://podminky.urs.cz/item/CS_URS_2024_01/741370002" TargetMode="External"/><Relationship Id="rId10" Type="http://schemas.openxmlformats.org/officeDocument/2006/relationships/hyperlink" Target="https://podminky.urs.cz/item/CS_URS_2024_01/741313001" TargetMode="External"/><Relationship Id="rId4" Type="http://schemas.openxmlformats.org/officeDocument/2006/relationships/hyperlink" Target="https://podminky.urs.cz/item/CS_URS_2024_01/741122016" TargetMode="External"/><Relationship Id="rId9" Type="http://schemas.openxmlformats.org/officeDocument/2006/relationships/hyperlink" Target="https://podminky.urs.cz/item/CS_URS_2024_01/741310001" TargetMode="External"/><Relationship Id="rId14" Type="http://schemas.openxmlformats.org/officeDocument/2006/relationships/hyperlink" Target="https://podminky.urs.cz/item/CS_URS_2024_01/74132100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44002000" TargetMode="External"/><Relationship Id="rId3" Type="http://schemas.openxmlformats.org/officeDocument/2006/relationships/hyperlink" Target="https://podminky.urs.cz/item/CS_URS_2024_01/032002000" TargetMode="External"/><Relationship Id="rId7" Type="http://schemas.openxmlformats.org/officeDocument/2006/relationships/hyperlink" Target="https://podminky.urs.cz/item/CS_URS_2024_01/043002000" TargetMode="External"/><Relationship Id="rId2" Type="http://schemas.openxmlformats.org/officeDocument/2006/relationships/hyperlink" Target="https://podminky.urs.cz/item/CS_URS_2024_01/030001000" TargetMode="External"/><Relationship Id="rId1" Type="http://schemas.openxmlformats.org/officeDocument/2006/relationships/hyperlink" Target="https://podminky.urs.cz/item/CS_URS_2024_01/020001000" TargetMode="External"/><Relationship Id="rId6" Type="http://schemas.openxmlformats.org/officeDocument/2006/relationships/hyperlink" Target="https://podminky.urs.cz/item/CS_URS_2024_01/039002000" TargetMode="External"/><Relationship Id="rId11" Type="http://schemas.openxmlformats.org/officeDocument/2006/relationships/hyperlink" Target="https://podminky.urs.cz/item/CS_URS_2024_01/091003000" TargetMode="External"/><Relationship Id="rId5" Type="http://schemas.openxmlformats.org/officeDocument/2006/relationships/hyperlink" Target="https://podminky.urs.cz/item/CS_URS_2024_01/034002000" TargetMode="External"/><Relationship Id="rId10" Type="http://schemas.openxmlformats.org/officeDocument/2006/relationships/hyperlink" Target="https://podminky.urs.cz/item/CS_URS_2024_01/071002000" TargetMode="External"/><Relationship Id="rId4" Type="http://schemas.openxmlformats.org/officeDocument/2006/relationships/hyperlink" Target="https://podminky.urs.cz/item/CS_URS_2024_01/033002000" TargetMode="External"/><Relationship Id="rId9" Type="http://schemas.openxmlformats.org/officeDocument/2006/relationships/hyperlink" Target="https://podminky.urs.cz/item/CS_URS_2024_01/06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>
      <selection activeCell="D4" sqref="D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10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954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R5" s="19"/>
      <c r="BS5" s="16" t="s">
        <v>6</v>
      </c>
    </row>
    <row r="6" spans="1:74" ht="36.9" customHeight="1">
      <c r="B6" s="19"/>
      <c r="D6" s="24" t="s">
        <v>12</v>
      </c>
      <c r="K6" s="198" t="s">
        <v>13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R6" s="19"/>
      <c r="BS6" s="16" t="s">
        <v>6</v>
      </c>
    </row>
    <row r="7" spans="1:74" ht="12" customHeight="1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16</v>
      </c>
      <c r="K8" s="23" t="s">
        <v>955</v>
      </c>
      <c r="AK8" s="25" t="s">
        <v>17</v>
      </c>
      <c r="AN8" s="23"/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18</v>
      </c>
      <c r="AK10" s="25" t="s">
        <v>19</v>
      </c>
      <c r="AN10" s="23" t="s">
        <v>20</v>
      </c>
      <c r="AR10" s="19"/>
      <c r="BS10" s="16" t="s">
        <v>6</v>
      </c>
    </row>
    <row r="11" spans="1:74" ht="18.45" customHeight="1">
      <c r="B11" s="19"/>
      <c r="E11" s="23" t="s">
        <v>21</v>
      </c>
      <c r="AK11" s="25" t="s">
        <v>22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23</v>
      </c>
      <c r="AK13" s="25" t="s">
        <v>19</v>
      </c>
      <c r="AN13" s="23" t="s">
        <v>1</v>
      </c>
      <c r="AR13" s="19"/>
      <c r="BS13" s="16" t="s">
        <v>6</v>
      </c>
    </row>
    <row r="14" spans="1:74" ht="13.2">
      <c r="B14" s="19"/>
      <c r="E14" s="23" t="s">
        <v>24</v>
      </c>
      <c r="AK14" s="25" t="s">
        <v>22</v>
      </c>
      <c r="AN14" s="23" t="s">
        <v>1</v>
      </c>
      <c r="AR14" s="19"/>
      <c r="BS14" s="16" t="s">
        <v>6</v>
      </c>
    </row>
    <row r="15" spans="1:74" ht="6.9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19</v>
      </c>
      <c r="AN16" s="23"/>
      <c r="AR16" s="19"/>
      <c r="BS16" s="16" t="s">
        <v>3</v>
      </c>
    </row>
    <row r="17" spans="2:71" ht="18.45" customHeight="1">
      <c r="B17" s="19"/>
      <c r="E17" s="23"/>
      <c r="AK17" s="25" t="s">
        <v>22</v>
      </c>
      <c r="AN17" s="23" t="s">
        <v>1</v>
      </c>
      <c r="AR17" s="19"/>
      <c r="BS17" s="16" t="s">
        <v>26</v>
      </c>
    </row>
    <row r="18" spans="2:71" ht="6.9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19</v>
      </c>
      <c r="AN19" s="23"/>
      <c r="AR19" s="19"/>
      <c r="BS19" s="16" t="s">
        <v>6</v>
      </c>
    </row>
    <row r="20" spans="2:71" ht="18.45" customHeight="1">
      <c r="B20" s="19"/>
      <c r="E20" s="23"/>
      <c r="AK20" s="25" t="s">
        <v>22</v>
      </c>
      <c r="AN20" s="23" t="s">
        <v>1</v>
      </c>
      <c r="AR20" s="19"/>
      <c r="BS20" s="16" t="s">
        <v>26</v>
      </c>
    </row>
    <row r="21" spans="2:71" ht="6.9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5" customHeight="1">
      <c r="B26" s="28"/>
      <c r="D26" s="29" t="s">
        <v>29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0">
        <f>ROUND(AG94,2)</f>
        <v>0</v>
      </c>
      <c r="AL26" s="201"/>
      <c r="AM26" s="201"/>
      <c r="AN26" s="201"/>
      <c r="AO26" s="201"/>
      <c r="AR26" s="28"/>
    </row>
    <row r="27" spans="2:71" s="1" customFormat="1" ht="6.9" customHeight="1">
      <c r="B27" s="28"/>
      <c r="AR27" s="28"/>
    </row>
    <row r="28" spans="2:71" s="1" customFormat="1" ht="13.2">
      <c r="B28" s="28"/>
      <c r="L28" s="202" t="s">
        <v>30</v>
      </c>
      <c r="M28" s="202"/>
      <c r="N28" s="202"/>
      <c r="O28" s="202"/>
      <c r="P28" s="202"/>
      <c r="W28" s="202" t="s">
        <v>31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32</v>
      </c>
      <c r="AL28" s="202"/>
      <c r="AM28" s="202"/>
      <c r="AN28" s="202"/>
      <c r="AO28" s="202"/>
      <c r="AR28" s="28"/>
    </row>
    <row r="29" spans="2:71" s="2" customFormat="1" ht="14.4" customHeight="1">
      <c r="B29" s="32"/>
      <c r="D29" s="25" t="s">
        <v>33</v>
      </c>
      <c r="F29" s="25" t="s">
        <v>34</v>
      </c>
      <c r="L29" s="203">
        <v>0.21</v>
      </c>
      <c r="M29" s="204"/>
      <c r="N29" s="204"/>
      <c r="O29" s="204"/>
      <c r="P29" s="204"/>
      <c r="W29" s="205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5">
        <f>ROUND(AV94, 2)</f>
        <v>0</v>
      </c>
      <c r="AL29" s="204"/>
      <c r="AM29" s="204"/>
      <c r="AN29" s="204"/>
      <c r="AO29" s="204"/>
      <c r="AR29" s="32"/>
    </row>
    <row r="30" spans="2:71" s="2" customFormat="1" ht="14.4" customHeight="1">
      <c r="B30" s="32"/>
      <c r="F30" s="25" t="s">
        <v>35</v>
      </c>
      <c r="L30" s="203">
        <v>0.12</v>
      </c>
      <c r="M30" s="204"/>
      <c r="N30" s="204"/>
      <c r="O30" s="204"/>
      <c r="P30" s="204"/>
      <c r="W30" s="205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5">
        <f>ROUND(AW94, 2)</f>
        <v>0</v>
      </c>
      <c r="AL30" s="204"/>
      <c r="AM30" s="204"/>
      <c r="AN30" s="204"/>
      <c r="AO30" s="204"/>
      <c r="AR30" s="32"/>
    </row>
    <row r="31" spans="2:71" s="2" customFormat="1" ht="14.4" hidden="1" customHeight="1">
      <c r="B31" s="32"/>
      <c r="F31" s="25" t="s">
        <v>36</v>
      </c>
      <c r="L31" s="203">
        <v>0.21</v>
      </c>
      <c r="M31" s="204"/>
      <c r="N31" s="204"/>
      <c r="O31" s="204"/>
      <c r="P31" s="204"/>
      <c r="W31" s="205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5">
        <v>0</v>
      </c>
      <c r="AL31" s="204"/>
      <c r="AM31" s="204"/>
      <c r="AN31" s="204"/>
      <c r="AO31" s="204"/>
      <c r="AR31" s="32"/>
    </row>
    <row r="32" spans="2:71" s="2" customFormat="1" ht="14.4" hidden="1" customHeight="1">
      <c r="B32" s="32"/>
      <c r="F32" s="25" t="s">
        <v>37</v>
      </c>
      <c r="L32" s="203">
        <v>0.12</v>
      </c>
      <c r="M32" s="204"/>
      <c r="N32" s="204"/>
      <c r="O32" s="204"/>
      <c r="P32" s="204"/>
      <c r="W32" s="205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5">
        <v>0</v>
      </c>
      <c r="AL32" s="204"/>
      <c r="AM32" s="204"/>
      <c r="AN32" s="204"/>
      <c r="AO32" s="204"/>
      <c r="AR32" s="32"/>
    </row>
    <row r="33" spans="2:44" s="2" customFormat="1" ht="14.4" hidden="1" customHeight="1">
      <c r="B33" s="32"/>
      <c r="F33" s="25" t="s">
        <v>38</v>
      </c>
      <c r="L33" s="203">
        <v>0</v>
      </c>
      <c r="M33" s="204"/>
      <c r="N33" s="204"/>
      <c r="O33" s="204"/>
      <c r="P33" s="204"/>
      <c r="W33" s="205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5">
        <v>0</v>
      </c>
      <c r="AL33" s="204"/>
      <c r="AM33" s="204"/>
      <c r="AN33" s="204"/>
      <c r="AO33" s="204"/>
      <c r="AR33" s="32"/>
    </row>
    <row r="34" spans="2:44" s="1" customFormat="1" ht="6.9" customHeight="1">
      <c r="B34" s="28"/>
      <c r="AR34" s="28"/>
    </row>
    <row r="35" spans="2:44" s="1" customFormat="1" ht="25.95" customHeight="1">
      <c r="B35" s="28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209" t="s">
        <v>41</v>
      </c>
      <c r="Y35" s="207"/>
      <c r="Z35" s="207"/>
      <c r="AA35" s="207"/>
      <c r="AB35" s="207"/>
      <c r="AC35" s="35"/>
      <c r="AD35" s="35"/>
      <c r="AE35" s="35"/>
      <c r="AF35" s="35"/>
      <c r="AG35" s="35"/>
      <c r="AH35" s="35"/>
      <c r="AI35" s="35"/>
      <c r="AJ35" s="35"/>
      <c r="AK35" s="206">
        <f>SUM(AK26:AK33)</f>
        <v>0</v>
      </c>
      <c r="AL35" s="207"/>
      <c r="AM35" s="207"/>
      <c r="AN35" s="207"/>
      <c r="AO35" s="208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14.4" customHeight="1">
      <c r="B37" s="28"/>
      <c r="AR37" s="28"/>
    </row>
    <row r="38" spans="2:44" ht="14.4" customHeight="1">
      <c r="B38" s="19"/>
      <c r="AR38" s="19"/>
    </row>
    <row r="39" spans="2:44" ht="14.4" customHeight="1">
      <c r="B39" s="19"/>
      <c r="AR39" s="19"/>
    </row>
    <row r="40" spans="2:44" ht="14.4" customHeight="1">
      <c r="B40" s="19"/>
      <c r="AR40" s="19"/>
    </row>
    <row r="41" spans="2:44" ht="14.4" customHeight="1">
      <c r="B41" s="19"/>
      <c r="AR41" s="19"/>
    </row>
    <row r="42" spans="2:44" ht="14.4" customHeight="1">
      <c r="B42" s="19"/>
      <c r="AR42" s="19"/>
    </row>
    <row r="43" spans="2:44" ht="14.4" customHeight="1">
      <c r="B43" s="19"/>
      <c r="AR43" s="19"/>
    </row>
    <row r="44" spans="2:44" ht="14.4" customHeight="1">
      <c r="B44" s="19"/>
      <c r="AR44" s="19"/>
    </row>
    <row r="45" spans="2:44" ht="14.4" customHeight="1">
      <c r="B45" s="19"/>
      <c r="AR45" s="19"/>
    </row>
    <row r="46" spans="2:44" ht="14.4" customHeight="1">
      <c r="B46" s="19"/>
      <c r="AR46" s="19"/>
    </row>
    <row r="47" spans="2:44" ht="14.4" customHeight="1">
      <c r="B47" s="19"/>
      <c r="AR47" s="19"/>
    </row>
    <row r="48" spans="2:44" ht="14.4" customHeight="1">
      <c r="B48" s="19"/>
      <c r="AR48" s="19"/>
    </row>
    <row r="49" spans="2:44" s="1" customFormat="1" ht="14.4" customHeight="1">
      <c r="B49" s="28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28"/>
      <c r="D60" s="39" t="s">
        <v>44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44</v>
      </c>
      <c r="AI60" s="30"/>
      <c r="AJ60" s="30"/>
      <c r="AK60" s="30"/>
      <c r="AL60" s="30"/>
      <c r="AM60" s="39" t="s">
        <v>45</v>
      </c>
      <c r="AN60" s="30"/>
      <c r="AO60" s="30"/>
      <c r="AR60" s="28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28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28"/>
      <c r="D75" s="39" t="s">
        <v>44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44</v>
      </c>
      <c r="AI75" s="30"/>
      <c r="AJ75" s="30"/>
      <c r="AK75" s="30"/>
      <c r="AL75" s="30"/>
      <c r="AM75" s="39" t="s">
        <v>45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20" t="s">
        <v>48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5" t="s">
        <v>11</v>
      </c>
      <c r="L84" s="3">
        <f>K5</f>
        <v>0</v>
      </c>
      <c r="AR84" s="44"/>
    </row>
    <row r="85" spans="1:91" s="4" customFormat="1" ht="36.9" customHeight="1">
      <c r="B85" s="45"/>
      <c r="C85" s="46" t="s">
        <v>12</v>
      </c>
      <c r="L85" s="177" t="str">
        <f>K6</f>
        <v>STAVEBNÍ ÚPRAVY OBJEKTU OBČANSKÉ VYBAVENOSTI NA PARC. Č. ST. 90 V OBCI KRCHLEBY U NYMBURKA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5" t="s">
        <v>16</v>
      </c>
      <c r="L87" s="47" t="str">
        <f>IF(K8="","",K8)</f>
        <v>Nymburská 82, 28808 Krchleby</v>
      </c>
      <c r="AI87" s="25" t="s">
        <v>17</v>
      </c>
      <c r="AM87" s="179" t="str">
        <f>IF(AN8= "","",AN8)</f>
        <v/>
      </c>
      <c r="AN87" s="179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5" t="s">
        <v>18</v>
      </c>
      <c r="L89" s="3" t="str">
        <f>IF(E11= "","",E11)</f>
        <v>Obec Krchleby</v>
      </c>
      <c r="AI89" s="25" t="s">
        <v>25</v>
      </c>
      <c r="AM89" s="180" t="str">
        <f>IF(E17="","",E17)</f>
        <v/>
      </c>
      <c r="AN89" s="181"/>
      <c r="AO89" s="181"/>
      <c r="AP89" s="181"/>
      <c r="AR89" s="28"/>
      <c r="AS89" s="182" t="s">
        <v>49</v>
      </c>
      <c r="AT89" s="18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5" t="s">
        <v>23</v>
      </c>
      <c r="L90" s="3" t="str">
        <f>IF(E14="","",E14)</f>
        <v xml:space="preserve"> </v>
      </c>
      <c r="AI90" s="25" t="s">
        <v>27</v>
      </c>
      <c r="AM90" s="180" t="str">
        <f>IF(E20="","",E20)</f>
        <v/>
      </c>
      <c r="AN90" s="181"/>
      <c r="AO90" s="181"/>
      <c r="AP90" s="181"/>
      <c r="AR90" s="28"/>
      <c r="AS90" s="184"/>
      <c r="AT90" s="185"/>
      <c r="BD90" s="52"/>
    </row>
    <row r="91" spans="1:91" s="1" customFormat="1" ht="10.8" customHeight="1">
      <c r="B91" s="28"/>
      <c r="AR91" s="28"/>
      <c r="AS91" s="184"/>
      <c r="AT91" s="185"/>
      <c r="BD91" s="52"/>
    </row>
    <row r="92" spans="1:91" s="1" customFormat="1" ht="29.25" customHeight="1">
      <c r="B92" s="28"/>
      <c r="C92" s="186" t="s">
        <v>50</v>
      </c>
      <c r="D92" s="187"/>
      <c r="E92" s="187"/>
      <c r="F92" s="187"/>
      <c r="G92" s="187"/>
      <c r="H92" s="53"/>
      <c r="I92" s="188" t="s">
        <v>51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90" t="s">
        <v>52</v>
      </c>
      <c r="AH92" s="187"/>
      <c r="AI92" s="187"/>
      <c r="AJ92" s="187"/>
      <c r="AK92" s="187"/>
      <c r="AL92" s="187"/>
      <c r="AM92" s="187"/>
      <c r="AN92" s="188" t="s">
        <v>53</v>
      </c>
      <c r="AO92" s="187"/>
      <c r="AP92" s="189"/>
      <c r="AQ92" s="54" t="s">
        <v>54</v>
      </c>
      <c r="AR92" s="28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4">
        <f>ROUND(SUM(AG95:AG98),2)</f>
        <v>0</v>
      </c>
      <c r="AH94" s="194"/>
      <c r="AI94" s="194"/>
      <c r="AJ94" s="194"/>
      <c r="AK94" s="194"/>
      <c r="AL94" s="194"/>
      <c r="AM94" s="194"/>
      <c r="AN94" s="195">
        <f>SUM(AG94,AT94)</f>
        <v>0</v>
      </c>
      <c r="AO94" s="195"/>
      <c r="AP94" s="195"/>
      <c r="AQ94" s="63" t="s">
        <v>1</v>
      </c>
      <c r="AR94" s="59"/>
      <c r="AS94" s="64">
        <f>ROUND(SUM(AS95:AS98),2)</f>
        <v>0</v>
      </c>
      <c r="AT94" s="65">
        <f>ROUND(SUM(AV94:AW94),2)</f>
        <v>0</v>
      </c>
      <c r="AU94" s="66">
        <f>ROUND(SUM(AU95:AU98),5)</f>
        <v>416.70496000000003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68</v>
      </c>
      <c r="BT94" s="68" t="s">
        <v>69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16.5" customHeight="1">
      <c r="A95" s="70" t="s">
        <v>73</v>
      </c>
      <c r="B95" s="71"/>
      <c r="C95" s="72"/>
      <c r="D95" s="193" t="s">
        <v>74</v>
      </c>
      <c r="E95" s="193"/>
      <c r="F95" s="193"/>
      <c r="G95" s="193"/>
      <c r="H95" s="193"/>
      <c r="I95" s="73"/>
      <c r="J95" s="193" t="s">
        <v>75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'1 - STAVEBNÍ PRÁCE'!J30</f>
        <v>0</v>
      </c>
      <c r="AH95" s="192"/>
      <c r="AI95" s="192"/>
      <c r="AJ95" s="192"/>
      <c r="AK95" s="192"/>
      <c r="AL95" s="192"/>
      <c r="AM95" s="192"/>
      <c r="AN95" s="191">
        <f>SUM(AG95,AT95)</f>
        <v>0</v>
      </c>
      <c r="AO95" s="192"/>
      <c r="AP95" s="192"/>
      <c r="AQ95" s="74" t="s">
        <v>76</v>
      </c>
      <c r="AR95" s="71"/>
      <c r="AS95" s="75">
        <v>0</v>
      </c>
      <c r="AT95" s="76">
        <f>ROUND(SUM(AV95:AW95),2)</f>
        <v>0</v>
      </c>
      <c r="AU95" s="77">
        <f>'1 - STAVEBNÍ PRÁCE'!P133</f>
        <v>354.05755799999997</v>
      </c>
      <c r="AV95" s="76">
        <f>'1 - STAVEBNÍ PRÁCE'!J33</f>
        <v>0</v>
      </c>
      <c r="AW95" s="76">
        <f>'1 - STAVEBNÍ PRÁCE'!J34</f>
        <v>0</v>
      </c>
      <c r="AX95" s="76">
        <f>'1 - STAVEBNÍ PRÁCE'!J35</f>
        <v>0</v>
      </c>
      <c r="AY95" s="76">
        <f>'1 - STAVEBNÍ PRÁCE'!J36</f>
        <v>0</v>
      </c>
      <c r="AZ95" s="76">
        <f>'1 - STAVEBNÍ PRÁCE'!F33</f>
        <v>0</v>
      </c>
      <c r="BA95" s="76">
        <f>'1 - STAVEBNÍ PRÁCE'!F34</f>
        <v>0</v>
      </c>
      <c r="BB95" s="76">
        <f>'1 - STAVEBNÍ PRÁCE'!F35</f>
        <v>0</v>
      </c>
      <c r="BC95" s="76">
        <f>'1 - STAVEBNÍ PRÁCE'!F36</f>
        <v>0</v>
      </c>
      <c r="BD95" s="78">
        <f>'1 - STAVEBNÍ PRÁCE'!F37</f>
        <v>0</v>
      </c>
      <c r="BT95" s="79" t="s">
        <v>74</v>
      </c>
      <c r="BV95" s="79" t="s">
        <v>71</v>
      </c>
      <c r="BW95" s="79" t="s">
        <v>77</v>
      </c>
      <c r="BX95" s="79" t="s">
        <v>4</v>
      </c>
      <c r="CL95" s="79" t="s">
        <v>1</v>
      </c>
      <c r="CM95" s="79" t="s">
        <v>78</v>
      </c>
    </row>
    <row r="96" spans="1:91" s="6" customFormat="1" ht="16.5" customHeight="1">
      <c r="A96" s="70" t="s">
        <v>73</v>
      </c>
      <c r="B96" s="71"/>
      <c r="C96" s="72"/>
      <c r="D96" s="193" t="s">
        <v>78</v>
      </c>
      <c r="E96" s="193"/>
      <c r="F96" s="193"/>
      <c r="G96" s="193"/>
      <c r="H96" s="193"/>
      <c r="I96" s="73"/>
      <c r="J96" s="193" t="s">
        <v>79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1">
        <f>'2 - ZTI'!J30</f>
        <v>0</v>
      </c>
      <c r="AH96" s="192"/>
      <c r="AI96" s="192"/>
      <c r="AJ96" s="192"/>
      <c r="AK96" s="192"/>
      <c r="AL96" s="192"/>
      <c r="AM96" s="192"/>
      <c r="AN96" s="191">
        <f>SUM(AG96,AT96)</f>
        <v>0</v>
      </c>
      <c r="AO96" s="192"/>
      <c r="AP96" s="192"/>
      <c r="AQ96" s="74" t="s">
        <v>76</v>
      </c>
      <c r="AR96" s="71"/>
      <c r="AS96" s="75">
        <v>0</v>
      </c>
      <c r="AT96" s="76">
        <f>ROUND(SUM(AV96:AW96),2)</f>
        <v>0</v>
      </c>
      <c r="AU96" s="77">
        <f>'2 - ZTI'!P126</f>
        <v>21.521404000000004</v>
      </c>
      <c r="AV96" s="76">
        <f>'2 - ZTI'!J33</f>
        <v>0</v>
      </c>
      <c r="AW96" s="76">
        <f>'2 - ZTI'!J34</f>
        <v>0</v>
      </c>
      <c r="AX96" s="76">
        <f>'2 - ZTI'!J35</f>
        <v>0</v>
      </c>
      <c r="AY96" s="76">
        <f>'2 - ZTI'!J36</f>
        <v>0</v>
      </c>
      <c r="AZ96" s="76">
        <f>'2 - ZTI'!F33</f>
        <v>0</v>
      </c>
      <c r="BA96" s="76">
        <f>'2 - ZTI'!F34</f>
        <v>0</v>
      </c>
      <c r="BB96" s="76">
        <f>'2 - ZTI'!F35</f>
        <v>0</v>
      </c>
      <c r="BC96" s="76">
        <f>'2 - ZTI'!F36</f>
        <v>0</v>
      </c>
      <c r="BD96" s="78">
        <f>'2 - ZTI'!F37</f>
        <v>0</v>
      </c>
      <c r="BT96" s="79" t="s">
        <v>74</v>
      </c>
      <c r="BV96" s="79" t="s">
        <v>71</v>
      </c>
      <c r="BW96" s="79" t="s">
        <v>80</v>
      </c>
      <c r="BX96" s="79" t="s">
        <v>4</v>
      </c>
      <c r="CL96" s="79" t="s">
        <v>1</v>
      </c>
      <c r="CM96" s="79" t="s">
        <v>78</v>
      </c>
    </row>
    <row r="97" spans="1:91" s="6" customFormat="1" ht="16.5" customHeight="1">
      <c r="A97" s="70" t="s">
        <v>73</v>
      </c>
      <c r="B97" s="71"/>
      <c r="C97" s="72"/>
      <c r="D97" s="193" t="s">
        <v>81</v>
      </c>
      <c r="E97" s="193"/>
      <c r="F97" s="193"/>
      <c r="G97" s="193"/>
      <c r="H97" s="193"/>
      <c r="I97" s="73"/>
      <c r="J97" s="193" t="s">
        <v>82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1">
        <f>'3 - ELEKTROINSTALACE'!J30</f>
        <v>0</v>
      </c>
      <c r="AH97" s="192"/>
      <c r="AI97" s="192"/>
      <c r="AJ97" s="192"/>
      <c r="AK97" s="192"/>
      <c r="AL97" s="192"/>
      <c r="AM97" s="192"/>
      <c r="AN97" s="191">
        <f>SUM(AG97,AT97)</f>
        <v>0</v>
      </c>
      <c r="AO97" s="192"/>
      <c r="AP97" s="192"/>
      <c r="AQ97" s="74" t="s">
        <v>76</v>
      </c>
      <c r="AR97" s="71"/>
      <c r="AS97" s="75">
        <v>0</v>
      </c>
      <c r="AT97" s="76">
        <f>ROUND(SUM(AV97:AW97),2)</f>
        <v>0</v>
      </c>
      <c r="AU97" s="77">
        <f>'3 - ELEKTROINSTALACE'!P120</f>
        <v>41.126000000000005</v>
      </c>
      <c r="AV97" s="76">
        <f>'3 - ELEKTROINSTALACE'!J33</f>
        <v>0</v>
      </c>
      <c r="AW97" s="76">
        <f>'3 - ELEKTROINSTALACE'!J34</f>
        <v>0</v>
      </c>
      <c r="AX97" s="76">
        <f>'3 - ELEKTROINSTALACE'!J35</f>
        <v>0</v>
      </c>
      <c r="AY97" s="76">
        <f>'3 - ELEKTROINSTALACE'!J36</f>
        <v>0</v>
      </c>
      <c r="AZ97" s="76">
        <f>'3 - ELEKTROINSTALACE'!F33</f>
        <v>0</v>
      </c>
      <c r="BA97" s="76">
        <f>'3 - ELEKTROINSTALACE'!F34</f>
        <v>0</v>
      </c>
      <c r="BB97" s="76">
        <f>'3 - ELEKTROINSTALACE'!F35</f>
        <v>0</v>
      </c>
      <c r="BC97" s="76">
        <f>'3 - ELEKTROINSTALACE'!F36</f>
        <v>0</v>
      </c>
      <c r="BD97" s="78">
        <f>'3 - ELEKTROINSTALACE'!F37</f>
        <v>0</v>
      </c>
      <c r="BT97" s="79" t="s">
        <v>74</v>
      </c>
      <c r="BV97" s="79" t="s">
        <v>71</v>
      </c>
      <c r="BW97" s="79" t="s">
        <v>83</v>
      </c>
      <c r="BX97" s="79" t="s">
        <v>4</v>
      </c>
      <c r="CL97" s="79" t="s">
        <v>1</v>
      </c>
      <c r="CM97" s="79" t="s">
        <v>78</v>
      </c>
    </row>
    <row r="98" spans="1:91" s="6" customFormat="1" ht="16.5" customHeight="1">
      <c r="A98" s="70" t="s">
        <v>73</v>
      </c>
      <c r="B98" s="71"/>
      <c r="C98" s="72"/>
      <c r="D98" s="193" t="s">
        <v>84</v>
      </c>
      <c r="E98" s="193"/>
      <c r="F98" s="193"/>
      <c r="G98" s="193"/>
      <c r="H98" s="193"/>
      <c r="I98" s="73"/>
      <c r="J98" s="193" t="s">
        <v>85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1">
        <f>'4 - VRN'!J30</f>
        <v>0</v>
      </c>
      <c r="AH98" s="192"/>
      <c r="AI98" s="192"/>
      <c r="AJ98" s="192"/>
      <c r="AK98" s="192"/>
      <c r="AL98" s="192"/>
      <c r="AM98" s="192"/>
      <c r="AN98" s="191">
        <f>SUM(AG98,AT98)</f>
        <v>0</v>
      </c>
      <c r="AO98" s="192"/>
      <c r="AP98" s="192"/>
      <c r="AQ98" s="74" t="s">
        <v>76</v>
      </c>
      <c r="AR98" s="71"/>
      <c r="AS98" s="80">
        <v>0</v>
      </c>
      <c r="AT98" s="81">
        <f>ROUND(SUM(AV98:AW98),2)</f>
        <v>0</v>
      </c>
      <c r="AU98" s="82">
        <f>'4 - VRN'!P125</f>
        <v>0</v>
      </c>
      <c r="AV98" s="81">
        <f>'4 - VRN'!J33</f>
        <v>0</v>
      </c>
      <c r="AW98" s="81">
        <f>'4 - VRN'!J34</f>
        <v>0</v>
      </c>
      <c r="AX98" s="81">
        <f>'4 - VRN'!J35</f>
        <v>0</v>
      </c>
      <c r="AY98" s="81">
        <f>'4 - VRN'!J36</f>
        <v>0</v>
      </c>
      <c r="AZ98" s="81">
        <f>'4 - VRN'!F33</f>
        <v>0</v>
      </c>
      <c r="BA98" s="81">
        <f>'4 - VRN'!F34</f>
        <v>0</v>
      </c>
      <c r="BB98" s="81">
        <f>'4 - VRN'!F35</f>
        <v>0</v>
      </c>
      <c r="BC98" s="81">
        <f>'4 - VRN'!F36</f>
        <v>0</v>
      </c>
      <c r="BD98" s="83">
        <f>'4 - VRN'!F37</f>
        <v>0</v>
      </c>
      <c r="BT98" s="79" t="s">
        <v>74</v>
      </c>
      <c r="BV98" s="79" t="s">
        <v>71</v>
      </c>
      <c r="BW98" s="79" t="s">
        <v>86</v>
      </c>
      <c r="BX98" s="79" t="s">
        <v>4</v>
      </c>
      <c r="CL98" s="79" t="s">
        <v>1</v>
      </c>
      <c r="CM98" s="79" t="s">
        <v>78</v>
      </c>
    </row>
    <row r="99" spans="1:91" s="1" customFormat="1" ht="30" customHeight="1">
      <c r="B99" s="28"/>
      <c r="AR99" s="28"/>
    </row>
    <row r="100" spans="1:91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8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J85"/>
    <mergeCell ref="AM87:AN87"/>
    <mergeCell ref="AM89:AP89"/>
    <mergeCell ref="AS89:AT91"/>
    <mergeCell ref="AM90:AP90"/>
  </mergeCells>
  <hyperlinks>
    <hyperlink ref="A95" location="'1 - STAVEBNÍ PRÁCE'!C2" display="/" xr:uid="{00000000-0004-0000-0000-000000000000}"/>
    <hyperlink ref="A96" location="'2 - ZTI'!C2" display="/" xr:uid="{00000000-0004-0000-0000-000001000000}"/>
    <hyperlink ref="A97" location="'3 - ELEKTROINSTALACE'!C2" display="/" xr:uid="{00000000-0004-0000-0000-000002000000}"/>
    <hyperlink ref="A98" location="'4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477"/>
  <sheetViews>
    <sheetView showGridLines="0" workbookViewId="0">
      <selection activeCell="Z12" sqref="Z1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210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77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" customHeight="1">
      <c r="B4" s="19"/>
      <c r="D4" s="20" t="s">
        <v>957</v>
      </c>
      <c r="L4" s="19"/>
      <c r="M4" s="8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1" t="str">
        <f>'Rekapitulace stavby'!K6</f>
        <v>STAVEBNÍ ÚPRAVY OBJEKTU OBČANSKÉ VYBAVENOSTI NA PARC. Č. ST. 90 V OBCI KRCHLEBY U NYMBURKA</v>
      </c>
      <c r="F7" s="212"/>
      <c r="G7" s="212"/>
      <c r="H7" s="212"/>
      <c r="L7" s="19"/>
    </row>
    <row r="8" spans="2:46" s="1" customFormat="1" ht="12" customHeight="1">
      <c r="B8" s="28"/>
      <c r="D8" s="25" t="s">
        <v>87</v>
      </c>
      <c r="L8" s="28"/>
    </row>
    <row r="9" spans="2:46" s="1" customFormat="1" ht="16.5" customHeight="1">
      <c r="B9" s="28"/>
      <c r="E9" s="177" t="s">
        <v>88</v>
      </c>
      <c r="F9" s="213"/>
      <c r="G9" s="213"/>
      <c r="H9" s="213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955</v>
      </c>
      <c r="I12" s="25" t="s">
        <v>17</v>
      </c>
      <c r="J12" s="48"/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20</v>
      </c>
      <c r="L14" s="28"/>
    </row>
    <row r="15" spans="2:46" s="1" customFormat="1" ht="18" customHeight="1">
      <c r="B15" s="28"/>
      <c r="E15" s="23" t="s">
        <v>21</v>
      </c>
      <c r="I15" s="25" t="s">
        <v>22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19</v>
      </c>
      <c r="J17" s="23" t="str">
        <f>'Rekapitulace stavby'!AN13</f>
        <v/>
      </c>
      <c r="L17" s="28"/>
    </row>
    <row r="18" spans="2:12" s="1" customFormat="1" ht="18" customHeight="1">
      <c r="B18" s="28"/>
      <c r="E18" s="196" t="str">
        <f>'Rekapitulace stavby'!E14</f>
        <v xml:space="preserve"> </v>
      </c>
      <c r="F18" s="196"/>
      <c r="G18" s="196"/>
      <c r="H18" s="196"/>
      <c r="I18" s="25" t="s">
        <v>22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19</v>
      </c>
      <c r="J20" s="23"/>
      <c r="L20" s="28"/>
    </row>
    <row r="21" spans="2:12" s="1" customFormat="1" ht="18" customHeight="1">
      <c r="B21" s="28"/>
      <c r="E21" s="23"/>
      <c r="I21" s="25" t="s">
        <v>22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19</v>
      </c>
      <c r="J23" s="23"/>
      <c r="L23" s="28"/>
    </row>
    <row r="24" spans="2:12" s="1" customFormat="1" ht="18" customHeight="1">
      <c r="B24" s="28"/>
      <c r="E24" s="23"/>
      <c r="I24" s="25" t="s">
        <v>22</v>
      </c>
      <c r="J24" s="23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29</v>
      </c>
      <c r="J30" s="62">
        <f>ROUND(J133,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" customHeight="1">
      <c r="B33" s="28"/>
      <c r="D33" s="51" t="s">
        <v>33</v>
      </c>
      <c r="E33" s="25" t="s">
        <v>34</v>
      </c>
      <c r="F33" s="87">
        <f>ROUND((SUM(BE133:BE476)),  2)</f>
        <v>0</v>
      </c>
      <c r="I33" s="88">
        <v>0.21</v>
      </c>
      <c r="J33" s="87">
        <f>ROUND(((SUM(BE133:BE476))*I33),  2)</f>
        <v>0</v>
      </c>
      <c r="L33" s="28"/>
    </row>
    <row r="34" spans="2:12" s="1" customFormat="1" ht="14.4" customHeight="1">
      <c r="B34" s="28"/>
      <c r="E34" s="25" t="s">
        <v>35</v>
      </c>
      <c r="F34" s="87">
        <f>ROUND((SUM(BF133:BF476)),  2)</f>
        <v>0</v>
      </c>
      <c r="I34" s="88">
        <v>0.12</v>
      </c>
      <c r="J34" s="87">
        <f>ROUND(((SUM(BF133:BF476))*I34),  2)</f>
        <v>0</v>
      </c>
      <c r="L34" s="28"/>
    </row>
    <row r="35" spans="2:12" s="1" customFormat="1" ht="14.4" hidden="1" customHeight="1">
      <c r="B35" s="28"/>
      <c r="E35" s="25" t="s">
        <v>36</v>
      </c>
      <c r="F35" s="87">
        <f>ROUND((SUM(BG133:BG476)),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37</v>
      </c>
      <c r="F36" s="87">
        <f>ROUND((SUM(BH133:BH476)),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38</v>
      </c>
      <c r="F37" s="87">
        <f>ROUND((SUM(BI133:BI476)),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39</v>
      </c>
      <c r="E39" s="53"/>
      <c r="F39" s="53"/>
      <c r="G39" s="91" t="s">
        <v>40</v>
      </c>
      <c r="H39" s="92" t="s">
        <v>41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28"/>
      <c r="D61" s="39" t="s">
        <v>44</v>
      </c>
      <c r="E61" s="30"/>
      <c r="F61" s="95" t="s">
        <v>45</v>
      </c>
      <c r="G61" s="39" t="s">
        <v>44</v>
      </c>
      <c r="H61" s="30"/>
      <c r="I61" s="30"/>
      <c r="J61" s="96" t="s">
        <v>45</v>
      </c>
      <c r="K61" s="30"/>
      <c r="L61" s="28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28"/>
      <c r="D76" s="39" t="s">
        <v>44</v>
      </c>
      <c r="E76" s="30"/>
      <c r="F76" s="95" t="s">
        <v>45</v>
      </c>
      <c r="G76" s="39" t="s">
        <v>44</v>
      </c>
      <c r="H76" s="30"/>
      <c r="I76" s="30"/>
      <c r="J76" s="96" t="s">
        <v>45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89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1" t="str">
        <f>E7</f>
        <v>STAVEBNÍ ÚPRAVY OBJEKTU OBČANSKÉ VYBAVENOSTI NA PARC. Č. ST. 90 V OBCI KRCHLEBY U NYMBURKA</v>
      </c>
      <c r="F85" s="212"/>
      <c r="G85" s="212"/>
      <c r="H85" s="212"/>
      <c r="L85" s="28"/>
    </row>
    <row r="86" spans="2:47" s="1" customFormat="1" ht="12" customHeight="1">
      <c r="B86" s="28"/>
      <c r="C86" s="25" t="s">
        <v>87</v>
      </c>
      <c r="L86" s="28"/>
    </row>
    <row r="87" spans="2:47" s="1" customFormat="1" ht="16.5" customHeight="1">
      <c r="B87" s="28"/>
      <c r="E87" s="177" t="str">
        <f>E9</f>
        <v>1 - STAVEBNÍ PRÁCE</v>
      </c>
      <c r="F87" s="213"/>
      <c r="G87" s="213"/>
      <c r="H87" s="213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Nymburská 82, 28808 Krchleby</v>
      </c>
      <c r="I89" s="25" t="s">
        <v>17</v>
      </c>
      <c r="J89" s="48"/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18</v>
      </c>
      <c r="F91" s="23" t="str">
        <f>E15</f>
        <v>Obec Krchleby</v>
      </c>
      <c r="I91" s="25" t="s">
        <v>25</v>
      </c>
      <c r="J91" s="26"/>
      <c r="L91" s="28"/>
    </row>
    <row r="92" spans="2:47" s="1" customFormat="1" ht="15.15" customHeight="1">
      <c r="B92" s="28"/>
      <c r="C92" s="25" t="s">
        <v>23</v>
      </c>
      <c r="F92" s="23" t="str">
        <f>IF(E18="","",E18)</f>
        <v xml:space="preserve"> </v>
      </c>
      <c r="I92" s="25" t="s">
        <v>27</v>
      </c>
      <c r="J92" s="26"/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92</v>
      </c>
      <c r="J96" s="62">
        <f>J133</f>
        <v>0</v>
      </c>
      <c r="L96" s="28"/>
      <c r="AU96" s="16" t="s">
        <v>93</v>
      </c>
    </row>
    <row r="97" spans="2:12" s="8" customFormat="1" ht="24.9" customHeight="1">
      <c r="B97" s="100"/>
      <c r="D97" s="101" t="s">
        <v>94</v>
      </c>
      <c r="E97" s="102"/>
      <c r="F97" s="102"/>
      <c r="G97" s="102"/>
      <c r="H97" s="102"/>
      <c r="I97" s="102"/>
      <c r="J97" s="103">
        <f>J134</f>
        <v>0</v>
      </c>
      <c r="L97" s="100"/>
    </row>
    <row r="98" spans="2:12" s="9" customFormat="1" ht="19.95" customHeight="1">
      <c r="B98" s="104"/>
      <c r="D98" s="105" t="s">
        <v>95</v>
      </c>
      <c r="E98" s="106"/>
      <c r="F98" s="106"/>
      <c r="G98" s="106"/>
      <c r="H98" s="106"/>
      <c r="I98" s="106"/>
      <c r="J98" s="107">
        <f>J135</f>
        <v>0</v>
      </c>
      <c r="L98" s="104"/>
    </row>
    <row r="99" spans="2:12" s="9" customFormat="1" ht="19.95" customHeight="1">
      <c r="B99" s="104"/>
      <c r="D99" s="105" t="s">
        <v>96</v>
      </c>
      <c r="E99" s="106"/>
      <c r="F99" s="106"/>
      <c r="G99" s="106"/>
      <c r="H99" s="106"/>
      <c r="I99" s="106"/>
      <c r="J99" s="107">
        <f>J160</f>
        <v>0</v>
      </c>
      <c r="L99" s="104"/>
    </row>
    <row r="100" spans="2:12" s="9" customFormat="1" ht="19.95" customHeight="1">
      <c r="B100" s="104"/>
      <c r="D100" s="105" t="s">
        <v>97</v>
      </c>
      <c r="E100" s="106"/>
      <c r="F100" s="106"/>
      <c r="G100" s="106"/>
      <c r="H100" s="106"/>
      <c r="I100" s="106"/>
      <c r="J100" s="107">
        <f>J192</f>
        <v>0</v>
      </c>
      <c r="L100" s="104"/>
    </row>
    <row r="101" spans="2:12" s="9" customFormat="1" ht="19.95" customHeight="1">
      <c r="B101" s="104"/>
      <c r="D101" s="105" t="s">
        <v>98</v>
      </c>
      <c r="E101" s="106"/>
      <c r="F101" s="106"/>
      <c r="G101" s="106"/>
      <c r="H101" s="106"/>
      <c r="I101" s="106"/>
      <c r="J101" s="107">
        <f>J202</f>
        <v>0</v>
      </c>
      <c r="L101" s="104"/>
    </row>
    <row r="102" spans="2:12" s="9" customFormat="1" ht="19.95" customHeight="1">
      <c r="B102" s="104"/>
      <c r="D102" s="105" t="s">
        <v>99</v>
      </c>
      <c r="E102" s="106"/>
      <c r="F102" s="106"/>
      <c r="G102" s="106"/>
      <c r="H102" s="106"/>
      <c r="I102" s="106"/>
      <c r="J102" s="107">
        <f>J228</f>
        <v>0</v>
      </c>
      <c r="L102" s="104"/>
    </row>
    <row r="103" spans="2:12" s="9" customFormat="1" ht="19.95" customHeight="1">
      <c r="B103" s="104"/>
      <c r="D103" s="105" t="s">
        <v>100</v>
      </c>
      <c r="E103" s="106"/>
      <c r="F103" s="106"/>
      <c r="G103" s="106"/>
      <c r="H103" s="106"/>
      <c r="I103" s="106"/>
      <c r="J103" s="107">
        <f>J239</f>
        <v>0</v>
      </c>
      <c r="L103" s="104"/>
    </row>
    <row r="104" spans="2:12" s="9" customFormat="1" ht="19.95" customHeight="1">
      <c r="B104" s="104"/>
      <c r="D104" s="105" t="s">
        <v>101</v>
      </c>
      <c r="E104" s="106"/>
      <c r="F104" s="106"/>
      <c r="G104" s="106"/>
      <c r="H104" s="106"/>
      <c r="I104" s="106"/>
      <c r="J104" s="107">
        <f>J267</f>
        <v>0</v>
      </c>
      <c r="L104" s="104"/>
    </row>
    <row r="105" spans="2:12" s="9" customFormat="1" ht="19.95" customHeight="1">
      <c r="B105" s="104"/>
      <c r="D105" s="105" t="s">
        <v>102</v>
      </c>
      <c r="E105" s="106"/>
      <c r="F105" s="106"/>
      <c r="G105" s="106"/>
      <c r="H105" s="106"/>
      <c r="I105" s="106"/>
      <c r="J105" s="107">
        <f>J279</f>
        <v>0</v>
      </c>
      <c r="L105" s="104"/>
    </row>
    <row r="106" spans="2:12" s="8" customFormat="1" ht="24.9" customHeight="1">
      <c r="B106" s="100"/>
      <c r="D106" s="101" t="s">
        <v>103</v>
      </c>
      <c r="E106" s="102"/>
      <c r="F106" s="102"/>
      <c r="G106" s="102"/>
      <c r="H106" s="102"/>
      <c r="I106" s="102"/>
      <c r="J106" s="103">
        <f>J283</f>
        <v>0</v>
      </c>
      <c r="L106" s="100"/>
    </row>
    <row r="107" spans="2:12" s="9" customFormat="1" ht="19.95" customHeight="1">
      <c r="B107" s="104"/>
      <c r="D107" s="105" t="s">
        <v>104</v>
      </c>
      <c r="E107" s="106"/>
      <c r="F107" s="106"/>
      <c r="G107" s="106"/>
      <c r="H107" s="106"/>
      <c r="I107" s="106"/>
      <c r="J107" s="107">
        <f>J284</f>
        <v>0</v>
      </c>
      <c r="L107" s="104"/>
    </row>
    <row r="108" spans="2:12" s="9" customFormat="1" ht="19.95" customHeight="1">
      <c r="B108" s="104"/>
      <c r="D108" s="105" t="s">
        <v>105</v>
      </c>
      <c r="E108" s="106"/>
      <c r="F108" s="106"/>
      <c r="G108" s="106"/>
      <c r="H108" s="106"/>
      <c r="I108" s="106"/>
      <c r="J108" s="107">
        <f>J313</f>
        <v>0</v>
      </c>
      <c r="L108" s="104"/>
    </row>
    <row r="109" spans="2:12" s="9" customFormat="1" ht="19.95" customHeight="1">
      <c r="B109" s="104"/>
      <c r="D109" s="105" t="s">
        <v>106</v>
      </c>
      <c r="E109" s="106"/>
      <c r="F109" s="106"/>
      <c r="G109" s="106"/>
      <c r="H109" s="106"/>
      <c r="I109" s="106"/>
      <c r="J109" s="107">
        <f>J335</f>
        <v>0</v>
      </c>
      <c r="L109" s="104"/>
    </row>
    <row r="110" spans="2:12" s="9" customFormat="1" ht="19.95" customHeight="1">
      <c r="B110" s="104"/>
      <c r="D110" s="105" t="s">
        <v>107</v>
      </c>
      <c r="E110" s="106"/>
      <c r="F110" s="106"/>
      <c r="G110" s="106"/>
      <c r="H110" s="106"/>
      <c r="I110" s="106"/>
      <c r="J110" s="107">
        <f>J353</f>
        <v>0</v>
      </c>
      <c r="L110" s="104"/>
    </row>
    <row r="111" spans="2:12" s="9" customFormat="1" ht="19.95" customHeight="1">
      <c r="B111" s="104"/>
      <c r="D111" s="105" t="s">
        <v>108</v>
      </c>
      <c r="E111" s="106"/>
      <c r="F111" s="106"/>
      <c r="G111" s="106"/>
      <c r="H111" s="106"/>
      <c r="I111" s="106"/>
      <c r="J111" s="107">
        <f>J401</f>
        <v>0</v>
      </c>
      <c r="L111" s="104"/>
    </row>
    <row r="112" spans="2:12" s="9" customFormat="1" ht="19.95" customHeight="1">
      <c r="B112" s="104"/>
      <c r="D112" s="105" t="s">
        <v>109</v>
      </c>
      <c r="E112" s="106"/>
      <c r="F112" s="106"/>
      <c r="G112" s="106"/>
      <c r="H112" s="106"/>
      <c r="I112" s="106"/>
      <c r="J112" s="107">
        <f>J443</f>
        <v>0</v>
      </c>
      <c r="L112" s="104"/>
    </row>
    <row r="113" spans="2:12" s="8" customFormat="1" ht="24.9" customHeight="1">
      <c r="B113" s="100"/>
      <c r="D113" s="101" t="s">
        <v>110</v>
      </c>
      <c r="E113" s="102"/>
      <c r="F113" s="102"/>
      <c r="G113" s="102"/>
      <c r="H113" s="102"/>
      <c r="I113" s="102"/>
      <c r="J113" s="103">
        <f>J466</f>
        <v>0</v>
      </c>
      <c r="L113" s="100"/>
    </row>
    <row r="114" spans="2:12" s="1" customFormat="1" ht="21.75" customHeight="1">
      <c r="B114" s="28"/>
      <c r="L114" s="28"/>
    </row>
    <row r="115" spans="2:12" s="1" customFormat="1" ht="6.9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8"/>
    </row>
    <row r="119" spans="2:12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8"/>
    </row>
    <row r="120" spans="2:12" s="1" customFormat="1" ht="24.9" customHeight="1">
      <c r="B120" s="28"/>
      <c r="C120" s="20" t="s">
        <v>111</v>
      </c>
      <c r="L120" s="28"/>
    </row>
    <row r="121" spans="2:12" s="1" customFormat="1" ht="6.9" customHeight="1">
      <c r="B121" s="28"/>
      <c r="L121" s="28"/>
    </row>
    <row r="122" spans="2:12" s="1" customFormat="1" ht="12" customHeight="1">
      <c r="B122" s="28"/>
      <c r="C122" s="25" t="s">
        <v>12</v>
      </c>
      <c r="L122" s="28"/>
    </row>
    <row r="123" spans="2:12" s="1" customFormat="1" ht="26.25" customHeight="1">
      <c r="B123" s="28"/>
      <c r="E123" s="211" t="str">
        <f>E7</f>
        <v>STAVEBNÍ ÚPRAVY OBJEKTU OBČANSKÉ VYBAVENOSTI NA PARC. Č. ST. 90 V OBCI KRCHLEBY U NYMBURKA</v>
      </c>
      <c r="F123" s="212"/>
      <c r="G123" s="212"/>
      <c r="H123" s="212"/>
      <c r="L123" s="28"/>
    </row>
    <row r="124" spans="2:12" s="1" customFormat="1" ht="12" customHeight="1">
      <c r="B124" s="28"/>
      <c r="C124" s="25" t="s">
        <v>87</v>
      </c>
      <c r="L124" s="28"/>
    </row>
    <row r="125" spans="2:12" s="1" customFormat="1" ht="16.5" customHeight="1">
      <c r="B125" s="28"/>
      <c r="E125" s="177" t="str">
        <f>E9</f>
        <v>1 - STAVEBNÍ PRÁCE</v>
      </c>
      <c r="F125" s="213"/>
      <c r="G125" s="213"/>
      <c r="H125" s="213"/>
      <c r="L125" s="28"/>
    </row>
    <row r="126" spans="2:12" s="1" customFormat="1" ht="6.9" customHeight="1">
      <c r="B126" s="28"/>
      <c r="L126" s="28"/>
    </row>
    <row r="127" spans="2:12" s="1" customFormat="1" ht="12" customHeight="1">
      <c r="B127" s="28"/>
      <c r="C127" s="25" t="s">
        <v>16</v>
      </c>
      <c r="F127" s="23" t="s">
        <v>956</v>
      </c>
      <c r="I127" s="25" t="s">
        <v>17</v>
      </c>
      <c r="J127" s="48"/>
      <c r="L127" s="28"/>
    </row>
    <row r="128" spans="2:12" s="1" customFormat="1" ht="6.9" customHeight="1">
      <c r="B128" s="28"/>
      <c r="L128" s="28"/>
    </row>
    <row r="129" spans="2:65" s="1" customFormat="1" ht="15.15" customHeight="1">
      <c r="B129" s="28"/>
      <c r="C129" s="25" t="s">
        <v>18</v>
      </c>
      <c r="F129" s="23" t="str">
        <f>E15</f>
        <v>Obec Krchleby</v>
      </c>
      <c r="I129" s="25" t="s">
        <v>25</v>
      </c>
      <c r="J129" s="26"/>
      <c r="L129" s="28"/>
    </row>
    <row r="130" spans="2:65" s="1" customFormat="1" ht="15.15" customHeight="1">
      <c r="B130" s="28"/>
      <c r="C130" s="25" t="s">
        <v>23</v>
      </c>
      <c r="F130" s="23" t="str">
        <f>IF(E18="","",E18)</f>
        <v xml:space="preserve"> </v>
      </c>
      <c r="I130" s="25" t="s">
        <v>27</v>
      </c>
      <c r="J130" s="26"/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08"/>
      <c r="C132" s="109" t="s">
        <v>112</v>
      </c>
      <c r="D132" s="110" t="s">
        <v>54</v>
      </c>
      <c r="E132" s="110" t="s">
        <v>50</v>
      </c>
      <c r="F132" s="110" t="s">
        <v>51</v>
      </c>
      <c r="G132" s="110" t="s">
        <v>113</v>
      </c>
      <c r="H132" s="110" t="s">
        <v>114</v>
      </c>
      <c r="I132" s="110" t="s">
        <v>115</v>
      </c>
      <c r="J132" s="110" t="s">
        <v>91</v>
      </c>
      <c r="K132" s="111" t="s">
        <v>116</v>
      </c>
      <c r="L132" s="108"/>
      <c r="M132" s="55" t="s">
        <v>1</v>
      </c>
      <c r="N132" s="56" t="s">
        <v>33</v>
      </c>
      <c r="O132" s="56" t="s">
        <v>117</v>
      </c>
      <c r="P132" s="56" t="s">
        <v>118</v>
      </c>
      <c r="Q132" s="56" t="s">
        <v>119</v>
      </c>
      <c r="R132" s="56" t="s">
        <v>120</v>
      </c>
      <c r="S132" s="56" t="s">
        <v>121</v>
      </c>
      <c r="T132" s="57" t="s">
        <v>122</v>
      </c>
    </row>
    <row r="133" spans="2:65" s="1" customFormat="1" ht="22.8" customHeight="1">
      <c r="B133" s="28"/>
      <c r="C133" s="60" t="s">
        <v>123</v>
      </c>
      <c r="J133" s="112">
        <f>BK133</f>
        <v>0</v>
      </c>
      <c r="L133" s="28"/>
      <c r="M133" s="58"/>
      <c r="N133" s="49"/>
      <c r="O133" s="49"/>
      <c r="P133" s="113">
        <f>P134+P283+P466</f>
        <v>354.05755799999997</v>
      </c>
      <c r="Q133" s="49"/>
      <c r="R133" s="113">
        <f>R134+R283+R466</f>
        <v>34.100275783036601</v>
      </c>
      <c r="S133" s="49"/>
      <c r="T133" s="114">
        <f>T134+T283+T466</f>
        <v>26.223085100000002</v>
      </c>
      <c r="AT133" s="16" t="s">
        <v>68</v>
      </c>
      <c r="AU133" s="16" t="s">
        <v>93</v>
      </c>
      <c r="BK133" s="115">
        <f>BK134+BK283+BK466</f>
        <v>0</v>
      </c>
    </row>
    <row r="134" spans="2:65" s="11" customFormat="1" ht="25.95" customHeight="1">
      <c r="B134" s="116"/>
      <c r="D134" s="117" t="s">
        <v>68</v>
      </c>
      <c r="E134" s="118" t="s">
        <v>124</v>
      </c>
      <c r="F134" s="118" t="s">
        <v>125</v>
      </c>
      <c r="J134" s="119">
        <f>BK134</f>
        <v>0</v>
      </c>
      <c r="L134" s="116"/>
      <c r="M134" s="120"/>
      <c r="P134" s="121">
        <f>P135+P160+P192+P202+P228+P239+P267+P279</f>
        <v>222.63399799999999</v>
      </c>
      <c r="R134" s="121">
        <f>R135+R160+R192+R202+R228+R239+R267+R279</f>
        <v>31.620578089786601</v>
      </c>
      <c r="T134" s="122">
        <f>T135+T160+T192+T202+T228+T239+T267+T279</f>
        <v>26.193974000000001</v>
      </c>
      <c r="AR134" s="117" t="s">
        <v>74</v>
      </c>
      <c r="AT134" s="123" t="s">
        <v>68</v>
      </c>
      <c r="AU134" s="123" t="s">
        <v>69</v>
      </c>
      <c r="AY134" s="117" t="s">
        <v>126</v>
      </c>
      <c r="BK134" s="124">
        <f>BK135+BK160+BK192+BK202+BK228+BK239+BK267+BK279</f>
        <v>0</v>
      </c>
    </row>
    <row r="135" spans="2:65" s="11" customFormat="1" ht="22.8" customHeight="1">
      <c r="B135" s="116"/>
      <c r="D135" s="117" t="s">
        <v>68</v>
      </c>
      <c r="E135" s="125" t="s">
        <v>74</v>
      </c>
      <c r="F135" s="125" t="s">
        <v>127</v>
      </c>
      <c r="J135" s="126">
        <f>BK135</f>
        <v>0</v>
      </c>
      <c r="L135" s="116"/>
      <c r="M135" s="120"/>
      <c r="P135" s="121">
        <f>SUM(P136:P159)</f>
        <v>5.8330880000000009</v>
      </c>
      <c r="R135" s="121">
        <f>SUM(R136:R159)</f>
        <v>0</v>
      </c>
      <c r="T135" s="122">
        <f>SUM(T136:T159)</f>
        <v>0</v>
      </c>
      <c r="AR135" s="117" t="s">
        <v>74</v>
      </c>
      <c r="AT135" s="123" t="s">
        <v>68</v>
      </c>
      <c r="AU135" s="123" t="s">
        <v>74</v>
      </c>
      <c r="AY135" s="117" t="s">
        <v>126</v>
      </c>
      <c r="BK135" s="124">
        <f>SUM(BK136:BK159)</f>
        <v>0</v>
      </c>
    </row>
    <row r="136" spans="2:65" s="1" customFormat="1" ht="33" customHeight="1">
      <c r="B136" s="127"/>
      <c r="C136" s="128" t="s">
        <v>128</v>
      </c>
      <c r="D136" s="128" t="s">
        <v>129</v>
      </c>
      <c r="E136" s="129" t="s">
        <v>130</v>
      </c>
      <c r="F136" s="130" t="s">
        <v>131</v>
      </c>
      <c r="G136" s="131" t="s">
        <v>132</v>
      </c>
      <c r="H136" s="132">
        <v>12.736000000000001</v>
      </c>
      <c r="I136" s="133"/>
      <c r="J136" s="133">
        <f>ROUND(I136*H136,2)</f>
        <v>0</v>
      </c>
      <c r="K136" s="130"/>
      <c r="L136" s="28"/>
      <c r="M136" s="134" t="s">
        <v>1</v>
      </c>
      <c r="N136" s="135" t="s">
        <v>34</v>
      </c>
      <c r="O136" s="136">
        <v>0.31900000000000001</v>
      </c>
      <c r="P136" s="136">
        <f>O136*H136</f>
        <v>4.0627840000000006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84</v>
      </c>
      <c r="AT136" s="138" t="s">
        <v>129</v>
      </c>
      <c r="AU136" s="138" t="s">
        <v>78</v>
      </c>
      <c r="AY136" s="16" t="s">
        <v>126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74</v>
      </c>
      <c r="BK136" s="139">
        <f>ROUND(I136*H136,2)</f>
        <v>0</v>
      </c>
      <c r="BL136" s="16" t="s">
        <v>84</v>
      </c>
      <c r="BM136" s="138" t="s">
        <v>133</v>
      </c>
    </row>
    <row r="137" spans="2:65" s="1" customFormat="1" ht="19.2">
      <c r="B137" s="28"/>
      <c r="D137" s="140" t="s">
        <v>134</v>
      </c>
      <c r="F137" s="141" t="s">
        <v>135</v>
      </c>
      <c r="L137" s="28"/>
      <c r="M137" s="142"/>
      <c r="T137" s="52"/>
      <c r="AT137" s="16" t="s">
        <v>134</v>
      </c>
      <c r="AU137" s="16" t="s">
        <v>78</v>
      </c>
    </row>
    <row r="138" spans="2:65" s="1" customFormat="1" ht="10.199999999999999">
      <c r="B138" s="28"/>
      <c r="D138" s="143" t="s">
        <v>136</v>
      </c>
      <c r="F138" s="144" t="s">
        <v>137</v>
      </c>
      <c r="L138" s="28"/>
      <c r="M138" s="142"/>
      <c r="T138" s="52"/>
      <c r="AT138" s="16" t="s">
        <v>136</v>
      </c>
      <c r="AU138" s="16" t="s">
        <v>78</v>
      </c>
    </row>
    <row r="139" spans="2:65" s="12" customFormat="1" ht="10.199999999999999">
      <c r="B139" s="145"/>
      <c r="D139" s="140" t="s">
        <v>138</v>
      </c>
      <c r="E139" s="146" t="s">
        <v>1</v>
      </c>
      <c r="F139" s="147" t="s">
        <v>139</v>
      </c>
      <c r="H139" s="146" t="s">
        <v>1</v>
      </c>
      <c r="L139" s="145"/>
      <c r="M139" s="148"/>
      <c r="T139" s="149"/>
      <c r="AT139" s="146" t="s">
        <v>138</v>
      </c>
      <c r="AU139" s="146" t="s">
        <v>78</v>
      </c>
      <c r="AV139" s="12" t="s">
        <v>74</v>
      </c>
      <c r="AW139" s="12" t="s">
        <v>26</v>
      </c>
      <c r="AX139" s="12" t="s">
        <v>69</v>
      </c>
      <c r="AY139" s="146" t="s">
        <v>126</v>
      </c>
    </row>
    <row r="140" spans="2:65" s="13" customFormat="1" ht="10.199999999999999">
      <c r="B140" s="150"/>
      <c r="D140" s="140" t="s">
        <v>138</v>
      </c>
      <c r="E140" s="151" t="s">
        <v>1</v>
      </c>
      <c r="F140" s="152" t="s">
        <v>140</v>
      </c>
      <c r="H140" s="153">
        <v>12.736000000000001</v>
      </c>
      <c r="L140" s="150"/>
      <c r="M140" s="154"/>
      <c r="T140" s="155"/>
      <c r="AT140" s="151" t="s">
        <v>138</v>
      </c>
      <c r="AU140" s="151" t="s">
        <v>78</v>
      </c>
      <c r="AV140" s="13" t="s">
        <v>78</v>
      </c>
      <c r="AW140" s="13" t="s">
        <v>26</v>
      </c>
      <c r="AX140" s="13" t="s">
        <v>74</v>
      </c>
      <c r="AY140" s="151" t="s">
        <v>126</v>
      </c>
    </row>
    <row r="141" spans="2:65" s="1" customFormat="1" ht="37.799999999999997" customHeight="1">
      <c r="B141" s="127"/>
      <c r="C141" s="128" t="s">
        <v>141</v>
      </c>
      <c r="D141" s="128" t="s">
        <v>129</v>
      </c>
      <c r="E141" s="129" t="s">
        <v>142</v>
      </c>
      <c r="F141" s="130" t="s">
        <v>143</v>
      </c>
      <c r="G141" s="131" t="s">
        <v>132</v>
      </c>
      <c r="H141" s="132">
        <v>12.736000000000001</v>
      </c>
      <c r="I141" s="133"/>
      <c r="J141" s="133">
        <f>ROUND(I141*H141,2)</f>
        <v>0</v>
      </c>
      <c r="K141" s="130"/>
      <c r="L141" s="28"/>
      <c r="M141" s="134" t="s">
        <v>1</v>
      </c>
      <c r="N141" s="135" t="s">
        <v>34</v>
      </c>
      <c r="O141" s="136">
        <v>5.8000000000000003E-2</v>
      </c>
      <c r="P141" s="136">
        <f>O141*H141</f>
        <v>0.73868800000000012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84</v>
      </c>
      <c r="AT141" s="138" t="s">
        <v>129</v>
      </c>
      <c r="AU141" s="138" t="s">
        <v>78</v>
      </c>
      <c r="AY141" s="16" t="s">
        <v>126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74</v>
      </c>
      <c r="BK141" s="139">
        <f>ROUND(I141*H141,2)</f>
        <v>0</v>
      </c>
      <c r="BL141" s="16" t="s">
        <v>84</v>
      </c>
      <c r="BM141" s="138" t="s">
        <v>144</v>
      </c>
    </row>
    <row r="142" spans="2:65" s="1" customFormat="1" ht="38.4">
      <c r="B142" s="28"/>
      <c r="D142" s="140" t="s">
        <v>134</v>
      </c>
      <c r="F142" s="141" t="s">
        <v>145</v>
      </c>
      <c r="L142" s="28"/>
      <c r="M142" s="142"/>
      <c r="T142" s="52"/>
      <c r="AT142" s="16" t="s">
        <v>134</v>
      </c>
      <c r="AU142" s="16" t="s">
        <v>78</v>
      </c>
    </row>
    <row r="143" spans="2:65" s="1" customFormat="1" ht="10.199999999999999">
      <c r="B143" s="28"/>
      <c r="D143" s="143" t="s">
        <v>136</v>
      </c>
      <c r="F143" s="144" t="s">
        <v>146</v>
      </c>
      <c r="L143" s="28"/>
      <c r="M143" s="142"/>
      <c r="T143" s="52"/>
      <c r="AT143" s="16" t="s">
        <v>136</v>
      </c>
      <c r="AU143" s="16" t="s">
        <v>78</v>
      </c>
    </row>
    <row r="144" spans="2:65" s="12" customFormat="1" ht="10.199999999999999">
      <c r="B144" s="145"/>
      <c r="D144" s="140" t="s">
        <v>138</v>
      </c>
      <c r="E144" s="146" t="s">
        <v>1</v>
      </c>
      <c r="F144" s="147" t="s">
        <v>147</v>
      </c>
      <c r="H144" s="146" t="s">
        <v>1</v>
      </c>
      <c r="L144" s="145"/>
      <c r="M144" s="148"/>
      <c r="T144" s="149"/>
      <c r="AT144" s="146" t="s">
        <v>138</v>
      </c>
      <c r="AU144" s="146" t="s">
        <v>78</v>
      </c>
      <c r="AV144" s="12" t="s">
        <v>74</v>
      </c>
      <c r="AW144" s="12" t="s">
        <v>26</v>
      </c>
      <c r="AX144" s="12" t="s">
        <v>69</v>
      </c>
      <c r="AY144" s="146" t="s">
        <v>126</v>
      </c>
    </row>
    <row r="145" spans="2:65" s="13" customFormat="1" ht="10.199999999999999">
      <c r="B145" s="150"/>
      <c r="D145" s="140" t="s">
        <v>138</v>
      </c>
      <c r="E145" s="151" t="s">
        <v>1</v>
      </c>
      <c r="F145" s="152" t="s">
        <v>148</v>
      </c>
      <c r="H145" s="153">
        <v>12.736000000000001</v>
      </c>
      <c r="L145" s="150"/>
      <c r="M145" s="154"/>
      <c r="T145" s="155"/>
      <c r="AT145" s="151" t="s">
        <v>138</v>
      </c>
      <c r="AU145" s="151" t="s">
        <v>78</v>
      </c>
      <c r="AV145" s="13" t="s">
        <v>78</v>
      </c>
      <c r="AW145" s="13" t="s">
        <v>26</v>
      </c>
      <c r="AX145" s="13" t="s">
        <v>74</v>
      </c>
      <c r="AY145" s="151" t="s">
        <v>126</v>
      </c>
    </row>
    <row r="146" spans="2:65" s="1" customFormat="1" ht="24.15" customHeight="1">
      <c r="B146" s="127"/>
      <c r="C146" s="128" t="s">
        <v>149</v>
      </c>
      <c r="D146" s="128" t="s">
        <v>129</v>
      </c>
      <c r="E146" s="129" t="s">
        <v>150</v>
      </c>
      <c r="F146" s="130" t="s">
        <v>151</v>
      </c>
      <c r="G146" s="131" t="s">
        <v>132</v>
      </c>
      <c r="H146" s="132">
        <v>12.736000000000001</v>
      </c>
      <c r="I146" s="133"/>
      <c r="J146" s="133">
        <f>ROUND(I146*H146,2)</f>
        <v>0</v>
      </c>
      <c r="K146" s="130"/>
      <c r="L146" s="28"/>
      <c r="M146" s="134" t="s">
        <v>1</v>
      </c>
      <c r="N146" s="135" t="s">
        <v>34</v>
      </c>
      <c r="O146" s="136">
        <v>7.1999999999999995E-2</v>
      </c>
      <c r="P146" s="136">
        <f>O146*H146</f>
        <v>0.91699200000000003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84</v>
      </c>
      <c r="AT146" s="138" t="s">
        <v>129</v>
      </c>
      <c r="AU146" s="138" t="s">
        <v>78</v>
      </c>
      <c r="AY146" s="16" t="s">
        <v>126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6" t="s">
        <v>74</v>
      </c>
      <c r="BK146" s="139">
        <f>ROUND(I146*H146,2)</f>
        <v>0</v>
      </c>
      <c r="BL146" s="16" t="s">
        <v>84</v>
      </c>
      <c r="BM146" s="138" t="s">
        <v>152</v>
      </c>
    </row>
    <row r="147" spans="2:65" s="1" customFormat="1" ht="28.8">
      <c r="B147" s="28"/>
      <c r="D147" s="140" t="s">
        <v>134</v>
      </c>
      <c r="F147" s="141" t="s">
        <v>153</v>
      </c>
      <c r="L147" s="28"/>
      <c r="M147" s="142"/>
      <c r="T147" s="52"/>
      <c r="AT147" s="16" t="s">
        <v>134</v>
      </c>
      <c r="AU147" s="16" t="s">
        <v>78</v>
      </c>
    </row>
    <row r="148" spans="2:65" s="1" customFormat="1" ht="10.199999999999999">
      <c r="B148" s="28"/>
      <c r="D148" s="143" t="s">
        <v>136</v>
      </c>
      <c r="F148" s="144" t="s">
        <v>154</v>
      </c>
      <c r="L148" s="28"/>
      <c r="M148" s="142"/>
      <c r="T148" s="52"/>
      <c r="AT148" s="16" t="s">
        <v>136</v>
      </c>
      <c r="AU148" s="16" t="s">
        <v>78</v>
      </c>
    </row>
    <row r="149" spans="2:65" s="12" customFormat="1" ht="10.199999999999999">
      <c r="B149" s="145"/>
      <c r="D149" s="140" t="s">
        <v>138</v>
      </c>
      <c r="E149" s="146" t="s">
        <v>1</v>
      </c>
      <c r="F149" s="147" t="s">
        <v>155</v>
      </c>
      <c r="H149" s="146" t="s">
        <v>1</v>
      </c>
      <c r="L149" s="145"/>
      <c r="M149" s="148"/>
      <c r="T149" s="149"/>
      <c r="AT149" s="146" t="s">
        <v>138</v>
      </c>
      <c r="AU149" s="146" t="s">
        <v>78</v>
      </c>
      <c r="AV149" s="12" t="s">
        <v>74</v>
      </c>
      <c r="AW149" s="12" t="s">
        <v>26</v>
      </c>
      <c r="AX149" s="12" t="s">
        <v>69</v>
      </c>
      <c r="AY149" s="146" t="s">
        <v>126</v>
      </c>
    </row>
    <row r="150" spans="2:65" s="13" customFormat="1" ht="10.199999999999999">
      <c r="B150" s="150"/>
      <c r="D150" s="140" t="s">
        <v>138</v>
      </c>
      <c r="E150" s="151" t="s">
        <v>1</v>
      </c>
      <c r="F150" s="152" t="s">
        <v>140</v>
      </c>
      <c r="H150" s="153">
        <v>12.736000000000001</v>
      </c>
      <c r="L150" s="150"/>
      <c r="M150" s="154"/>
      <c r="T150" s="155"/>
      <c r="AT150" s="151" t="s">
        <v>138</v>
      </c>
      <c r="AU150" s="151" t="s">
        <v>78</v>
      </c>
      <c r="AV150" s="13" t="s">
        <v>78</v>
      </c>
      <c r="AW150" s="13" t="s">
        <v>26</v>
      </c>
      <c r="AX150" s="13" t="s">
        <v>74</v>
      </c>
      <c r="AY150" s="151" t="s">
        <v>126</v>
      </c>
    </row>
    <row r="151" spans="2:65" s="1" customFormat="1" ht="24.15" customHeight="1">
      <c r="B151" s="127"/>
      <c r="C151" s="128" t="s">
        <v>156</v>
      </c>
      <c r="D151" s="128" t="s">
        <v>129</v>
      </c>
      <c r="E151" s="129" t="s">
        <v>157</v>
      </c>
      <c r="F151" s="130" t="s">
        <v>158</v>
      </c>
      <c r="G151" s="131" t="s">
        <v>159</v>
      </c>
      <c r="H151" s="132">
        <v>22.925000000000001</v>
      </c>
      <c r="I151" s="133"/>
      <c r="J151" s="133">
        <f>ROUND(I151*H151,2)</f>
        <v>0</v>
      </c>
      <c r="K151" s="130"/>
      <c r="L151" s="28"/>
      <c r="M151" s="134" t="s">
        <v>1</v>
      </c>
      <c r="N151" s="135" t="s">
        <v>34</v>
      </c>
      <c r="O151" s="136">
        <v>0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84</v>
      </c>
      <c r="AT151" s="138" t="s">
        <v>129</v>
      </c>
      <c r="AU151" s="138" t="s">
        <v>78</v>
      </c>
      <c r="AY151" s="16" t="s">
        <v>126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74</v>
      </c>
      <c r="BK151" s="139">
        <f>ROUND(I151*H151,2)</f>
        <v>0</v>
      </c>
      <c r="BL151" s="16" t="s">
        <v>84</v>
      </c>
      <c r="BM151" s="138" t="s">
        <v>160</v>
      </c>
    </row>
    <row r="152" spans="2:65" s="1" customFormat="1" ht="28.8">
      <c r="B152" s="28"/>
      <c r="D152" s="140" t="s">
        <v>134</v>
      </c>
      <c r="F152" s="141" t="s">
        <v>161</v>
      </c>
      <c r="L152" s="28"/>
      <c r="M152" s="142"/>
      <c r="T152" s="52"/>
      <c r="AT152" s="16" t="s">
        <v>134</v>
      </c>
      <c r="AU152" s="16" t="s">
        <v>78</v>
      </c>
    </row>
    <row r="153" spans="2:65" s="1" customFormat="1" ht="10.199999999999999">
      <c r="B153" s="28"/>
      <c r="D153" s="143" t="s">
        <v>136</v>
      </c>
      <c r="F153" s="144" t="s">
        <v>162</v>
      </c>
      <c r="L153" s="28"/>
      <c r="M153" s="142"/>
      <c r="T153" s="52"/>
      <c r="AT153" s="16" t="s">
        <v>136</v>
      </c>
      <c r="AU153" s="16" t="s">
        <v>78</v>
      </c>
    </row>
    <row r="154" spans="2:65" s="13" customFormat="1" ht="10.199999999999999">
      <c r="B154" s="150"/>
      <c r="D154" s="140" t="s">
        <v>138</v>
      </c>
      <c r="E154" s="151" t="s">
        <v>1</v>
      </c>
      <c r="F154" s="152" t="s">
        <v>163</v>
      </c>
      <c r="H154" s="153">
        <v>22.925000000000001</v>
      </c>
      <c r="L154" s="150"/>
      <c r="M154" s="154"/>
      <c r="T154" s="155"/>
      <c r="AT154" s="151" t="s">
        <v>138</v>
      </c>
      <c r="AU154" s="151" t="s">
        <v>78</v>
      </c>
      <c r="AV154" s="13" t="s">
        <v>78</v>
      </c>
      <c r="AW154" s="13" t="s">
        <v>26</v>
      </c>
      <c r="AX154" s="13" t="s">
        <v>74</v>
      </c>
      <c r="AY154" s="151" t="s">
        <v>126</v>
      </c>
    </row>
    <row r="155" spans="2:65" s="1" customFormat="1" ht="16.5" customHeight="1">
      <c r="B155" s="127"/>
      <c r="C155" s="128" t="s">
        <v>164</v>
      </c>
      <c r="D155" s="128" t="s">
        <v>129</v>
      </c>
      <c r="E155" s="129" t="s">
        <v>165</v>
      </c>
      <c r="F155" s="130" t="s">
        <v>166</v>
      </c>
      <c r="G155" s="131" t="s">
        <v>132</v>
      </c>
      <c r="H155" s="132">
        <v>12.736000000000001</v>
      </c>
      <c r="I155" s="133"/>
      <c r="J155" s="133">
        <f>ROUND(I155*H155,2)</f>
        <v>0</v>
      </c>
      <c r="K155" s="130"/>
      <c r="L155" s="28"/>
      <c r="M155" s="134" t="s">
        <v>1</v>
      </c>
      <c r="N155" s="135" t="s">
        <v>34</v>
      </c>
      <c r="O155" s="136">
        <v>8.9999999999999993E-3</v>
      </c>
      <c r="P155" s="136">
        <f>O155*H155</f>
        <v>0.114624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84</v>
      </c>
      <c r="AT155" s="138" t="s">
        <v>129</v>
      </c>
      <c r="AU155" s="138" t="s">
        <v>78</v>
      </c>
      <c r="AY155" s="16" t="s">
        <v>126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74</v>
      </c>
      <c r="BK155" s="139">
        <f>ROUND(I155*H155,2)</f>
        <v>0</v>
      </c>
      <c r="BL155" s="16" t="s">
        <v>84</v>
      </c>
      <c r="BM155" s="138" t="s">
        <v>167</v>
      </c>
    </row>
    <row r="156" spans="2:65" s="1" customFormat="1" ht="19.2">
      <c r="B156" s="28"/>
      <c r="D156" s="140" t="s">
        <v>134</v>
      </c>
      <c r="F156" s="141" t="s">
        <v>168</v>
      </c>
      <c r="L156" s="28"/>
      <c r="M156" s="142"/>
      <c r="T156" s="52"/>
      <c r="AT156" s="16" t="s">
        <v>134</v>
      </c>
      <c r="AU156" s="16" t="s">
        <v>78</v>
      </c>
    </row>
    <row r="157" spans="2:65" s="1" customFormat="1" ht="10.199999999999999">
      <c r="B157" s="28"/>
      <c r="D157" s="143" t="s">
        <v>136</v>
      </c>
      <c r="F157" s="144" t="s">
        <v>169</v>
      </c>
      <c r="L157" s="28"/>
      <c r="M157" s="142"/>
      <c r="T157" s="52"/>
      <c r="AT157" s="16" t="s">
        <v>136</v>
      </c>
      <c r="AU157" s="16" t="s">
        <v>78</v>
      </c>
    </row>
    <row r="158" spans="2:65" s="12" customFormat="1" ht="10.199999999999999">
      <c r="B158" s="145"/>
      <c r="D158" s="140" t="s">
        <v>138</v>
      </c>
      <c r="E158" s="146" t="s">
        <v>1</v>
      </c>
      <c r="F158" s="147" t="s">
        <v>155</v>
      </c>
      <c r="H158" s="146" t="s">
        <v>1</v>
      </c>
      <c r="L158" s="145"/>
      <c r="M158" s="148"/>
      <c r="T158" s="149"/>
      <c r="AT158" s="146" t="s">
        <v>138</v>
      </c>
      <c r="AU158" s="146" t="s">
        <v>78</v>
      </c>
      <c r="AV158" s="12" t="s">
        <v>74</v>
      </c>
      <c r="AW158" s="12" t="s">
        <v>26</v>
      </c>
      <c r="AX158" s="12" t="s">
        <v>69</v>
      </c>
      <c r="AY158" s="146" t="s">
        <v>126</v>
      </c>
    </row>
    <row r="159" spans="2:65" s="13" customFormat="1" ht="10.199999999999999">
      <c r="B159" s="150"/>
      <c r="D159" s="140" t="s">
        <v>138</v>
      </c>
      <c r="E159" s="151" t="s">
        <v>1</v>
      </c>
      <c r="F159" s="152" t="s">
        <v>140</v>
      </c>
      <c r="H159" s="153">
        <v>12.736000000000001</v>
      </c>
      <c r="L159" s="150"/>
      <c r="M159" s="154"/>
      <c r="T159" s="155"/>
      <c r="AT159" s="151" t="s">
        <v>138</v>
      </c>
      <c r="AU159" s="151" t="s">
        <v>78</v>
      </c>
      <c r="AV159" s="13" t="s">
        <v>78</v>
      </c>
      <c r="AW159" s="13" t="s">
        <v>26</v>
      </c>
      <c r="AX159" s="13" t="s">
        <v>74</v>
      </c>
      <c r="AY159" s="151" t="s">
        <v>126</v>
      </c>
    </row>
    <row r="160" spans="2:65" s="11" customFormat="1" ht="22.8" customHeight="1">
      <c r="B160" s="116"/>
      <c r="D160" s="117" t="s">
        <v>68</v>
      </c>
      <c r="E160" s="125" t="s">
        <v>78</v>
      </c>
      <c r="F160" s="125" t="s">
        <v>170</v>
      </c>
      <c r="J160" s="126">
        <f>BK160</f>
        <v>0</v>
      </c>
      <c r="L160" s="116"/>
      <c r="M160" s="120"/>
      <c r="P160" s="121">
        <f>SUM(P161:P191)</f>
        <v>13.199445000000001</v>
      </c>
      <c r="R160" s="121">
        <f>SUM(R161:R191)</f>
        <v>23.689050729786601</v>
      </c>
      <c r="T160" s="122">
        <f>SUM(T161:T191)</f>
        <v>0</v>
      </c>
      <c r="AR160" s="117" t="s">
        <v>74</v>
      </c>
      <c r="AT160" s="123" t="s">
        <v>68</v>
      </c>
      <c r="AU160" s="123" t="s">
        <v>74</v>
      </c>
      <c r="AY160" s="117" t="s">
        <v>126</v>
      </c>
      <c r="BK160" s="124">
        <f>SUM(BK161:BK191)</f>
        <v>0</v>
      </c>
    </row>
    <row r="161" spans="2:65" s="1" customFormat="1" ht="24.15" customHeight="1">
      <c r="B161" s="127"/>
      <c r="C161" s="128" t="s">
        <v>171</v>
      </c>
      <c r="D161" s="128" t="s">
        <v>129</v>
      </c>
      <c r="E161" s="129" t="s">
        <v>172</v>
      </c>
      <c r="F161" s="130" t="s">
        <v>173</v>
      </c>
      <c r="G161" s="131" t="s">
        <v>174</v>
      </c>
      <c r="H161" s="132">
        <v>45.484999999999999</v>
      </c>
      <c r="I161" s="133"/>
      <c r="J161" s="133">
        <f>ROUND(I161*H161,2)</f>
        <v>0</v>
      </c>
      <c r="K161" s="130"/>
      <c r="L161" s="28"/>
      <c r="M161" s="134" t="s">
        <v>1</v>
      </c>
      <c r="N161" s="135" t="s">
        <v>34</v>
      </c>
      <c r="O161" s="136">
        <v>5.8000000000000003E-2</v>
      </c>
      <c r="P161" s="136">
        <f>O161*H161</f>
        <v>2.6381300000000003</v>
      </c>
      <c r="Q161" s="136">
        <v>9.8999999999999994E-5</v>
      </c>
      <c r="R161" s="136">
        <f>Q161*H161</f>
        <v>4.503015E-3</v>
      </c>
      <c r="S161" s="136">
        <v>0</v>
      </c>
      <c r="T161" s="137">
        <f>S161*H161</f>
        <v>0</v>
      </c>
      <c r="AR161" s="138" t="s">
        <v>84</v>
      </c>
      <c r="AT161" s="138" t="s">
        <v>129</v>
      </c>
      <c r="AU161" s="138" t="s">
        <v>78</v>
      </c>
      <c r="AY161" s="16" t="s">
        <v>126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74</v>
      </c>
      <c r="BK161" s="139">
        <f>ROUND(I161*H161,2)</f>
        <v>0</v>
      </c>
      <c r="BL161" s="16" t="s">
        <v>84</v>
      </c>
      <c r="BM161" s="138" t="s">
        <v>175</v>
      </c>
    </row>
    <row r="162" spans="2:65" s="1" customFormat="1" ht="28.8">
      <c r="B162" s="28"/>
      <c r="D162" s="140" t="s">
        <v>134</v>
      </c>
      <c r="F162" s="141" t="s">
        <v>176</v>
      </c>
      <c r="L162" s="28"/>
      <c r="M162" s="142"/>
      <c r="T162" s="52"/>
      <c r="AT162" s="16" t="s">
        <v>134</v>
      </c>
      <c r="AU162" s="16" t="s">
        <v>78</v>
      </c>
    </row>
    <row r="163" spans="2:65" s="1" customFormat="1" ht="10.199999999999999">
      <c r="B163" s="28"/>
      <c r="D163" s="143" t="s">
        <v>136</v>
      </c>
      <c r="F163" s="144" t="s">
        <v>177</v>
      </c>
      <c r="L163" s="28"/>
      <c r="M163" s="142"/>
      <c r="T163" s="52"/>
      <c r="AT163" s="16" t="s">
        <v>136</v>
      </c>
      <c r="AU163" s="16" t="s">
        <v>78</v>
      </c>
    </row>
    <row r="164" spans="2:65" s="12" customFormat="1" ht="10.199999999999999">
      <c r="B164" s="145"/>
      <c r="D164" s="140" t="s">
        <v>138</v>
      </c>
      <c r="E164" s="146" t="s">
        <v>1</v>
      </c>
      <c r="F164" s="147" t="s">
        <v>178</v>
      </c>
      <c r="H164" s="146" t="s">
        <v>1</v>
      </c>
      <c r="L164" s="145"/>
      <c r="M164" s="148"/>
      <c r="T164" s="149"/>
      <c r="AT164" s="146" t="s">
        <v>138</v>
      </c>
      <c r="AU164" s="146" t="s">
        <v>78</v>
      </c>
      <c r="AV164" s="12" t="s">
        <v>74</v>
      </c>
      <c r="AW164" s="12" t="s">
        <v>26</v>
      </c>
      <c r="AX164" s="12" t="s">
        <v>69</v>
      </c>
      <c r="AY164" s="146" t="s">
        <v>126</v>
      </c>
    </row>
    <row r="165" spans="2:65" s="12" customFormat="1" ht="10.199999999999999">
      <c r="B165" s="145"/>
      <c r="D165" s="140" t="s">
        <v>138</v>
      </c>
      <c r="E165" s="146" t="s">
        <v>1</v>
      </c>
      <c r="F165" s="147" t="s">
        <v>179</v>
      </c>
      <c r="H165" s="146" t="s">
        <v>1</v>
      </c>
      <c r="L165" s="145"/>
      <c r="M165" s="148"/>
      <c r="T165" s="149"/>
      <c r="AT165" s="146" t="s">
        <v>138</v>
      </c>
      <c r="AU165" s="146" t="s">
        <v>78</v>
      </c>
      <c r="AV165" s="12" t="s">
        <v>74</v>
      </c>
      <c r="AW165" s="12" t="s">
        <v>26</v>
      </c>
      <c r="AX165" s="12" t="s">
        <v>69</v>
      </c>
      <c r="AY165" s="146" t="s">
        <v>126</v>
      </c>
    </row>
    <row r="166" spans="2:65" s="13" customFormat="1" ht="10.199999999999999">
      <c r="B166" s="150"/>
      <c r="D166" s="140" t="s">
        <v>138</v>
      </c>
      <c r="E166" s="151" t="s">
        <v>1</v>
      </c>
      <c r="F166" s="152" t="s">
        <v>180</v>
      </c>
      <c r="H166" s="153">
        <v>45.484999999999999</v>
      </c>
      <c r="L166" s="150"/>
      <c r="M166" s="154"/>
      <c r="T166" s="155"/>
      <c r="AT166" s="151" t="s">
        <v>138</v>
      </c>
      <c r="AU166" s="151" t="s">
        <v>78</v>
      </c>
      <c r="AV166" s="13" t="s">
        <v>78</v>
      </c>
      <c r="AW166" s="13" t="s">
        <v>26</v>
      </c>
      <c r="AX166" s="13" t="s">
        <v>74</v>
      </c>
      <c r="AY166" s="151" t="s">
        <v>126</v>
      </c>
    </row>
    <row r="167" spans="2:65" s="1" customFormat="1" ht="24.15" customHeight="1">
      <c r="B167" s="127"/>
      <c r="C167" s="156" t="s">
        <v>181</v>
      </c>
      <c r="D167" s="156" t="s">
        <v>182</v>
      </c>
      <c r="E167" s="157" t="s">
        <v>183</v>
      </c>
      <c r="F167" s="158" t="s">
        <v>184</v>
      </c>
      <c r="G167" s="159" t="s">
        <v>174</v>
      </c>
      <c r="H167" s="160">
        <v>47.759</v>
      </c>
      <c r="I167" s="161"/>
      <c r="J167" s="161">
        <f>ROUND(I167*H167,2)</f>
        <v>0</v>
      </c>
      <c r="K167" s="158"/>
      <c r="L167" s="162"/>
      <c r="M167" s="163" t="s">
        <v>1</v>
      </c>
      <c r="N167" s="164" t="s">
        <v>34</v>
      </c>
      <c r="O167" s="136">
        <v>0</v>
      </c>
      <c r="P167" s="136">
        <f>O167*H167</f>
        <v>0</v>
      </c>
      <c r="Q167" s="136">
        <v>2.9999999999999997E-4</v>
      </c>
      <c r="R167" s="136">
        <f>Q167*H167</f>
        <v>1.4327699999999999E-2</v>
      </c>
      <c r="S167" s="136">
        <v>0</v>
      </c>
      <c r="T167" s="137">
        <f>S167*H167</f>
        <v>0</v>
      </c>
      <c r="AR167" s="138" t="s">
        <v>185</v>
      </c>
      <c r="AT167" s="138" t="s">
        <v>182</v>
      </c>
      <c r="AU167" s="138" t="s">
        <v>78</v>
      </c>
      <c r="AY167" s="16" t="s">
        <v>126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74</v>
      </c>
      <c r="BK167" s="139">
        <f>ROUND(I167*H167,2)</f>
        <v>0</v>
      </c>
      <c r="BL167" s="16" t="s">
        <v>84</v>
      </c>
      <c r="BM167" s="138" t="s">
        <v>186</v>
      </c>
    </row>
    <row r="168" spans="2:65" s="1" customFormat="1" ht="19.2">
      <c r="B168" s="28"/>
      <c r="D168" s="140" t="s">
        <v>134</v>
      </c>
      <c r="F168" s="141" t="s">
        <v>184</v>
      </c>
      <c r="L168" s="28"/>
      <c r="M168" s="142"/>
      <c r="T168" s="52"/>
      <c r="AT168" s="16" t="s">
        <v>134</v>
      </c>
      <c r="AU168" s="16" t="s">
        <v>78</v>
      </c>
    </row>
    <row r="169" spans="2:65" s="12" customFormat="1" ht="10.199999999999999">
      <c r="B169" s="145"/>
      <c r="D169" s="140" t="s">
        <v>138</v>
      </c>
      <c r="E169" s="146" t="s">
        <v>1</v>
      </c>
      <c r="F169" s="147" t="s">
        <v>178</v>
      </c>
      <c r="H169" s="146" t="s">
        <v>1</v>
      </c>
      <c r="L169" s="145"/>
      <c r="M169" s="148"/>
      <c r="T169" s="149"/>
      <c r="AT169" s="146" t="s">
        <v>138</v>
      </c>
      <c r="AU169" s="146" t="s">
        <v>78</v>
      </c>
      <c r="AV169" s="12" t="s">
        <v>74</v>
      </c>
      <c r="AW169" s="12" t="s">
        <v>26</v>
      </c>
      <c r="AX169" s="12" t="s">
        <v>69</v>
      </c>
      <c r="AY169" s="146" t="s">
        <v>126</v>
      </c>
    </row>
    <row r="170" spans="2:65" s="12" customFormat="1" ht="10.199999999999999">
      <c r="B170" s="145"/>
      <c r="D170" s="140" t="s">
        <v>138</v>
      </c>
      <c r="E170" s="146" t="s">
        <v>1</v>
      </c>
      <c r="F170" s="147" t="s">
        <v>179</v>
      </c>
      <c r="H170" s="146" t="s">
        <v>1</v>
      </c>
      <c r="L170" s="145"/>
      <c r="M170" s="148"/>
      <c r="T170" s="149"/>
      <c r="AT170" s="146" t="s">
        <v>138</v>
      </c>
      <c r="AU170" s="146" t="s">
        <v>78</v>
      </c>
      <c r="AV170" s="12" t="s">
        <v>74</v>
      </c>
      <c r="AW170" s="12" t="s">
        <v>26</v>
      </c>
      <c r="AX170" s="12" t="s">
        <v>69</v>
      </c>
      <c r="AY170" s="146" t="s">
        <v>126</v>
      </c>
    </row>
    <row r="171" spans="2:65" s="13" customFormat="1" ht="10.199999999999999">
      <c r="B171" s="150"/>
      <c r="D171" s="140" t="s">
        <v>138</v>
      </c>
      <c r="E171" s="151" t="s">
        <v>1</v>
      </c>
      <c r="F171" s="152" t="s">
        <v>180</v>
      </c>
      <c r="H171" s="153">
        <v>45.484999999999999</v>
      </c>
      <c r="L171" s="150"/>
      <c r="M171" s="154"/>
      <c r="T171" s="155"/>
      <c r="AT171" s="151" t="s">
        <v>138</v>
      </c>
      <c r="AU171" s="151" t="s">
        <v>78</v>
      </c>
      <c r="AV171" s="13" t="s">
        <v>78</v>
      </c>
      <c r="AW171" s="13" t="s">
        <v>26</v>
      </c>
      <c r="AX171" s="13" t="s">
        <v>74</v>
      </c>
      <c r="AY171" s="151" t="s">
        <v>126</v>
      </c>
    </row>
    <row r="172" spans="2:65" s="13" customFormat="1" ht="10.199999999999999">
      <c r="B172" s="150"/>
      <c r="D172" s="140" t="s">
        <v>138</v>
      </c>
      <c r="F172" s="152" t="s">
        <v>187</v>
      </c>
      <c r="H172" s="153">
        <v>47.759</v>
      </c>
      <c r="L172" s="150"/>
      <c r="M172" s="154"/>
      <c r="T172" s="155"/>
      <c r="AT172" s="151" t="s">
        <v>138</v>
      </c>
      <c r="AU172" s="151" t="s">
        <v>78</v>
      </c>
      <c r="AV172" s="13" t="s">
        <v>78</v>
      </c>
      <c r="AW172" s="13" t="s">
        <v>3</v>
      </c>
      <c r="AX172" s="13" t="s">
        <v>74</v>
      </c>
      <c r="AY172" s="151" t="s">
        <v>126</v>
      </c>
    </row>
    <row r="173" spans="2:65" s="1" customFormat="1" ht="24.15" customHeight="1">
      <c r="B173" s="127"/>
      <c r="C173" s="128" t="s">
        <v>188</v>
      </c>
      <c r="D173" s="128" t="s">
        <v>129</v>
      </c>
      <c r="E173" s="129" t="s">
        <v>189</v>
      </c>
      <c r="F173" s="130" t="s">
        <v>190</v>
      </c>
      <c r="G173" s="131" t="s">
        <v>132</v>
      </c>
      <c r="H173" s="132">
        <v>4.5490000000000004</v>
      </c>
      <c r="I173" s="133"/>
      <c r="J173" s="133">
        <f>ROUND(I173*H173,2)</f>
        <v>0</v>
      </c>
      <c r="K173" s="130"/>
      <c r="L173" s="28"/>
      <c r="M173" s="134" t="s">
        <v>1</v>
      </c>
      <c r="N173" s="135" t="s">
        <v>34</v>
      </c>
      <c r="O173" s="136">
        <v>1.0249999999999999</v>
      </c>
      <c r="P173" s="136">
        <f>O173*H173</f>
        <v>4.662725</v>
      </c>
      <c r="Q173" s="136">
        <v>2.16</v>
      </c>
      <c r="R173" s="136">
        <f>Q173*H173</f>
        <v>9.8258400000000012</v>
      </c>
      <c r="S173" s="136">
        <v>0</v>
      </c>
      <c r="T173" s="137">
        <f>S173*H173</f>
        <v>0</v>
      </c>
      <c r="AR173" s="138" t="s">
        <v>84</v>
      </c>
      <c r="AT173" s="138" t="s">
        <v>129</v>
      </c>
      <c r="AU173" s="138" t="s">
        <v>78</v>
      </c>
      <c r="AY173" s="16" t="s">
        <v>126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74</v>
      </c>
      <c r="BK173" s="139">
        <f>ROUND(I173*H173,2)</f>
        <v>0</v>
      </c>
      <c r="BL173" s="16" t="s">
        <v>84</v>
      </c>
      <c r="BM173" s="138" t="s">
        <v>191</v>
      </c>
    </row>
    <row r="174" spans="2:65" s="1" customFormat="1" ht="19.2">
      <c r="B174" s="28"/>
      <c r="D174" s="140" t="s">
        <v>134</v>
      </c>
      <c r="F174" s="141" t="s">
        <v>192</v>
      </c>
      <c r="L174" s="28"/>
      <c r="M174" s="142"/>
      <c r="T174" s="52"/>
      <c r="AT174" s="16" t="s">
        <v>134</v>
      </c>
      <c r="AU174" s="16" t="s">
        <v>78</v>
      </c>
    </row>
    <row r="175" spans="2:65" s="1" customFormat="1" ht="10.199999999999999">
      <c r="B175" s="28"/>
      <c r="D175" s="143" t="s">
        <v>136</v>
      </c>
      <c r="F175" s="144" t="s">
        <v>193</v>
      </c>
      <c r="L175" s="28"/>
      <c r="M175" s="142"/>
      <c r="T175" s="52"/>
      <c r="AT175" s="16" t="s">
        <v>136</v>
      </c>
      <c r="AU175" s="16" t="s">
        <v>78</v>
      </c>
    </row>
    <row r="176" spans="2:65" s="12" customFormat="1" ht="10.199999999999999">
      <c r="B176" s="145"/>
      <c r="D176" s="140" t="s">
        <v>138</v>
      </c>
      <c r="E176" s="146" t="s">
        <v>1</v>
      </c>
      <c r="F176" s="147" t="s">
        <v>178</v>
      </c>
      <c r="H176" s="146" t="s">
        <v>1</v>
      </c>
      <c r="L176" s="145"/>
      <c r="M176" s="148"/>
      <c r="T176" s="149"/>
      <c r="AT176" s="146" t="s">
        <v>138</v>
      </c>
      <c r="AU176" s="146" t="s">
        <v>78</v>
      </c>
      <c r="AV176" s="12" t="s">
        <v>74</v>
      </c>
      <c r="AW176" s="12" t="s">
        <v>26</v>
      </c>
      <c r="AX176" s="12" t="s">
        <v>69</v>
      </c>
      <c r="AY176" s="146" t="s">
        <v>126</v>
      </c>
    </row>
    <row r="177" spans="2:65" s="12" customFormat="1" ht="10.199999999999999">
      <c r="B177" s="145"/>
      <c r="D177" s="140" t="s">
        <v>138</v>
      </c>
      <c r="E177" s="146" t="s">
        <v>1</v>
      </c>
      <c r="F177" s="147" t="s">
        <v>179</v>
      </c>
      <c r="H177" s="146" t="s">
        <v>1</v>
      </c>
      <c r="L177" s="145"/>
      <c r="M177" s="148"/>
      <c r="T177" s="149"/>
      <c r="AT177" s="146" t="s">
        <v>138</v>
      </c>
      <c r="AU177" s="146" t="s">
        <v>78</v>
      </c>
      <c r="AV177" s="12" t="s">
        <v>74</v>
      </c>
      <c r="AW177" s="12" t="s">
        <v>26</v>
      </c>
      <c r="AX177" s="12" t="s">
        <v>69</v>
      </c>
      <c r="AY177" s="146" t="s">
        <v>126</v>
      </c>
    </row>
    <row r="178" spans="2:65" s="13" customFormat="1" ht="10.199999999999999">
      <c r="B178" s="150"/>
      <c r="D178" s="140" t="s">
        <v>138</v>
      </c>
      <c r="E178" s="151" t="s">
        <v>1</v>
      </c>
      <c r="F178" s="152" t="s">
        <v>194</v>
      </c>
      <c r="H178" s="153">
        <v>4.5490000000000004</v>
      </c>
      <c r="L178" s="150"/>
      <c r="M178" s="154"/>
      <c r="T178" s="155"/>
      <c r="AT178" s="151" t="s">
        <v>138</v>
      </c>
      <c r="AU178" s="151" t="s">
        <v>78</v>
      </c>
      <c r="AV178" s="13" t="s">
        <v>78</v>
      </c>
      <c r="AW178" s="13" t="s">
        <v>26</v>
      </c>
      <c r="AX178" s="13" t="s">
        <v>74</v>
      </c>
      <c r="AY178" s="151" t="s">
        <v>126</v>
      </c>
    </row>
    <row r="179" spans="2:65" s="1" customFormat="1" ht="16.5" customHeight="1">
      <c r="B179" s="127"/>
      <c r="C179" s="128" t="s">
        <v>195</v>
      </c>
      <c r="D179" s="128" t="s">
        <v>129</v>
      </c>
      <c r="E179" s="129" t="s">
        <v>196</v>
      </c>
      <c r="F179" s="130" t="s">
        <v>197</v>
      </c>
      <c r="G179" s="131" t="s">
        <v>132</v>
      </c>
      <c r="H179" s="132">
        <v>5.4580000000000002</v>
      </c>
      <c r="I179" s="133"/>
      <c r="J179" s="133">
        <f>ROUND(I179*H179,2)</f>
        <v>0</v>
      </c>
      <c r="K179" s="130"/>
      <c r="L179" s="28"/>
      <c r="M179" s="134" t="s">
        <v>1</v>
      </c>
      <c r="N179" s="135" t="s">
        <v>34</v>
      </c>
      <c r="O179" s="136">
        <v>0.58399999999999996</v>
      </c>
      <c r="P179" s="136">
        <f>O179*H179</f>
        <v>3.1874720000000001</v>
      </c>
      <c r="Q179" s="136">
        <v>2.5018699999999998</v>
      </c>
      <c r="R179" s="136">
        <f>Q179*H179</f>
        <v>13.655206459999999</v>
      </c>
      <c r="S179" s="136">
        <v>0</v>
      </c>
      <c r="T179" s="137">
        <f>S179*H179</f>
        <v>0</v>
      </c>
      <c r="AR179" s="138" t="s">
        <v>84</v>
      </c>
      <c r="AT179" s="138" t="s">
        <v>129</v>
      </c>
      <c r="AU179" s="138" t="s">
        <v>78</v>
      </c>
      <c r="AY179" s="16" t="s">
        <v>126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74</v>
      </c>
      <c r="BK179" s="139">
        <f>ROUND(I179*H179,2)</f>
        <v>0</v>
      </c>
      <c r="BL179" s="16" t="s">
        <v>84</v>
      </c>
      <c r="BM179" s="138" t="s">
        <v>198</v>
      </c>
    </row>
    <row r="180" spans="2:65" s="1" customFormat="1" ht="19.2">
      <c r="B180" s="28"/>
      <c r="D180" s="140" t="s">
        <v>134</v>
      </c>
      <c r="F180" s="141" t="s">
        <v>199</v>
      </c>
      <c r="L180" s="28"/>
      <c r="M180" s="142"/>
      <c r="T180" s="52"/>
      <c r="AT180" s="16" t="s">
        <v>134</v>
      </c>
      <c r="AU180" s="16" t="s">
        <v>78</v>
      </c>
    </row>
    <row r="181" spans="2:65" s="1" customFormat="1" ht="10.199999999999999">
      <c r="B181" s="28"/>
      <c r="D181" s="143" t="s">
        <v>136</v>
      </c>
      <c r="F181" s="144" t="s">
        <v>200</v>
      </c>
      <c r="L181" s="28"/>
      <c r="M181" s="142"/>
      <c r="T181" s="52"/>
      <c r="AT181" s="16" t="s">
        <v>136</v>
      </c>
      <c r="AU181" s="16" t="s">
        <v>78</v>
      </c>
    </row>
    <row r="182" spans="2:65" s="12" customFormat="1" ht="10.199999999999999">
      <c r="B182" s="145"/>
      <c r="D182" s="140" t="s">
        <v>138</v>
      </c>
      <c r="E182" s="146" t="s">
        <v>1</v>
      </c>
      <c r="F182" s="147" t="s">
        <v>178</v>
      </c>
      <c r="H182" s="146" t="s">
        <v>1</v>
      </c>
      <c r="L182" s="145"/>
      <c r="M182" s="148"/>
      <c r="T182" s="149"/>
      <c r="AT182" s="146" t="s">
        <v>138</v>
      </c>
      <c r="AU182" s="146" t="s">
        <v>78</v>
      </c>
      <c r="AV182" s="12" t="s">
        <v>74</v>
      </c>
      <c r="AW182" s="12" t="s">
        <v>26</v>
      </c>
      <c r="AX182" s="12" t="s">
        <v>69</v>
      </c>
      <c r="AY182" s="146" t="s">
        <v>126</v>
      </c>
    </row>
    <row r="183" spans="2:65" s="12" customFormat="1" ht="10.199999999999999">
      <c r="B183" s="145"/>
      <c r="D183" s="140" t="s">
        <v>138</v>
      </c>
      <c r="E183" s="146" t="s">
        <v>1</v>
      </c>
      <c r="F183" s="147" t="s">
        <v>179</v>
      </c>
      <c r="H183" s="146" t="s">
        <v>1</v>
      </c>
      <c r="L183" s="145"/>
      <c r="M183" s="148"/>
      <c r="T183" s="149"/>
      <c r="AT183" s="146" t="s">
        <v>138</v>
      </c>
      <c r="AU183" s="146" t="s">
        <v>78</v>
      </c>
      <c r="AV183" s="12" t="s">
        <v>74</v>
      </c>
      <c r="AW183" s="12" t="s">
        <v>26</v>
      </c>
      <c r="AX183" s="12" t="s">
        <v>69</v>
      </c>
      <c r="AY183" s="146" t="s">
        <v>126</v>
      </c>
    </row>
    <row r="184" spans="2:65" s="13" customFormat="1" ht="10.199999999999999">
      <c r="B184" s="150"/>
      <c r="D184" s="140" t="s">
        <v>138</v>
      </c>
      <c r="E184" s="151" t="s">
        <v>1</v>
      </c>
      <c r="F184" s="152" t="s">
        <v>201</v>
      </c>
      <c r="H184" s="153">
        <v>5.4580000000000002</v>
      </c>
      <c r="L184" s="150"/>
      <c r="M184" s="154"/>
      <c r="T184" s="155"/>
      <c r="AT184" s="151" t="s">
        <v>138</v>
      </c>
      <c r="AU184" s="151" t="s">
        <v>78</v>
      </c>
      <c r="AV184" s="13" t="s">
        <v>78</v>
      </c>
      <c r="AW184" s="13" t="s">
        <v>26</v>
      </c>
      <c r="AX184" s="13" t="s">
        <v>74</v>
      </c>
      <c r="AY184" s="151" t="s">
        <v>126</v>
      </c>
    </row>
    <row r="185" spans="2:65" s="1" customFormat="1" ht="16.5" customHeight="1">
      <c r="B185" s="127"/>
      <c r="C185" s="128" t="s">
        <v>202</v>
      </c>
      <c r="D185" s="128" t="s">
        <v>129</v>
      </c>
      <c r="E185" s="129" t="s">
        <v>203</v>
      </c>
      <c r="F185" s="130" t="s">
        <v>204</v>
      </c>
      <c r="G185" s="131" t="s">
        <v>159</v>
      </c>
      <c r="H185" s="132">
        <v>0.17799999999999999</v>
      </c>
      <c r="I185" s="133"/>
      <c r="J185" s="133">
        <f>ROUND(I185*H185,2)</f>
        <v>0</v>
      </c>
      <c r="K185" s="130"/>
      <c r="L185" s="28"/>
      <c r="M185" s="134" t="s">
        <v>1</v>
      </c>
      <c r="N185" s="135" t="s">
        <v>34</v>
      </c>
      <c r="O185" s="136">
        <v>15.231</v>
      </c>
      <c r="P185" s="136">
        <f>O185*H185</f>
        <v>2.7111179999999999</v>
      </c>
      <c r="Q185" s="136">
        <v>1.0627727796999999</v>
      </c>
      <c r="R185" s="136">
        <f>Q185*H185</f>
        <v>0.18917355478659997</v>
      </c>
      <c r="S185" s="136">
        <v>0</v>
      </c>
      <c r="T185" s="137">
        <f>S185*H185</f>
        <v>0</v>
      </c>
      <c r="AR185" s="138" t="s">
        <v>84</v>
      </c>
      <c r="AT185" s="138" t="s">
        <v>129</v>
      </c>
      <c r="AU185" s="138" t="s">
        <v>78</v>
      </c>
      <c r="AY185" s="16" t="s">
        <v>126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74</v>
      </c>
      <c r="BK185" s="139">
        <f>ROUND(I185*H185,2)</f>
        <v>0</v>
      </c>
      <c r="BL185" s="16" t="s">
        <v>84</v>
      </c>
      <c r="BM185" s="138" t="s">
        <v>205</v>
      </c>
    </row>
    <row r="186" spans="2:65" s="1" customFormat="1" ht="10.199999999999999">
      <c r="B186" s="28"/>
      <c r="D186" s="140" t="s">
        <v>134</v>
      </c>
      <c r="F186" s="141" t="s">
        <v>206</v>
      </c>
      <c r="L186" s="28"/>
      <c r="M186" s="142"/>
      <c r="T186" s="52"/>
      <c r="AT186" s="16" t="s">
        <v>134</v>
      </c>
      <c r="AU186" s="16" t="s">
        <v>78</v>
      </c>
    </row>
    <row r="187" spans="2:65" s="1" customFormat="1" ht="10.199999999999999">
      <c r="B187" s="28"/>
      <c r="D187" s="143" t="s">
        <v>136</v>
      </c>
      <c r="F187" s="144" t="s">
        <v>207</v>
      </c>
      <c r="L187" s="28"/>
      <c r="M187" s="142"/>
      <c r="T187" s="52"/>
      <c r="AT187" s="16" t="s">
        <v>136</v>
      </c>
      <c r="AU187" s="16" t="s">
        <v>78</v>
      </c>
    </row>
    <row r="188" spans="2:65" s="12" customFormat="1" ht="10.199999999999999">
      <c r="B188" s="145"/>
      <c r="D188" s="140" t="s">
        <v>138</v>
      </c>
      <c r="E188" s="146" t="s">
        <v>1</v>
      </c>
      <c r="F188" s="147" t="s">
        <v>178</v>
      </c>
      <c r="H188" s="146" t="s">
        <v>1</v>
      </c>
      <c r="L188" s="145"/>
      <c r="M188" s="148"/>
      <c r="T188" s="149"/>
      <c r="AT188" s="146" t="s">
        <v>138</v>
      </c>
      <c r="AU188" s="146" t="s">
        <v>78</v>
      </c>
      <c r="AV188" s="12" t="s">
        <v>74</v>
      </c>
      <c r="AW188" s="12" t="s">
        <v>26</v>
      </c>
      <c r="AX188" s="12" t="s">
        <v>69</v>
      </c>
      <c r="AY188" s="146" t="s">
        <v>126</v>
      </c>
    </row>
    <row r="189" spans="2:65" s="12" customFormat="1" ht="10.199999999999999">
      <c r="B189" s="145"/>
      <c r="D189" s="140" t="s">
        <v>138</v>
      </c>
      <c r="E189" s="146" t="s">
        <v>1</v>
      </c>
      <c r="F189" s="147" t="s">
        <v>179</v>
      </c>
      <c r="H189" s="146" t="s">
        <v>1</v>
      </c>
      <c r="L189" s="145"/>
      <c r="M189" s="148"/>
      <c r="T189" s="149"/>
      <c r="AT189" s="146" t="s">
        <v>138</v>
      </c>
      <c r="AU189" s="146" t="s">
        <v>78</v>
      </c>
      <c r="AV189" s="12" t="s">
        <v>74</v>
      </c>
      <c r="AW189" s="12" t="s">
        <v>26</v>
      </c>
      <c r="AX189" s="12" t="s">
        <v>69</v>
      </c>
      <c r="AY189" s="146" t="s">
        <v>126</v>
      </c>
    </row>
    <row r="190" spans="2:65" s="13" customFormat="1" ht="10.199999999999999">
      <c r="B190" s="150"/>
      <c r="D190" s="140" t="s">
        <v>138</v>
      </c>
      <c r="E190" s="151" t="s">
        <v>1</v>
      </c>
      <c r="F190" s="152" t="s">
        <v>208</v>
      </c>
      <c r="H190" s="153">
        <v>0.159</v>
      </c>
      <c r="L190" s="150"/>
      <c r="M190" s="154"/>
      <c r="T190" s="155"/>
      <c r="AT190" s="151" t="s">
        <v>138</v>
      </c>
      <c r="AU190" s="151" t="s">
        <v>78</v>
      </c>
      <c r="AV190" s="13" t="s">
        <v>78</v>
      </c>
      <c r="AW190" s="13" t="s">
        <v>26</v>
      </c>
      <c r="AX190" s="13" t="s">
        <v>74</v>
      </c>
      <c r="AY190" s="151" t="s">
        <v>126</v>
      </c>
    </row>
    <row r="191" spans="2:65" s="13" customFormat="1" ht="10.199999999999999">
      <c r="B191" s="150"/>
      <c r="D191" s="140" t="s">
        <v>138</v>
      </c>
      <c r="F191" s="152" t="s">
        <v>209</v>
      </c>
      <c r="H191" s="153">
        <v>0.17799999999999999</v>
      </c>
      <c r="L191" s="150"/>
      <c r="M191" s="154"/>
      <c r="T191" s="155"/>
      <c r="AT191" s="151" t="s">
        <v>138</v>
      </c>
      <c r="AU191" s="151" t="s">
        <v>78</v>
      </c>
      <c r="AV191" s="13" t="s">
        <v>78</v>
      </c>
      <c r="AW191" s="13" t="s">
        <v>3</v>
      </c>
      <c r="AX191" s="13" t="s">
        <v>74</v>
      </c>
      <c r="AY191" s="151" t="s">
        <v>126</v>
      </c>
    </row>
    <row r="192" spans="2:65" s="11" customFormat="1" ht="22.8" customHeight="1">
      <c r="B192" s="116"/>
      <c r="D192" s="117" t="s">
        <v>68</v>
      </c>
      <c r="E192" s="125" t="s">
        <v>81</v>
      </c>
      <c r="F192" s="125" t="s">
        <v>210</v>
      </c>
      <c r="J192" s="126">
        <f>BK192</f>
        <v>0</v>
      </c>
      <c r="L192" s="116"/>
      <c r="M192" s="120"/>
      <c r="P192" s="121">
        <f>SUM(P193:P201)</f>
        <v>3.4316</v>
      </c>
      <c r="R192" s="121">
        <f>SUM(R193:R201)</f>
        <v>0.36499895999999998</v>
      </c>
      <c r="T192" s="122">
        <f>SUM(T193:T201)</f>
        <v>0</v>
      </c>
      <c r="AR192" s="117" t="s">
        <v>74</v>
      </c>
      <c r="AT192" s="123" t="s">
        <v>68</v>
      </c>
      <c r="AU192" s="123" t="s">
        <v>74</v>
      </c>
      <c r="AY192" s="117" t="s">
        <v>126</v>
      </c>
      <c r="BK192" s="124">
        <f>SUM(BK193:BK201)</f>
        <v>0</v>
      </c>
    </row>
    <row r="193" spans="2:65" s="1" customFormat="1" ht="24.15" customHeight="1">
      <c r="B193" s="127"/>
      <c r="C193" s="128" t="s">
        <v>84</v>
      </c>
      <c r="D193" s="128" t="s">
        <v>129</v>
      </c>
      <c r="E193" s="129" t="s">
        <v>211</v>
      </c>
      <c r="F193" s="130" t="s">
        <v>212</v>
      </c>
      <c r="G193" s="131" t="s">
        <v>174</v>
      </c>
      <c r="H193" s="132">
        <v>4.5999999999999996</v>
      </c>
      <c r="I193" s="133"/>
      <c r="J193" s="133">
        <f>ROUND(I193*H193,2)</f>
        <v>0</v>
      </c>
      <c r="K193" s="130"/>
      <c r="L193" s="28"/>
      <c r="M193" s="134" t="s">
        <v>1</v>
      </c>
      <c r="N193" s="135" t="s">
        <v>34</v>
      </c>
      <c r="O193" s="136">
        <v>0.54600000000000004</v>
      </c>
      <c r="P193" s="136">
        <f>O193*H193</f>
        <v>2.5116000000000001</v>
      </c>
      <c r="Q193" s="136">
        <v>7.9210000000000003E-2</v>
      </c>
      <c r="R193" s="136">
        <f>Q193*H193</f>
        <v>0.36436599999999997</v>
      </c>
      <c r="S193" s="136">
        <v>0</v>
      </c>
      <c r="T193" s="137">
        <f>S193*H193</f>
        <v>0</v>
      </c>
      <c r="AR193" s="138" t="s">
        <v>84</v>
      </c>
      <c r="AT193" s="138" t="s">
        <v>129</v>
      </c>
      <c r="AU193" s="138" t="s">
        <v>78</v>
      </c>
      <c r="AY193" s="16" t="s">
        <v>126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74</v>
      </c>
      <c r="BK193" s="139">
        <f>ROUND(I193*H193,2)</f>
        <v>0</v>
      </c>
      <c r="BL193" s="16" t="s">
        <v>84</v>
      </c>
      <c r="BM193" s="138" t="s">
        <v>213</v>
      </c>
    </row>
    <row r="194" spans="2:65" s="1" customFormat="1" ht="19.2">
      <c r="B194" s="28"/>
      <c r="D194" s="140" t="s">
        <v>134</v>
      </c>
      <c r="F194" s="141" t="s">
        <v>214</v>
      </c>
      <c r="L194" s="28"/>
      <c r="M194" s="142"/>
      <c r="T194" s="52"/>
      <c r="AT194" s="16" t="s">
        <v>134</v>
      </c>
      <c r="AU194" s="16" t="s">
        <v>78</v>
      </c>
    </row>
    <row r="195" spans="2:65" s="1" customFormat="1" ht="10.199999999999999">
      <c r="B195" s="28"/>
      <c r="D195" s="143" t="s">
        <v>136</v>
      </c>
      <c r="F195" s="144" t="s">
        <v>215</v>
      </c>
      <c r="L195" s="28"/>
      <c r="M195" s="142"/>
      <c r="T195" s="52"/>
      <c r="AT195" s="16" t="s">
        <v>136</v>
      </c>
      <c r="AU195" s="16" t="s">
        <v>78</v>
      </c>
    </row>
    <row r="196" spans="2:65" s="12" customFormat="1" ht="20.399999999999999">
      <c r="B196" s="145"/>
      <c r="D196" s="140" t="s">
        <v>138</v>
      </c>
      <c r="E196" s="146" t="s">
        <v>1</v>
      </c>
      <c r="F196" s="147" t="s">
        <v>216</v>
      </c>
      <c r="H196" s="146" t="s">
        <v>1</v>
      </c>
      <c r="L196" s="145"/>
      <c r="M196" s="148"/>
      <c r="T196" s="149"/>
      <c r="AT196" s="146" t="s">
        <v>138</v>
      </c>
      <c r="AU196" s="146" t="s">
        <v>78</v>
      </c>
      <c r="AV196" s="12" t="s">
        <v>74</v>
      </c>
      <c r="AW196" s="12" t="s">
        <v>26</v>
      </c>
      <c r="AX196" s="12" t="s">
        <v>69</v>
      </c>
      <c r="AY196" s="146" t="s">
        <v>126</v>
      </c>
    </row>
    <row r="197" spans="2:65" s="13" customFormat="1" ht="10.199999999999999">
      <c r="B197" s="150"/>
      <c r="D197" s="140" t="s">
        <v>138</v>
      </c>
      <c r="E197" s="151" t="s">
        <v>1</v>
      </c>
      <c r="F197" s="152" t="s">
        <v>217</v>
      </c>
      <c r="H197" s="153">
        <v>4.5999999999999996</v>
      </c>
      <c r="L197" s="150"/>
      <c r="M197" s="154"/>
      <c r="T197" s="155"/>
      <c r="AT197" s="151" t="s">
        <v>138</v>
      </c>
      <c r="AU197" s="151" t="s">
        <v>78</v>
      </c>
      <c r="AV197" s="13" t="s">
        <v>78</v>
      </c>
      <c r="AW197" s="13" t="s">
        <v>26</v>
      </c>
      <c r="AX197" s="13" t="s">
        <v>74</v>
      </c>
      <c r="AY197" s="151" t="s">
        <v>126</v>
      </c>
    </row>
    <row r="198" spans="2:65" s="1" customFormat="1" ht="24.15" customHeight="1">
      <c r="B198" s="127"/>
      <c r="C198" s="128" t="s">
        <v>218</v>
      </c>
      <c r="D198" s="128" t="s">
        <v>129</v>
      </c>
      <c r="E198" s="129" t="s">
        <v>219</v>
      </c>
      <c r="F198" s="130" t="s">
        <v>220</v>
      </c>
      <c r="G198" s="131" t="s">
        <v>221</v>
      </c>
      <c r="H198" s="132">
        <v>4.5999999999999996</v>
      </c>
      <c r="I198" s="133"/>
      <c r="J198" s="133">
        <f>ROUND(I198*H198,2)</f>
        <v>0</v>
      </c>
      <c r="K198" s="130"/>
      <c r="L198" s="28"/>
      <c r="M198" s="134" t="s">
        <v>1</v>
      </c>
      <c r="N198" s="135" t="s">
        <v>34</v>
      </c>
      <c r="O198" s="136">
        <v>0.2</v>
      </c>
      <c r="P198" s="136">
        <f>O198*H198</f>
        <v>0.91999999999999993</v>
      </c>
      <c r="Q198" s="136">
        <v>1.3760000000000001E-4</v>
      </c>
      <c r="R198" s="136">
        <f>Q198*H198</f>
        <v>6.3296000000000001E-4</v>
      </c>
      <c r="S198" s="136">
        <v>0</v>
      </c>
      <c r="T198" s="137">
        <f>S198*H198</f>
        <v>0</v>
      </c>
      <c r="AR198" s="138" t="s">
        <v>84</v>
      </c>
      <c r="AT198" s="138" t="s">
        <v>129</v>
      </c>
      <c r="AU198" s="138" t="s">
        <v>78</v>
      </c>
      <c r="AY198" s="16" t="s">
        <v>126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74</v>
      </c>
      <c r="BK198" s="139">
        <f>ROUND(I198*H198,2)</f>
        <v>0</v>
      </c>
      <c r="BL198" s="16" t="s">
        <v>84</v>
      </c>
      <c r="BM198" s="138" t="s">
        <v>222</v>
      </c>
    </row>
    <row r="199" spans="2:65" s="1" customFormat="1" ht="10.199999999999999">
      <c r="B199" s="28"/>
      <c r="D199" s="140" t="s">
        <v>134</v>
      </c>
      <c r="F199" s="141" t="s">
        <v>223</v>
      </c>
      <c r="L199" s="28"/>
      <c r="M199" s="142"/>
      <c r="T199" s="52"/>
      <c r="AT199" s="16" t="s">
        <v>134</v>
      </c>
      <c r="AU199" s="16" t="s">
        <v>78</v>
      </c>
    </row>
    <row r="200" spans="2:65" s="1" customFormat="1" ht="10.199999999999999">
      <c r="B200" s="28"/>
      <c r="D200" s="143" t="s">
        <v>136</v>
      </c>
      <c r="F200" s="144" t="s">
        <v>224</v>
      </c>
      <c r="L200" s="28"/>
      <c r="M200" s="142"/>
      <c r="T200" s="52"/>
      <c r="AT200" s="16" t="s">
        <v>136</v>
      </c>
      <c r="AU200" s="16" t="s">
        <v>78</v>
      </c>
    </row>
    <row r="201" spans="2:65" s="13" customFormat="1" ht="10.199999999999999">
      <c r="B201" s="150"/>
      <c r="D201" s="140" t="s">
        <v>138</v>
      </c>
      <c r="E201" s="151" t="s">
        <v>1</v>
      </c>
      <c r="F201" s="152" t="s">
        <v>225</v>
      </c>
      <c r="H201" s="153">
        <v>4.5999999999999996</v>
      </c>
      <c r="L201" s="150"/>
      <c r="M201" s="154"/>
      <c r="T201" s="155"/>
      <c r="AT201" s="151" t="s">
        <v>138</v>
      </c>
      <c r="AU201" s="151" t="s">
        <v>78</v>
      </c>
      <c r="AV201" s="13" t="s">
        <v>78</v>
      </c>
      <c r="AW201" s="13" t="s">
        <v>26</v>
      </c>
      <c r="AX201" s="13" t="s">
        <v>74</v>
      </c>
      <c r="AY201" s="151" t="s">
        <v>126</v>
      </c>
    </row>
    <row r="202" spans="2:65" s="11" customFormat="1" ht="22.8" customHeight="1">
      <c r="B202" s="116"/>
      <c r="D202" s="117" t="s">
        <v>68</v>
      </c>
      <c r="E202" s="125" t="s">
        <v>226</v>
      </c>
      <c r="F202" s="125" t="s">
        <v>227</v>
      </c>
      <c r="J202" s="126">
        <f>BK202</f>
        <v>0</v>
      </c>
      <c r="L202" s="116"/>
      <c r="M202" s="120"/>
      <c r="P202" s="121">
        <f>SUM(P203:P227)</f>
        <v>80.679159999999982</v>
      </c>
      <c r="R202" s="121">
        <f>SUM(R203:R227)</f>
        <v>7.5203359499999989</v>
      </c>
      <c r="T202" s="122">
        <f>SUM(T203:T227)</f>
        <v>0</v>
      </c>
      <c r="AR202" s="117" t="s">
        <v>74</v>
      </c>
      <c r="AT202" s="123" t="s">
        <v>68</v>
      </c>
      <c r="AU202" s="123" t="s">
        <v>74</v>
      </c>
      <c r="AY202" s="117" t="s">
        <v>126</v>
      </c>
      <c r="BK202" s="124">
        <f>SUM(BK203:BK227)</f>
        <v>0</v>
      </c>
    </row>
    <row r="203" spans="2:65" s="1" customFormat="1" ht="21.75" customHeight="1">
      <c r="B203" s="127"/>
      <c r="C203" s="128" t="s">
        <v>228</v>
      </c>
      <c r="D203" s="128" t="s">
        <v>129</v>
      </c>
      <c r="E203" s="129" t="s">
        <v>229</v>
      </c>
      <c r="F203" s="130" t="s">
        <v>230</v>
      </c>
      <c r="G203" s="131" t="s">
        <v>174</v>
      </c>
      <c r="H203" s="132">
        <v>7.5</v>
      </c>
      <c r="I203" s="133"/>
      <c r="J203" s="133">
        <f>ROUND(I203*H203,2)</f>
        <v>0</v>
      </c>
      <c r="K203" s="130"/>
      <c r="L203" s="28"/>
      <c r="M203" s="134" t="s">
        <v>1</v>
      </c>
      <c r="N203" s="135" t="s">
        <v>34</v>
      </c>
      <c r="O203" s="136">
        <v>0.36</v>
      </c>
      <c r="P203" s="136">
        <f>O203*H203</f>
        <v>2.6999999999999997</v>
      </c>
      <c r="Q203" s="136">
        <v>4.3800000000000002E-3</v>
      </c>
      <c r="R203" s="136">
        <f>Q203*H203</f>
        <v>3.2850000000000004E-2</v>
      </c>
      <c r="S203" s="136">
        <v>0</v>
      </c>
      <c r="T203" s="137">
        <f>S203*H203</f>
        <v>0</v>
      </c>
      <c r="AR203" s="138" t="s">
        <v>84</v>
      </c>
      <c r="AT203" s="138" t="s">
        <v>129</v>
      </c>
      <c r="AU203" s="138" t="s">
        <v>78</v>
      </c>
      <c r="AY203" s="16" t="s">
        <v>126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74</v>
      </c>
      <c r="BK203" s="139">
        <f>ROUND(I203*H203,2)</f>
        <v>0</v>
      </c>
      <c r="BL203" s="16" t="s">
        <v>84</v>
      </c>
      <c r="BM203" s="138" t="s">
        <v>231</v>
      </c>
    </row>
    <row r="204" spans="2:65" s="1" customFormat="1" ht="19.2">
      <c r="B204" s="28"/>
      <c r="D204" s="140" t="s">
        <v>134</v>
      </c>
      <c r="F204" s="141" t="s">
        <v>232</v>
      </c>
      <c r="L204" s="28"/>
      <c r="M204" s="142"/>
      <c r="T204" s="52"/>
      <c r="AT204" s="16" t="s">
        <v>134</v>
      </c>
      <c r="AU204" s="16" t="s">
        <v>78</v>
      </c>
    </row>
    <row r="205" spans="2:65" s="1" customFormat="1" ht="10.199999999999999">
      <c r="B205" s="28"/>
      <c r="D205" s="143" t="s">
        <v>136</v>
      </c>
      <c r="F205" s="144" t="s">
        <v>233</v>
      </c>
      <c r="L205" s="28"/>
      <c r="M205" s="142"/>
      <c r="T205" s="52"/>
      <c r="AT205" s="16" t="s">
        <v>136</v>
      </c>
      <c r="AU205" s="16" t="s">
        <v>78</v>
      </c>
    </row>
    <row r="206" spans="2:65" s="12" customFormat="1" ht="10.199999999999999">
      <c r="B206" s="145"/>
      <c r="D206" s="140" t="s">
        <v>138</v>
      </c>
      <c r="E206" s="146" t="s">
        <v>1</v>
      </c>
      <c r="F206" s="147" t="s">
        <v>234</v>
      </c>
      <c r="H206" s="146" t="s">
        <v>1</v>
      </c>
      <c r="L206" s="145"/>
      <c r="M206" s="148"/>
      <c r="T206" s="149"/>
      <c r="AT206" s="146" t="s">
        <v>138</v>
      </c>
      <c r="AU206" s="146" t="s">
        <v>78</v>
      </c>
      <c r="AV206" s="12" t="s">
        <v>74</v>
      </c>
      <c r="AW206" s="12" t="s">
        <v>26</v>
      </c>
      <c r="AX206" s="12" t="s">
        <v>69</v>
      </c>
      <c r="AY206" s="146" t="s">
        <v>126</v>
      </c>
    </row>
    <row r="207" spans="2:65" s="13" customFormat="1" ht="10.199999999999999">
      <c r="B207" s="150"/>
      <c r="D207" s="140" t="s">
        <v>138</v>
      </c>
      <c r="E207" s="151" t="s">
        <v>1</v>
      </c>
      <c r="F207" s="152" t="s">
        <v>235</v>
      </c>
      <c r="H207" s="153">
        <v>7.5</v>
      </c>
      <c r="L207" s="150"/>
      <c r="M207" s="154"/>
      <c r="T207" s="155"/>
      <c r="AT207" s="151" t="s">
        <v>138</v>
      </c>
      <c r="AU207" s="151" t="s">
        <v>78</v>
      </c>
      <c r="AV207" s="13" t="s">
        <v>78</v>
      </c>
      <c r="AW207" s="13" t="s">
        <v>26</v>
      </c>
      <c r="AX207" s="13" t="s">
        <v>74</v>
      </c>
      <c r="AY207" s="151" t="s">
        <v>126</v>
      </c>
    </row>
    <row r="208" spans="2:65" s="1" customFormat="1" ht="24.15" customHeight="1">
      <c r="B208" s="127"/>
      <c r="C208" s="128" t="s">
        <v>236</v>
      </c>
      <c r="D208" s="128" t="s">
        <v>129</v>
      </c>
      <c r="E208" s="129" t="s">
        <v>237</v>
      </c>
      <c r="F208" s="130" t="s">
        <v>238</v>
      </c>
      <c r="G208" s="131" t="s">
        <v>174</v>
      </c>
      <c r="H208" s="132">
        <v>89.504999999999995</v>
      </c>
      <c r="I208" s="133"/>
      <c r="J208" s="133">
        <f>ROUND(I208*H208,2)</f>
        <v>0</v>
      </c>
      <c r="K208" s="130"/>
      <c r="L208" s="28"/>
      <c r="M208" s="134" t="s">
        <v>1</v>
      </c>
      <c r="N208" s="135" t="s">
        <v>34</v>
      </c>
      <c r="O208" s="136">
        <v>0.29699999999999999</v>
      </c>
      <c r="P208" s="136">
        <f>O208*H208</f>
        <v>26.582984999999997</v>
      </c>
      <c r="Q208" s="136">
        <v>1.5599999999999999E-2</v>
      </c>
      <c r="R208" s="136">
        <f>Q208*H208</f>
        <v>1.3962779999999999</v>
      </c>
      <c r="S208" s="136">
        <v>0</v>
      </c>
      <c r="T208" s="137">
        <f>S208*H208</f>
        <v>0</v>
      </c>
      <c r="AR208" s="138" t="s">
        <v>84</v>
      </c>
      <c r="AT208" s="138" t="s">
        <v>129</v>
      </c>
      <c r="AU208" s="138" t="s">
        <v>78</v>
      </c>
      <c r="AY208" s="16" t="s">
        <v>126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6" t="s">
        <v>74</v>
      </c>
      <c r="BK208" s="139">
        <f>ROUND(I208*H208,2)</f>
        <v>0</v>
      </c>
      <c r="BL208" s="16" t="s">
        <v>84</v>
      </c>
      <c r="BM208" s="138" t="s">
        <v>239</v>
      </c>
    </row>
    <row r="209" spans="2:65" s="1" customFormat="1" ht="28.8">
      <c r="B209" s="28"/>
      <c r="D209" s="140" t="s">
        <v>134</v>
      </c>
      <c r="F209" s="141" t="s">
        <v>240</v>
      </c>
      <c r="L209" s="28"/>
      <c r="M209" s="142"/>
      <c r="T209" s="52"/>
      <c r="AT209" s="16" t="s">
        <v>134</v>
      </c>
      <c r="AU209" s="16" t="s">
        <v>78</v>
      </c>
    </row>
    <row r="210" spans="2:65" s="1" customFormat="1" ht="10.199999999999999">
      <c r="B210" s="28"/>
      <c r="D210" s="143" t="s">
        <v>136</v>
      </c>
      <c r="F210" s="144" t="s">
        <v>241</v>
      </c>
      <c r="L210" s="28"/>
      <c r="M210" s="142"/>
      <c r="T210" s="52"/>
      <c r="AT210" s="16" t="s">
        <v>136</v>
      </c>
      <c r="AU210" s="16" t="s">
        <v>78</v>
      </c>
    </row>
    <row r="211" spans="2:65" s="12" customFormat="1" ht="10.199999999999999">
      <c r="B211" s="145"/>
      <c r="D211" s="140" t="s">
        <v>138</v>
      </c>
      <c r="E211" s="146" t="s">
        <v>1</v>
      </c>
      <c r="F211" s="147" t="s">
        <v>242</v>
      </c>
      <c r="H211" s="146" t="s">
        <v>1</v>
      </c>
      <c r="L211" s="145"/>
      <c r="M211" s="148"/>
      <c r="T211" s="149"/>
      <c r="AT211" s="146" t="s">
        <v>138</v>
      </c>
      <c r="AU211" s="146" t="s">
        <v>78</v>
      </c>
      <c r="AV211" s="12" t="s">
        <v>74</v>
      </c>
      <c r="AW211" s="12" t="s">
        <v>26</v>
      </c>
      <c r="AX211" s="12" t="s">
        <v>69</v>
      </c>
      <c r="AY211" s="146" t="s">
        <v>126</v>
      </c>
    </row>
    <row r="212" spans="2:65" s="13" customFormat="1" ht="10.199999999999999">
      <c r="B212" s="150"/>
      <c r="D212" s="140" t="s">
        <v>138</v>
      </c>
      <c r="E212" s="151" t="s">
        <v>1</v>
      </c>
      <c r="F212" s="152" t="s">
        <v>243</v>
      </c>
      <c r="H212" s="153">
        <v>89.504999999999995</v>
      </c>
      <c r="L212" s="150"/>
      <c r="M212" s="154"/>
      <c r="T212" s="155"/>
      <c r="AT212" s="151" t="s">
        <v>138</v>
      </c>
      <c r="AU212" s="151" t="s">
        <v>78</v>
      </c>
      <c r="AV212" s="13" t="s">
        <v>78</v>
      </c>
      <c r="AW212" s="13" t="s">
        <v>26</v>
      </c>
      <c r="AX212" s="13" t="s">
        <v>74</v>
      </c>
      <c r="AY212" s="151" t="s">
        <v>126</v>
      </c>
    </row>
    <row r="213" spans="2:65" s="1" customFormat="1" ht="24.15" customHeight="1">
      <c r="B213" s="127"/>
      <c r="C213" s="128" t="s">
        <v>244</v>
      </c>
      <c r="D213" s="128" t="s">
        <v>129</v>
      </c>
      <c r="E213" s="129" t="s">
        <v>245</v>
      </c>
      <c r="F213" s="130" t="s">
        <v>246</v>
      </c>
      <c r="G213" s="131" t="s">
        <v>174</v>
      </c>
      <c r="H213" s="132">
        <v>89.504999999999995</v>
      </c>
      <c r="I213" s="133"/>
      <c r="J213" s="133">
        <f>ROUND(I213*H213,2)</f>
        <v>0</v>
      </c>
      <c r="K213" s="130"/>
      <c r="L213" s="28"/>
      <c r="M213" s="134" t="s">
        <v>1</v>
      </c>
      <c r="N213" s="135" t="s">
        <v>34</v>
      </c>
      <c r="O213" s="136">
        <v>0.41</v>
      </c>
      <c r="P213" s="136">
        <f>O213*H213</f>
        <v>36.697049999999997</v>
      </c>
      <c r="Q213" s="136">
        <v>1.103E-2</v>
      </c>
      <c r="R213" s="136">
        <f>Q213*H213</f>
        <v>0.98724014999999998</v>
      </c>
      <c r="S213" s="136">
        <v>0</v>
      </c>
      <c r="T213" s="137">
        <f>S213*H213</f>
        <v>0</v>
      </c>
      <c r="AR213" s="138" t="s">
        <v>84</v>
      </c>
      <c r="AT213" s="138" t="s">
        <v>129</v>
      </c>
      <c r="AU213" s="138" t="s">
        <v>78</v>
      </c>
      <c r="AY213" s="16" t="s">
        <v>126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6" t="s">
        <v>74</v>
      </c>
      <c r="BK213" s="139">
        <f>ROUND(I213*H213,2)</f>
        <v>0</v>
      </c>
      <c r="BL213" s="16" t="s">
        <v>84</v>
      </c>
      <c r="BM213" s="138" t="s">
        <v>247</v>
      </c>
    </row>
    <row r="214" spans="2:65" s="1" customFormat="1" ht="28.8">
      <c r="B214" s="28"/>
      <c r="D214" s="140" t="s">
        <v>134</v>
      </c>
      <c r="F214" s="141" t="s">
        <v>248</v>
      </c>
      <c r="L214" s="28"/>
      <c r="M214" s="142"/>
      <c r="T214" s="52"/>
      <c r="AT214" s="16" t="s">
        <v>134</v>
      </c>
      <c r="AU214" s="16" t="s">
        <v>78</v>
      </c>
    </row>
    <row r="215" spans="2:65" s="1" customFormat="1" ht="10.199999999999999">
      <c r="B215" s="28"/>
      <c r="D215" s="143" t="s">
        <v>136</v>
      </c>
      <c r="F215" s="144" t="s">
        <v>249</v>
      </c>
      <c r="L215" s="28"/>
      <c r="M215" s="142"/>
      <c r="T215" s="52"/>
      <c r="AT215" s="16" t="s">
        <v>136</v>
      </c>
      <c r="AU215" s="16" t="s">
        <v>78</v>
      </c>
    </row>
    <row r="216" spans="2:65" s="12" customFormat="1" ht="10.199999999999999">
      <c r="B216" s="145"/>
      <c r="D216" s="140" t="s">
        <v>138</v>
      </c>
      <c r="E216" s="146" t="s">
        <v>1</v>
      </c>
      <c r="F216" s="147" t="s">
        <v>179</v>
      </c>
      <c r="H216" s="146" t="s">
        <v>1</v>
      </c>
      <c r="L216" s="145"/>
      <c r="M216" s="148"/>
      <c r="T216" s="149"/>
      <c r="AT216" s="146" t="s">
        <v>138</v>
      </c>
      <c r="AU216" s="146" t="s">
        <v>78</v>
      </c>
      <c r="AV216" s="12" t="s">
        <v>74</v>
      </c>
      <c r="AW216" s="12" t="s">
        <v>26</v>
      </c>
      <c r="AX216" s="12" t="s">
        <v>69</v>
      </c>
      <c r="AY216" s="146" t="s">
        <v>126</v>
      </c>
    </row>
    <row r="217" spans="2:65" s="13" customFormat="1" ht="10.199999999999999">
      <c r="B217" s="150"/>
      <c r="D217" s="140" t="s">
        <v>138</v>
      </c>
      <c r="E217" s="151" t="s">
        <v>1</v>
      </c>
      <c r="F217" s="152" t="s">
        <v>243</v>
      </c>
      <c r="H217" s="153">
        <v>89.504999999999995</v>
      </c>
      <c r="L217" s="150"/>
      <c r="M217" s="154"/>
      <c r="T217" s="155"/>
      <c r="AT217" s="151" t="s">
        <v>138</v>
      </c>
      <c r="AU217" s="151" t="s">
        <v>78</v>
      </c>
      <c r="AV217" s="13" t="s">
        <v>78</v>
      </c>
      <c r="AW217" s="13" t="s">
        <v>26</v>
      </c>
      <c r="AX217" s="13" t="s">
        <v>74</v>
      </c>
      <c r="AY217" s="151" t="s">
        <v>126</v>
      </c>
    </row>
    <row r="218" spans="2:65" s="1" customFormat="1" ht="24.15" customHeight="1">
      <c r="B218" s="127"/>
      <c r="C218" s="128" t="s">
        <v>250</v>
      </c>
      <c r="D218" s="128" t="s">
        <v>129</v>
      </c>
      <c r="E218" s="129" t="s">
        <v>251</v>
      </c>
      <c r="F218" s="130" t="s">
        <v>252</v>
      </c>
      <c r="G218" s="131" t="s">
        <v>174</v>
      </c>
      <c r="H218" s="132">
        <v>45.484999999999999</v>
      </c>
      <c r="I218" s="133"/>
      <c r="J218" s="133">
        <f>ROUND(I218*H218,2)</f>
        <v>0</v>
      </c>
      <c r="K218" s="130"/>
      <c r="L218" s="28"/>
      <c r="M218" s="134" t="s">
        <v>1</v>
      </c>
      <c r="N218" s="135" t="s">
        <v>34</v>
      </c>
      <c r="O218" s="136">
        <v>0.30499999999999999</v>
      </c>
      <c r="P218" s="136">
        <f>O218*H218</f>
        <v>13.872925</v>
      </c>
      <c r="Q218" s="136">
        <v>0.11219999999999999</v>
      </c>
      <c r="R218" s="136">
        <f>Q218*H218</f>
        <v>5.1034169999999994</v>
      </c>
      <c r="S218" s="136">
        <v>0</v>
      </c>
      <c r="T218" s="137">
        <f>S218*H218</f>
        <v>0</v>
      </c>
      <c r="AR218" s="138" t="s">
        <v>84</v>
      </c>
      <c r="AT218" s="138" t="s">
        <v>129</v>
      </c>
      <c r="AU218" s="138" t="s">
        <v>78</v>
      </c>
      <c r="AY218" s="16" t="s">
        <v>126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6" t="s">
        <v>74</v>
      </c>
      <c r="BK218" s="139">
        <f>ROUND(I218*H218,2)</f>
        <v>0</v>
      </c>
      <c r="BL218" s="16" t="s">
        <v>84</v>
      </c>
      <c r="BM218" s="138" t="s">
        <v>253</v>
      </c>
    </row>
    <row r="219" spans="2:65" s="1" customFormat="1" ht="19.2">
      <c r="B219" s="28"/>
      <c r="D219" s="140" t="s">
        <v>134</v>
      </c>
      <c r="F219" s="141" t="s">
        <v>254</v>
      </c>
      <c r="L219" s="28"/>
      <c r="M219" s="142"/>
      <c r="T219" s="52"/>
      <c r="AT219" s="16" t="s">
        <v>134</v>
      </c>
      <c r="AU219" s="16" t="s">
        <v>78</v>
      </c>
    </row>
    <row r="220" spans="2:65" s="1" customFormat="1" ht="10.199999999999999">
      <c r="B220" s="28"/>
      <c r="D220" s="143" t="s">
        <v>136</v>
      </c>
      <c r="F220" s="144" t="s">
        <v>255</v>
      </c>
      <c r="L220" s="28"/>
      <c r="M220" s="142"/>
      <c r="T220" s="52"/>
      <c r="AT220" s="16" t="s">
        <v>136</v>
      </c>
      <c r="AU220" s="16" t="s">
        <v>78</v>
      </c>
    </row>
    <row r="221" spans="2:65" s="12" customFormat="1" ht="10.199999999999999">
      <c r="B221" s="145"/>
      <c r="D221" s="140" t="s">
        <v>138</v>
      </c>
      <c r="E221" s="146" t="s">
        <v>1</v>
      </c>
      <c r="F221" s="147" t="s">
        <v>256</v>
      </c>
      <c r="H221" s="146" t="s">
        <v>1</v>
      </c>
      <c r="L221" s="145"/>
      <c r="M221" s="148"/>
      <c r="T221" s="149"/>
      <c r="AT221" s="146" t="s">
        <v>138</v>
      </c>
      <c r="AU221" s="146" t="s">
        <v>78</v>
      </c>
      <c r="AV221" s="12" t="s">
        <v>74</v>
      </c>
      <c r="AW221" s="12" t="s">
        <v>26</v>
      </c>
      <c r="AX221" s="12" t="s">
        <v>69</v>
      </c>
      <c r="AY221" s="146" t="s">
        <v>126</v>
      </c>
    </row>
    <row r="222" spans="2:65" s="13" customFormat="1" ht="10.199999999999999">
      <c r="B222" s="150"/>
      <c r="D222" s="140" t="s">
        <v>138</v>
      </c>
      <c r="E222" s="151" t="s">
        <v>1</v>
      </c>
      <c r="F222" s="152" t="s">
        <v>180</v>
      </c>
      <c r="H222" s="153">
        <v>45.484999999999999</v>
      </c>
      <c r="L222" s="150"/>
      <c r="M222" s="154"/>
      <c r="T222" s="155"/>
      <c r="AT222" s="151" t="s">
        <v>138</v>
      </c>
      <c r="AU222" s="151" t="s">
        <v>78</v>
      </c>
      <c r="AV222" s="13" t="s">
        <v>78</v>
      </c>
      <c r="AW222" s="13" t="s">
        <v>26</v>
      </c>
      <c r="AX222" s="13" t="s">
        <v>74</v>
      </c>
      <c r="AY222" s="151" t="s">
        <v>126</v>
      </c>
    </row>
    <row r="223" spans="2:65" s="1" customFormat="1" ht="33" customHeight="1">
      <c r="B223" s="127"/>
      <c r="C223" s="128" t="s">
        <v>257</v>
      </c>
      <c r="D223" s="128" t="s">
        <v>129</v>
      </c>
      <c r="E223" s="129" t="s">
        <v>258</v>
      </c>
      <c r="F223" s="130" t="s">
        <v>259</v>
      </c>
      <c r="G223" s="131" t="s">
        <v>221</v>
      </c>
      <c r="H223" s="132">
        <v>27.54</v>
      </c>
      <c r="I223" s="133"/>
      <c r="J223" s="133">
        <f>ROUND(I223*H223,2)</f>
        <v>0</v>
      </c>
      <c r="K223" s="130"/>
      <c r="L223" s="28"/>
      <c r="M223" s="134" t="s">
        <v>1</v>
      </c>
      <c r="N223" s="135" t="s">
        <v>34</v>
      </c>
      <c r="O223" s="136">
        <v>0.03</v>
      </c>
      <c r="P223" s="136">
        <f>O223*H223</f>
        <v>0.82619999999999993</v>
      </c>
      <c r="Q223" s="136">
        <v>2.0000000000000002E-5</v>
      </c>
      <c r="R223" s="136">
        <f>Q223*H223</f>
        <v>5.5080000000000005E-4</v>
      </c>
      <c r="S223" s="136">
        <v>0</v>
      </c>
      <c r="T223" s="137">
        <f>S223*H223</f>
        <v>0</v>
      </c>
      <c r="AR223" s="138" t="s">
        <v>84</v>
      </c>
      <c r="AT223" s="138" t="s">
        <v>129</v>
      </c>
      <c r="AU223" s="138" t="s">
        <v>78</v>
      </c>
      <c r="AY223" s="16" t="s">
        <v>126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6" t="s">
        <v>74</v>
      </c>
      <c r="BK223" s="139">
        <f>ROUND(I223*H223,2)</f>
        <v>0</v>
      </c>
      <c r="BL223" s="16" t="s">
        <v>84</v>
      </c>
      <c r="BM223" s="138" t="s">
        <v>260</v>
      </c>
    </row>
    <row r="224" spans="2:65" s="1" customFormat="1" ht="28.8">
      <c r="B224" s="28"/>
      <c r="D224" s="140" t="s">
        <v>134</v>
      </c>
      <c r="F224" s="141" t="s">
        <v>261</v>
      </c>
      <c r="L224" s="28"/>
      <c r="M224" s="142"/>
      <c r="T224" s="52"/>
      <c r="AT224" s="16" t="s">
        <v>134</v>
      </c>
      <c r="AU224" s="16" t="s">
        <v>78</v>
      </c>
    </row>
    <row r="225" spans="2:65" s="1" customFormat="1" ht="10.199999999999999">
      <c r="B225" s="28"/>
      <c r="D225" s="143" t="s">
        <v>136</v>
      </c>
      <c r="F225" s="144" t="s">
        <v>262</v>
      </c>
      <c r="L225" s="28"/>
      <c r="M225" s="142"/>
      <c r="T225" s="52"/>
      <c r="AT225" s="16" t="s">
        <v>136</v>
      </c>
      <c r="AU225" s="16" t="s">
        <v>78</v>
      </c>
    </row>
    <row r="226" spans="2:65" s="12" customFormat="1" ht="10.199999999999999">
      <c r="B226" s="145"/>
      <c r="D226" s="140" t="s">
        <v>138</v>
      </c>
      <c r="E226" s="146" t="s">
        <v>1</v>
      </c>
      <c r="F226" s="147" t="s">
        <v>263</v>
      </c>
      <c r="H226" s="146" t="s">
        <v>1</v>
      </c>
      <c r="L226" s="145"/>
      <c r="M226" s="148"/>
      <c r="T226" s="149"/>
      <c r="AT226" s="146" t="s">
        <v>138</v>
      </c>
      <c r="AU226" s="146" t="s">
        <v>78</v>
      </c>
      <c r="AV226" s="12" t="s">
        <v>74</v>
      </c>
      <c r="AW226" s="12" t="s">
        <v>26</v>
      </c>
      <c r="AX226" s="12" t="s">
        <v>69</v>
      </c>
      <c r="AY226" s="146" t="s">
        <v>126</v>
      </c>
    </row>
    <row r="227" spans="2:65" s="13" customFormat="1" ht="10.199999999999999">
      <c r="B227" s="150"/>
      <c r="D227" s="140" t="s">
        <v>138</v>
      </c>
      <c r="E227" s="151" t="s">
        <v>1</v>
      </c>
      <c r="F227" s="152" t="s">
        <v>264</v>
      </c>
      <c r="H227" s="153">
        <v>27.54</v>
      </c>
      <c r="L227" s="150"/>
      <c r="M227" s="154"/>
      <c r="T227" s="155"/>
      <c r="AT227" s="151" t="s">
        <v>138</v>
      </c>
      <c r="AU227" s="151" t="s">
        <v>78</v>
      </c>
      <c r="AV227" s="13" t="s">
        <v>78</v>
      </c>
      <c r="AW227" s="13" t="s">
        <v>26</v>
      </c>
      <c r="AX227" s="13" t="s">
        <v>74</v>
      </c>
      <c r="AY227" s="151" t="s">
        <v>126</v>
      </c>
    </row>
    <row r="228" spans="2:65" s="11" customFormat="1" ht="22.8" customHeight="1">
      <c r="B228" s="116"/>
      <c r="D228" s="117" t="s">
        <v>68</v>
      </c>
      <c r="E228" s="125" t="s">
        <v>265</v>
      </c>
      <c r="F228" s="125" t="s">
        <v>266</v>
      </c>
      <c r="J228" s="126">
        <f>BK228</f>
        <v>0</v>
      </c>
      <c r="L228" s="116"/>
      <c r="M228" s="120"/>
      <c r="P228" s="121">
        <f>SUM(P229:P238)</f>
        <v>9.4868000000000006</v>
      </c>
      <c r="R228" s="121">
        <f>SUM(R229:R238)</f>
        <v>3.8460000000000001E-2</v>
      </c>
      <c r="T228" s="122">
        <f>SUM(T229:T238)</f>
        <v>0</v>
      </c>
      <c r="AR228" s="117" t="s">
        <v>74</v>
      </c>
      <c r="AT228" s="123" t="s">
        <v>68</v>
      </c>
      <c r="AU228" s="123" t="s">
        <v>74</v>
      </c>
      <c r="AY228" s="117" t="s">
        <v>126</v>
      </c>
      <c r="BK228" s="124">
        <f>SUM(BK229:BK238)</f>
        <v>0</v>
      </c>
    </row>
    <row r="229" spans="2:65" s="1" customFormat="1" ht="24.15" customHeight="1">
      <c r="B229" s="127"/>
      <c r="C229" s="128" t="s">
        <v>267</v>
      </c>
      <c r="D229" s="128" t="s">
        <v>129</v>
      </c>
      <c r="E229" s="129" t="s">
        <v>268</v>
      </c>
      <c r="F229" s="130" t="s">
        <v>269</v>
      </c>
      <c r="G229" s="131" t="s">
        <v>221</v>
      </c>
      <c r="H229" s="132">
        <v>25.64</v>
      </c>
      <c r="I229" s="133"/>
      <c r="J229" s="133">
        <f>ROUND(I229*H229,2)</f>
        <v>0</v>
      </c>
      <c r="K229" s="130"/>
      <c r="L229" s="28"/>
      <c r="M229" s="134" t="s">
        <v>1</v>
      </c>
      <c r="N229" s="135" t="s">
        <v>34</v>
      </c>
      <c r="O229" s="136">
        <v>0.37</v>
      </c>
      <c r="P229" s="136">
        <f>O229*H229</f>
        <v>9.4868000000000006</v>
      </c>
      <c r="Q229" s="136">
        <v>1.5E-3</v>
      </c>
      <c r="R229" s="136">
        <f>Q229*H229</f>
        <v>3.8460000000000001E-2</v>
      </c>
      <c r="S229" s="136">
        <v>0</v>
      </c>
      <c r="T229" s="137">
        <f>S229*H229</f>
        <v>0</v>
      </c>
      <c r="AR229" s="138" t="s">
        <v>84</v>
      </c>
      <c r="AT229" s="138" t="s">
        <v>129</v>
      </c>
      <c r="AU229" s="138" t="s">
        <v>78</v>
      </c>
      <c r="AY229" s="16" t="s">
        <v>126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6" t="s">
        <v>74</v>
      </c>
      <c r="BK229" s="139">
        <f>ROUND(I229*H229,2)</f>
        <v>0</v>
      </c>
      <c r="BL229" s="16" t="s">
        <v>84</v>
      </c>
      <c r="BM229" s="138" t="s">
        <v>270</v>
      </c>
    </row>
    <row r="230" spans="2:65" s="1" customFormat="1" ht="19.2">
      <c r="B230" s="28"/>
      <c r="D230" s="140" t="s">
        <v>134</v>
      </c>
      <c r="F230" s="141" t="s">
        <v>271</v>
      </c>
      <c r="L230" s="28"/>
      <c r="M230" s="142"/>
      <c r="T230" s="52"/>
      <c r="AT230" s="16" t="s">
        <v>134</v>
      </c>
      <c r="AU230" s="16" t="s">
        <v>78</v>
      </c>
    </row>
    <row r="231" spans="2:65" s="1" customFormat="1" ht="10.199999999999999">
      <c r="B231" s="28"/>
      <c r="D231" s="143" t="s">
        <v>136</v>
      </c>
      <c r="F231" s="144" t="s">
        <v>272</v>
      </c>
      <c r="L231" s="28"/>
      <c r="M231" s="142"/>
      <c r="T231" s="52"/>
      <c r="AT231" s="16" t="s">
        <v>136</v>
      </c>
      <c r="AU231" s="16" t="s">
        <v>78</v>
      </c>
    </row>
    <row r="232" spans="2:65" s="12" customFormat="1" ht="10.199999999999999">
      <c r="B232" s="145"/>
      <c r="D232" s="140" t="s">
        <v>138</v>
      </c>
      <c r="E232" s="146" t="s">
        <v>1</v>
      </c>
      <c r="F232" s="147" t="s">
        <v>273</v>
      </c>
      <c r="H232" s="146" t="s">
        <v>1</v>
      </c>
      <c r="L232" s="145"/>
      <c r="M232" s="148"/>
      <c r="T232" s="149"/>
      <c r="AT232" s="146" t="s">
        <v>138</v>
      </c>
      <c r="AU232" s="146" t="s">
        <v>78</v>
      </c>
      <c r="AV232" s="12" t="s">
        <v>74</v>
      </c>
      <c r="AW232" s="12" t="s">
        <v>26</v>
      </c>
      <c r="AX232" s="12" t="s">
        <v>69</v>
      </c>
      <c r="AY232" s="146" t="s">
        <v>126</v>
      </c>
    </row>
    <row r="233" spans="2:65" s="13" customFormat="1" ht="10.199999999999999">
      <c r="B233" s="150"/>
      <c r="D233" s="140" t="s">
        <v>138</v>
      </c>
      <c r="E233" s="151" t="s">
        <v>1</v>
      </c>
      <c r="F233" s="152" t="s">
        <v>274</v>
      </c>
      <c r="H233" s="153">
        <v>6.4</v>
      </c>
      <c r="L233" s="150"/>
      <c r="M233" s="154"/>
      <c r="T233" s="155"/>
      <c r="AT233" s="151" t="s">
        <v>138</v>
      </c>
      <c r="AU233" s="151" t="s">
        <v>78</v>
      </c>
      <c r="AV233" s="13" t="s">
        <v>78</v>
      </c>
      <c r="AW233" s="13" t="s">
        <v>26</v>
      </c>
      <c r="AX233" s="13" t="s">
        <v>69</v>
      </c>
      <c r="AY233" s="151" t="s">
        <v>126</v>
      </c>
    </row>
    <row r="234" spans="2:65" s="12" customFormat="1" ht="10.199999999999999">
      <c r="B234" s="145"/>
      <c r="D234" s="140" t="s">
        <v>138</v>
      </c>
      <c r="E234" s="146" t="s">
        <v>1</v>
      </c>
      <c r="F234" s="147" t="s">
        <v>275</v>
      </c>
      <c r="H234" s="146" t="s">
        <v>1</v>
      </c>
      <c r="L234" s="145"/>
      <c r="M234" s="148"/>
      <c r="T234" s="149"/>
      <c r="AT234" s="146" t="s">
        <v>138</v>
      </c>
      <c r="AU234" s="146" t="s">
        <v>78</v>
      </c>
      <c r="AV234" s="12" t="s">
        <v>74</v>
      </c>
      <c r="AW234" s="12" t="s">
        <v>26</v>
      </c>
      <c r="AX234" s="12" t="s">
        <v>69</v>
      </c>
      <c r="AY234" s="146" t="s">
        <v>126</v>
      </c>
    </row>
    <row r="235" spans="2:65" s="13" customFormat="1" ht="10.199999999999999">
      <c r="B235" s="150"/>
      <c r="D235" s="140" t="s">
        <v>138</v>
      </c>
      <c r="E235" s="151" t="s">
        <v>1</v>
      </c>
      <c r="F235" s="152" t="s">
        <v>276</v>
      </c>
      <c r="H235" s="153">
        <v>14.4</v>
      </c>
      <c r="L235" s="150"/>
      <c r="M235" s="154"/>
      <c r="T235" s="155"/>
      <c r="AT235" s="151" t="s">
        <v>138</v>
      </c>
      <c r="AU235" s="151" t="s">
        <v>78</v>
      </c>
      <c r="AV235" s="13" t="s">
        <v>78</v>
      </c>
      <c r="AW235" s="13" t="s">
        <v>26</v>
      </c>
      <c r="AX235" s="13" t="s">
        <v>69</v>
      </c>
      <c r="AY235" s="151" t="s">
        <v>126</v>
      </c>
    </row>
    <row r="236" spans="2:65" s="12" customFormat="1" ht="10.199999999999999">
      <c r="B236" s="145"/>
      <c r="D236" s="140" t="s">
        <v>138</v>
      </c>
      <c r="E236" s="146" t="s">
        <v>1</v>
      </c>
      <c r="F236" s="147" t="s">
        <v>277</v>
      </c>
      <c r="H236" s="146" t="s">
        <v>1</v>
      </c>
      <c r="L236" s="145"/>
      <c r="M236" s="148"/>
      <c r="T236" s="149"/>
      <c r="AT236" s="146" t="s">
        <v>138</v>
      </c>
      <c r="AU236" s="146" t="s">
        <v>78</v>
      </c>
      <c r="AV236" s="12" t="s">
        <v>74</v>
      </c>
      <c r="AW236" s="12" t="s">
        <v>26</v>
      </c>
      <c r="AX236" s="12" t="s">
        <v>69</v>
      </c>
      <c r="AY236" s="146" t="s">
        <v>126</v>
      </c>
    </row>
    <row r="237" spans="2:65" s="13" customFormat="1" ht="10.199999999999999">
      <c r="B237" s="150"/>
      <c r="D237" s="140" t="s">
        <v>138</v>
      </c>
      <c r="E237" s="151" t="s">
        <v>1</v>
      </c>
      <c r="F237" s="152" t="s">
        <v>278</v>
      </c>
      <c r="H237" s="153">
        <v>4.84</v>
      </c>
      <c r="L237" s="150"/>
      <c r="M237" s="154"/>
      <c r="T237" s="155"/>
      <c r="AT237" s="151" t="s">
        <v>138</v>
      </c>
      <c r="AU237" s="151" t="s">
        <v>78</v>
      </c>
      <c r="AV237" s="13" t="s">
        <v>78</v>
      </c>
      <c r="AW237" s="13" t="s">
        <v>26</v>
      </c>
      <c r="AX237" s="13" t="s">
        <v>69</v>
      </c>
      <c r="AY237" s="151" t="s">
        <v>126</v>
      </c>
    </row>
    <row r="238" spans="2:65" s="14" customFormat="1" ht="10.199999999999999">
      <c r="B238" s="165"/>
      <c r="D238" s="140" t="s">
        <v>138</v>
      </c>
      <c r="E238" s="166" t="s">
        <v>1</v>
      </c>
      <c r="F238" s="167" t="s">
        <v>279</v>
      </c>
      <c r="H238" s="168">
        <v>25.64</v>
      </c>
      <c r="L238" s="165"/>
      <c r="M238" s="169"/>
      <c r="T238" s="170"/>
      <c r="AT238" s="166" t="s">
        <v>138</v>
      </c>
      <c r="AU238" s="166" t="s">
        <v>78</v>
      </c>
      <c r="AV238" s="14" t="s">
        <v>84</v>
      </c>
      <c r="AW238" s="14" t="s">
        <v>26</v>
      </c>
      <c r="AX238" s="14" t="s">
        <v>74</v>
      </c>
      <c r="AY238" s="166" t="s">
        <v>126</v>
      </c>
    </row>
    <row r="239" spans="2:65" s="11" customFormat="1" ht="22.8" customHeight="1">
      <c r="B239" s="116"/>
      <c r="D239" s="117" t="s">
        <v>68</v>
      </c>
      <c r="E239" s="125" t="s">
        <v>280</v>
      </c>
      <c r="F239" s="125" t="s">
        <v>281</v>
      </c>
      <c r="J239" s="126">
        <f>BK239</f>
        <v>0</v>
      </c>
      <c r="L239" s="116"/>
      <c r="M239" s="120"/>
      <c r="P239" s="121">
        <f>SUM(P240:P266)</f>
        <v>80.471453999999994</v>
      </c>
      <c r="R239" s="121">
        <f>SUM(R240:R266)</f>
        <v>7.7324500000000001E-3</v>
      </c>
      <c r="T239" s="122">
        <f>SUM(T240:T266)</f>
        <v>26.193974000000001</v>
      </c>
      <c r="AR239" s="117" t="s">
        <v>74</v>
      </c>
      <c r="AT239" s="123" t="s">
        <v>68</v>
      </c>
      <c r="AU239" s="123" t="s">
        <v>74</v>
      </c>
      <c r="AY239" s="117" t="s">
        <v>126</v>
      </c>
      <c r="BK239" s="124">
        <f>SUM(BK240:BK266)</f>
        <v>0</v>
      </c>
    </row>
    <row r="240" spans="2:65" s="1" customFormat="1" ht="33" customHeight="1">
      <c r="B240" s="127"/>
      <c r="C240" s="128" t="s">
        <v>282</v>
      </c>
      <c r="D240" s="128" t="s">
        <v>129</v>
      </c>
      <c r="E240" s="129" t="s">
        <v>283</v>
      </c>
      <c r="F240" s="130" t="s">
        <v>284</v>
      </c>
      <c r="G240" s="131" t="s">
        <v>174</v>
      </c>
      <c r="H240" s="132">
        <v>45.484999999999999</v>
      </c>
      <c r="I240" s="133"/>
      <c r="J240" s="133">
        <f>ROUND(I240*H240,2)</f>
        <v>0</v>
      </c>
      <c r="K240" s="130"/>
      <c r="L240" s="28"/>
      <c r="M240" s="134" t="s">
        <v>1</v>
      </c>
      <c r="N240" s="135" t="s">
        <v>34</v>
      </c>
      <c r="O240" s="136">
        <v>0.105</v>
      </c>
      <c r="P240" s="136">
        <f>O240*H240</f>
        <v>4.775925</v>
      </c>
      <c r="Q240" s="136">
        <v>1.2999999999999999E-4</v>
      </c>
      <c r="R240" s="136">
        <f>Q240*H240</f>
        <v>5.9130499999999996E-3</v>
      </c>
      <c r="S240" s="136">
        <v>0</v>
      </c>
      <c r="T240" s="137">
        <f>S240*H240</f>
        <v>0</v>
      </c>
      <c r="AR240" s="138" t="s">
        <v>84</v>
      </c>
      <c r="AT240" s="138" t="s">
        <v>129</v>
      </c>
      <c r="AU240" s="138" t="s">
        <v>78</v>
      </c>
      <c r="AY240" s="16" t="s">
        <v>126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6" t="s">
        <v>74</v>
      </c>
      <c r="BK240" s="139">
        <f>ROUND(I240*H240,2)</f>
        <v>0</v>
      </c>
      <c r="BL240" s="16" t="s">
        <v>84</v>
      </c>
      <c r="BM240" s="138" t="s">
        <v>285</v>
      </c>
    </row>
    <row r="241" spans="2:65" s="1" customFormat="1" ht="19.2">
      <c r="B241" s="28"/>
      <c r="D241" s="140" t="s">
        <v>134</v>
      </c>
      <c r="F241" s="141" t="s">
        <v>286</v>
      </c>
      <c r="L241" s="28"/>
      <c r="M241" s="142"/>
      <c r="T241" s="52"/>
      <c r="AT241" s="16" t="s">
        <v>134</v>
      </c>
      <c r="AU241" s="16" t="s">
        <v>78</v>
      </c>
    </row>
    <row r="242" spans="2:65" s="1" customFormat="1" ht="10.199999999999999">
      <c r="B242" s="28"/>
      <c r="D242" s="143" t="s">
        <v>136</v>
      </c>
      <c r="F242" s="144" t="s">
        <v>287</v>
      </c>
      <c r="L242" s="28"/>
      <c r="M242" s="142"/>
      <c r="T242" s="52"/>
      <c r="AT242" s="16" t="s">
        <v>136</v>
      </c>
      <c r="AU242" s="16" t="s">
        <v>78</v>
      </c>
    </row>
    <row r="243" spans="2:65" s="12" customFormat="1" ht="10.199999999999999">
      <c r="B243" s="145"/>
      <c r="D243" s="140" t="s">
        <v>138</v>
      </c>
      <c r="E243" s="146" t="s">
        <v>1</v>
      </c>
      <c r="F243" s="147" t="s">
        <v>288</v>
      </c>
      <c r="H243" s="146" t="s">
        <v>1</v>
      </c>
      <c r="L243" s="145"/>
      <c r="M243" s="148"/>
      <c r="T243" s="149"/>
      <c r="AT243" s="146" t="s">
        <v>138</v>
      </c>
      <c r="AU243" s="146" t="s">
        <v>78</v>
      </c>
      <c r="AV243" s="12" t="s">
        <v>74</v>
      </c>
      <c r="AW243" s="12" t="s">
        <v>26</v>
      </c>
      <c r="AX243" s="12" t="s">
        <v>69</v>
      </c>
      <c r="AY243" s="146" t="s">
        <v>126</v>
      </c>
    </row>
    <row r="244" spans="2:65" s="13" customFormat="1" ht="10.199999999999999">
      <c r="B244" s="150"/>
      <c r="D244" s="140" t="s">
        <v>138</v>
      </c>
      <c r="E244" s="151" t="s">
        <v>1</v>
      </c>
      <c r="F244" s="152" t="s">
        <v>180</v>
      </c>
      <c r="H244" s="153">
        <v>45.484999999999999</v>
      </c>
      <c r="L244" s="150"/>
      <c r="M244" s="154"/>
      <c r="T244" s="155"/>
      <c r="AT244" s="151" t="s">
        <v>138</v>
      </c>
      <c r="AU244" s="151" t="s">
        <v>78</v>
      </c>
      <c r="AV244" s="13" t="s">
        <v>78</v>
      </c>
      <c r="AW244" s="13" t="s">
        <v>26</v>
      </c>
      <c r="AX244" s="13" t="s">
        <v>74</v>
      </c>
      <c r="AY244" s="151" t="s">
        <v>126</v>
      </c>
    </row>
    <row r="245" spans="2:65" s="1" customFormat="1" ht="24.15" customHeight="1">
      <c r="B245" s="127"/>
      <c r="C245" s="128" t="s">
        <v>289</v>
      </c>
      <c r="D245" s="128" t="s">
        <v>129</v>
      </c>
      <c r="E245" s="129" t="s">
        <v>290</v>
      </c>
      <c r="F245" s="130" t="s">
        <v>291</v>
      </c>
      <c r="G245" s="131" t="s">
        <v>174</v>
      </c>
      <c r="H245" s="132">
        <v>45.484999999999999</v>
      </c>
      <c r="I245" s="133"/>
      <c r="J245" s="133">
        <f>ROUND(I245*H245,2)</f>
        <v>0</v>
      </c>
      <c r="K245" s="130"/>
      <c r="L245" s="28"/>
      <c r="M245" s="134" t="s">
        <v>1</v>
      </c>
      <c r="N245" s="135" t="s">
        <v>34</v>
      </c>
      <c r="O245" s="136">
        <v>0.308</v>
      </c>
      <c r="P245" s="136">
        <f>O245*H245</f>
        <v>14.00938</v>
      </c>
      <c r="Q245" s="136">
        <v>4.0000000000000003E-5</v>
      </c>
      <c r="R245" s="136">
        <f>Q245*H245</f>
        <v>1.8194000000000001E-3</v>
      </c>
      <c r="S245" s="136">
        <v>0</v>
      </c>
      <c r="T245" s="137">
        <f>S245*H245</f>
        <v>0</v>
      </c>
      <c r="AR245" s="138" t="s">
        <v>84</v>
      </c>
      <c r="AT245" s="138" t="s">
        <v>129</v>
      </c>
      <c r="AU245" s="138" t="s">
        <v>78</v>
      </c>
      <c r="AY245" s="16" t="s">
        <v>126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6" t="s">
        <v>74</v>
      </c>
      <c r="BK245" s="139">
        <f>ROUND(I245*H245,2)</f>
        <v>0</v>
      </c>
      <c r="BL245" s="16" t="s">
        <v>84</v>
      </c>
      <c r="BM245" s="138" t="s">
        <v>292</v>
      </c>
    </row>
    <row r="246" spans="2:65" s="1" customFormat="1" ht="19.2">
      <c r="B246" s="28"/>
      <c r="D246" s="140" t="s">
        <v>134</v>
      </c>
      <c r="F246" s="141" t="s">
        <v>293</v>
      </c>
      <c r="L246" s="28"/>
      <c r="M246" s="142"/>
      <c r="T246" s="52"/>
      <c r="AT246" s="16" t="s">
        <v>134</v>
      </c>
      <c r="AU246" s="16" t="s">
        <v>78</v>
      </c>
    </row>
    <row r="247" spans="2:65" s="1" customFormat="1" ht="10.199999999999999">
      <c r="B247" s="28"/>
      <c r="D247" s="143" t="s">
        <v>136</v>
      </c>
      <c r="F247" s="144" t="s">
        <v>294</v>
      </c>
      <c r="L247" s="28"/>
      <c r="M247" s="142"/>
      <c r="T247" s="52"/>
      <c r="AT247" s="16" t="s">
        <v>136</v>
      </c>
      <c r="AU247" s="16" t="s">
        <v>78</v>
      </c>
    </row>
    <row r="248" spans="2:65" s="12" customFormat="1" ht="10.199999999999999">
      <c r="B248" s="145"/>
      <c r="D248" s="140" t="s">
        <v>138</v>
      </c>
      <c r="E248" s="146" t="s">
        <v>1</v>
      </c>
      <c r="F248" s="147" t="s">
        <v>288</v>
      </c>
      <c r="H248" s="146" t="s">
        <v>1</v>
      </c>
      <c r="L248" s="145"/>
      <c r="M248" s="148"/>
      <c r="T248" s="149"/>
      <c r="AT248" s="146" t="s">
        <v>138</v>
      </c>
      <c r="AU248" s="146" t="s">
        <v>78</v>
      </c>
      <c r="AV248" s="12" t="s">
        <v>74</v>
      </c>
      <c r="AW248" s="12" t="s">
        <v>26</v>
      </c>
      <c r="AX248" s="12" t="s">
        <v>69</v>
      </c>
      <c r="AY248" s="146" t="s">
        <v>126</v>
      </c>
    </row>
    <row r="249" spans="2:65" s="13" customFormat="1" ht="10.199999999999999">
      <c r="B249" s="150"/>
      <c r="D249" s="140" t="s">
        <v>138</v>
      </c>
      <c r="E249" s="151" t="s">
        <v>1</v>
      </c>
      <c r="F249" s="152" t="s">
        <v>180</v>
      </c>
      <c r="H249" s="153">
        <v>45.484999999999999</v>
      </c>
      <c r="L249" s="150"/>
      <c r="M249" s="154"/>
      <c r="T249" s="155"/>
      <c r="AT249" s="151" t="s">
        <v>138</v>
      </c>
      <c r="AU249" s="151" t="s">
        <v>78</v>
      </c>
      <c r="AV249" s="13" t="s">
        <v>78</v>
      </c>
      <c r="AW249" s="13" t="s">
        <v>26</v>
      </c>
      <c r="AX249" s="13" t="s">
        <v>74</v>
      </c>
      <c r="AY249" s="151" t="s">
        <v>126</v>
      </c>
    </row>
    <row r="250" spans="2:65" s="1" customFormat="1" ht="24.15" customHeight="1">
      <c r="B250" s="127"/>
      <c r="C250" s="128" t="s">
        <v>295</v>
      </c>
      <c r="D250" s="128" t="s">
        <v>129</v>
      </c>
      <c r="E250" s="129" t="s">
        <v>296</v>
      </c>
      <c r="F250" s="130" t="s">
        <v>297</v>
      </c>
      <c r="G250" s="131" t="s">
        <v>132</v>
      </c>
      <c r="H250" s="132">
        <v>3.0390000000000001</v>
      </c>
      <c r="I250" s="133"/>
      <c r="J250" s="133">
        <f>ROUND(I250*H250,2)</f>
        <v>0</v>
      </c>
      <c r="K250" s="130"/>
      <c r="L250" s="28"/>
      <c r="M250" s="134" t="s">
        <v>1</v>
      </c>
      <c r="N250" s="135" t="s">
        <v>34</v>
      </c>
      <c r="O250" s="136">
        <v>1.7010000000000001</v>
      </c>
      <c r="P250" s="136">
        <f>O250*H250</f>
        <v>5.1693390000000008</v>
      </c>
      <c r="Q250" s="136">
        <v>0</v>
      </c>
      <c r="R250" s="136">
        <f>Q250*H250</f>
        <v>0</v>
      </c>
      <c r="S250" s="136">
        <v>1.95</v>
      </c>
      <c r="T250" s="137">
        <f>S250*H250</f>
        <v>5.92605</v>
      </c>
      <c r="AR250" s="138" t="s">
        <v>84</v>
      </c>
      <c r="AT250" s="138" t="s">
        <v>129</v>
      </c>
      <c r="AU250" s="138" t="s">
        <v>78</v>
      </c>
      <c r="AY250" s="16" t="s">
        <v>126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6" t="s">
        <v>74</v>
      </c>
      <c r="BK250" s="139">
        <f>ROUND(I250*H250,2)</f>
        <v>0</v>
      </c>
      <c r="BL250" s="16" t="s">
        <v>84</v>
      </c>
      <c r="BM250" s="138" t="s">
        <v>298</v>
      </c>
    </row>
    <row r="251" spans="2:65" s="1" customFormat="1" ht="28.8">
      <c r="B251" s="28"/>
      <c r="D251" s="140" t="s">
        <v>134</v>
      </c>
      <c r="F251" s="141" t="s">
        <v>299</v>
      </c>
      <c r="L251" s="28"/>
      <c r="M251" s="142"/>
      <c r="T251" s="52"/>
      <c r="AT251" s="16" t="s">
        <v>134</v>
      </c>
      <c r="AU251" s="16" t="s">
        <v>78</v>
      </c>
    </row>
    <row r="252" spans="2:65" s="1" customFormat="1" ht="10.199999999999999">
      <c r="B252" s="28"/>
      <c r="D252" s="143" t="s">
        <v>136</v>
      </c>
      <c r="F252" s="144" t="s">
        <v>300</v>
      </c>
      <c r="L252" s="28"/>
      <c r="M252" s="142"/>
      <c r="T252" s="52"/>
      <c r="AT252" s="16" t="s">
        <v>136</v>
      </c>
      <c r="AU252" s="16" t="s">
        <v>78</v>
      </c>
    </row>
    <row r="253" spans="2:65" s="12" customFormat="1" ht="10.199999999999999">
      <c r="B253" s="145"/>
      <c r="D253" s="140" t="s">
        <v>138</v>
      </c>
      <c r="E253" s="146" t="s">
        <v>1</v>
      </c>
      <c r="F253" s="147" t="s">
        <v>301</v>
      </c>
      <c r="H253" s="146" t="s">
        <v>1</v>
      </c>
      <c r="L253" s="145"/>
      <c r="M253" s="148"/>
      <c r="T253" s="149"/>
      <c r="AT253" s="146" t="s">
        <v>138</v>
      </c>
      <c r="AU253" s="146" t="s">
        <v>78</v>
      </c>
      <c r="AV253" s="12" t="s">
        <v>74</v>
      </c>
      <c r="AW253" s="12" t="s">
        <v>26</v>
      </c>
      <c r="AX253" s="12" t="s">
        <v>69</v>
      </c>
      <c r="AY253" s="146" t="s">
        <v>126</v>
      </c>
    </row>
    <row r="254" spans="2:65" s="13" customFormat="1" ht="10.199999999999999">
      <c r="B254" s="150"/>
      <c r="D254" s="140" t="s">
        <v>138</v>
      </c>
      <c r="E254" s="151" t="s">
        <v>1</v>
      </c>
      <c r="F254" s="152" t="s">
        <v>302</v>
      </c>
      <c r="H254" s="153">
        <v>3.0390000000000001</v>
      </c>
      <c r="L254" s="150"/>
      <c r="M254" s="154"/>
      <c r="T254" s="155"/>
      <c r="AT254" s="151" t="s">
        <v>138</v>
      </c>
      <c r="AU254" s="151" t="s">
        <v>78</v>
      </c>
      <c r="AV254" s="13" t="s">
        <v>78</v>
      </c>
      <c r="AW254" s="13" t="s">
        <v>26</v>
      </c>
      <c r="AX254" s="13" t="s">
        <v>74</v>
      </c>
      <c r="AY254" s="151" t="s">
        <v>126</v>
      </c>
    </row>
    <row r="255" spans="2:65" s="1" customFormat="1" ht="37.799999999999997" customHeight="1">
      <c r="B255" s="127"/>
      <c r="C255" s="128" t="s">
        <v>303</v>
      </c>
      <c r="D255" s="128" t="s">
        <v>129</v>
      </c>
      <c r="E255" s="129" t="s">
        <v>304</v>
      </c>
      <c r="F255" s="130" t="s">
        <v>305</v>
      </c>
      <c r="G255" s="131" t="s">
        <v>132</v>
      </c>
      <c r="H255" s="132">
        <v>9.0969999999999995</v>
      </c>
      <c r="I255" s="133"/>
      <c r="J255" s="133">
        <f>ROUND(I255*H255,2)</f>
        <v>0</v>
      </c>
      <c r="K255" s="130"/>
      <c r="L255" s="28"/>
      <c r="M255" s="134" t="s">
        <v>1</v>
      </c>
      <c r="N255" s="135" t="s">
        <v>34</v>
      </c>
      <c r="O255" s="136">
        <v>5.867</v>
      </c>
      <c r="P255" s="136">
        <f>O255*H255</f>
        <v>53.372098999999999</v>
      </c>
      <c r="Q255" s="136">
        <v>0</v>
      </c>
      <c r="R255" s="136">
        <f>Q255*H255</f>
        <v>0</v>
      </c>
      <c r="S255" s="136">
        <v>2.2000000000000002</v>
      </c>
      <c r="T255" s="137">
        <f>S255*H255</f>
        <v>20.013400000000001</v>
      </c>
      <c r="AR255" s="138" t="s">
        <v>84</v>
      </c>
      <c r="AT255" s="138" t="s">
        <v>129</v>
      </c>
      <c r="AU255" s="138" t="s">
        <v>78</v>
      </c>
      <c r="AY255" s="16" t="s">
        <v>126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6" t="s">
        <v>74</v>
      </c>
      <c r="BK255" s="139">
        <f>ROUND(I255*H255,2)</f>
        <v>0</v>
      </c>
      <c r="BL255" s="16" t="s">
        <v>84</v>
      </c>
      <c r="BM255" s="138" t="s">
        <v>306</v>
      </c>
    </row>
    <row r="256" spans="2:65" s="1" customFormat="1" ht="19.2">
      <c r="B256" s="28"/>
      <c r="D256" s="140" t="s">
        <v>134</v>
      </c>
      <c r="F256" s="141" t="s">
        <v>307</v>
      </c>
      <c r="L256" s="28"/>
      <c r="M256" s="142"/>
      <c r="T256" s="52"/>
      <c r="AT256" s="16" t="s">
        <v>134</v>
      </c>
      <c r="AU256" s="16" t="s">
        <v>78</v>
      </c>
    </row>
    <row r="257" spans="2:65" s="1" customFormat="1" ht="10.199999999999999">
      <c r="B257" s="28"/>
      <c r="D257" s="143" t="s">
        <v>136</v>
      </c>
      <c r="F257" s="144" t="s">
        <v>308</v>
      </c>
      <c r="L257" s="28"/>
      <c r="M257" s="142"/>
      <c r="T257" s="52"/>
      <c r="AT257" s="16" t="s">
        <v>136</v>
      </c>
      <c r="AU257" s="16" t="s">
        <v>78</v>
      </c>
    </row>
    <row r="258" spans="2:65" s="12" customFormat="1" ht="10.199999999999999">
      <c r="B258" s="145"/>
      <c r="D258" s="140" t="s">
        <v>138</v>
      </c>
      <c r="E258" s="146" t="s">
        <v>1</v>
      </c>
      <c r="F258" s="147" t="s">
        <v>139</v>
      </c>
      <c r="H258" s="146" t="s">
        <v>1</v>
      </c>
      <c r="L258" s="145"/>
      <c r="M258" s="148"/>
      <c r="T258" s="149"/>
      <c r="AT258" s="146" t="s">
        <v>138</v>
      </c>
      <c r="AU258" s="146" t="s">
        <v>78</v>
      </c>
      <c r="AV258" s="12" t="s">
        <v>74</v>
      </c>
      <c r="AW258" s="12" t="s">
        <v>26</v>
      </c>
      <c r="AX258" s="12" t="s">
        <v>69</v>
      </c>
      <c r="AY258" s="146" t="s">
        <v>126</v>
      </c>
    </row>
    <row r="259" spans="2:65" s="13" customFormat="1" ht="10.199999999999999">
      <c r="B259" s="150"/>
      <c r="D259" s="140" t="s">
        <v>138</v>
      </c>
      <c r="E259" s="151" t="s">
        <v>1</v>
      </c>
      <c r="F259" s="152" t="s">
        <v>309</v>
      </c>
      <c r="H259" s="153">
        <v>9.0969999999999995</v>
      </c>
      <c r="L259" s="150"/>
      <c r="M259" s="154"/>
      <c r="T259" s="155"/>
      <c r="AT259" s="151" t="s">
        <v>138</v>
      </c>
      <c r="AU259" s="151" t="s">
        <v>78</v>
      </c>
      <c r="AV259" s="13" t="s">
        <v>78</v>
      </c>
      <c r="AW259" s="13" t="s">
        <v>26</v>
      </c>
      <c r="AX259" s="13" t="s">
        <v>74</v>
      </c>
      <c r="AY259" s="151" t="s">
        <v>126</v>
      </c>
    </row>
    <row r="260" spans="2:65" s="1" customFormat="1" ht="21.75" customHeight="1">
      <c r="B260" s="127"/>
      <c r="C260" s="128" t="s">
        <v>310</v>
      </c>
      <c r="D260" s="128" t="s">
        <v>129</v>
      </c>
      <c r="E260" s="129" t="s">
        <v>311</v>
      </c>
      <c r="F260" s="130" t="s">
        <v>312</v>
      </c>
      <c r="G260" s="131" t="s">
        <v>174</v>
      </c>
      <c r="H260" s="132">
        <v>3.3490000000000002</v>
      </c>
      <c r="I260" s="133"/>
      <c r="J260" s="133">
        <f>ROUND(I260*H260,2)</f>
        <v>0</v>
      </c>
      <c r="K260" s="130"/>
      <c r="L260" s="28"/>
      <c r="M260" s="134" t="s">
        <v>1</v>
      </c>
      <c r="N260" s="135" t="s">
        <v>34</v>
      </c>
      <c r="O260" s="136">
        <v>0.93899999999999995</v>
      </c>
      <c r="P260" s="136">
        <f>O260*H260</f>
        <v>3.144711</v>
      </c>
      <c r="Q260" s="136">
        <v>0</v>
      </c>
      <c r="R260" s="136">
        <f>Q260*H260</f>
        <v>0</v>
      </c>
      <c r="S260" s="136">
        <v>7.5999999999999998E-2</v>
      </c>
      <c r="T260" s="137">
        <f>S260*H260</f>
        <v>0.25452400000000003</v>
      </c>
      <c r="AR260" s="138" t="s">
        <v>84</v>
      </c>
      <c r="AT260" s="138" t="s">
        <v>129</v>
      </c>
      <c r="AU260" s="138" t="s">
        <v>78</v>
      </c>
      <c r="AY260" s="16" t="s">
        <v>126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6" t="s">
        <v>74</v>
      </c>
      <c r="BK260" s="139">
        <f>ROUND(I260*H260,2)</f>
        <v>0</v>
      </c>
      <c r="BL260" s="16" t="s">
        <v>84</v>
      </c>
      <c r="BM260" s="138" t="s">
        <v>313</v>
      </c>
    </row>
    <row r="261" spans="2:65" s="1" customFormat="1" ht="19.2">
      <c r="B261" s="28"/>
      <c r="D261" s="140" t="s">
        <v>134</v>
      </c>
      <c r="F261" s="141" t="s">
        <v>314</v>
      </c>
      <c r="L261" s="28"/>
      <c r="M261" s="142"/>
      <c r="T261" s="52"/>
      <c r="AT261" s="16" t="s">
        <v>134</v>
      </c>
      <c r="AU261" s="16" t="s">
        <v>78</v>
      </c>
    </row>
    <row r="262" spans="2:65" s="1" customFormat="1" ht="10.199999999999999">
      <c r="B262" s="28"/>
      <c r="D262" s="143" t="s">
        <v>136</v>
      </c>
      <c r="F262" s="144" t="s">
        <v>315</v>
      </c>
      <c r="L262" s="28"/>
      <c r="M262" s="142"/>
      <c r="T262" s="52"/>
      <c r="AT262" s="16" t="s">
        <v>136</v>
      </c>
      <c r="AU262" s="16" t="s">
        <v>78</v>
      </c>
    </row>
    <row r="263" spans="2:65" s="12" customFormat="1" ht="10.199999999999999">
      <c r="B263" s="145"/>
      <c r="D263" s="140" t="s">
        <v>138</v>
      </c>
      <c r="E263" s="146" t="s">
        <v>1</v>
      </c>
      <c r="F263" s="147" t="s">
        <v>316</v>
      </c>
      <c r="H263" s="146" t="s">
        <v>1</v>
      </c>
      <c r="L263" s="145"/>
      <c r="M263" s="148"/>
      <c r="T263" s="149"/>
      <c r="AT263" s="146" t="s">
        <v>138</v>
      </c>
      <c r="AU263" s="146" t="s">
        <v>78</v>
      </c>
      <c r="AV263" s="12" t="s">
        <v>74</v>
      </c>
      <c r="AW263" s="12" t="s">
        <v>26</v>
      </c>
      <c r="AX263" s="12" t="s">
        <v>69</v>
      </c>
      <c r="AY263" s="146" t="s">
        <v>126</v>
      </c>
    </row>
    <row r="264" spans="2:65" s="13" customFormat="1" ht="10.199999999999999">
      <c r="B264" s="150"/>
      <c r="D264" s="140" t="s">
        <v>138</v>
      </c>
      <c r="E264" s="151" t="s">
        <v>1</v>
      </c>
      <c r="F264" s="152" t="s">
        <v>317</v>
      </c>
      <c r="H264" s="153">
        <v>1.5760000000000001</v>
      </c>
      <c r="L264" s="150"/>
      <c r="M264" s="154"/>
      <c r="T264" s="155"/>
      <c r="AT264" s="151" t="s">
        <v>138</v>
      </c>
      <c r="AU264" s="151" t="s">
        <v>78</v>
      </c>
      <c r="AV264" s="13" t="s">
        <v>78</v>
      </c>
      <c r="AW264" s="13" t="s">
        <v>26</v>
      </c>
      <c r="AX264" s="13" t="s">
        <v>69</v>
      </c>
      <c r="AY264" s="151" t="s">
        <v>126</v>
      </c>
    </row>
    <row r="265" spans="2:65" s="13" customFormat="1" ht="10.199999999999999">
      <c r="B265" s="150"/>
      <c r="D265" s="140" t="s">
        <v>138</v>
      </c>
      <c r="E265" s="151" t="s">
        <v>1</v>
      </c>
      <c r="F265" s="152" t="s">
        <v>318</v>
      </c>
      <c r="H265" s="153">
        <v>1.7729999999999999</v>
      </c>
      <c r="L265" s="150"/>
      <c r="M265" s="154"/>
      <c r="T265" s="155"/>
      <c r="AT265" s="151" t="s">
        <v>138</v>
      </c>
      <c r="AU265" s="151" t="s">
        <v>78</v>
      </c>
      <c r="AV265" s="13" t="s">
        <v>78</v>
      </c>
      <c r="AW265" s="13" t="s">
        <v>26</v>
      </c>
      <c r="AX265" s="13" t="s">
        <v>69</v>
      </c>
      <c r="AY265" s="151" t="s">
        <v>126</v>
      </c>
    </row>
    <row r="266" spans="2:65" s="14" customFormat="1" ht="10.199999999999999">
      <c r="B266" s="165"/>
      <c r="D266" s="140" t="s">
        <v>138</v>
      </c>
      <c r="E266" s="166" t="s">
        <v>1</v>
      </c>
      <c r="F266" s="167" t="s">
        <v>279</v>
      </c>
      <c r="H266" s="168">
        <v>3.3490000000000002</v>
      </c>
      <c r="L266" s="165"/>
      <c r="M266" s="169"/>
      <c r="T266" s="170"/>
      <c r="AT266" s="166" t="s">
        <v>138</v>
      </c>
      <c r="AU266" s="166" t="s">
        <v>78</v>
      </c>
      <c r="AV266" s="14" t="s">
        <v>84</v>
      </c>
      <c r="AW266" s="14" t="s">
        <v>26</v>
      </c>
      <c r="AX266" s="14" t="s">
        <v>74</v>
      </c>
      <c r="AY266" s="166" t="s">
        <v>126</v>
      </c>
    </row>
    <row r="267" spans="2:65" s="11" customFormat="1" ht="22.8" customHeight="1">
      <c r="B267" s="116"/>
      <c r="D267" s="117" t="s">
        <v>68</v>
      </c>
      <c r="E267" s="125" t="s">
        <v>319</v>
      </c>
      <c r="F267" s="125" t="s">
        <v>320</v>
      </c>
      <c r="J267" s="126">
        <f>BK267</f>
        <v>0</v>
      </c>
      <c r="L267" s="116"/>
      <c r="M267" s="120"/>
      <c r="P267" s="121">
        <f>SUM(P268:P278)</f>
        <v>2.4648749999999997</v>
      </c>
      <c r="R267" s="121">
        <f>SUM(R268:R278)</f>
        <v>0</v>
      </c>
      <c r="T267" s="122">
        <f>SUM(T268:T278)</f>
        <v>0</v>
      </c>
      <c r="AR267" s="117" t="s">
        <v>74</v>
      </c>
      <c r="AT267" s="123" t="s">
        <v>68</v>
      </c>
      <c r="AU267" s="123" t="s">
        <v>74</v>
      </c>
      <c r="AY267" s="117" t="s">
        <v>126</v>
      </c>
      <c r="BK267" s="124">
        <f>SUM(BK268:BK278)</f>
        <v>0</v>
      </c>
    </row>
    <row r="268" spans="2:65" s="1" customFormat="1" ht="24.15" customHeight="1">
      <c r="B268" s="127"/>
      <c r="C268" s="128" t="s">
        <v>321</v>
      </c>
      <c r="D268" s="128" t="s">
        <v>129</v>
      </c>
      <c r="E268" s="129" t="s">
        <v>322</v>
      </c>
      <c r="F268" s="130" t="s">
        <v>323</v>
      </c>
      <c r="G268" s="131" t="s">
        <v>159</v>
      </c>
      <c r="H268" s="132">
        <v>26.222999999999999</v>
      </c>
      <c r="I268" s="133"/>
      <c r="J268" s="133">
        <f>ROUND(I268*H268,2)</f>
        <v>0</v>
      </c>
      <c r="K268" s="130"/>
      <c r="L268" s="28"/>
      <c r="M268" s="134" t="s">
        <v>1</v>
      </c>
      <c r="N268" s="135" t="s">
        <v>34</v>
      </c>
      <c r="O268" s="136">
        <v>9.0999999999999998E-2</v>
      </c>
      <c r="P268" s="136">
        <f>O268*H268</f>
        <v>2.3862929999999998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84</v>
      </c>
      <c r="AT268" s="138" t="s">
        <v>129</v>
      </c>
      <c r="AU268" s="138" t="s">
        <v>78</v>
      </c>
      <c r="AY268" s="16" t="s">
        <v>126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6" t="s">
        <v>74</v>
      </c>
      <c r="BK268" s="139">
        <f>ROUND(I268*H268,2)</f>
        <v>0</v>
      </c>
      <c r="BL268" s="16" t="s">
        <v>84</v>
      </c>
      <c r="BM268" s="138" t="s">
        <v>324</v>
      </c>
    </row>
    <row r="269" spans="2:65" s="1" customFormat="1" ht="19.2">
      <c r="B269" s="28"/>
      <c r="D269" s="140" t="s">
        <v>134</v>
      </c>
      <c r="F269" s="141" t="s">
        <v>325</v>
      </c>
      <c r="L269" s="28"/>
      <c r="M269" s="142"/>
      <c r="T269" s="52"/>
      <c r="AT269" s="16" t="s">
        <v>134</v>
      </c>
      <c r="AU269" s="16" t="s">
        <v>78</v>
      </c>
    </row>
    <row r="270" spans="2:65" s="1" customFormat="1" ht="10.199999999999999">
      <c r="B270" s="28"/>
      <c r="D270" s="143" t="s">
        <v>136</v>
      </c>
      <c r="F270" s="144" t="s">
        <v>326</v>
      </c>
      <c r="L270" s="28"/>
      <c r="M270" s="142"/>
      <c r="T270" s="52"/>
      <c r="AT270" s="16" t="s">
        <v>136</v>
      </c>
      <c r="AU270" s="16" t="s">
        <v>78</v>
      </c>
    </row>
    <row r="271" spans="2:65" s="1" customFormat="1" ht="24.15" customHeight="1">
      <c r="B271" s="127"/>
      <c r="C271" s="128" t="s">
        <v>327</v>
      </c>
      <c r="D271" s="128" t="s">
        <v>129</v>
      </c>
      <c r="E271" s="129" t="s">
        <v>328</v>
      </c>
      <c r="F271" s="130" t="s">
        <v>329</v>
      </c>
      <c r="G271" s="131" t="s">
        <v>159</v>
      </c>
      <c r="H271" s="132">
        <v>26.193999999999999</v>
      </c>
      <c r="I271" s="133"/>
      <c r="J271" s="133">
        <f>ROUND(I271*H271,2)</f>
        <v>0</v>
      </c>
      <c r="K271" s="130"/>
      <c r="L271" s="28"/>
      <c r="M271" s="134" t="s">
        <v>1</v>
      </c>
      <c r="N271" s="135" t="s">
        <v>34</v>
      </c>
      <c r="O271" s="136">
        <v>3.0000000000000001E-3</v>
      </c>
      <c r="P271" s="136">
        <f>O271*H271</f>
        <v>7.8581999999999999E-2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84</v>
      </c>
      <c r="AT271" s="138" t="s">
        <v>129</v>
      </c>
      <c r="AU271" s="138" t="s">
        <v>78</v>
      </c>
      <c r="AY271" s="16" t="s">
        <v>126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6" t="s">
        <v>74</v>
      </c>
      <c r="BK271" s="139">
        <f>ROUND(I271*H271,2)</f>
        <v>0</v>
      </c>
      <c r="BL271" s="16" t="s">
        <v>84</v>
      </c>
      <c r="BM271" s="138" t="s">
        <v>330</v>
      </c>
    </row>
    <row r="272" spans="2:65" s="1" customFormat="1" ht="19.2">
      <c r="B272" s="28"/>
      <c r="D272" s="140" t="s">
        <v>134</v>
      </c>
      <c r="F272" s="141" t="s">
        <v>331</v>
      </c>
      <c r="L272" s="28"/>
      <c r="M272" s="142"/>
      <c r="T272" s="52"/>
      <c r="AT272" s="16" t="s">
        <v>134</v>
      </c>
      <c r="AU272" s="16" t="s">
        <v>78</v>
      </c>
    </row>
    <row r="273" spans="2:65" s="1" customFormat="1" ht="10.199999999999999">
      <c r="B273" s="28"/>
      <c r="D273" s="143" t="s">
        <v>136</v>
      </c>
      <c r="F273" s="144" t="s">
        <v>332</v>
      </c>
      <c r="L273" s="28"/>
      <c r="M273" s="142"/>
      <c r="T273" s="52"/>
      <c r="AT273" s="16" t="s">
        <v>136</v>
      </c>
      <c r="AU273" s="16" t="s">
        <v>78</v>
      </c>
    </row>
    <row r="274" spans="2:65" s="12" customFormat="1" ht="20.399999999999999">
      <c r="B274" s="145"/>
      <c r="D274" s="140" t="s">
        <v>138</v>
      </c>
      <c r="E274" s="146" t="s">
        <v>1</v>
      </c>
      <c r="F274" s="147" t="s">
        <v>333</v>
      </c>
      <c r="H274" s="146" t="s">
        <v>1</v>
      </c>
      <c r="L274" s="145"/>
      <c r="M274" s="148"/>
      <c r="T274" s="149"/>
      <c r="AT274" s="146" t="s">
        <v>138</v>
      </c>
      <c r="AU274" s="146" t="s">
        <v>78</v>
      </c>
      <c r="AV274" s="12" t="s">
        <v>74</v>
      </c>
      <c r="AW274" s="12" t="s">
        <v>26</v>
      </c>
      <c r="AX274" s="12" t="s">
        <v>69</v>
      </c>
      <c r="AY274" s="146" t="s">
        <v>126</v>
      </c>
    </row>
    <row r="275" spans="2:65" s="13" customFormat="1" ht="10.199999999999999">
      <c r="B275" s="150"/>
      <c r="D275" s="140" t="s">
        <v>138</v>
      </c>
      <c r="E275" s="151" t="s">
        <v>1</v>
      </c>
      <c r="F275" s="152" t="s">
        <v>334</v>
      </c>
      <c r="H275" s="153">
        <v>26.193999999999999</v>
      </c>
      <c r="L275" s="150"/>
      <c r="M275" s="154"/>
      <c r="T275" s="155"/>
      <c r="AT275" s="151" t="s">
        <v>138</v>
      </c>
      <c r="AU275" s="151" t="s">
        <v>78</v>
      </c>
      <c r="AV275" s="13" t="s">
        <v>78</v>
      </c>
      <c r="AW275" s="13" t="s">
        <v>26</v>
      </c>
      <c r="AX275" s="13" t="s">
        <v>74</v>
      </c>
      <c r="AY275" s="151" t="s">
        <v>126</v>
      </c>
    </row>
    <row r="276" spans="2:65" s="1" customFormat="1" ht="33" customHeight="1">
      <c r="B276" s="127"/>
      <c r="C276" s="128" t="s">
        <v>335</v>
      </c>
      <c r="D276" s="128" t="s">
        <v>129</v>
      </c>
      <c r="E276" s="129" t="s">
        <v>336</v>
      </c>
      <c r="F276" s="130" t="s">
        <v>337</v>
      </c>
      <c r="G276" s="131" t="s">
        <v>159</v>
      </c>
      <c r="H276" s="132">
        <v>26.193999999999999</v>
      </c>
      <c r="I276" s="133"/>
      <c r="J276" s="133">
        <f>ROUND(I276*H276,2)</f>
        <v>0</v>
      </c>
      <c r="K276" s="130"/>
      <c r="L276" s="28"/>
      <c r="M276" s="134" t="s">
        <v>1</v>
      </c>
      <c r="N276" s="135" t="s">
        <v>34</v>
      </c>
      <c r="O276" s="136">
        <v>0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84</v>
      </c>
      <c r="AT276" s="138" t="s">
        <v>129</v>
      </c>
      <c r="AU276" s="138" t="s">
        <v>78</v>
      </c>
      <c r="AY276" s="16" t="s">
        <v>126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6" t="s">
        <v>74</v>
      </c>
      <c r="BK276" s="139">
        <f>ROUND(I276*H276,2)</f>
        <v>0</v>
      </c>
      <c r="BL276" s="16" t="s">
        <v>84</v>
      </c>
      <c r="BM276" s="138" t="s">
        <v>338</v>
      </c>
    </row>
    <row r="277" spans="2:65" s="1" customFormat="1" ht="28.8">
      <c r="B277" s="28"/>
      <c r="D277" s="140" t="s">
        <v>134</v>
      </c>
      <c r="F277" s="141" t="s">
        <v>339</v>
      </c>
      <c r="L277" s="28"/>
      <c r="M277" s="142"/>
      <c r="T277" s="52"/>
      <c r="AT277" s="16" t="s">
        <v>134</v>
      </c>
      <c r="AU277" s="16" t="s">
        <v>78</v>
      </c>
    </row>
    <row r="278" spans="2:65" s="1" customFormat="1" ht="10.199999999999999">
      <c r="B278" s="28"/>
      <c r="D278" s="143" t="s">
        <v>136</v>
      </c>
      <c r="F278" s="144" t="s">
        <v>340</v>
      </c>
      <c r="L278" s="28"/>
      <c r="M278" s="142"/>
      <c r="T278" s="52"/>
      <c r="AT278" s="16" t="s">
        <v>136</v>
      </c>
      <c r="AU278" s="16" t="s">
        <v>78</v>
      </c>
    </row>
    <row r="279" spans="2:65" s="11" customFormat="1" ht="22.8" customHeight="1">
      <c r="B279" s="116"/>
      <c r="D279" s="117" t="s">
        <v>68</v>
      </c>
      <c r="E279" s="125" t="s">
        <v>341</v>
      </c>
      <c r="F279" s="125" t="s">
        <v>342</v>
      </c>
      <c r="J279" s="126">
        <f>BK279</f>
        <v>0</v>
      </c>
      <c r="L279" s="116"/>
      <c r="M279" s="120"/>
      <c r="P279" s="121">
        <f>SUM(P280:P282)</f>
        <v>27.067575999999999</v>
      </c>
      <c r="R279" s="121">
        <f>SUM(R280:R282)</f>
        <v>0</v>
      </c>
      <c r="T279" s="122">
        <f>SUM(T280:T282)</f>
        <v>0</v>
      </c>
      <c r="AR279" s="117" t="s">
        <v>74</v>
      </c>
      <c r="AT279" s="123" t="s">
        <v>68</v>
      </c>
      <c r="AU279" s="123" t="s">
        <v>74</v>
      </c>
      <c r="AY279" s="117" t="s">
        <v>126</v>
      </c>
      <c r="BK279" s="124">
        <f>SUM(BK280:BK282)</f>
        <v>0</v>
      </c>
    </row>
    <row r="280" spans="2:65" s="1" customFormat="1" ht="16.5" customHeight="1">
      <c r="B280" s="127"/>
      <c r="C280" s="128" t="s">
        <v>343</v>
      </c>
      <c r="D280" s="128" t="s">
        <v>129</v>
      </c>
      <c r="E280" s="129" t="s">
        <v>344</v>
      </c>
      <c r="F280" s="130" t="s">
        <v>345</v>
      </c>
      <c r="G280" s="131" t="s">
        <v>159</v>
      </c>
      <c r="H280" s="132">
        <v>31.620999999999999</v>
      </c>
      <c r="I280" s="133"/>
      <c r="J280" s="133">
        <f>ROUND(I280*H280,2)</f>
        <v>0</v>
      </c>
      <c r="K280" s="130"/>
      <c r="L280" s="28"/>
      <c r="M280" s="134" t="s">
        <v>1</v>
      </c>
      <c r="N280" s="135" t="s">
        <v>34</v>
      </c>
      <c r="O280" s="136">
        <v>0.85599999999999998</v>
      </c>
      <c r="P280" s="136">
        <f>O280*H280</f>
        <v>27.067575999999999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84</v>
      </c>
      <c r="AT280" s="138" t="s">
        <v>129</v>
      </c>
      <c r="AU280" s="138" t="s">
        <v>78</v>
      </c>
      <c r="AY280" s="16" t="s">
        <v>126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6" t="s">
        <v>74</v>
      </c>
      <c r="BK280" s="139">
        <f>ROUND(I280*H280,2)</f>
        <v>0</v>
      </c>
      <c r="BL280" s="16" t="s">
        <v>84</v>
      </c>
      <c r="BM280" s="138" t="s">
        <v>346</v>
      </c>
    </row>
    <row r="281" spans="2:65" s="1" customFormat="1" ht="38.4">
      <c r="B281" s="28"/>
      <c r="D281" s="140" t="s">
        <v>134</v>
      </c>
      <c r="F281" s="141" t="s">
        <v>347</v>
      </c>
      <c r="L281" s="28"/>
      <c r="M281" s="142"/>
      <c r="T281" s="52"/>
      <c r="AT281" s="16" t="s">
        <v>134</v>
      </c>
      <c r="AU281" s="16" t="s">
        <v>78</v>
      </c>
    </row>
    <row r="282" spans="2:65" s="1" customFormat="1" ht="10.199999999999999">
      <c r="B282" s="28"/>
      <c r="D282" s="143" t="s">
        <v>136</v>
      </c>
      <c r="F282" s="144" t="s">
        <v>348</v>
      </c>
      <c r="L282" s="28"/>
      <c r="M282" s="142"/>
      <c r="T282" s="52"/>
      <c r="AT282" s="16" t="s">
        <v>136</v>
      </c>
      <c r="AU282" s="16" t="s">
        <v>78</v>
      </c>
    </row>
    <row r="283" spans="2:65" s="11" customFormat="1" ht="25.95" customHeight="1">
      <c r="B283" s="116"/>
      <c r="D283" s="117" t="s">
        <v>68</v>
      </c>
      <c r="E283" s="118" t="s">
        <v>349</v>
      </c>
      <c r="F283" s="118" t="s">
        <v>350</v>
      </c>
      <c r="J283" s="119">
        <f>BK283</f>
        <v>0</v>
      </c>
      <c r="L283" s="116"/>
      <c r="M283" s="120"/>
      <c r="P283" s="121">
        <f>P284+P313+P335+P353+P401+P443</f>
        <v>127.42356000000001</v>
      </c>
      <c r="R283" s="121">
        <f>R284+R313+R335+R353+R401+R443</f>
        <v>2.4796976932499999</v>
      </c>
      <c r="T283" s="122">
        <f>T284+T313+T335+T353+T401+T443</f>
        <v>2.9111099999999997E-2</v>
      </c>
      <c r="AR283" s="117" t="s">
        <v>78</v>
      </c>
      <c r="AT283" s="123" t="s">
        <v>68</v>
      </c>
      <c r="AU283" s="123" t="s">
        <v>69</v>
      </c>
      <c r="AY283" s="117" t="s">
        <v>126</v>
      </c>
      <c r="BK283" s="124">
        <f>BK284+BK313+BK335+BK353+BK401+BK443</f>
        <v>0</v>
      </c>
    </row>
    <row r="284" spans="2:65" s="11" customFormat="1" ht="22.8" customHeight="1">
      <c r="B284" s="116"/>
      <c r="D284" s="117" t="s">
        <v>68</v>
      </c>
      <c r="E284" s="125" t="s">
        <v>351</v>
      </c>
      <c r="F284" s="125" t="s">
        <v>352</v>
      </c>
      <c r="J284" s="126">
        <f>BK284</f>
        <v>0</v>
      </c>
      <c r="L284" s="116"/>
      <c r="M284" s="120"/>
      <c r="P284" s="121">
        <f>SUM(P285:P312)</f>
        <v>11.189310000000001</v>
      </c>
      <c r="R284" s="121">
        <f>SUM(R285:R312)</f>
        <v>0.47296690125000002</v>
      </c>
      <c r="T284" s="122">
        <f>SUM(T285:T312)</f>
        <v>0</v>
      </c>
      <c r="AR284" s="117" t="s">
        <v>78</v>
      </c>
      <c r="AT284" s="123" t="s">
        <v>68</v>
      </c>
      <c r="AU284" s="123" t="s">
        <v>74</v>
      </c>
      <c r="AY284" s="117" t="s">
        <v>126</v>
      </c>
      <c r="BK284" s="124">
        <f>SUM(BK285:BK312)</f>
        <v>0</v>
      </c>
    </row>
    <row r="285" spans="2:65" s="1" customFormat="1" ht="24.15" customHeight="1">
      <c r="B285" s="127"/>
      <c r="C285" s="128" t="s">
        <v>353</v>
      </c>
      <c r="D285" s="128" t="s">
        <v>129</v>
      </c>
      <c r="E285" s="129" t="s">
        <v>354</v>
      </c>
      <c r="F285" s="130" t="s">
        <v>355</v>
      </c>
      <c r="G285" s="131" t="s">
        <v>174</v>
      </c>
      <c r="H285" s="132">
        <v>45.484999999999999</v>
      </c>
      <c r="I285" s="133"/>
      <c r="J285" s="133">
        <f>ROUND(I285*H285,2)</f>
        <v>0</v>
      </c>
      <c r="K285" s="130"/>
      <c r="L285" s="28"/>
      <c r="M285" s="134" t="s">
        <v>1</v>
      </c>
      <c r="N285" s="135" t="s">
        <v>34</v>
      </c>
      <c r="O285" s="136">
        <v>2.4E-2</v>
      </c>
      <c r="P285" s="136">
        <f>O285*H285</f>
        <v>1.0916399999999999</v>
      </c>
      <c r="Q285" s="136">
        <v>0</v>
      </c>
      <c r="R285" s="136">
        <f>Q285*H285</f>
        <v>0</v>
      </c>
      <c r="S285" s="136">
        <v>0</v>
      </c>
      <c r="T285" s="137">
        <f>S285*H285</f>
        <v>0</v>
      </c>
      <c r="AR285" s="138" t="s">
        <v>282</v>
      </c>
      <c r="AT285" s="138" t="s">
        <v>129</v>
      </c>
      <c r="AU285" s="138" t="s">
        <v>78</v>
      </c>
      <c r="AY285" s="16" t="s">
        <v>126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6" t="s">
        <v>74</v>
      </c>
      <c r="BK285" s="139">
        <f>ROUND(I285*H285,2)</f>
        <v>0</v>
      </c>
      <c r="BL285" s="16" t="s">
        <v>282</v>
      </c>
      <c r="BM285" s="138" t="s">
        <v>356</v>
      </c>
    </row>
    <row r="286" spans="2:65" s="1" customFormat="1" ht="19.2">
      <c r="B286" s="28"/>
      <c r="D286" s="140" t="s">
        <v>134</v>
      </c>
      <c r="F286" s="141" t="s">
        <v>357</v>
      </c>
      <c r="L286" s="28"/>
      <c r="M286" s="142"/>
      <c r="T286" s="52"/>
      <c r="AT286" s="16" t="s">
        <v>134</v>
      </c>
      <c r="AU286" s="16" t="s">
        <v>78</v>
      </c>
    </row>
    <row r="287" spans="2:65" s="1" customFormat="1" ht="10.199999999999999">
      <c r="B287" s="28"/>
      <c r="D287" s="143" t="s">
        <v>136</v>
      </c>
      <c r="F287" s="144" t="s">
        <v>358</v>
      </c>
      <c r="L287" s="28"/>
      <c r="M287" s="142"/>
      <c r="T287" s="52"/>
      <c r="AT287" s="16" t="s">
        <v>136</v>
      </c>
      <c r="AU287" s="16" t="s">
        <v>78</v>
      </c>
    </row>
    <row r="288" spans="2:65" s="12" customFormat="1" ht="10.199999999999999">
      <c r="B288" s="145"/>
      <c r="D288" s="140" t="s">
        <v>138</v>
      </c>
      <c r="E288" s="146" t="s">
        <v>1</v>
      </c>
      <c r="F288" s="147" t="s">
        <v>178</v>
      </c>
      <c r="H288" s="146" t="s">
        <v>1</v>
      </c>
      <c r="L288" s="145"/>
      <c r="M288" s="148"/>
      <c r="T288" s="149"/>
      <c r="AT288" s="146" t="s">
        <v>138</v>
      </c>
      <c r="AU288" s="146" t="s">
        <v>78</v>
      </c>
      <c r="AV288" s="12" t="s">
        <v>74</v>
      </c>
      <c r="AW288" s="12" t="s">
        <v>26</v>
      </c>
      <c r="AX288" s="12" t="s">
        <v>69</v>
      </c>
      <c r="AY288" s="146" t="s">
        <v>126</v>
      </c>
    </row>
    <row r="289" spans="2:65" s="12" customFormat="1" ht="10.199999999999999">
      <c r="B289" s="145"/>
      <c r="D289" s="140" t="s">
        <v>138</v>
      </c>
      <c r="E289" s="146" t="s">
        <v>1</v>
      </c>
      <c r="F289" s="147" t="s">
        <v>179</v>
      </c>
      <c r="H289" s="146" t="s">
        <v>1</v>
      </c>
      <c r="L289" s="145"/>
      <c r="M289" s="148"/>
      <c r="T289" s="149"/>
      <c r="AT289" s="146" t="s">
        <v>138</v>
      </c>
      <c r="AU289" s="146" t="s">
        <v>78</v>
      </c>
      <c r="AV289" s="12" t="s">
        <v>74</v>
      </c>
      <c r="AW289" s="12" t="s">
        <v>26</v>
      </c>
      <c r="AX289" s="12" t="s">
        <v>69</v>
      </c>
      <c r="AY289" s="146" t="s">
        <v>126</v>
      </c>
    </row>
    <row r="290" spans="2:65" s="13" customFormat="1" ht="10.199999999999999">
      <c r="B290" s="150"/>
      <c r="D290" s="140" t="s">
        <v>138</v>
      </c>
      <c r="E290" s="151" t="s">
        <v>1</v>
      </c>
      <c r="F290" s="152" t="s">
        <v>180</v>
      </c>
      <c r="H290" s="153">
        <v>45.484999999999999</v>
      </c>
      <c r="L290" s="150"/>
      <c r="M290" s="154"/>
      <c r="T290" s="155"/>
      <c r="AT290" s="151" t="s">
        <v>138</v>
      </c>
      <c r="AU290" s="151" t="s">
        <v>78</v>
      </c>
      <c r="AV290" s="13" t="s">
        <v>78</v>
      </c>
      <c r="AW290" s="13" t="s">
        <v>26</v>
      </c>
      <c r="AX290" s="13" t="s">
        <v>74</v>
      </c>
      <c r="AY290" s="151" t="s">
        <v>126</v>
      </c>
    </row>
    <row r="291" spans="2:65" s="1" customFormat="1" ht="24.15" customHeight="1">
      <c r="B291" s="127"/>
      <c r="C291" s="128" t="s">
        <v>359</v>
      </c>
      <c r="D291" s="128" t="s">
        <v>129</v>
      </c>
      <c r="E291" s="129" t="s">
        <v>360</v>
      </c>
      <c r="F291" s="130" t="s">
        <v>361</v>
      </c>
      <c r="G291" s="131" t="s">
        <v>174</v>
      </c>
      <c r="H291" s="132">
        <v>45.484999999999999</v>
      </c>
      <c r="I291" s="133"/>
      <c r="J291" s="133">
        <f>ROUND(I291*H291,2)</f>
        <v>0</v>
      </c>
      <c r="K291" s="130"/>
      <c r="L291" s="28"/>
      <c r="M291" s="134" t="s">
        <v>1</v>
      </c>
      <c r="N291" s="135" t="s">
        <v>34</v>
      </c>
      <c r="O291" s="136">
        <v>0.222</v>
      </c>
      <c r="P291" s="136">
        <f>O291*H291</f>
        <v>10.097670000000001</v>
      </c>
      <c r="Q291" s="136">
        <v>3.9825E-4</v>
      </c>
      <c r="R291" s="136">
        <f>Q291*H291</f>
        <v>1.8114401249999999E-2</v>
      </c>
      <c r="S291" s="136">
        <v>0</v>
      </c>
      <c r="T291" s="137">
        <f>S291*H291</f>
        <v>0</v>
      </c>
      <c r="AR291" s="138" t="s">
        <v>282</v>
      </c>
      <c r="AT291" s="138" t="s">
        <v>129</v>
      </c>
      <c r="AU291" s="138" t="s">
        <v>78</v>
      </c>
      <c r="AY291" s="16" t="s">
        <v>126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6" t="s">
        <v>74</v>
      </c>
      <c r="BK291" s="139">
        <f>ROUND(I291*H291,2)</f>
        <v>0</v>
      </c>
      <c r="BL291" s="16" t="s">
        <v>282</v>
      </c>
      <c r="BM291" s="138" t="s">
        <v>362</v>
      </c>
    </row>
    <row r="292" spans="2:65" s="1" customFormat="1" ht="19.2">
      <c r="B292" s="28"/>
      <c r="D292" s="140" t="s">
        <v>134</v>
      </c>
      <c r="F292" s="141" t="s">
        <v>363</v>
      </c>
      <c r="L292" s="28"/>
      <c r="M292" s="142"/>
      <c r="T292" s="52"/>
      <c r="AT292" s="16" t="s">
        <v>134</v>
      </c>
      <c r="AU292" s="16" t="s">
        <v>78</v>
      </c>
    </row>
    <row r="293" spans="2:65" s="1" customFormat="1" ht="10.199999999999999">
      <c r="B293" s="28"/>
      <c r="D293" s="143" t="s">
        <v>136</v>
      </c>
      <c r="F293" s="144" t="s">
        <v>364</v>
      </c>
      <c r="L293" s="28"/>
      <c r="M293" s="142"/>
      <c r="T293" s="52"/>
      <c r="AT293" s="16" t="s">
        <v>136</v>
      </c>
      <c r="AU293" s="16" t="s">
        <v>78</v>
      </c>
    </row>
    <row r="294" spans="2:65" s="12" customFormat="1" ht="10.199999999999999">
      <c r="B294" s="145"/>
      <c r="D294" s="140" t="s">
        <v>138</v>
      </c>
      <c r="E294" s="146" t="s">
        <v>1</v>
      </c>
      <c r="F294" s="147" t="s">
        <v>178</v>
      </c>
      <c r="H294" s="146" t="s">
        <v>1</v>
      </c>
      <c r="L294" s="145"/>
      <c r="M294" s="148"/>
      <c r="T294" s="149"/>
      <c r="AT294" s="146" t="s">
        <v>138</v>
      </c>
      <c r="AU294" s="146" t="s">
        <v>78</v>
      </c>
      <c r="AV294" s="12" t="s">
        <v>74</v>
      </c>
      <c r="AW294" s="12" t="s">
        <v>26</v>
      </c>
      <c r="AX294" s="12" t="s">
        <v>69</v>
      </c>
      <c r="AY294" s="146" t="s">
        <v>126</v>
      </c>
    </row>
    <row r="295" spans="2:65" s="12" customFormat="1" ht="10.199999999999999">
      <c r="B295" s="145"/>
      <c r="D295" s="140" t="s">
        <v>138</v>
      </c>
      <c r="E295" s="146" t="s">
        <v>1</v>
      </c>
      <c r="F295" s="147" t="s">
        <v>179</v>
      </c>
      <c r="H295" s="146" t="s">
        <v>1</v>
      </c>
      <c r="L295" s="145"/>
      <c r="M295" s="148"/>
      <c r="T295" s="149"/>
      <c r="AT295" s="146" t="s">
        <v>138</v>
      </c>
      <c r="AU295" s="146" t="s">
        <v>78</v>
      </c>
      <c r="AV295" s="12" t="s">
        <v>74</v>
      </c>
      <c r="AW295" s="12" t="s">
        <v>26</v>
      </c>
      <c r="AX295" s="12" t="s">
        <v>69</v>
      </c>
      <c r="AY295" s="146" t="s">
        <v>126</v>
      </c>
    </row>
    <row r="296" spans="2:65" s="13" customFormat="1" ht="10.199999999999999">
      <c r="B296" s="150"/>
      <c r="D296" s="140" t="s">
        <v>138</v>
      </c>
      <c r="E296" s="151" t="s">
        <v>1</v>
      </c>
      <c r="F296" s="152" t="s">
        <v>180</v>
      </c>
      <c r="H296" s="153">
        <v>45.484999999999999</v>
      </c>
      <c r="L296" s="150"/>
      <c r="M296" s="154"/>
      <c r="T296" s="155"/>
      <c r="AT296" s="151" t="s">
        <v>138</v>
      </c>
      <c r="AU296" s="151" t="s">
        <v>78</v>
      </c>
      <c r="AV296" s="13" t="s">
        <v>78</v>
      </c>
      <c r="AW296" s="13" t="s">
        <v>26</v>
      </c>
      <c r="AX296" s="13" t="s">
        <v>74</v>
      </c>
      <c r="AY296" s="151" t="s">
        <v>126</v>
      </c>
    </row>
    <row r="297" spans="2:65" s="1" customFormat="1" ht="44.25" customHeight="1">
      <c r="B297" s="127"/>
      <c r="C297" s="156" t="s">
        <v>365</v>
      </c>
      <c r="D297" s="156" t="s">
        <v>182</v>
      </c>
      <c r="E297" s="157" t="s">
        <v>366</v>
      </c>
      <c r="F297" s="158" t="s">
        <v>367</v>
      </c>
      <c r="G297" s="159" t="s">
        <v>174</v>
      </c>
      <c r="H297" s="160">
        <v>50.033999999999999</v>
      </c>
      <c r="I297" s="161"/>
      <c r="J297" s="161">
        <f>ROUND(I297*H297,2)</f>
        <v>0</v>
      </c>
      <c r="K297" s="158"/>
      <c r="L297" s="162"/>
      <c r="M297" s="163" t="s">
        <v>1</v>
      </c>
      <c r="N297" s="164" t="s">
        <v>34</v>
      </c>
      <c r="O297" s="136">
        <v>0</v>
      </c>
      <c r="P297" s="136">
        <f>O297*H297</f>
        <v>0</v>
      </c>
      <c r="Q297" s="136">
        <v>5.0000000000000001E-3</v>
      </c>
      <c r="R297" s="136">
        <f>Q297*H297</f>
        <v>0.25017</v>
      </c>
      <c r="S297" s="136">
        <v>0</v>
      </c>
      <c r="T297" s="137">
        <f>S297*H297</f>
        <v>0</v>
      </c>
      <c r="AR297" s="138" t="s">
        <v>368</v>
      </c>
      <c r="AT297" s="138" t="s">
        <v>182</v>
      </c>
      <c r="AU297" s="138" t="s">
        <v>78</v>
      </c>
      <c r="AY297" s="16" t="s">
        <v>126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6" t="s">
        <v>74</v>
      </c>
      <c r="BK297" s="139">
        <f>ROUND(I297*H297,2)</f>
        <v>0</v>
      </c>
      <c r="BL297" s="16" t="s">
        <v>282</v>
      </c>
      <c r="BM297" s="138" t="s">
        <v>369</v>
      </c>
    </row>
    <row r="298" spans="2:65" s="1" customFormat="1" ht="28.8">
      <c r="B298" s="28"/>
      <c r="D298" s="140" t="s">
        <v>134</v>
      </c>
      <c r="F298" s="141" t="s">
        <v>367</v>
      </c>
      <c r="L298" s="28"/>
      <c r="M298" s="142"/>
      <c r="T298" s="52"/>
      <c r="AT298" s="16" t="s">
        <v>134</v>
      </c>
      <c r="AU298" s="16" t="s">
        <v>78</v>
      </c>
    </row>
    <row r="299" spans="2:65" s="12" customFormat="1" ht="10.199999999999999">
      <c r="B299" s="145"/>
      <c r="D299" s="140" t="s">
        <v>138</v>
      </c>
      <c r="E299" s="146" t="s">
        <v>1</v>
      </c>
      <c r="F299" s="147" t="s">
        <v>178</v>
      </c>
      <c r="H299" s="146" t="s">
        <v>1</v>
      </c>
      <c r="L299" s="145"/>
      <c r="M299" s="148"/>
      <c r="T299" s="149"/>
      <c r="AT299" s="146" t="s">
        <v>138</v>
      </c>
      <c r="AU299" s="146" t="s">
        <v>78</v>
      </c>
      <c r="AV299" s="12" t="s">
        <v>74</v>
      </c>
      <c r="AW299" s="12" t="s">
        <v>26</v>
      </c>
      <c r="AX299" s="12" t="s">
        <v>69</v>
      </c>
      <c r="AY299" s="146" t="s">
        <v>126</v>
      </c>
    </row>
    <row r="300" spans="2:65" s="12" customFormat="1" ht="10.199999999999999">
      <c r="B300" s="145"/>
      <c r="D300" s="140" t="s">
        <v>138</v>
      </c>
      <c r="E300" s="146" t="s">
        <v>1</v>
      </c>
      <c r="F300" s="147" t="s">
        <v>370</v>
      </c>
      <c r="H300" s="146" t="s">
        <v>1</v>
      </c>
      <c r="L300" s="145"/>
      <c r="M300" s="148"/>
      <c r="T300" s="149"/>
      <c r="AT300" s="146" t="s">
        <v>138</v>
      </c>
      <c r="AU300" s="146" t="s">
        <v>78</v>
      </c>
      <c r="AV300" s="12" t="s">
        <v>74</v>
      </c>
      <c r="AW300" s="12" t="s">
        <v>26</v>
      </c>
      <c r="AX300" s="12" t="s">
        <v>69</v>
      </c>
      <c r="AY300" s="146" t="s">
        <v>126</v>
      </c>
    </row>
    <row r="301" spans="2:65" s="12" customFormat="1" ht="10.199999999999999">
      <c r="B301" s="145"/>
      <c r="D301" s="140" t="s">
        <v>138</v>
      </c>
      <c r="E301" s="146" t="s">
        <v>1</v>
      </c>
      <c r="F301" s="147" t="s">
        <v>179</v>
      </c>
      <c r="H301" s="146" t="s">
        <v>1</v>
      </c>
      <c r="L301" s="145"/>
      <c r="M301" s="148"/>
      <c r="T301" s="149"/>
      <c r="AT301" s="146" t="s">
        <v>138</v>
      </c>
      <c r="AU301" s="146" t="s">
        <v>78</v>
      </c>
      <c r="AV301" s="12" t="s">
        <v>74</v>
      </c>
      <c r="AW301" s="12" t="s">
        <v>26</v>
      </c>
      <c r="AX301" s="12" t="s">
        <v>69</v>
      </c>
      <c r="AY301" s="146" t="s">
        <v>126</v>
      </c>
    </row>
    <row r="302" spans="2:65" s="13" customFormat="1" ht="10.199999999999999">
      <c r="B302" s="150"/>
      <c r="D302" s="140" t="s">
        <v>138</v>
      </c>
      <c r="E302" s="151" t="s">
        <v>1</v>
      </c>
      <c r="F302" s="152" t="s">
        <v>180</v>
      </c>
      <c r="H302" s="153">
        <v>45.484999999999999</v>
      </c>
      <c r="L302" s="150"/>
      <c r="M302" s="154"/>
      <c r="T302" s="155"/>
      <c r="AT302" s="151" t="s">
        <v>138</v>
      </c>
      <c r="AU302" s="151" t="s">
        <v>78</v>
      </c>
      <c r="AV302" s="13" t="s">
        <v>78</v>
      </c>
      <c r="AW302" s="13" t="s">
        <v>26</v>
      </c>
      <c r="AX302" s="13" t="s">
        <v>74</v>
      </c>
      <c r="AY302" s="151" t="s">
        <v>126</v>
      </c>
    </row>
    <row r="303" spans="2:65" s="13" customFormat="1" ht="10.199999999999999">
      <c r="B303" s="150"/>
      <c r="D303" s="140" t="s">
        <v>138</v>
      </c>
      <c r="F303" s="152" t="s">
        <v>371</v>
      </c>
      <c r="H303" s="153">
        <v>50.033999999999999</v>
      </c>
      <c r="L303" s="150"/>
      <c r="M303" s="154"/>
      <c r="T303" s="155"/>
      <c r="AT303" s="151" t="s">
        <v>138</v>
      </c>
      <c r="AU303" s="151" t="s">
        <v>78</v>
      </c>
      <c r="AV303" s="13" t="s">
        <v>78</v>
      </c>
      <c r="AW303" s="13" t="s">
        <v>3</v>
      </c>
      <c r="AX303" s="13" t="s">
        <v>74</v>
      </c>
      <c r="AY303" s="151" t="s">
        <v>126</v>
      </c>
    </row>
    <row r="304" spans="2:65" s="1" customFormat="1" ht="37.799999999999997" customHeight="1">
      <c r="B304" s="127"/>
      <c r="C304" s="156" t="s">
        <v>372</v>
      </c>
      <c r="D304" s="156" t="s">
        <v>182</v>
      </c>
      <c r="E304" s="157" t="s">
        <v>373</v>
      </c>
      <c r="F304" s="158" t="s">
        <v>374</v>
      </c>
      <c r="G304" s="159" t="s">
        <v>174</v>
      </c>
      <c r="H304" s="160">
        <v>45.484999999999999</v>
      </c>
      <c r="I304" s="161"/>
      <c r="J304" s="161">
        <f>ROUND(I304*H304,2)</f>
        <v>0</v>
      </c>
      <c r="K304" s="158"/>
      <c r="L304" s="162"/>
      <c r="M304" s="163" t="s">
        <v>1</v>
      </c>
      <c r="N304" s="164" t="s">
        <v>34</v>
      </c>
      <c r="O304" s="136">
        <v>0</v>
      </c>
      <c r="P304" s="136">
        <f>O304*H304</f>
        <v>0</v>
      </c>
      <c r="Q304" s="136">
        <v>4.4999999999999997E-3</v>
      </c>
      <c r="R304" s="136">
        <f>Q304*H304</f>
        <v>0.20468249999999999</v>
      </c>
      <c r="S304" s="136">
        <v>0</v>
      </c>
      <c r="T304" s="137">
        <f>S304*H304</f>
        <v>0</v>
      </c>
      <c r="AR304" s="138" t="s">
        <v>368</v>
      </c>
      <c r="AT304" s="138" t="s">
        <v>182</v>
      </c>
      <c r="AU304" s="138" t="s">
        <v>78</v>
      </c>
      <c r="AY304" s="16" t="s">
        <v>126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6" t="s">
        <v>74</v>
      </c>
      <c r="BK304" s="139">
        <f>ROUND(I304*H304,2)</f>
        <v>0</v>
      </c>
      <c r="BL304" s="16" t="s">
        <v>282</v>
      </c>
      <c r="BM304" s="138" t="s">
        <v>375</v>
      </c>
    </row>
    <row r="305" spans="2:65" s="1" customFormat="1" ht="28.8">
      <c r="B305" s="28"/>
      <c r="D305" s="140" t="s">
        <v>134</v>
      </c>
      <c r="F305" s="141" t="s">
        <v>374</v>
      </c>
      <c r="L305" s="28"/>
      <c r="M305" s="142"/>
      <c r="T305" s="52"/>
      <c r="AT305" s="16" t="s">
        <v>134</v>
      </c>
      <c r="AU305" s="16" t="s">
        <v>78</v>
      </c>
    </row>
    <row r="306" spans="2:65" s="12" customFormat="1" ht="10.199999999999999">
      <c r="B306" s="145"/>
      <c r="D306" s="140" t="s">
        <v>138</v>
      </c>
      <c r="E306" s="146" t="s">
        <v>1</v>
      </c>
      <c r="F306" s="147" t="s">
        <v>178</v>
      </c>
      <c r="H306" s="146" t="s">
        <v>1</v>
      </c>
      <c r="L306" s="145"/>
      <c r="M306" s="148"/>
      <c r="T306" s="149"/>
      <c r="AT306" s="146" t="s">
        <v>138</v>
      </c>
      <c r="AU306" s="146" t="s">
        <v>78</v>
      </c>
      <c r="AV306" s="12" t="s">
        <v>74</v>
      </c>
      <c r="AW306" s="12" t="s">
        <v>26</v>
      </c>
      <c r="AX306" s="12" t="s">
        <v>69</v>
      </c>
      <c r="AY306" s="146" t="s">
        <v>126</v>
      </c>
    </row>
    <row r="307" spans="2:65" s="12" customFormat="1" ht="10.199999999999999">
      <c r="B307" s="145"/>
      <c r="D307" s="140" t="s">
        <v>138</v>
      </c>
      <c r="E307" s="146" t="s">
        <v>1</v>
      </c>
      <c r="F307" s="147" t="s">
        <v>370</v>
      </c>
      <c r="H307" s="146" t="s">
        <v>1</v>
      </c>
      <c r="L307" s="145"/>
      <c r="M307" s="148"/>
      <c r="T307" s="149"/>
      <c r="AT307" s="146" t="s">
        <v>138</v>
      </c>
      <c r="AU307" s="146" t="s">
        <v>78</v>
      </c>
      <c r="AV307" s="12" t="s">
        <v>74</v>
      </c>
      <c r="AW307" s="12" t="s">
        <v>26</v>
      </c>
      <c r="AX307" s="12" t="s">
        <v>69</v>
      </c>
      <c r="AY307" s="146" t="s">
        <v>126</v>
      </c>
    </row>
    <row r="308" spans="2:65" s="12" customFormat="1" ht="10.199999999999999">
      <c r="B308" s="145"/>
      <c r="D308" s="140" t="s">
        <v>138</v>
      </c>
      <c r="E308" s="146" t="s">
        <v>1</v>
      </c>
      <c r="F308" s="147" t="s">
        <v>179</v>
      </c>
      <c r="H308" s="146" t="s">
        <v>1</v>
      </c>
      <c r="L308" s="145"/>
      <c r="M308" s="148"/>
      <c r="T308" s="149"/>
      <c r="AT308" s="146" t="s">
        <v>138</v>
      </c>
      <c r="AU308" s="146" t="s">
        <v>78</v>
      </c>
      <c r="AV308" s="12" t="s">
        <v>74</v>
      </c>
      <c r="AW308" s="12" t="s">
        <v>26</v>
      </c>
      <c r="AX308" s="12" t="s">
        <v>69</v>
      </c>
      <c r="AY308" s="146" t="s">
        <v>126</v>
      </c>
    </row>
    <row r="309" spans="2:65" s="13" customFormat="1" ht="10.199999999999999">
      <c r="B309" s="150"/>
      <c r="D309" s="140" t="s">
        <v>138</v>
      </c>
      <c r="E309" s="151" t="s">
        <v>1</v>
      </c>
      <c r="F309" s="152" t="s">
        <v>180</v>
      </c>
      <c r="H309" s="153">
        <v>45.484999999999999</v>
      </c>
      <c r="L309" s="150"/>
      <c r="M309" s="154"/>
      <c r="T309" s="155"/>
      <c r="AT309" s="151" t="s">
        <v>138</v>
      </c>
      <c r="AU309" s="151" t="s">
        <v>78</v>
      </c>
      <c r="AV309" s="13" t="s">
        <v>78</v>
      </c>
      <c r="AW309" s="13" t="s">
        <v>26</v>
      </c>
      <c r="AX309" s="13" t="s">
        <v>74</v>
      </c>
      <c r="AY309" s="151" t="s">
        <v>126</v>
      </c>
    </row>
    <row r="310" spans="2:65" s="1" customFormat="1" ht="24.15" customHeight="1">
      <c r="B310" s="127"/>
      <c r="C310" s="128" t="s">
        <v>376</v>
      </c>
      <c r="D310" s="128" t="s">
        <v>129</v>
      </c>
      <c r="E310" s="129" t="s">
        <v>377</v>
      </c>
      <c r="F310" s="130" t="s">
        <v>378</v>
      </c>
      <c r="G310" s="131" t="s">
        <v>379</v>
      </c>
      <c r="H310" s="132">
        <v>204.59700000000001</v>
      </c>
      <c r="I310" s="133"/>
      <c r="J310" s="133">
        <f>ROUND(I310*H310,2)</f>
        <v>0</v>
      </c>
      <c r="K310" s="130"/>
      <c r="L310" s="28"/>
      <c r="M310" s="134" t="s">
        <v>1</v>
      </c>
      <c r="N310" s="135" t="s">
        <v>34</v>
      </c>
      <c r="O310" s="136">
        <v>0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282</v>
      </c>
      <c r="AT310" s="138" t="s">
        <v>129</v>
      </c>
      <c r="AU310" s="138" t="s">
        <v>78</v>
      </c>
      <c r="AY310" s="16" t="s">
        <v>126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6" t="s">
        <v>74</v>
      </c>
      <c r="BK310" s="139">
        <f>ROUND(I310*H310,2)</f>
        <v>0</v>
      </c>
      <c r="BL310" s="16" t="s">
        <v>282</v>
      </c>
      <c r="BM310" s="138" t="s">
        <v>380</v>
      </c>
    </row>
    <row r="311" spans="2:65" s="1" customFormat="1" ht="28.8">
      <c r="B311" s="28"/>
      <c r="D311" s="140" t="s">
        <v>134</v>
      </c>
      <c r="F311" s="141" t="s">
        <v>381</v>
      </c>
      <c r="L311" s="28"/>
      <c r="M311" s="142"/>
      <c r="T311" s="52"/>
      <c r="AT311" s="16" t="s">
        <v>134</v>
      </c>
      <c r="AU311" s="16" t="s">
        <v>78</v>
      </c>
    </row>
    <row r="312" spans="2:65" s="1" customFormat="1" ht="10.199999999999999">
      <c r="B312" s="28"/>
      <c r="D312" s="143" t="s">
        <v>136</v>
      </c>
      <c r="F312" s="144" t="s">
        <v>382</v>
      </c>
      <c r="L312" s="28"/>
      <c r="M312" s="142"/>
      <c r="T312" s="52"/>
      <c r="AT312" s="16" t="s">
        <v>136</v>
      </c>
      <c r="AU312" s="16" t="s">
        <v>78</v>
      </c>
    </row>
    <row r="313" spans="2:65" s="11" customFormat="1" ht="22.8" customHeight="1">
      <c r="B313" s="116"/>
      <c r="D313" s="117" t="s">
        <v>68</v>
      </c>
      <c r="E313" s="125" t="s">
        <v>383</v>
      </c>
      <c r="F313" s="125" t="s">
        <v>384</v>
      </c>
      <c r="J313" s="126">
        <f>BK313</f>
        <v>0</v>
      </c>
      <c r="L313" s="116"/>
      <c r="M313" s="120"/>
      <c r="P313" s="121">
        <f>SUM(P314:P334)</f>
        <v>7.5959950000000003</v>
      </c>
      <c r="R313" s="121">
        <f>SUM(R314:R334)</f>
        <v>0.21491550000000001</v>
      </c>
      <c r="T313" s="122">
        <f>SUM(T314:T334)</f>
        <v>0</v>
      </c>
      <c r="AR313" s="117" t="s">
        <v>78</v>
      </c>
      <c r="AT313" s="123" t="s">
        <v>68</v>
      </c>
      <c r="AU313" s="123" t="s">
        <v>74</v>
      </c>
      <c r="AY313" s="117" t="s">
        <v>126</v>
      </c>
      <c r="BK313" s="124">
        <f>SUM(BK314:BK334)</f>
        <v>0</v>
      </c>
    </row>
    <row r="314" spans="2:65" s="1" customFormat="1" ht="24.15" customHeight="1">
      <c r="B314" s="127"/>
      <c r="C314" s="128" t="s">
        <v>385</v>
      </c>
      <c r="D314" s="128" t="s">
        <v>129</v>
      </c>
      <c r="E314" s="129" t="s">
        <v>386</v>
      </c>
      <c r="F314" s="130" t="s">
        <v>387</v>
      </c>
      <c r="G314" s="131" t="s">
        <v>174</v>
      </c>
      <c r="H314" s="132">
        <v>45.484999999999999</v>
      </c>
      <c r="I314" s="133"/>
      <c r="J314" s="133">
        <f>ROUND(I314*H314,2)</f>
        <v>0</v>
      </c>
      <c r="K314" s="130"/>
      <c r="L314" s="28"/>
      <c r="M314" s="134" t="s">
        <v>1</v>
      </c>
      <c r="N314" s="135" t="s">
        <v>34</v>
      </c>
      <c r="O314" s="136">
        <v>0.16700000000000001</v>
      </c>
      <c r="P314" s="136">
        <f>O314*H314</f>
        <v>7.5959950000000003</v>
      </c>
      <c r="Q314" s="136">
        <v>0</v>
      </c>
      <c r="R314" s="136">
        <f>Q314*H314</f>
        <v>0</v>
      </c>
      <c r="S314" s="136">
        <v>0</v>
      </c>
      <c r="T314" s="137">
        <f>S314*H314</f>
        <v>0</v>
      </c>
      <c r="AR314" s="138" t="s">
        <v>282</v>
      </c>
      <c r="AT314" s="138" t="s">
        <v>129</v>
      </c>
      <c r="AU314" s="138" t="s">
        <v>78</v>
      </c>
      <c r="AY314" s="16" t="s">
        <v>126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6" t="s">
        <v>74</v>
      </c>
      <c r="BK314" s="139">
        <f>ROUND(I314*H314,2)</f>
        <v>0</v>
      </c>
      <c r="BL314" s="16" t="s">
        <v>282</v>
      </c>
      <c r="BM314" s="138" t="s">
        <v>388</v>
      </c>
    </row>
    <row r="315" spans="2:65" s="1" customFormat="1" ht="28.8">
      <c r="B315" s="28"/>
      <c r="D315" s="140" t="s">
        <v>134</v>
      </c>
      <c r="F315" s="141" t="s">
        <v>389</v>
      </c>
      <c r="L315" s="28"/>
      <c r="M315" s="142"/>
      <c r="T315" s="52"/>
      <c r="AT315" s="16" t="s">
        <v>134</v>
      </c>
      <c r="AU315" s="16" t="s">
        <v>78</v>
      </c>
    </row>
    <row r="316" spans="2:65" s="1" customFormat="1" ht="10.199999999999999">
      <c r="B316" s="28"/>
      <c r="D316" s="143" t="s">
        <v>136</v>
      </c>
      <c r="F316" s="144" t="s">
        <v>390</v>
      </c>
      <c r="L316" s="28"/>
      <c r="M316" s="142"/>
      <c r="T316" s="52"/>
      <c r="AT316" s="16" t="s">
        <v>136</v>
      </c>
      <c r="AU316" s="16" t="s">
        <v>78</v>
      </c>
    </row>
    <row r="317" spans="2:65" s="12" customFormat="1" ht="10.199999999999999">
      <c r="B317" s="145"/>
      <c r="D317" s="140" t="s">
        <v>138</v>
      </c>
      <c r="E317" s="146" t="s">
        <v>1</v>
      </c>
      <c r="F317" s="147" t="s">
        <v>178</v>
      </c>
      <c r="H317" s="146" t="s">
        <v>1</v>
      </c>
      <c r="L317" s="145"/>
      <c r="M317" s="148"/>
      <c r="T317" s="149"/>
      <c r="AT317" s="146" t="s">
        <v>138</v>
      </c>
      <c r="AU317" s="146" t="s">
        <v>78</v>
      </c>
      <c r="AV317" s="12" t="s">
        <v>74</v>
      </c>
      <c r="AW317" s="12" t="s">
        <v>26</v>
      </c>
      <c r="AX317" s="12" t="s">
        <v>69</v>
      </c>
      <c r="AY317" s="146" t="s">
        <v>126</v>
      </c>
    </row>
    <row r="318" spans="2:65" s="12" customFormat="1" ht="10.199999999999999">
      <c r="B318" s="145"/>
      <c r="D318" s="140" t="s">
        <v>138</v>
      </c>
      <c r="E318" s="146" t="s">
        <v>1</v>
      </c>
      <c r="F318" s="147" t="s">
        <v>179</v>
      </c>
      <c r="H318" s="146" t="s">
        <v>1</v>
      </c>
      <c r="L318" s="145"/>
      <c r="M318" s="148"/>
      <c r="T318" s="149"/>
      <c r="AT318" s="146" t="s">
        <v>138</v>
      </c>
      <c r="AU318" s="146" t="s">
        <v>78</v>
      </c>
      <c r="AV318" s="12" t="s">
        <v>74</v>
      </c>
      <c r="AW318" s="12" t="s">
        <v>26</v>
      </c>
      <c r="AX318" s="12" t="s">
        <v>69</v>
      </c>
      <c r="AY318" s="146" t="s">
        <v>126</v>
      </c>
    </row>
    <row r="319" spans="2:65" s="13" customFormat="1" ht="10.199999999999999">
      <c r="B319" s="150"/>
      <c r="D319" s="140" t="s">
        <v>138</v>
      </c>
      <c r="E319" s="151" t="s">
        <v>1</v>
      </c>
      <c r="F319" s="152" t="s">
        <v>180</v>
      </c>
      <c r="H319" s="153">
        <v>45.484999999999999</v>
      </c>
      <c r="L319" s="150"/>
      <c r="M319" s="154"/>
      <c r="T319" s="155"/>
      <c r="AT319" s="151" t="s">
        <v>138</v>
      </c>
      <c r="AU319" s="151" t="s">
        <v>78</v>
      </c>
      <c r="AV319" s="13" t="s">
        <v>78</v>
      </c>
      <c r="AW319" s="13" t="s">
        <v>26</v>
      </c>
      <c r="AX319" s="13" t="s">
        <v>74</v>
      </c>
      <c r="AY319" s="151" t="s">
        <v>126</v>
      </c>
    </row>
    <row r="320" spans="2:65" s="1" customFormat="1" ht="24.15" customHeight="1">
      <c r="B320" s="127"/>
      <c r="C320" s="156" t="s">
        <v>391</v>
      </c>
      <c r="D320" s="156" t="s">
        <v>182</v>
      </c>
      <c r="E320" s="157" t="s">
        <v>392</v>
      </c>
      <c r="F320" s="158" t="s">
        <v>393</v>
      </c>
      <c r="G320" s="159" t="s">
        <v>174</v>
      </c>
      <c r="H320" s="160">
        <v>47.759</v>
      </c>
      <c r="I320" s="161"/>
      <c r="J320" s="161">
        <f>ROUND(I320*H320,2)</f>
        <v>0</v>
      </c>
      <c r="K320" s="158"/>
      <c r="L320" s="162"/>
      <c r="M320" s="163" t="s">
        <v>1</v>
      </c>
      <c r="N320" s="164" t="s">
        <v>34</v>
      </c>
      <c r="O320" s="136">
        <v>0</v>
      </c>
      <c r="P320" s="136">
        <f>O320*H320</f>
        <v>0</v>
      </c>
      <c r="Q320" s="136">
        <v>2E-3</v>
      </c>
      <c r="R320" s="136">
        <f>Q320*H320</f>
        <v>9.5518000000000006E-2</v>
      </c>
      <c r="S320" s="136">
        <v>0</v>
      </c>
      <c r="T320" s="137">
        <f>S320*H320</f>
        <v>0</v>
      </c>
      <c r="AR320" s="138" t="s">
        <v>368</v>
      </c>
      <c r="AT320" s="138" t="s">
        <v>182</v>
      </c>
      <c r="AU320" s="138" t="s">
        <v>78</v>
      </c>
      <c r="AY320" s="16" t="s">
        <v>126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6" t="s">
        <v>74</v>
      </c>
      <c r="BK320" s="139">
        <f>ROUND(I320*H320,2)</f>
        <v>0</v>
      </c>
      <c r="BL320" s="16" t="s">
        <v>282</v>
      </c>
      <c r="BM320" s="138" t="s">
        <v>394</v>
      </c>
    </row>
    <row r="321" spans="2:65" s="1" customFormat="1" ht="19.2">
      <c r="B321" s="28"/>
      <c r="D321" s="140" t="s">
        <v>134</v>
      </c>
      <c r="F321" s="141" t="s">
        <v>393</v>
      </c>
      <c r="L321" s="28"/>
      <c r="M321" s="142"/>
      <c r="T321" s="52"/>
      <c r="AT321" s="16" t="s">
        <v>134</v>
      </c>
      <c r="AU321" s="16" t="s">
        <v>78</v>
      </c>
    </row>
    <row r="322" spans="2:65" s="12" customFormat="1" ht="10.199999999999999">
      <c r="B322" s="145"/>
      <c r="D322" s="140" t="s">
        <v>138</v>
      </c>
      <c r="E322" s="146" t="s">
        <v>1</v>
      </c>
      <c r="F322" s="147" t="s">
        <v>178</v>
      </c>
      <c r="H322" s="146" t="s">
        <v>1</v>
      </c>
      <c r="L322" s="145"/>
      <c r="M322" s="148"/>
      <c r="T322" s="149"/>
      <c r="AT322" s="146" t="s">
        <v>138</v>
      </c>
      <c r="AU322" s="146" t="s">
        <v>78</v>
      </c>
      <c r="AV322" s="12" t="s">
        <v>74</v>
      </c>
      <c r="AW322" s="12" t="s">
        <v>26</v>
      </c>
      <c r="AX322" s="12" t="s">
        <v>69</v>
      </c>
      <c r="AY322" s="146" t="s">
        <v>126</v>
      </c>
    </row>
    <row r="323" spans="2:65" s="12" customFormat="1" ht="10.199999999999999">
      <c r="B323" s="145"/>
      <c r="D323" s="140" t="s">
        <v>138</v>
      </c>
      <c r="E323" s="146" t="s">
        <v>1</v>
      </c>
      <c r="F323" s="147" t="s">
        <v>179</v>
      </c>
      <c r="H323" s="146" t="s">
        <v>1</v>
      </c>
      <c r="L323" s="145"/>
      <c r="M323" s="148"/>
      <c r="T323" s="149"/>
      <c r="AT323" s="146" t="s">
        <v>138</v>
      </c>
      <c r="AU323" s="146" t="s">
        <v>78</v>
      </c>
      <c r="AV323" s="12" t="s">
        <v>74</v>
      </c>
      <c r="AW323" s="12" t="s">
        <v>26</v>
      </c>
      <c r="AX323" s="12" t="s">
        <v>69</v>
      </c>
      <c r="AY323" s="146" t="s">
        <v>126</v>
      </c>
    </row>
    <row r="324" spans="2:65" s="13" customFormat="1" ht="10.199999999999999">
      <c r="B324" s="150"/>
      <c r="D324" s="140" t="s">
        <v>138</v>
      </c>
      <c r="E324" s="151" t="s">
        <v>1</v>
      </c>
      <c r="F324" s="152" t="s">
        <v>180</v>
      </c>
      <c r="H324" s="153">
        <v>45.484999999999999</v>
      </c>
      <c r="L324" s="150"/>
      <c r="M324" s="154"/>
      <c r="T324" s="155"/>
      <c r="AT324" s="151" t="s">
        <v>138</v>
      </c>
      <c r="AU324" s="151" t="s">
        <v>78</v>
      </c>
      <c r="AV324" s="13" t="s">
        <v>78</v>
      </c>
      <c r="AW324" s="13" t="s">
        <v>26</v>
      </c>
      <c r="AX324" s="13" t="s">
        <v>74</v>
      </c>
      <c r="AY324" s="151" t="s">
        <v>126</v>
      </c>
    </row>
    <row r="325" spans="2:65" s="13" customFormat="1" ht="10.199999999999999">
      <c r="B325" s="150"/>
      <c r="D325" s="140" t="s">
        <v>138</v>
      </c>
      <c r="F325" s="152" t="s">
        <v>187</v>
      </c>
      <c r="H325" s="153">
        <v>47.759</v>
      </c>
      <c r="L325" s="150"/>
      <c r="M325" s="154"/>
      <c r="T325" s="155"/>
      <c r="AT325" s="151" t="s">
        <v>138</v>
      </c>
      <c r="AU325" s="151" t="s">
        <v>78</v>
      </c>
      <c r="AV325" s="13" t="s">
        <v>78</v>
      </c>
      <c r="AW325" s="13" t="s">
        <v>3</v>
      </c>
      <c r="AX325" s="13" t="s">
        <v>74</v>
      </c>
      <c r="AY325" s="151" t="s">
        <v>126</v>
      </c>
    </row>
    <row r="326" spans="2:65" s="1" customFormat="1" ht="24.15" customHeight="1">
      <c r="B326" s="127"/>
      <c r="C326" s="156" t="s">
        <v>395</v>
      </c>
      <c r="D326" s="156" t="s">
        <v>182</v>
      </c>
      <c r="E326" s="157" t="s">
        <v>396</v>
      </c>
      <c r="F326" s="158" t="s">
        <v>397</v>
      </c>
      <c r="G326" s="159" t="s">
        <v>174</v>
      </c>
      <c r="H326" s="160">
        <v>47.759</v>
      </c>
      <c r="I326" s="161"/>
      <c r="J326" s="161">
        <f>ROUND(I326*H326,2)</f>
        <v>0</v>
      </c>
      <c r="K326" s="158"/>
      <c r="L326" s="162"/>
      <c r="M326" s="163" t="s">
        <v>1</v>
      </c>
      <c r="N326" s="164" t="s">
        <v>34</v>
      </c>
      <c r="O326" s="136">
        <v>0</v>
      </c>
      <c r="P326" s="136">
        <f>O326*H326</f>
        <v>0</v>
      </c>
      <c r="Q326" s="136">
        <v>2.5000000000000001E-3</v>
      </c>
      <c r="R326" s="136">
        <f>Q326*H326</f>
        <v>0.1193975</v>
      </c>
      <c r="S326" s="136">
        <v>0</v>
      </c>
      <c r="T326" s="137">
        <f>S326*H326</f>
        <v>0</v>
      </c>
      <c r="AR326" s="138" t="s">
        <v>368</v>
      </c>
      <c r="AT326" s="138" t="s">
        <v>182</v>
      </c>
      <c r="AU326" s="138" t="s">
        <v>78</v>
      </c>
      <c r="AY326" s="16" t="s">
        <v>126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6" t="s">
        <v>74</v>
      </c>
      <c r="BK326" s="139">
        <f>ROUND(I326*H326,2)</f>
        <v>0</v>
      </c>
      <c r="BL326" s="16" t="s">
        <v>282</v>
      </c>
      <c r="BM326" s="138" t="s">
        <v>398</v>
      </c>
    </row>
    <row r="327" spans="2:65" s="1" customFormat="1" ht="19.2">
      <c r="B327" s="28"/>
      <c r="D327" s="140" t="s">
        <v>134</v>
      </c>
      <c r="F327" s="141" t="s">
        <v>397</v>
      </c>
      <c r="L327" s="28"/>
      <c r="M327" s="142"/>
      <c r="T327" s="52"/>
      <c r="AT327" s="16" t="s">
        <v>134</v>
      </c>
      <c r="AU327" s="16" t="s">
        <v>78</v>
      </c>
    </row>
    <row r="328" spans="2:65" s="12" customFormat="1" ht="10.199999999999999">
      <c r="B328" s="145"/>
      <c r="D328" s="140" t="s">
        <v>138</v>
      </c>
      <c r="E328" s="146" t="s">
        <v>1</v>
      </c>
      <c r="F328" s="147" t="s">
        <v>178</v>
      </c>
      <c r="H328" s="146" t="s">
        <v>1</v>
      </c>
      <c r="L328" s="145"/>
      <c r="M328" s="148"/>
      <c r="T328" s="149"/>
      <c r="AT328" s="146" t="s">
        <v>138</v>
      </c>
      <c r="AU328" s="146" t="s">
        <v>78</v>
      </c>
      <c r="AV328" s="12" t="s">
        <v>74</v>
      </c>
      <c r="AW328" s="12" t="s">
        <v>26</v>
      </c>
      <c r="AX328" s="12" t="s">
        <v>69</v>
      </c>
      <c r="AY328" s="146" t="s">
        <v>126</v>
      </c>
    </row>
    <row r="329" spans="2:65" s="12" customFormat="1" ht="10.199999999999999">
      <c r="B329" s="145"/>
      <c r="D329" s="140" t="s">
        <v>138</v>
      </c>
      <c r="E329" s="146" t="s">
        <v>1</v>
      </c>
      <c r="F329" s="147" t="s">
        <v>179</v>
      </c>
      <c r="H329" s="146" t="s">
        <v>1</v>
      </c>
      <c r="L329" s="145"/>
      <c r="M329" s="148"/>
      <c r="T329" s="149"/>
      <c r="AT329" s="146" t="s">
        <v>138</v>
      </c>
      <c r="AU329" s="146" t="s">
        <v>78</v>
      </c>
      <c r="AV329" s="12" t="s">
        <v>74</v>
      </c>
      <c r="AW329" s="12" t="s">
        <v>26</v>
      </c>
      <c r="AX329" s="12" t="s">
        <v>69</v>
      </c>
      <c r="AY329" s="146" t="s">
        <v>126</v>
      </c>
    </row>
    <row r="330" spans="2:65" s="13" customFormat="1" ht="10.199999999999999">
      <c r="B330" s="150"/>
      <c r="D330" s="140" t="s">
        <v>138</v>
      </c>
      <c r="E330" s="151" t="s">
        <v>1</v>
      </c>
      <c r="F330" s="152" t="s">
        <v>180</v>
      </c>
      <c r="H330" s="153">
        <v>45.484999999999999</v>
      </c>
      <c r="L330" s="150"/>
      <c r="M330" s="154"/>
      <c r="T330" s="155"/>
      <c r="AT330" s="151" t="s">
        <v>138</v>
      </c>
      <c r="AU330" s="151" t="s">
        <v>78</v>
      </c>
      <c r="AV330" s="13" t="s">
        <v>78</v>
      </c>
      <c r="AW330" s="13" t="s">
        <v>26</v>
      </c>
      <c r="AX330" s="13" t="s">
        <v>74</v>
      </c>
      <c r="AY330" s="151" t="s">
        <v>126</v>
      </c>
    </row>
    <row r="331" spans="2:65" s="13" customFormat="1" ht="10.199999999999999">
      <c r="B331" s="150"/>
      <c r="D331" s="140" t="s">
        <v>138</v>
      </c>
      <c r="F331" s="152" t="s">
        <v>187</v>
      </c>
      <c r="H331" s="153">
        <v>47.759</v>
      </c>
      <c r="L331" s="150"/>
      <c r="M331" s="154"/>
      <c r="T331" s="155"/>
      <c r="AT331" s="151" t="s">
        <v>138</v>
      </c>
      <c r="AU331" s="151" t="s">
        <v>78</v>
      </c>
      <c r="AV331" s="13" t="s">
        <v>78</v>
      </c>
      <c r="AW331" s="13" t="s">
        <v>3</v>
      </c>
      <c r="AX331" s="13" t="s">
        <v>74</v>
      </c>
      <c r="AY331" s="151" t="s">
        <v>126</v>
      </c>
    </row>
    <row r="332" spans="2:65" s="1" customFormat="1" ht="24.15" customHeight="1">
      <c r="B332" s="127"/>
      <c r="C332" s="128" t="s">
        <v>399</v>
      </c>
      <c r="D332" s="128" t="s">
        <v>129</v>
      </c>
      <c r="E332" s="129" t="s">
        <v>400</v>
      </c>
      <c r="F332" s="130" t="s">
        <v>401</v>
      </c>
      <c r="G332" s="131" t="s">
        <v>379</v>
      </c>
      <c r="H332" s="132">
        <v>245.322</v>
      </c>
      <c r="I332" s="133"/>
      <c r="J332" s="133">
        <f>ROUND(I332*H332,2)</f>
        <v>0</v>
      </c>
      <c r="K332" s="130"/>
      <c r="L332" s="28"/>
      <c r="M332" s="134" t="s">
        <v>1</v>
      </c>
      <c r="N332" s="135" t="s">
        <v>34</v>
      </c>
      <c r="O332" s="136">
        <v>0</v>
      </c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AR332" s="138" t="s">
        <v>282</v>
      </c>
      <c r="AT332" s="138" t="s">
        <v>129</v>
      </c>
      <c r="AU332" s="138" t="s">
        <v>78</v>
      </c>
      <c r="AY332" s="16" t="s">
        <v>126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6" t="s">
        <v>74</v>
      </c>
      <c r="BK332" s="139">
        <f>ROUND(I332*H332,2)</f>
        <v>0</v>
      </c>
      <c r="BL332" s="16" t="s">
        <v>282</v>
      </c>
      <c r="BM332" s="138" t="s">
        <v>402</v>
      </c>
    </row>
    <row r="333" spans="2:65" s="1" customFormat="1" ht="28.8">
      <c r="B333" s="28"/>
      <c r="D333" s="140" t="s">
        <v>134</v>
      </c>
      <c r="F333" s="141" t="s">
        <v>403</v>
      </c>
      <c r="L333" s="28"/>
      <c r="M333" s="142"/>
      <c r="T333" s="52"/>
      <c r="AT333" s="16" t="s">
        <v>134</v>
      </c>
      <c r="AU333" s="16" t="s">
        <v>78</v>
      </c>
    </row>
    <row r="334" spans="2:65" s="1" customFormat="1" ht="10.199999999999999">
      <c r="B334" s="28"/>
      <c r="D334" s="143" t="s">
        <v>136</v>
      </c>
      <c r="F334" s="144" t="s">
        <v>404</v>
      </c>
      <c r="L334" s="28"/>
      <c r="M334" s="142"/>
      <c r="T334" s="52"/>
      <c r="AT334" s="16" t="s">
        <v>136</v>
      </c>
      <c r="AU334" s="16" t="s">
        <v>78</v>
      </c>
    </row>
    <row r="335" spans="2:65" s="11" customFormat="1" ht="22.8" customHeight="1">
      <c r="B335" s="116"/>
      <c r="D335" s="117" t="s">
        <v>68</v>
      </c>
      <c r="E335" s="125" t="s">
        <v>405</v>
      </c>
      <c r="F335" s="125" t="s">
        <v>406</v>
      </c>
      <c r="J335" s="126">
        <f>BK335</f>
        <v>0</v>
      </c>
      <c r="L335" s="116"/>
      <c r="M335" s="120"/>
      <c r="P335" s="121">
        <f>SUM(P336:P352)</f>
        <v>50.300879999999999</v>
      </c>
      <c r="R335" s="121">
        <f>SUM(R336:R352)</f>
        <v>0.6991906699999999</v>
      </c>
      <c r="T335" s="122">
        <f>SUM(T336:T352)</f>
        <v>0</v>
      </c>
      <c r="AR335" s="117" t="s">
        <v>78</v>
      </c>
      <c r="AT335" s="123" t="s">
        <v>68</v>
      </c>
      <c r="AU335" s="123" t="s">
        <v>74</v>
      </c>
      <c r="AY335" s="117" t="s">
        <v>126</v>
      </c>
      <c r="BK335" s="124">
        <f>SUM(BK336:BK352)</f>
        <v>0</v>
      </c>
    </row>
    <row r="336" spans="2:65" s="1" customFormat="1" ht="33" customHeight="1">
      <c r="B336" s="127"/>
      <c r="C336" s="128" t="s">
        <v>407</v>
      </c>
      <c r="D336" s="128" t="s">
        <v>129</v>
      </c>
      <c r="E336" s="129" t="s">
        <v>408</v>
      </c>
      <c r="F336" s="130" t="s">
        <v>409</v>
      </c>
      <c r="G336" s="131" t="s">
        <v>174</v>
      </c>
      <c r="H336" s="132">
        <v>45.48</v>
      </c>
      <c r="I336" s="133"/>
      <c r="J336" s="133">
        <f>ROUND(I336*H336,2)</f>
        <v>0</v>
      </c>
      <c r="K336" s="130"/>
      <c r="L336" s="28"/>
      <c r="M336" s="134" t="s">
        <v>1</v>
      </c>
      <c r="N336" s="135" t="s">
        <v>34</v>
      </c>
      <c r="O336" s="136">
        <v>1.04</v>
      </c>
      <c r="P336" s="136">
        <f>O336*H336</f>
        <v>47.299199999999999</v>
      </c>
      <c r="Q336" s="136">
        <v>1.525E-2</v>
      </c>
      <c r="R336" s="136">
        <f>Q336*H336</f>
        <v>0.69356999999999991</v>
      </c>
      <c r="S336" s="136">
        <v>0</v>
      </c>
      <c r="T336" s="137">
        <f>S336*H336</f>
        <v>0</v>
      </c>
      <c r="AR336" s="138" t="s">
        <v>282</v>
      </c>
      <c r="AT336" s="138" t="s">
        <v>129</v>
      </c>
      <c r="AU336" s="138" t="s">
        <v>78</v>
      </c>
      <c r="AY336" s="16" t="s">
        <v>126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6" t="s">
        <v>74</v>
      </c>
      <c r="BK336" s="139">
        <f>ROUND(I336*H336,2)</f>
        <v>0</v>
      </c>
      <c r="BL336" s="16" t="s">
        <v>282</v>
      </c>
      <c r="BM336" s="138" t="s">
        <v>410</v>
      </c>
    </row>
    <row r="337" spans="2:65" s="1" customFormat="1" ht="38.4">
      <c r="B337" s="28"/>
      <c r="D337" s="140" t="s">
        <v>134</v>
      </c>
      <c r="F337" s="141" t="s">
        <v>411</v>
      </c>
      <c r="L337" s="28"/>
      <c r="M337" s="142"/>
      <c r="T337" s="52"/>
      <c r="AT337" s="16" t="s">
        <v>134</v>
      </c>
      <c r="AU337" s="16" t="s">
        <v>78</v>
      </c>
    </row>
    <row r="338" spans="2:65" s="1" customFormat="1" ht="10.199999999999999">
      <c r="B338" s="28"/>
      <c r="D338" s="143" t="s">
        <v>136</v>
      </c>
      <c r="F338" s="144" t="s">
        <v>412</v>
      </c>
      <c r="L338" s="28"/>
      <c r="M338" s="142"/>
      <c r="T338" s="52"/>
      <c r="AT338" s="16" t="s">
        <v>136</v>
      </c>
      <c r="AU338" s="16" t="s">
        <v>78</v>
      </c>
    </row>
    <row r="339" spans="2:65" s="12" customFormat="1" ht="20.399999999999999">
      <c r="B339" s="145"/>
      <c r="D339" s="140" t="s">
        <v>138</v>
      </c>
      <c r="E339" s="146" t="s">
        <v>1</v>
      </c>
      <c r="F339" s="147" t="s">
        <v>413</v>
      </c>
      <c r="H339" s="146" t="s">
        <v>1</v>
      </c>
      <c r="L339" s="145"/>
      <c r="M339" s="148"/>
      <c r="T339" s="149"/>
      <c r="AT339" s="146" t="s">
        <v>138</v>
      </c>
      <c r="AU339" s="146" t="s">
        <v>78</v>
      </c>
      <c r="AV339" s="12" t="s">
        <v>74</v>
      </c>
      <c r="AW339" s="12" t="s">
        <v>26</v>
      </c>
      <c r="AX339" s="12" t="s">
        <v>69</v>
      </c>
      <c r="AY339" s="146" t="s">
        <v>126</v>
      </c>
    </row>
    <row r="340" spans="2:65" s="12" customFormat="1" ht="10.199999999999999">
      <c r="B340" s="145"/>
      <c r="D340" s="140" t="s">
        <v>138</v>
      </c>
      <c r="E340" s="146" t="s">
        <v>1</v>
      </c>
      <c r="F340" s="147" t="s">
        <v>414</v>
      </c>
      <c r="H340" s="146" t="s">
        <v>1</v>
      </c>
      <c r="L340" s="145"/>
      <c r="M340" s="148"/>
      <c r="T340" s="149"/>
      <c r="AT340" s="146" t="s">
        <v>138</v>
      </c>
      <c r="AU340" s="146" t="s">
        <v>78</v>
      </c>
      <c r="AV340" s="12" t="s">
        <v>74</v>
      </c>
      <c r="AW340" s="12" t="s">
        <v>26</v>
      </c>
      <c r="AX340" s="12" t="s">
        <v>69</v>
      </c>
      <c r="AY340" s="146" t="s">
        <v>126</v>
      </c>
    </row>
    <row r="341" spans="2:65" s="13" customFormat="1" ht="10.199999999999999">
      <c r="B341" s="150"/>
      <c r="D341" s="140" t="s">
        <v>138</v>
      </c>
      <c r="E341" s="151" t="s">
        <v>1</v>
      </c>
      <c r="F341" s="152" t="s">
        <v>415</v>
      </c>
      <c r="H341" s="153">
        <v>45.48</v>
      </c>
      <c r="L341" s="150"/>
      <c r="M341" s="154"/>
      <c r="T341" s="155"/>
      <c r="AT341" s="151" t="s">
        <v>138</v>
      </c>
      <c r="AU341" s="151" t="s">
        <v>78</v>
      </c>
      <c r="AV341" s="13" t="s">
        <v>78</v>
      </c>
      <c r="AW341" s="13" t="s">
        <v>26</v>
      </c>
      <c r="AX341" s="13" t="s">
        <v>74</v>
      </c>
      <c r="AY341" s="151" t="s">
        <v>126</v>
      </c>
    </row>
    <row r="342" spans="2:65" s="1" customFormat="1" ht="16.5" customHeight="1">
      <c r="B342" s="127"/>
      <c r="C342" s="128" t="s">
        <v>416</v>
      </c>
      <c r="D342" s="128" t="s">
        <v>129</v>
      </c>
      <c r="E342" s="129" t="s">
        <v>417</v>
      </c>
      <c r="F342" s="130" t="s">
        <v>418</v>
      </c>
      <c r="G342" s="131" t="s">
        <v>174</v>
      </c>
      <c r="H342" s="132">
        <v>45.48</v>
      </c>
      <c r="I342" s="133"/>
      <c r="J342" s="133">
        <f>ROUND(I342*H342,2)</f>
        <v>0</v>
      </c>
      <c r="K342" s="130"/>
      <c r="L342" s="28"/>
      <c r="M342" s="134" t="s">
        <v>1</v>
      </c>
      <c r="N342" s="135" t="s">
        <v>34</v>
      </c>
      <c r="O342" s="136">
        <v>6.6000000000000003E-2</v>
      </c>
      <c r="P342" s="136">
        <f>O342*H342</f>
        <v>3.0016799999999999</v>
      </c>
      <c r="Q342" s="136">
        <v>0</v>
      </c>
      <c r="R342" s="136">
        <f>Q342*H342</f>
        <v>0</v>
      </c>
      <c r="S342" s="136">
        <v>0</v>
      </c>
      <c r="T342" s="137">
        <f>S342*H342</f>
        <v>0</v>
      </c>
      <c r="AR342" s="138" t="s">
        <v>282</v>
      </c>
      <c r="AT342" s="138" t="s">
        <v>129</v>
      </c>
      <c r="AU342" s="138" t="s">
        <v>78</v>
      </c>
      <c r="AY342" s="16" t="s">
        <v>126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6" t="s">
        <v>74</v>
      </c>
      <c r="BK342" s="139">
        <f>ROUND(I342*H342,2)</f>
        <v>0</v>
      </c>
      <c r="BL342" s="16" t="s">
        <v>282</v>
      </c>
      <c r="BM342" s="138" t="s">
        <v>419</v>
      </c>
    </row>
    <row r="343" spans="2:65" s="1" customFormat="1" ht="28.8">
      <c r="B343" s="28"/>
      <c r="D343" s="140" t="s">
        <v>134</v>
      </c>
      <c r="F343" s="141" t="s">
        <v>420</v>
      </c>
      <c r="L343" s="28"/>
      <c r="M343" s="142"/>
      <c r="T343" s="52"/>
      <c r="AT343" s="16" t="s">
        <v>134</v>
      </c>
      <c r="AU343" s="16" t="s">
        <v>78</v>
      </c>
    </row>
    <row r="344" spans="2:65" s="1" customFormat="1" ht="10.199999999999999">
      <c r="B344" s="28"/>
      <c r="D344" s="143" t="s">
        <v>136</v>
      </c>
      <c r="F344" s="144" t="s">
        <v>421</v>
      </c>
      <c r="L344" s="28"/>
      <c r="M344" s="142"/>
      <c r="T344" s="52"/>
      <c r="AT344" s="16" t="s">
        <v>136</v>
      </c>
      <c r="AU344" s="16" t="s">
        <v>78</v>
      </c>
    </row>
    <row r="345" spans="2:65" s="12" customFormat="1" ht="10.199999999999999">
      <c r="B345" s="145"/>
      <c r="D345" s="140" t="s">
        <v>138</v>
      </c>
      <c r="E345" s="146" t="s">
        <v>1</v>
      </c>
      <c r="F345" s="147" t="s">
        <v>414</v>
      </c>
      <c r="H345" s="146" t="s">
        <v>1</v>
      </c>
      <c r="L345" s="145"/>
      <c r="M345" s="148"/>
      <c r="T345" s="149"/>
      <c r="AT345" s="146" t="s">
        <v>138</v>
      </c>
      <c r="AU345" s="146" t="s">
        <v>78</v>
      </c>
      <c r="AV345" s="12" t="s">
        <v>74</v>
      </c>
      <c r="AW345" s="12" t="s">
        <v>26</v>
      </c>
      <c r="AX345" s="12" t="s">
        <v>69</v>
      </c>
      <c r="AY345" s="146" t="s">
        <v>126</v>
      </c>
    </row>
    <row r="346" spans="2:65" s="13" customFormat="1" ht="10.199999999999999">
      <c r="B346" s="150"/>
      <c r="D346" s="140" t="s">
        <v>138</v>
      </c>
      <c r="E346" s="151" t="s">
        <v>1</v>
      </c>
      <c r="F346" s="152" t="s">
        <v>415</v>
      </c>
      <c r="H346" s="153">
        <v>45.48</v>
      </c>
      <c r="L346" s="150"/>
      <c r="M346" s="154"/>
      <c r="T346" s="155"/>
      <c r="AT346" s="151" t="s">
        <v>138</v>
      </c>
      <c r="AU346" s="151" t="s">
        <v>78</v>
      </c>
      <c r="AV346" s="13" t="s">
        <v>78</v>
      </c>
      <c r="AW346" s="13" t="s">
        <v>26</v>
      </c>
      <c r="AX346" s="13" t="s">
        <v>74</v>
      </c>
      <c r="AY346" s="151" t="s">
        <v>126</v>
      </c>
    </row>
    <row r="347" spans="2:65" s="1" customFormat="1" ht="24.15" customHeight="1">
      <c r="B347" s="127"/>
      <c r="C347" s="156" t="s">
        <v>422</v>
      </c>
      <c r="D347" s="156" t="s">
        <v>182</v>
      </c>
      <c r="E347" s="157" t="s">
        <v>423</v>
      </c>
      <c r="F347" s="158" t="s">
        <v>424</v>
      </c>
      <c r="G347" s="159" t="s">
        <v>174</v>
      </c>
      <c r="H347" s="160">
        <v>51.097000000000001</v>
      </c>
      <c r="I347" s="161"/>
      <c r="J347" s="161">
        <f>ROUND(I347*H347,2)</f>
        <v>0</v>
      </c>
      <c r="K347" s="158"/>
      <c r="L347" s="162"/>
      <c r="M347" s="163" t="s">
        <v>1</v>
      </c>
      <c r="N347" s="164" t="s">
        <v>34</v>
      </c>
      <c r="O347" s="136">
        <v>0</v>
      </c>
      <c r="P347" s="136">
        <f>O347*H347</f>
        <v>0</v>
      </c>
      <c r="Q347" s="136">
        <v>1.1E-4</v>
      </c>
      <c r="R347" s="136">
        <f>Q347*H347</f>
        <v>5.6206700000000004E-3</v>
      </c>
      <c r="S347" s="136">
        <v>0</v>
      </c>
      <c r="T347" s="137">
        <f>S347*H347</f>
        <v>0</v>
      </c>
      <c r="AR347" s="138" t="s">
        <v>368</v>
      </c>
      <c r="AT347" s="138" t="s">
        <v>182</v>
      </c>
      <c r="AU347" s="138" t="s">
        <v>78</v>
      </c>
      <c r="AY347" s="16" t="s">
        <v>126</v>
      </c>
      <c r="BE347" s="139">
        <f>IF(N347="základní",J347,0)</f>
        <v>0</v>
      </c>
      <c r="BF347" s="139">
        <f>IF(N347="snížená",J347,0)</f>
        <v>0</v>
      </c>
      <c r="BG347" s="139">
        <f>IF(N347="zákl. přenesená",J347,0)</f>
        <v>0</v>
      </c>
      <c r="BH347" s="139">
        <f>IF(N347="sníž. přenesená",J347,0)</f>
        <v>0</v>
      </c>
      <c r="BI347" s="139">
        <f>IF(N347="nulová",J347,0)</f>
        <v>0</v>
      </c>
      <c r="BJ347" s="16" t="s">
        <v>74</v>
      </c>
      <c r="BK347" s="139">
        <f>ROUND(I347*H347,2)</f>
        <v>0</v>
      </c>
      <c r="BL347" s="16" t="s">
        <v>282</v>
      </c>
      <c r="BM347" s="138" t="s">
        <v>425</v>
      </c>
    </row>
    <row r="348" spans="2:65" s="1" customFormat="1" ht="19.2">
      <c r="B348" s="28"/>
      <c r="D348" s="140" t="s">
        <v>134</v>
      </c>
      <c r="F348" s="141" t="s">
        <v>424</v>
      </c>
      <c r="L348" s="28"/>
      <c r="M348" s="142"/>
      <c r="T348" s="52"/>
      <c r="AT348" s="16" t="s">
        <v>134</v>
      </c>
      <c r="AU348" s="16" t="s">
        <v>78</v>
      </c>
    </row>
    <row r="349" spans="2:65" s="13" customFormat="1" ht="10.199999999999999">
      <c r="B349" s="150"/>
      <c r="D349" s="140" t="s">
        <v>138</v>
      </c>
      <c r="F349" s="152" t="s">
        <v>426</v>
      </c>
      <c r="H349" s="153">
        <v>51.097000000000001</v>
      </c>
      <c r="L349" s="150"/>
      <c r="M349" s="154"/>
      <c r="T349" s="155"/>
      <c r="AT349" s="151" t="s">
        <v>138</v>
      </c>
      <c r="AU349" s="151" t="s">
        <v>78</v>
      </c>
      <c r="AV349" s="13" t="s">
        <v>78</v>
      </c>
      <c r="AW349" s="13" t="s">
        <v>3</v>
      </c>
      <c r="AX349" s="13" t="s">
        <v>74</v>
      </c>
      <c r="AY349" s="151" t="s">
        <v>126</v>
      </c>
    </row>
    <row r="350" spans="2:65" s="1" customFormat="1" ht="24.15" customHeight="1">
      <c r="B350" s="127"/>
      <c r="C350" s="128" t="s">
        <v>427</v>
      </c>
      <c r="D350" s="128" t="s">
        <v>129</v>
      </c>
      <c r="E350" s="129" t="s">
        <v>428</v>
      </c>
      <c r="F350" s="130" t="s">
        <v>429</v>
      </c>
      <c r="G350" s="131" t="s">
        <v>379</v>
      </c>
      <c r="H350" s="132">
        <v>468.86200000000002</v>
      </c>
      <c r="I350" s="133"/>
      <c r="J350" s="133">
        <f>ROUND(I350*H350,2)</f>
        <v>0</v>
      </c>
      <c r="K350" s="130"/>
      <c r="L350" s="28"/>
      <c r="M350" s="134" t="s">
        <v>1</v>
      </c>
      <c r="N350" s="135" t="s">
        <v>34</v>
      </c>
      <c r="O350" s="136">
        <v>0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282</v>
      </c>
      <c r="AT350" s="138" t="s">
        <v>129</v>
      </c>
      <c r="AU350" s="138" t="s">
        <v>78</v>
      </c>
      <c r="AY350" s="16" t="s">
        <v>126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6" t="s">
        <v>74</v>
      </c>
      <c r="BK350" s="139">
        <f>ROUND(I350*H350,2)</f>
        <v>0</v>
      </c>
      <c r="BL350" s="16" t="s">
        <v>282</v>
      </c>
      <c r="BM350" s="138" t="s">
        <v>430</v>
      </c>
    </row>
    <row r="351" spans="2:65" s="1" customFormat="1" ht="48">
      <c r="B351" s="28"/>
      <c r="D351" s="140" t="s">
        <v>134</v>
      </c>
      <c r="F351" s="141" t="s">
        <v>431</v>
      </c>
      <c r="L351" s="28"/>
      <c r="M351" s="142"/>
      <c r="T351" s="52"/>
      <c r="AT351" s="16" t="s">
        <v>134</v>
      </c>
      <c r="AU351" s="16" t="s">
        <v>78</v>
      </c>
    </row>
    <row r="352" spans="2:65" s="1" customFormat="1" ht="10.199999999999999">
      <c r="B352" s="28"/>
      <c r="D352" s="143" t="s">
        <v>136</v>
      </c>
      <c r="F352" s="144" t="s">
        <v>432</v>
      </c>
      <c r="L352" s="28"/>
      <c r="M352" s="142"/>
      <c r="T352" s="52"/>
      <c r="AT352" s="16" t="s">
        <v>136</v>
      </c>
      <c r="AU352" s="16" t="s">
        <v>78</v>
      </c>
    </row>
    <row r="353" spans="2:65" s="11" customFormat="1" ht="22.8" customHeight="1">
      <c r="B353" s="116"/>
      <c r="D353" s="117" t="s">
        <v>68</v>
      </c>
      <c r="E353" s="125" t="s">
        <v>433</v>
      </c>
      <c r="F353" s="125" t="s">
        <v>434</v>
      </c>
      <c r="J353" s="126">
        <f>BK353</f>
        <v>0</v>
      </c>
      <c r="L353" s="116"/>
      <c r="M353" s="120"/>
      <c r="P353" s="121">
        <f>SUM(P354:P400)</f>
        <v>35.282000000000004</v>
      </c>
      <c r="R353" s="121">
        <f>SUM(R354:R400)</f>
        <v>0.88617732999999999</v>
      </c>
      <c r="T353" s="122">
        <f>SUM(T354:T400)</f>
        <v>0</v>
      </c>
      <c r="AR353" s="117" t="s">
        <v>78</v>
      </c>
      <c r="AT353" s="123" t="s">
        <v>68</v>
      </c>
      <c r="AU353" s="123" t="s">
        <v>74</v>
      </c>
      <c r="AY353" s="117" t="s">
        <v>126</v>
      </c>
      <c r="BK353" s="124">
        <f>SUM(BK354:BK400)</f>
        <v>0</v>
      </c>
    </row>
    <row r="354" spans="2:65" s="1" customFormat="1" ht="24.15" customHeight="1">
      <c r="B354" s="127"/>
      <c r="C354" s="128" t="s">
        <v>435</v>
      </c>
      <c r="D354" s="128" t="s">
        <v>129</v>
      </c>
      <c r="E354" s="129" t="s">
        <v>436</v>
      </c>
      <c r="F354" s="130" t="s">
        <v>437</v>
      </c>
      <c r="G354" s="131" t="s">
        <v>174</v>
      </c>
      <c r="H354" s="132">
        <v>45.484999999999999</v>
      </c>
      <c r="I354" s="133"/>
      <c r="J354" s="133">
        <f>ROUND(I354*H354,2)</f>
        <v>0</v>
      </c>
      <c r="K354" s="130"/>
      <c r="L354" s="28"/>
      <c r="M354" s="134" t="s">
        <v>1</v>
      </c>
      <c r="N354" s="135" t="s">
        <v>34</v>
      </c>
      <c r="O354" s="136">
        <v>3.5000000000000003E-2</v>
      </c>
      <c r="P354" s="136">
        <f>O354*H354</f>
        <v>1.5919750000000001</v>
      </c>
      <c r="Q354" s="136">
        <v>0</v>
      </c>
      <c r="R354" s="136">
        <f>Q354*H354</f>
        <v>0</v>
      </c>
      <c r="S354" s="136">
        <v>0</v>
      </c>
      <c r="T354" s="137">
        <f>S354*H354</f>
        <v>0</v>
      </c>
      <c r="AR354" s="138" t="s">
        <v>282</v>
      </c>
      <c r="AT354" s="138" t="s">
        <v>129</v>
      </c>
      <c r="AU354" s="138" t="s">
        <v>78</v>
      </c>
      <c r="AY354" s="16" t="s">
        <v>126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6" t="s">
        <v>74</v>
      </c>
      <c r="BK354" s="139">
        <f>ROUND(I354*H354,2)</f>
        <v>0</v>
      </c>
      <c r="BL354" s="16" t="s">
        <v>282</v>
      </c>
      <c r="BM354" s="138" t="s">
        <v>438</v>
      </c>
    </row>
    <row r="355" spans="2:65" s="1" customFormat="1" ht="19.2">
      <c r="B355" s="28"/>
      <c r="D355" s="140" t="s">
        <v>134</v>
      </c>
      <c r="F355" s="141" t="s">
        <v>439</v>
      </c>
      <c r="L355" s="28"/>
      <c r="M355" s="142"/>
      <c r="T355" s="52"/>
      <c r="AT355" s="16" t="s">
        <v>134</v>
      </c>
      <c r="AU355" s="16" t="s">
        <v>78</v>
      </c>
    </row>
    <row r="356" spans="2:65" s="1" customFormat="1" ht="10.199999999999999">
      <c r="B356" s="28"/>
      <c r="D356" s="143" t="s">
        <v>136</v>
      </c>
      <c r="F356" s="144" t="s">
        <v>440</v>
      </c>
      <c r="L356" s="28"/>
      <c r="M356" s="142"/>
      <c r="T356" s="52"/>
      <c r="AT356" s="16" t="s">
        <v>136</v>
      </c>
      <c r="AU356" s="16" t="s">
        <v>78</v>
      </c>
    </row>
    <row r="357" spans="2:65" s="12" customFormat="1" ht="10.199999999999999">
      <c r="B357" s="145"/>
      <c r="D357" s="140" t="s">
        <v>138</v>
      </c>
      <c r="E357" s="146" t="s">
        <v>1</v>
      </c>
      <c r="F357" s="147" t="s">
        <v>178</v>
      </c>
      <c r="H357" s="146" t="s">
        <v>1</v>
      </c>
      <c r="L357" s="145"/>
      <c r="M357" s="148"/>
      <c r="T357" s="149"/>
      <c r="AT357" s="146" t="s">
        <v>138</v>
      </c>
      <c r="AU357" s="146" t="s">
        <v>78</v>
      </c>
      <c r="AV357" s="12" t="s">
        <v>74</v>
      </c>
      <c r="AW357" s="12" t="s">
        <v>26</v>
      </c>
      <c r="AX357" s="12" t="s">
        <v>69</v>
      </c>
      <c r="AY357" s="146" t="s">
        <v>126</v>
      </c>
    </row>
    <row r="358" spans="2:65" s="12" customFormat="1" ht="10.199999999999999">
      <c r="B358" s="145"/>
      <c r="D358" s="140" t="s">
        <v>138</v>
      </c>
      <c r="E358" s="146" t="s">
        <v>1</v>
      </c>
      <c r="F358" s="147" t="s">
        <v>179</v>
      </c>
      <c r="H358" s="146" t="s">
        <v>1</v>
      </c>
      <c r="L358" s="145"/>
      <c r="M358" s="148"/>
      <c r="T358" s="149"/>
      <c r="AT358" s="146" t="s">
        <v>138</v>
      </c>
      <c r="AU358" s="146" t="s">
        <v>78</v>
      </c>
      <c r="AV358" s="12" t="s">
        <v>74</v>
      </c>
      <c r="AW358" s="12" t="s">
        <v>26</v>
      </c>
      <c r="AX358" s="12" t="s">
        <v>69</v>
      </c>
      <c r="AY358" s="146" t="s">
        <v>126</v>
      </c>
    </row>
    <row r="359" spans="2:65" s="13" customFormat="1" ht="10.199999999999999">
      <c r="B359" s="150"/>
      <c r="D359" s="140" t="s">
        <v>138</v>
      </c>
      <c r="E359" s="151" t="s">
        <v>1</v>
      </c>
      <c r="F359" s="152" t="s">
        <v>180</v>
      </c>
      <c r="H359" s="153">
        <v>45.484999999999999</v>
      </c>
      <c r="L359" s="150"/>
      <c r="M359" s="154"/>
      <c r="T359" s="155"/>
      <c r="AT359" s="151" t="s">
        <v>138</v>
      </c>
      <c r="AU359" s="151" t="s">
        <v>78</v>
      </c>
      <c r="AV359" s="13" t="s">
        <v>78</v>
      </c>
      <c r="AW359" s="13" t="s">
        <v>26</v>
      </c>
      <c r="AX359" s="13" t="s">
        <v>74</v>
      </c>
      <c r="AY359" s="151" t="s">
        <v>126</v>
      </c>
    </row>
    <row r="360" spans="2:65" s="1" customFormat="1" ht="16.5" customHeight="1">
      <c r="B360" s="127"/>
      <c r="C360" s="128" t="s">
        <v>441</v>
      </c>
      <c r="D360" s="128" t="s">
        <v>129</v>
      </c>
      <c r="E360" s="129" t="s">
        <v>442</v>
      </c>
      <c r="F360" s="130" t="s">
        <v>443</v>
      </c>
      <c r="G360" s="131" t="s">
        <v>174</v>
      </c>
      <c r="H360" s="132">
        <v>45.484999999999999</v>
      </c>
      <c r="I360" s="133"/>
      <c r="J360" s="133">
        <f>ROUND(I360*H360,2)</f>
        <v>0</v>
      </c>
      <c r="K360" s="130"/>
      <c r="L360" s="28"/>
      <c r="M360" s="134" t="s">
        <v>1</v>
      </c>
      <c r="N360" s="135" t="s">
        <v>34</v>
      </c>
      <c r="O360" s="136">
        <v>2.4E-2</v>
      </c>
      <c r="P360" s="136">
        <f>O360*H360</f>
        <v>1.0916399999999999</v>
      </c>
      <c r="Q360" s="136">
        <v>0</v>
      </c>
      <c r="R360" s="136">
        <f>Q360*H360</f>
        <v>0</v>
      </c>
      <c r="S360" s="136">
        <v>0</v>
      </c>
      <c r="T360" s="137">
        <f>S360*H360</f>
        <v>0</v>
      </c>
      <c r="AR360" s="138" t="s">
        <v>282</v>
      </c>
      <c r="AT360" s="138" t="s">
        <v>129</v>
      </c>
      <c r="AU360" s="138" t="s">
        <v>78</v>
      </c>
      <c r="AY360" s="16" t="s">
        <v>126</v>
      </c>
      <c r="BE360" s="139">
        <f>IF(N360="základní",J360,0)</f>
        <v>0</v>
      </c>
      <c r="BF360" s="139">
        <f>IF(N360="snížená",J360,0)</f>
        <v>0</v>
      </c>
      <c r="BG360" s="139">
        <f>IF(N360="zákl. přenesená",J360,0)</f>
        <v>0</v>
      </c>
      <c r="BH360" s="139">
        <f>IF(N360="sníž. přenesená",J360,0)</f>
        <v>0</v>
      </c>
      <c r="BI360" s="139">
        <f>IF(N360="nulová",J360,0)</f>
        <v>0</v>
      </c>
      <c r="BJ360" s="16" t="s">
        <v>74</v>
      </c>
      <c r="BK360" s="139">
        <f>ROUND(I360*H360,2)</f>
        <v>0</v>
      </c>
      <c r="BL360" s="16" t="s">
        <v>282</v>
      </c>
      <c r="BM360" s="138" t="s">
        <v>444</v>
      </c>
    </row>
    <row r="361" spans="2:65" s="1" customFormat="1" ht="10.199999999999999">
      <c r="B361" s="28"/>
      <c r="D361" s="140" t="s">
        <v>134</v>
      </c>
      <c r="F361" s="141" t="s">
        <v>445</v>
      </c>
      <c r="L361" s="28"/>
      <c r="M361" s="142"/>
      <c r="T361" s="52"/>
      <c r="AT361" s="16" t="s">
        <v>134</v>
      </c>
      <c r="AU361" s="16" t="s">
        <v>78</v>
      </c>
    </row>
    <row r="362" spans="2:65" s="1" customFormat="1" ht="10.199999999999999">
      <c r="B362" s="28"/>
      <c r="D362" s="143" t="s">
        <v>136</v>
      </c>
      <c r="F362" s="144" t="s">
        <v>446</v>
      </c>
      <c r="L362" s="28"/>
      <c r="M362" s="142"/>
      <c r="T362" s="52"/>
      <c r="AT362" s="16" t="s">
        <v>136</v>
      </c>
      <c r="AU362" s="16" t="s">
        <v>78</v>
      </c>
    </row>
    <row r="363" spans="2:65" s="12" customFormat="1" ht="10.199999999999999">
      <c r="B363" s="145"/>
      <c r="D363" s="140" t="s">
        <v>138</v>
      </c>
      <c r="E363" s="146" t="s">
        <v>1</v>
      </c>
      <c r="F363" s="147" t="s">
        <v>178</v>
      </c>
      <c r="H363" s="146" t="s">
        <v>1</v>
      </c>
      <c r="L363" s="145"/>
      <c r="M363" s="148"/>
      <c r="T363" s="149"/>
      <c r="AT363" s="146" t="s">
        <v>138</v>
      </c>
      <c r="AU363" s="146" t="s">
        <v>78</v>
      </c>
      <c r="AV363" s="12" t="s">
        <v>74</v>
      </c>
      <c r="AW363" s="12" t="s">
        <v>26</v>
      </c>
      <c r="AX363" s="12" t="s">
        <v>69</v>
      </c>
      <c r="AY363" s="146" t="s">
        <v>126</v>
      </c>
    </row>
    <row r="364" spans="2:65" s="12" customFormat="1" ht="10.199999999999999">
      <c r="B364" s="145"/>
      <c r="D364" s="140" t="s">
        <v>138</v>
      </c>
      <c r="E364" s="146" t="s">
        <v>1</v>
      </c>
      <c r="F364" s="147" t="s">
        <v>179</v>
      </c>
      <c r="H364" s="146" t="s">
        <v>1</v>
      </c>
      <c r="L364" s="145"/>
      <c r="M364" s="148"/>
      <c r="T364" s="149"/>
      <c r="AT364" s="146" t="s">
        <v>138</v>
      </c>
      <c r="AU364" s="146" t="s">
        <v>78</v>
      </c>
      <c r="AV364" s="12" t="s">
        <v>74</v>
      </c>
      <c r="AW364" s="12" t="s">
        <v>26</v>
      </c>
      <c r="AX364" s="12" t="s">
        <v>69</v>
      </c>
      <c r="AY364" s="146" t="s">
        <v>126</v>
      </c>
    </row>
    <row r="365" spans="2:65" s="13" customFormat="1" ht="10.199999999999999">
      <c r="B365" s="150"/>
      <c r="D365" s="140" t="s">
        <v>138</v>
      </c>
      <c r="E365" s="151" t="s">
        <v>1</v>
      </c>
      <c r="F365" s="152" t="s">
        <v>180</v>
      </c>
      <c r="H365" s="153">
        <v>45.484999999999999</v>
      </c>
      <c r="L365" s="150"/>
      <c r="M365" s="154"/>
      <c r="T365" s="155"/>
      <c r="AT365" s="151" t="s">
        <v>138</v>
      </c>
      <c r="AU365" s="151" t="s">
        <v>78</v>
      </c>
      <c r="AV365" s="13" t="s">
        <v>78</v>
      </c>
      <c r="AW365" s="13" t="s">
        <v>26</v>
      </c>
      <c r="AX365" s="13" t="s">
        <v>74</v>
      </c>
      <c r="AY365" s="151" t="s">
        <v>126</v>
      </c>
    </row>
    <row r="366" spans="2:65" s="1" customFormat="1" ht="24.15" customHeight="1">
      <c r="B366" s="127"/>
      <c r="C366" s="128" t="s">
        <v>447</v>
      </c>
      <c r="D366" s="128" t="s">
        <v>129</v>
      </c>
      <c r="E366" s="129" t="s">
        <v>448</v>
      </c>
      <c r="F366" s="130" t="s">
        <v>449</v>
      </c>
      <c r="G366" s="131" t="s">
        <v>174</v>
      </c>
      <c r="H366" s="132">
        <v>45.484999999999999</v>
      </c>
      <c r="I366" s="133"/>
      <c r="J366" s="133">
        <f>ROUND(I366*H366,2)</f>
        <v>0</v>
      </c>
      <c r="K366" s="130"/>
      <c r="L366" s="28"/>
      <c r="M366" s="134" t="s">
        <v>1</v>
      </c>
      <c r="N366" s="135" t="s">
        <v>34</v>
      </c>
      <c r="O366" s="136">
        <v>5.8000000000000003E-2</v>
      </c>
      <c r="P366" s="136">
        <f>O366*H366</f>
        <v>2.6381300000000003</v>
      </c>
      <c r="Q366" s="136">
        <v>3.0000000000000001E-5</v>
      </c>
      <c r="R366" s="136">
        <f>Q366*H366</f>
        <v>1.36455E-3</v>
      </c>
      <c r="S366" s="136">
        <v>0</v>
      </c>
      <c r="T366" s="137">
        <f>S366*H366</f>
        <v>0</v>
      </c>
      <c r="AR366" s="138" t="s">
        <v>282</v>
      </c>
      <c r="AT366" s="138" t="s">
        <v>129</v>
      </c>
      <c r="AU366" s="138" t="s">
        <v>78</v>
      </c>
      <c r="AY366" s="16" t="s">
        <v>126</v>
      </c>
      <c r="BE366" s="139">
        <f>IF(N366="základní",J366,0)</f>
        <v>0</v>
      </c>
      <c r="BF366" s="139">
        <f>IF(N366="snížená",J366,0)</f>
        <v>0</v>
      </c>
      <c r="BG366" s="139">
        <f>IF(N366="zákl. přenesená",J366,0)</f>
        <v>0</v>
      </c>
      <c r="BH366" s="139">
        <f>IF(N366="sníž. přenesená",J366,0)</f>
        <v>0</v>
      </c>
      <c r="BI366" s="139">
        <f>IF(N366="nulová",J366,0)</f>
        <v>0</v>
      </c>
      <c r="BJ366" s="16" t="s">
        <v>74</v>
      </c>
      <c r="BK366" s="139">
        <f>ROUND(I366*H366,2)</f>
        <v>0</v>
      </c>
      <c r="BL366" s="16" t="s">
        <v>282</v>
      </c>
      <c r="BM366" s="138" t="s">
        <v>450</v>
      </c>
    </row>
    <row r="367" spans="2:65" s="1" customFormat="1" ht="19.2">
      <c r="B367" s="28"/>
      <c r="D367" s="140" t="s">
        <v>134</v>
      </c>
      <c r="F367" s="141" t="s">
        <v>451</v>
      </c>
      <c r="L367" s="28"/>
      <c r="M367" s="142"/>
      <c r="T367" s="52"/>
      <c r="AT367" s="16" t="s">
        <v>134</v>
      </c>
      <c r="AU367" s="16" t="s">
        <v>78</v>
      </c>
    </row>
    <row r="368" spans="2:65" s="1" customFormat="1" ht="10.199999999999999">
      <c r="B368" s="28"/>
      <c r="D368" s="143" t="s">
        <v>136</v>
      </c>
      <c r="F368" s="144" t="s">
        <v>452</v>
      </c>
      <c r="L368" s="28"/>
      <c r="M368" s="142"/>
      <c r="T368" s="52"/>
      <c r="AT368" s="16" t="s">
        <v>136</v>
      </c>
      <c r="AU368" s="16" t="s">
        <v>78</v>
      </c>
    </row>
    <row r="369" spans="2:65" s="12" customFormat="1" ht="10.199999999999999">
      <c r="B369" s="145"/>
      <c r="D369" s="140" t="s">
        <v>138</v>
      </c>
      <c r="E369" s="146" t="s">
        <v>1</v>
      </c>
      <c r="F369" s="147" t="s">
        <v>178</v>
      </c>
      <c r="H369" s="146" t="s">
        <v>1</v>
      </c>
      <c r="L369" s="145"/>
      <c r="M369" s="148"/>
      <c r="T369" s="149"/>
      <c r="AT369" s="146" t="s">
        <v>138</v>
      </c>
      <c r="AU369" s="146" t="s">
        <v>78</v>
      </c>
      <c r="AV369" s="12" t="s">
        <v>74</v>
      </c>
      <c r="AW369" s="12" t="s">
        <v>26</v>
      </c>
      <c r="AX369" s="12" t="s">
        <v>69</v>
      </c>
      <c r="AY369" s="146" t="s">
        <v>126</v>
      </c>
    </row>
    <row r="370" spans="2:65" s="12" customFormat="1" ht="10.199999999999999">
      <c r="B370" s="145"/>
      <c r="D370" s="140" t="s">
        <v>138</v>
      </c>
      <c r="E370" s="146" t="s">
        <v>1</v>
      </c>
      <c r="F370" s="147" t="s">
        <v>179</v>
      </c>
      <c r="H370" s="146" t="s">
        <v>1</v>
      </c>
      <c r="L370" s="145"/>
      <c r="M370" s="148"/>
      <c r="T370" s="149"/>
      <c r="AT370" s="146" t="s">
        <v>138</v>
      </c>
      <c r="AU370" s="146" t="s">
        <v>78</v>
      </c>
      <c r="AV370" s="12" t="s">
        <v>74</v>
      </c>
      <c r="AW370" s="12" t="s">
        <v>26</v>
      </c>
      <c r="AX370" s="12" t="s">
        <v>69</v>
      </c>
      <c r="AY370" s="146" t="s">
        <v>126</v>
      </c>
    </row>
    <row r="371" spans="2:65" s="13" customFormat="1" ht="10.199999999999999">
      <c r="B371" s="150"/>
      <c r="D371" s="140" t="s">
        <v>138</v>
      </c>
      <c r="E371" s="151" t="s">
        <v>1</v>
      </c>
      <c r="F371" s="152" t="s">
        <v>180</v>
      </c>
      <c r="H371" s="153">
        <v>45.484999999999999</v>
      </c>
      <c r="L371" s="150"/>
      <c r="M371" s="154"/>
      <c r="T371" s="155"/>
      <c r="AT371" s="151" t="s">
        <v>138</v>
      </c>
      <c r="AU371" s="151" t="s">
        <v>78</v>
      </c>
      <c r="AV371" s="13" t="s">
        <v>78</v>
      </c>
      <c r="AW371" s="13" t="s">
        <v>26</v>
      </c>
      <c r="AX371" s="13" t="s">
        <v>74</v>
      </c>
      <c r="AY371" s="151" t="s">
        <v>126</v>
      </c>
    </row>
    <row r="372" spans="2:65" s="1" customFormat="1" ht="37.799999999999997" customHeight="1">
      <c r="B372" s="127"/>
      <c r="C372" s="128" t="s">
        <v>453</v>
      </c>
      <c r="D372" s="128" t="s">
        <v>129</v>
      </c>
      <c r="E372" s="129" t="s">
        <v>454</v>
      </c>
      <c r="F372" s="130" t="s">
        <v>455</v>
      </c>
      <c r="G372" s="131" t="s">
        <v>174</v>
      </c>
      <c r="H372" s="132">
        <v>45.484999999999999</v>
      </c>
      <c r="I372" s="133"/>
      <c r="J372" s="133">
        <f>ROUND(I372*H372,2)</f>
        <v>0</v>
      </c>
      <c r="K372" s="130"/>
      <c r="L372" s="28"/>
      <c r="M372" s="134" t="s">
        <v>1</v>
      </c>
      <c r="N372" s="135" t="s">
        <v>34</v>
      </c>
      <c r="O372" s="136">
        <v>0.35</v>
      </c>
      <c r="P372" s="136">
        <f>O372*H372</f>
        <v>15.919749999999999</v>
      </c>
      <c r="Q372" s="136">
        <v>1.4999999999999999E-2</v>
      </c>
      <c r="R372" s="136">
        <f>Q372*H372</f>
        <v>0.68227499999999996</v>
      </c>
      <c r="S372" s="136">
        <v>0</v>
      </c>
      <c r="T372" s="137">
        <f>S372*H372</f>
        <v>0</v>
      </c>
      <c r="AR372" s="138" t="s">
        <v>282</v>
      </c>
      <c r="AT372" s="138" t="s">
        <v>129</v>
      </c>
      <c r="AU372" s="138" t="s">
        <v>78</v>
      </c>
      <c r="AY372" s="16" t="s">
        <v>126</v>
      </c>
      <c r="BE372" s="139">
        <f>IF(N372="základní",J372,0)</f>
        <v>0</v>
      </c>
      <c r="BF372" s="139">
        <f>IF(N372="snížená",J372,0)</f>
        <v>0</v>
      </c>
      <c r="BG372" s="139">
        <f>IF(N372="zákl. přenesená",J372,0)</f>
        <v>0</v>
      </c>
      <c r="BH372" s="139">
        <f>IF(N372="sníž. přenesená",J372,0)</f>
        <v>0</v>
      </c>
      <c r="BI372" s="139">
        <f>IF(N372="nulová",J372,0)</f>
        <v>0</v>
      </c>
      <c r="BJ372" s="16" t="s">
        <v>74</v>
      </c>
      <c r="BK372" s="139">
        <f>ROUND(I372*H372,2)</f>
        <v>0</v>
      </c>
      <c r="BL372" s="16" t="s">
        <v>282</v>
      </c>
      <c r="BM372" s="138" t="s">
        <v>456</v>
      </c>
    </row>
    <row r="373" spans="2:65" s="1" customFormat="1" ht="28.8">
      <c r="B373" s="28"/>
      <c r="D373" s="140" t="s">
        <v>134</v>
      </c>
      <c r="F373" s="141" t="s">
        <v>457</v>
      </c>
      <c r="L373" s="28"/>
      <c r="M373" s="142"/>
      <c r="T373" s="52"/>
      <c r="AT373" s="16" t="s">
        <v>134</v>
      </c>
      <c r="AU373" s="16" t="s">
        <v>78</v>
      </c>
    </row>
    <row r="374" spans="2:65" s="1" customFormat="1" ht="10.199999999999999">
      <c r="B374" s="28"/>
      <c r="D374" s="143" t="s">
        <v>136</v>
      </c>
      <c r="F374" s="144" t="s">
        <v>458</v>
      </c>
      <c r="L374" s="28"/>
      <c r="M374" s="142"/>
      <c r="T374" s="52"/>
      <c r="AT374" s="16" t="s">
        <v>136</v>
      </c>
      <c r="AU374" s="16" t="s">
        <v>78</v>
      </c>
    </row>
    <row r="375" spans="2:65" s="12" customFormat="1" ht="10.199999999999999">
      <c r="B375" s="145"/>
      <c r="D375" s="140" t="s">
        <v>138</v>
      </c>
      <c r="E375" s="146" t="s">
        <v>1</v>
      </c>
      <c r="F375" s="147" t="s">
        <v>178</v>
      </c>
      <c r="H375" s="146" t="s">
        <v>1</v>
      </c>
      <c r="L375" s="145"/>
      <c r="M375" s="148"/>
      <c r="T375" s="149"/>
      <c r="AT375" s="146" t="s">
        <v>138</v>
      </c>
      <c r="AU375" s="146" t="s">
        <v>78</v>
      </c>
      <c r="AV375" s="12" t="s">
        <v>74</v>
      </c>
      <c r="AW375" s="12" t="s">
        <v>26</v>
      </c>
      <c r="AX375" s="12" t="s">
        <v>69</v>
      </c>
      <c r="AY375" s="146" t="s">
        <v>126</v>
      </c>
    </row>
    <row r="376" spans="2:65" s="12" customFormat="1" ht="10.199999999999999">
      <c r="B376" s="145"/>
      <c r="D376" s="140" t="s">
        <v>138</v>
      </c>
      <c r="E376" s="146" t="s">
        <v>1</v>
      </c>
      <c r="F376" s="147" t="s">
        <v>179</v>
      </c>
      <c r="H376" s="146" t="s">
        <v>1</v>
      </c>
      <c r="L376" s="145"/>
      <c r="M376" s="148"/>
      <c r="T376" s="149"/>
      <c r="AT376" s="146" t="s">
        <v>138</v>
      </c>
      <c r="AU376" s="146" t="s">
        <v>78</v>
      </c>
      <c r="AV376" s="12" t="s">
        <v>74</v>
      </c>
      <c r="AW376" s="12" t="s">
        <v>26</v>
      </c>
      <c r="AX376" s="12" t="s">
        <v>69</v>
      </c>
      <c r="AY376" s="146" t="s">
        <v>126</v>
      </c>
    </row>
    <row r="377" spans="2:65" s="13" customFormat="1" ht="10.199999999999999">
      <c r="B377" s="150"/>
      <c r="D377" s="140" t="s">
        <v>138</v>
      </c>
      <c r="E377" s="151" t="s">
        <v>1</v>
      </c>
      <c r="F377" s="152" t="s">
        <v>180</v>
      </c>
      <c r="H377" s="153">
        <v>45.484999999999999</v>
      </c>
      <c r="L377" s="150"/>
      <c r="M377" s="154"/>
      <c r="T377" s="155"/>
      <c r="AT377" s="151" t="s">
        <v>138</v>
      </c>
      <c r="AU377" s="151" t="s">
        <v>78</v>
      </c>
      <c r="AV377" s="13" t="s">
        <v>78</v>
      </c>
      <c r="AW377" s="13" t="s">
        <v>26</v>
      </c>
      <c r="AX377" s="13" t="s">
        <v>74</v>
      </c>
      <c r="AY377" s="151" t="s">
        <v>126</v>
      </c>
    </row>
    <row r="378" spans="2:65" s="1" customFormat="1" ht="16.5" customHeight="1">
      <c r="B378" s="127"/>
      <c r="C378" s="128" t="s">
        <v>459</v>
      </c>
      <c r="D378" s="128" t="s">
        <v>129</v>
      </c>
      <c r="E378" s="129" t="s">
        <v>460</v>
      </c>
      <c r="F378" s="130" t="s">
        <v>461</v>
      </c>
      <c r="G378" s="131" t="s">
        <v>174</v>
      </c>
      <c r="H378" s="132">
        <v>45.484999999999999</v>
      </c>
      <c r="I378" s="133"/>
      <c r="J378" s="133">
        <f>ROUND(I378*H378,2)</f>
        <v>0</v>
      </c>
      <c r="K378" s="130"/>
      <c r="L378" s="28"/>
      <c r="M378" s="134" t="s">
        <v>1</v>
      </c>
      <c r="N378" s="135" t="s">
        <v>34</v>
      </c>
      <c r="O378" s="136">
        <v>0.23300000000000001</v>
      </c>
      <c r="P378" s="136">
        <f>O378*H378</f>
        <v>10.598005000000001</v>
      </c>
      <c r="Q378" s="136">
        <v>2.9999999999999997E-4</v>
      </c>
      <c r="R378" s="136">
        <f>Q378*H378</f>
        <v>1.3645499999999998E-2</v>
      </c>
      <c r="S378" s="136">
        <v>0</v>
      </c>
      <c r="T378" s="137">
        <f>S378*H378</f>
        <v>0</v>
      </c>
      <c r="AR378" s="138" t="s">
        <v>282</v>
      </c>
      <c r="AT378" s="138" t="s">
        <v>129</v>
      </c>
      <c r="AU378" s="138" t="s">
        <v>78</v>
      </c>
      <c r="AY378" s="16" t="s">
        <v>126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6" t="s">
        <v>74</v>
      </c>
      <c r="BK378" s="139">
        <f>ROUND(I378*H378,2)</f>
        <v>0</v>
      </c>
      <c r="BL378" s="16" t="s">
        <v>282</v>
      </c>
      <c r="BM378" s="138" t="s">
        <v>462</v>
      </c>
    </row>
    <row r="379" spans="2:65" s="1" customFormat="1" ht="19.2">
      <c r="B379" s="28"/>
      <c r="D379" s="140" t="s">
        <v>134</v>
      </c>
      <c r="F379" s="141" t="s">
        <v>463</v>
      </c>
      <c r="L379" s="28"/>
      <c r="M379" s="142"/>
      <c r="T379" s="52"/>
      <c r="AT379" s="16" t="s">
        <v>134</v>
      </c>
      <c r="AU379" s="16" t="s">
        <v>78</v>
      </c>
    </row>
    <row r="380" spans="2:65" s="1" customFormat="1" ht="10.199999999999999">
      <c r="B380" s="28"/>
      <c r="D380" s="143" t="s">
        <v>136</v>
      </c>
      <c r="F380" s="144" t="s">
        <v>464</v>
      </c>
      <c r="L380" s="28"/>
      <c r="M380" s="142"/>
      <c r="T380" s="52"/>
      <c r="AT380" s="16" t="s">
        <v>136</v>
      </c>
      <c r="AU380" s="16" t="s">
        <v>78</v>
      </c>
    </row>
    <row r="381" spans="2:65" s="12" customFormat="1" ht="10.199999999999999">
      <c r="B381" s="145"/>
      <c r="D381" s="140" t="s">
        <v>138</v>
      </c>
      <c r="E381" s="146" t="s">
        <v>1</v>
      </c>
      <c r="F381" s="147" t="s">
        <v>178</v>
      </c>
      <c r="H381" s="146" t="s">
        <v>1</v>
      </c>
      <c r="L381" s="145"/>
      <c r="M381" s="148"/>
      <c r="T381" s="149"/>
      <c r="AT381" s="146" t="s">
        <v>138</v>
      </c>
      <c r="AU381" s="146" t="s">
        <v>78</v>
      </c>
      <c r="AV381" s="12" t="s">
        <v>74</v>
      </c>
      <c r="AW381" s="12" t="s">
        <v>26</v>
      </c>
      <c r="AX381" s="12" t="s">
        <v>69</v>
      </c>
      <c r="AY381" s="146" t="s">
        <v>126</v>
      </c>
    </row>
    <row r="382" spans="2:65" s="12" customFormat="1" ht="10.199999999999999">
      <c r="B382" s="145"/>
      <c r="D382" s="140" t="s">
        <v>138</v>
      </c>
      <c r="E382" s="146" t="s">
        <v>1</v>
      </c>
      <c r="F382" s="147" t="s">
        <v>179</v>
      </c>
      <c r="H382" s="146" t="s">
        <v>1</v>
      </c>
      <c r="L382" s="145"/>
      <c r="M382" s="148"/>
      <c r="T382" s="149"/>
      <c r="AT382" s="146" t="s">
        <v>138</v>
      </c>
      <c r="AU382" s="146" t="s">
        <v>78</v>
      </c>
      <c r="AV382" s="12" t="s">
        <v>74</v>
      </c>
      <c r="AW382" s="12" t="s">
        <v>26</v>
      </c>
      <c r="AX382" s="12" t="s">
        <v>69</v>
      </c>
      <c r="AY382" s="146" t="s">
        <v>126</v>
      </c>
    </row>
    <row r="383" spans="2:65" s="13" customFormat="1" ht="10.199999999999999">
      <c r="B383" s="150"/>
      <c r="D383" s="140" t="s">
        <v>138</v>
      </c>
      <c r="E383" s="151" t="s">
        <v>1</v>
      </c>
      <c r="F383" s="152" t="s">
        <v>180</v>
      </c>
      <c r="H383" s="153">
        <v>45.484999999999999</v>
      </c>
      <c r="L383" s="150"/>
      <c r="M383" s="154"/>
      <c r="T383" s="155"/>
      <c r="AT383" s="151" t="s">
        <v>138</v>
      </c>
      <c r="AU383" s="151" t="s">
        <v>78</v>
      </c>
      <c r="AV383" s="13" t="s">
        <v>78</v>
      </c>
      <c r="AW383" s="13" t="s">
        <v>26</v>
      </c>
      <c r="AX383" s="13" t="s">
        <v>74</v>
      </c>
      <c r="AY383" s="151" t="s">
        <v>126</v>
      </c>
    </row>
    <row r="384" spans="2:65" s="1" customFormat="1" ht="55.5" customHeight="1">
      <c r="B384" s="127"/>
      <c r="C384" s="156" t="s">
        <v>465</v>
      </c>
      <c r="D384" s="156" t="s">
        <v>182</v>
      </c>
      <c r="E384" s="157" t="s">
        <v>466</v>
      </c>
      <c r="F384" s="158" t="s">
        <v>467</v>
      </c>
      <c r="G384" s="159" t="s">
        <v>174</v>
      </c>
      <c r="H384" s="160">
        <v>45.484999999999999</v>
      </c>
      <c r="I384" s="161"/>
      <c r="J384" s="161">
        <f>ROUND(I384*H384,2)</f>
        <v>0</v>
      </c>
      <c r="K384" s="158"/>
      <c r="L384" s="162"/>
      <c r="M384" s="163" t="s">
        <v>1</v>
      </c>
      <c r="N384" s="164" t="s">
        <v>34</v>
      </c>
      <c r="O384" s="136">
        <v>0</v>
      </c>
      <c r="P384" s="136">
        <f>O384*H384</f>
        <v>0</v>
      </c>
      <c r="Q384" s="136">
        <v>3.8999999999999998E-3</v>
      </c>
      <c r="R384" s="136">
        <f>Q384*H384</f>
        <v>0.17739149999999998</v>
      </c>
      <c r="S384" s="136">
        <v>0</v>
      </c>
      <c r="T384" s="137">
        <f>S384*H384</f>
        <v>0</v>
      </c>
      <c r="AR384" s="138" t="s">
        <v>368</v>
      </c>
      <c r="AT384" s="138" t="s">
        <v>182</v>
      </c>
      <c r="AU384" s="138" t="s">
        <v>78</v>
      </c>
      <c r="AY384" s="16" t="s">
        <v>126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6" t="s">
        <v>74</v>
      </c>
      <c r="BK384" s="139">
        <f>ROUND(I384*H384,2)</f>
        <v>0</v>
      </c>
      <c r="BL384" s="16" t="s">
        <v>282</v>
      </c>
      <c r="BM384" s="138" t="s">
        <v>468</v>
      </c>
    </row>
    <row r="385" spans="2:65" s="1" customFormat="1" ht="38.4">
      <c r="B385" s="28"/>
      <c r="D385" s="140" t="s">
        <v>134</v>
      </c>
      <c r="F385" s="141" t="s">
        <v>467</v>
      </c>
      <c r="L385" s="28"/>
      <c r="M385" s="142"/>
      <c r="T385" s="52"/>
      <c r="AT385" s="16" t="s">
        <v>134</v>
      </c>
      <c r="AU385" s="16" t="s">
        <v>78</v>
      </c>
    </row>
    <row r="386" spans="2:65" s="12" customFormat="1" ht="10.199999999999999">
      <c r="B386" s="145"/>
      <c r="D386" s="140" t="s">
        <v>138</v>
      </c>
      <c r="E386" s="146" t="s">
        <v>1</v>
      </c>
      <c r="F386" s="147" t="s">
        <v>178</v>
      </c>
      <c r="H386" s="146" t="s">
        <v>1</v>
      </c>
      <c r="L386" s="145"/>
      <c r="M386" s="148"/>
      <c r="T386" s="149"/>
      <c r="AT386" s="146" t="s">
        <v>138</v>
      </c>
      <c r="AU386" s="146" t="s">
        <v>78</v>
      </c>
      <c r="AV386" s="12" t="s">
        <v>74</v>
      </c>
      <c r="AW386" s="12" t="s">
        <v>26</v>
      </c>
      <c r="AX386" s="12" t="s">
        <v>69</v>
      </c>
      <c r="AY386" s="146" t="s">
        <v>126</v>
      </c>
    </row>
    <row r="387" spans="2:65" s="12" customFormat="1" ht="10.199999999999999">
      <c r="B387" s="145"/>
      <c r="D387" s="140" t="s">
        <v>138</v>
      </c>
      <c r="E387" s="146" t="s">
        <v>1</v>
      </c>
      <c r="F387" s="147" t="s">
        <v>469</v>
      </c>
      <c r="H387" s="146" t="s">
        <v>1</v>
      </c>
      <c r="L387" s="145"/>
      <c r="M387" s="148"/>
      <c r="T387" s="149"/>
      <c r="AT387" s="146" t="s">
        <v>138</v>
      </c>
      <c r="AU387" s="146" t="s">
        <v>78</v>
      </c>
      <c r="AV387" s="12" t="s">
        <v>74</v>
      </c>
      <c r="AW387" s="12" t="s">
        <v>26</v>
      </c>
      <c r="AX387" s="12" t="s">
        <v>69</v>
      </c>
      <c r="AY387" s="146" t="s">
        <v>126</v>
      </c>
    </row>
    <row r="388" spans="2:65" s="12" customFormat="1" ht="10.199999999999999">
      <c r="B388" s="145"/>
      <c r="D388" s="140" t="s">
        <v>138</v>
      </c>
      <c r="E388" s="146" t="s">
        <v>1</v>
      </c>
      <c r="F388" s="147" t="s">
        <v>179</v>
      </c>
      <c r="H388" s="146" t="s">
        <v>1</v>
      </c>
      <c r="L388" s="145"/>
      <c r="M388" s="148"/>
      <c r="T388" s="149"/>
      <c r="AT388" s="146" t="s">
        <v>138</v>
      </c>
      <c r="AU388" s="146" t="s">
        <v>78</v>
      </c>
      <c r="AV388" s="12" t="s">
        <v>74</v>
      </c>
      <c r="AW388" s="12" t="s">
        <v>26</v>
      </c>
      <c r="AX388" s="12" t="s">
        <v>69</v>
      </c>
      <c r="AY388" s="146" t="s">
        <v>126</v>
      </c>
    </row>
    <row r="389" spans="2:65" s="13" customFormat="1" ht="10.199999999999999">
      <c r="B389" s="150"/>
      <c r="D389" s="140" t="s">
        <v>138</v>
      </c>
      <c r="E389" s="151" t="s">
        <v>1</v>
      </c>
      <c r="F389" s="152" t="s">
        <v>180</v>
      </c>
      <c r="H389" s="153">
        <v>45.484999999999999</v>
      </c>
      <c r="L389" s="150"/>
      <c r="M389" s="154"/>
      <c r="T389" s="155"/>
      <c r="AT389" s="151" t="s">
        <v>138</v>
      </c>
      <c r="AU389" s="151" t="s">
        <v>78</v>
      </c>
      <c r="AV389" s="13" t="s">
        <v>78</v>
      </c>
      <c r="AW389" s="13" t="s">
        <v>26</v>
      </c>
      <c r="AX389" s="13" t="s">
        <v>74</v>
      </c>
      <c r="AY389" s="151" t="s">
        <v>126</v>
      </c>
    </row>
    <row r="390" spans="2:65" s="1" customFormat="1" ht="16.5" customHeight="1">
      <c r="B390" s="127"/>
      <c r="C390" s="128" t="s">
        <v>470</v>
      </c>
      <c r="D390" s="128" t="s">
        <v>129</v>
      </c>
      <c r="E390" s="129" t="s">
        <v>471</v>
      </c>
      <c r="F390" s="130" t="s">
        <v>472</v>
      </c>
      <c r="G390" s="131" t="s">
        <v>221</v>
      </c>
      <c r="H390" s="132">
        <v>27.54</v>
      </c>
      <c r="I390" s="133"/>
      <c r="J390" s="133">
        <f>ROUND(I390*H390,2)</f>
        <v>0</v>
      </c>
      <c r="K390" s="130"/>
      <c r="L390" s="28"/>
      <c r="M390" s="134" t="s">
        <v>1</v>
      </c>
      <c r="N390" s="135" t="s">
        <v>34</v>
      </c>
      <c r="O390" s="136">
        <v>0.125</v>
      </c>
      <c r="P390" s="136">
        <f>O390*H390</f>
        <v>3.4424999999999999</v>
      </c>
      <c r="Q390" s="136">
        <v>3.0000000000000001E-5</v>
      </c>
      <c r="R390" s="136">
        <f>Q390*H390</f>
        <v>8.2620000000000002E-4</v>
      </c>
      <c r="S390" s="136">
        <v>0</v>
      </c>
      <c r="T390" s="137">
        <f>S390*H390</f>
        <v>0</v>
      </c>
      <c r="AR390" s="138" t="s">
        <v>282</v>
      </c>
      <c r="AT390" s="138" t="s">
        <v>129</v>
      </c>
      <c r="AU390" s="138" t="s">
        <v>78</v>
      </c>
      <c r="AY390" s="16" t="s">
        <v>126</v>
      </c>
      <c r="BE390" s="139">
        <f>IF(N390="základní",J390,0)</f>
        <v>0</v>
      </c>
      <c r="BF390" s="139">
        <f>IF(N390="snížená",J390,0)</f>
        <v>0</v>
      </c>
      <c r="BG390" s="139">
        <f>IF(N390="zákl. přenesená",J390,0)</f>
        <v>0</v>
      </c>
      <c r="BH390" s="139">
        <f>IF(N390="sníž. přenesená",J390,0)</f>
        <v>0</v>
      </c>
      <c r="BI390" s="139">
        <f>IF(N390="nulová",J390,0)</f>
        <v>0</v>
      </c>
      <c r="BJ390" s="16" t="s">
        <v>74</v>
      </c>
      <c r="BK390" s="139">
        <f>ROUND(I390*H390,2)</f>
        <v>0</v>
      </c>
      <c r="BL390" s="16" t="s">
        <v>282</v>
      </c>
      <c r="BM390" s="138" t="s">
        <v>473</v>
      </c>
    </row>
    <row r="391" spans="2:65" s="1" customFormat="1" ht="10.199999999999999">
      <c r="B391" s="28"/>
      <c r="D391" s="140" t="s">
        <v>134</v>
      </c>
      <c r="F391" s="141" t="s">
        <v>474</v>
      </c>
      <c r="L391" s="28"/>
      <c r="M391" s="142"/>
      <c r="T391" s="52"/>
      <c r="AT391" s="16" t="s">
        <v>134</v>
      </c>
      <c r="AU391" s="16" t="s">
        <v>78</v>
      </c>
    </row>
    <row r="392" spans="2:65" s="1" customFormat="1" ht="10.199999999999999">
      <c r="B392" s="28"/>
      <c r="D392" s="143" t="s">
        <v>136</v>
      </c>
      <c r="F392" s="144" t="s">
        <v>475</v>
      </c>
      <c r="L392" s="28"/>
      <c r="M392" s="142"/>
      <c r="T392" s="52"/>
      <c r="AT392" s="16" t="s">
        <v>136</v>
      </c>
      <c r="AU392" s="16" t="s">
        <v>78</v>
      </c>
    </row>
    <row r="393" spans="2:65" s="12" customFormat="1" ht="10.199999999999999">
      <c r="B393" s="145"/>
      <c r="D393" s="140" t="s">
        <v>138</v>
      </c>
      <c r="E393" s="146" t="s">
        <v>1</v>
      </c>
      <c r="F393" s="147" t="s">
        <v>476</v>
      </c>
      <c r="H393" s="146" t="s">
        <v>1</v>
      </c>
      <c r="L393" s="145"/>
      <c r="M393" s="148"/>
      <c r="T393" s="149"/>
      <c r="AT393" s="146" t="s">
        <v>138</v>
      </c>
      <c r="AU393" s="146" t="s">
        <v>78</v>
      </c>
      <c r="AV393" s="12" t="s">
        <v>74</v>
      </c>
      <c r="AW393" s="12" t="s">
        <v>26</v>
      </c>
      <c r="AX393" s="12" t="s">
        <v>69</v>
      </c>
      <c r="AY393" s="146" t="s">
        <v>126</v>
      </c>
    </row>
    <row r="394" spans="2:65" s="13" customFormat="1" ht="10.199999999999999">
      <c r="B394" s="150"/>
      <c r="D394" s="140" t="s">
        <v>138</v>
      </c>
      <c r="E394" s="151" t="s">
        <v>1</v>
      </c>
      <c r="F394" s="152" t="s">
        <v>477</v>
      </c>
      <c r="H394" s="153">
        <v>27.54</v>
      </c>
      <c r="L394" s="150"/>
      <c r="M394" s="154"/>
      <c r="T394" s="155"/>
      <c r="AT394" s="151" t="s">
        <v>138</v>
      </c>
      <c r="AU394" s="151" t="s">
        <v>78</v>
      </c>
      <c r="AV394" s="13" t="s">
        <v>78</v>
      </c>
      <c r="AW394" s="13" t="s">
        <v>26</v>
      </c>
      <c r="AX394" s="13" t="s">
        <v>74</v>
      </c>
      <c r="AY394" s="151" t="s">
        <v>126</v>
      </c>
    </row>
    <row r="395" spans="2:65" s="1" customFormat="1" ht="16.5" customHeight="1">
      <c r="B395" s="127"/>
      <c r="C395" s="156" t="s">
        <v>478</v>
      </c>
      <c r="D395" s="156" t="s">
        <v>182</v>
      </c>
      <c r="E395" s="157" t="s">
        <v>479</v>
      </c>
      <c r="F395" s="158" t="s">
        <v>480</v>
      </c>
      <c r="G395" s="159" t="s">
        <v>221</v>
      </c>
      <c r="H395" s="160">
        <v>28.091000000000001</v>
      </c>
      <c r="I395" s="161"/>
      <c r="J395" s="161">
        <f>ROUND(I395*H395,2)</f>
        <v>0</v>
      </c>
      <c r="K395" s="158"/>
      <c r="L395" s="162"/>
      <c r="M395" s="163" t="s">
        <v>1</v>
      </c>
      <c r="N395" s="164" t="s">
        <v>34</v>
      </c>
      <c r="O395" s="136">
        <v>0</v>
      </c>
      <c r="P395" s="136">
        <f>O395*H395</f>
        <v>0</v>
      </c>
      <c r="Q395" s="136">
        <v>3.8000000000000002E-4</v>
      </c>
      <c r="R395" s="136">
        <f>Q395*H395</f>
        <v>1.0674580000000001E-2</v>
      </c>
      <c r="S395" s="136">
        <v>0</v>
      </c>
      <c r="T395" s="137">
        <f>S395*H395</f>
        <v>0</v>
      </c>
      <c r="AR395" s="138" t="s">
        <v>368</v>
      </c>
      <c r="AT395" s="138" t="s">
        <v>182</v>
      </c>
      <c r="AU395" s="138" t="s">
        <v>78</v>
      </c>
      <c r="AY395" s="16" t="s">
        <v>126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6" t="s">
        <v>74</v>
      </c>
      <c r="BK395" s="139">
        <f>ROUND(I395*H395,2)</f>
        <v>0</v>
      </c>
      <c r="BL395" s="16" t="s">
        <v>282</v>
      </c>
      <c r="BM395" s="138" t="s">
        <v>481</v>
      </c>
    </row>
    <row r="396" spans="2:65" s="1" customFormat="1" ht="10.199999999999999">
      <c r="B396" s="28"/>
      <c r="D396" s="140" t="s">
        <v>134</v>
      </c>
      <c r="F396" s="141" t="s">
        <v>480</v>
      </c>
      <c r="L396" s="28"/>
      <c r="M396" s="142"/>
      <c r="T396" s="52"/>
      <c r="AT396" s="16" t="s">
        <v>134</v>
      </c>
      <c r="AU396" s="16" t="s">
        <v>78</v>
      </c>
    </row>
    <row r="397" spans="2:65" s="13" customFormat="1" ht="10.199999999999999">
      <c r="B397" s="150"/>
      <c r="D397" s="140" t="s">
        <v>138</v>
      </c>
      <c r="F397" s="152" t="s">
        <v>482</v>
      </c>
      <c r="H397" s="153">
        <v>28.091000000000001</v>
      </c>
      <c r="L397" s="150"/>
      <c r="M397" s="154"/>
      <c r="T397" s="155"/>
      <c r="AT397" s="151" t="s">
        <v>138</v>
      </c>
      <c r="AU397" s="151" t="s">
        <v>78</v>
      </c>
      <c r="AV397" s="13" t="s">
        <v>78</v>
      </c>
      <c r="AW397" s="13" t="s">
        <v>3</v>
      </c>
      <c r="AX397" s="13" t="s">
        <v>74</v>
      </c>
      <c r="AY397" s="151" t="s">
        <v>126</v>
      </c>
    </row>
    <row r="398" spans="2:65" s="1" customFormat="1" ht="24.15" customHeight="1">
      <c r="B398" s="127"/>
      <c r="C398" s="128" t="s">
        <v>483</v>
      </c>
      <c r="D398" s="128" t="s">
        <v>129</v>
      </c>
      <c r="E398" s="129" t="s">
        <v>484</v>
      </c>
      <c r="F398" s="130" t="s">
        <v>485</v>
      </c>
      <c r="G398" s="131" t="s">
        <v>379</v>
      </c>
      <c r="H398" s="132">
        <v>1067.6690000000001</v>
      </c>
      <c r="I398" s="133"/>
      <c r="J398" s="133">
        <f>ROUND(I398*H398,2)</f>
        <v>0</v>
      </c>
      <c r="K398" s="130"/>
      <c r="L398" s="28"/>
      <c r="M398" s="134" t="s">
        <v>1</v>
      </c>
      <c r="N398" s="135" t="s">
        <v>34</v>
      </c>
      <c r="O398" s="136">
        <v>0</v>
      </c>
      <c r="P398" s="136">
        <f>O398*H398</f>
        <v>0</v>
      </c>
      <c r="Q398" s="136">
        <v>0</v>
      </c>
      <c r="R398" s="136">
        <f>Q398*H398</f>
        <v>0</v>
      </c>
      <c r="S398" s="136">
        <v>0</v>
      </c>
      <c r="T398" s="137">
        <f>S398*H398</f>
        <v>0</v>
      </c>
      <c r="AR398" s="138" t="s">
        <v>282</v>
      </c>
      <c r="AT398" s="138" t="s">
        <v>129</v>
      </c>
      <c r="AU398" s="138" t="s">
        <v>78</v>
      </c>
      <c r="AY398" s="16" t="s">
        <v>126</v>
      </c>
      <c r="BE398" s="139">
        <f>IF(N398="základní",J398,0)</f>
        <v>0</v>
      </c>
      <c r="BF398" s="139">
        <f>IF(N398="snížená",J398,0)</f>
        <v>0</v>
      </c>
      <c r="BG398" s="139">
        <f>IF(N398="zákl. přenesená",J398,0)</f>
        <v>0</v>
      </c>
      <c r="BH398" s="139">
        <f>IF(N398="sníž. přenesená",J398,0)</f>
        <v>0</v>
      </c>
      <c r="BI398" s="139">
        <f>IF(N398="nulová",J398,0)</f>
        <v>0</v>
      </c>
      <c r="BJ398" s="16" t="s">
        <v>74</v>
      </c>
      <c r="BK398" s="139">
        <f>ROUND(I398*H398,2)</f>
        <v>0</v>
      </c>
      <c r="BL398" s="16" t="s">
        <v>282</v>
      </c>
      <c r="BM398" s="138" t="s">
        <v>486</v>
      </c>
    </row>
    <row r="399" spans="2:65" s="1" customFormat="1" ht="28.8">
      <c r="B399" s="28"/>
      <c r="D399" s="140" t="s">
        <v>134</v>
      </c>
      <c r="F399" s="141" t="s">
        <v>487</v>
      </c>
      <c r="L399" s="28"/>
      <c r="M399" s="142"/>
      <c r="T399" s="52"/>
      <c r="AT399" s="16" t="s">
        <v>134</v>
      </c>
      <c r="AU399" s="16" t="s">
        <v>78</v>
      </c>
    </row>
    <row r="400" spans="2:65" s="1" customFormat="1" ht="10.199999999999999">
      <c r="B400" s="28"/>
      <c r="D400" s="143" t="s">
        <v>136</v>
      </c>
      <c r="F400" s="144" t="s">
        <v>488</v>
      </c>
      <c r="L400" s="28"/>
      <c r="M400" s="142"/>
      <c r="T400" s="52"/>
      <c r="AT400" s="16" t="s">
        <v>136</v>
      </c>
      <c r="AU400" s="16" t="s">
        <v>78</v>
      </c>
    </row>
    <row r="401" spans="2:65" s="11" customFormat="1" ht="22.8" customHeight="1">
      <c r="B401" s="116"/>
      <c r="D401" s="117" t="s">
        <v>68</v>
      </c>
      <c r="E401" s="125" t="s">
        <v>489</v>
      </c>
      <c r="F401" s="125" t="s">
        <v>490</v>
      </c>
      <c r="J401" s="126">
        <f>BK401</f>
        <v>0</v>
      </c>
      <c r="L401" s="116"/>
      <c r="M401" s="120"/>
      <c r="P401" s="121">
        <f>SUM(P402:P442)</f>
        <v>3.6239999999999997</v>
      </c>
      <c r="R401" s="121">
        <f>SUM(R402:R442)</f>
        <v>7.5913199999999986E-2</v>
      </c>
      <c r="T401" s="122">
        <f>SUM(T402:T442)</f>
        <v>0</v>
      </c>
      <c r="AR401" s="117" t="s">
        <v>78</v>
      </c>
      <c r="AT401" s="123" t="s">
        <v>68</v>
      </c>
      <c r="AU401" s="123" t="s">
        <v>74</v>
      </c>
      <c r="AY401" s="117" t="s">
        <v>126</v>
      </c>
      <c r="BK401" s="124">
        <f>SUM(BK402:BK442)</f>
        <v>0</v>
      </c>
    </row>
    <row r="402" spans="2:65" s="1" customFormat="1" ht="16.5" customHeight="1">
      <c r="B402" s="127"/>
      <c r="C402" s="128" t="s">
        <v>491</v>
      </c>
      <c r="D402" s="128" t="s">
        <v>129</v>
      </c>
      <c r="E402" s="129" t="s">
        <v>492</v>
      </c>
      <c r="F402" s="130" t="s">
        <v>493</v>
      </c>
      <c r="G402" s="131" t="s">
        <v>174</v>
      </c>
      <c r="H402" s="132">
        <v>2.4</v>
      </c>
      <c r="I402" s="133"/>
      <c r="J402" s="133">
        <f>ROUND(I402*H402,2)</f>
        <v>0</v>
      </c>
      <c r="K402" s="130"/>
      <c r="L402" s="28"/>
      <c r="M402" s="134" t="s">
        <v>1</v>
      </c>
      <c r="N402" s="135" t="s">
        <v>34</v>
      </c>
      <c r="O402" s="136">
        <v>1.2E-2</v>
      </c>
      <c r="P402" s="136">
        <f>O402*H402</f>
        <v>2.8799999999999999E-2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282</v>
      </c>
      <c r="AT402" s="138" t="s">
        <v>129</v>
      </c>
      <c r="AU402" s="138" t="s">
        <v>78</v>
      </c>
      <c r="AY402" s="16" t="s">
        <v>126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6" t="s">
        <v>74</v>
      </c>
      <c r="BK402" s="139">
        <f>ROUND(I402*H402,2)</f>
        <v>0</v>
      </c>
      <c r="BL402" s="16" t="s">
        <v>282</v>
      </c>
      <c r="BM402" s="138" t="s">
        <v>494</v>
      </c>
    </row>
    <row r="403" spans="2:65" s="1" customFormat="1" ht="19.2">
      <c r="B403" s="28"/>
      <c r="D403" s="140" t="s">
        <v>134</v>
      </c>
      <c r="F403" s="141" t="s">
        <v>495</v>
      </c>
      <c r="L403" s="28"/>
      <c r="M403" s="142"/>
      <c r="T403" s="52"/>
      <c r="AT403" s="16" t="s">
        <v>134</v>
      </c>
      <c r="AU403" s="16" t="s">
        <v>78</v>
      </c>
    </row>
    <row r="404" spans="2:65" s="1" customFormat="1" ht="10.199999999999999">
      <c r="B404" s="28"/>
      <c r="D404" s="143" t="s">
        <v>136</v>
      </c>
      <c r="F404" s="144" t="s">
        <v>496</v>
      </c>
      <c r="L404" s="28"/>
      <c r="M404" s="142"/>
      <c r="T404" s="52"/>
      <c r="AT404" s="16" t="s">
        <v>136</v>
      </c>
      <c r="AU404" s="16" t="s">
        <v>78</v>
      </c>
    </row>
    <row r="405" spans="2:65" s="12" customFormat="1" ht="10.199999999999999">
      <c r="B405" s="145"/>
      <c r="D405" s="140" t="s">
        <v>138</v>
      </c>
      <c r="E405" s="146" t="s">
        <v>1</v>
      </c>
      <c r="F405" s="147" t="s">
        <v>497</v>
      </c>
      <c r="H405" s="146" t="s">
        <v>1</v>
      </c>
      <c r="L405" s="145"/>
      <c r="M405" s="148"/>
      <c r="T405" s="149"/>
      <c r="AT405" s="146" t="s">
        <v>138</v>
      </c>
      <c r="AU405" s="146" t="s">
        <v>78</v>
      </c>
      <c r="AV405" s="12" t="s">
        <v>74</v>
      </c>
      <c r="AW405" s="12" t="s">
        <v>26</v>
      </c>
      <c r="AX405" s="12" t="s">
        <v>69</v>
      </c>
      <c r="AY405" s="146" t="s">
        <v>126</v>
      </c>
    </row>
    <row r="406" spans="2:65" s="13" customFormat="1" ht="10.199999999999999">
      <c r="B406" s="150"/>
      <c r="D406" s="140" t="s">
        <v>138</v>
      </c>
      <c r="E406" s="151" t="s">
        <v>1</v>
      </c>
      <c r="F406" s="152" t="s">
        <v>498</v>
      </c>
      <c r="H406" s="153">
        <v>2.4</v>
      </c>
      <c r="L406" s="150"/>
      <c r="M406" s="154"/>
      <c r="T406" s="155"/>
      <c r="AT406" s="151" t="s">
        <v>138</v>
      </c>
      <c r="AU406" s="151" t="s">
        <v>78</v>
      </c>
      <c r="AV406" s="13" t="s">
        <v>78</v>
      </c>
      <c r="AW406" s="13" t="s">
        <v>26</v>
      </c>
      <c r="AX406" s="13" t="s">
        <v>74</v>
      </c>
      <c r="AY406" s="151" t="s">
        <v>126</v>
      </c>
    </row>
    <row r="407" spans="2:65" s="1" customFormat="1" ht="16.5" customHeight="1">
      <c r="B407" s="127"/>
      <c r="C407" s="128" t="s">
        <v>499</v>
      </c>
      <c r="D407" s="128" t="s">
        <v>129</v>
      </c>
      <c r="E407" s="129" t="s">
        <v>500</v>
      </c>
      <c r="F407" s="130" t="s">
        <v>501</v>
      </c>
      <c r="G407" s="131" t="s">
        <v>174</v>
      </c>
      <c r="H407" s="132">
        <v>2.4</v>
      </c>
      <c r="I407" s="133"/>
      <c r="J407" s="133">
        <f>ROUND(I407*H407,2)</f>
        <v>0</v>
      </c>
      <c r="K407" s="130"/>
      <c r="L407" s="28"/>
      <c r="M407" s="134" t="s">
        <v>1</v>
      </c>
      <c r="N407" s="135" t="s">
        <v>34</v>
      </c>
      <c r="O407" s="136">
        <v>4.3999999999999997E-2</v>
      </c>
      <c r="P407" s="136">
        <f>O407*H407</f>
        <v>0.10559999999999999</v>
      </c>
      <c r="Q407" s="136">
        <v>2.9999999999999997E-4</v>
      </c>
      <c r="R407" s="136">
        <f>Q407*H407</f>
        <v>7.1999999999999994E-4</v>
      </c>
      <c r="S407" s="136">
        <v>0</v>
      </c>
      <c r="T407" s="137">
        <f>S407*H407</f>
        <v>0</v>
      </c>
      <c r="AR407" s="138" t="s">
        <v>282</v>
      </c>
      <c r="AT407" s="138" t="s">
        <v>129</v>
      </c>
      <c r="AU407" s="138" t="s">
        <v>78</v>
      </c>
      <c r="AY407" s="16" t="s">
        <v>126</v>
      </c>
      <c r="BE407" s="139">
        <f>IF(N407="základní",J407,0)</f>
        <v>0</v>
      </c>
      <c r="BF407" s="139">
        <f>IF(N407="snížená",J407,0)</f>
        <v>0</v>
      </c>
      <c r="BG407" s="139">
        <f>IF(N407="zákl. přenesená",J407,0)</f>
        <v>0</v>
      </c>
      <c r="BH407" s="139">
        <f>IF(N407="sníž. přenesená",J407,0)</f>
        <v>0</v>
      </c>
      <c r="BI407" s="139">
        <f>IF(N407="nulová",J407,0)</f>
        <v>0</v>
      </c>
      <c r="BJ407" s="16" t="s">
        <v>74</v>
      </c>
      <c r="BK407" s="139">
        <f>ROUND(I407*H407,2)</f>
        <v>0</v>
      </c>
      <c r="BL407" s="16" t="s">
        <v>282</v>
      </c>
      <c r="BM407" s="138" t="s">
        <v>502</v>
      </c>
    </row>
    <row r="408" spans="2:65" s="1" customFormat="1" ht="19.2">
      <c r="B408" s="28"/>
      <c r="D408" s="140" t="s">
        <v>134</v>
      </c>
      <c r="F408" s="141" t="s">
        <v>503</v>
      </c>
      <c r="L408" s="28"/>
      <c r="M408" s="142"/>
      <c r="T408" s="52"/>
      <c r="AT408" s="16" t="s">
        <v>134</v>
      </c>
      <c r="AU408" s="16" t="s">
        <v>78</v>
      </c>
    </row>
    <row r="409" spans="2:65" s="1" customFormat="1" ht="10.199999999999999">
      <c r="B409" s="28"/>
      <c r="D409" s="143" t="s">
        <v>136</v>
      </c>
      <c r="F409" s="144" t="s">
        <v>504</v>
      </c>
      <c r="L409" s="28"/>
      <c r="M409" s="142"/>
      <c r="T409" s="52"/>
      <c r="AT409" s="16" t="s">
        <v>136</v>
      </c>
      <c r="AU409" s="16" t="s">
        <v>78</v>
      </c>
    </row>
    <row r="410" spans="2:65" s="12" customFormat="1" ht="10.199999999999999">
      <c r="B410" s="145"/>
      <c r="D410" s="140" t="s">
        <v>138</v>
      </c>
      <c r="E410" s="146" t="s">
        <v>1</v>
      </c>
      <c r="F410" s="147" t="s">
        <v>497</v>
      </c>
      <c r="H410" s="146" t="s">
        <v>1</v>
      </c>
      <c r="L410" s="145"/>
      <c r="M410" s="148"/>
      <c r="T410" s="149"/>
      <c r="AT410" s="146" t="s">
        <v>138</v>
      </c>
      <c r="AU410" s="146" t="s">
        <v>78</v>
      </c>
      <c r="AV410" s="12" t="s">
        <v>74</v>
      </c>
      <c r="AW410" s="12" t="s">
        <v>26</v>
      </c>
      <c r="AX410" s="12" t="s">
        <v>69</v>
      </c>
      <c r="AY410" s="146" t="s">
        <v>126</v>
      </c>
    </row>
    <row r="411" spans="2:65" s="13" customFormat="1" ht="10.199999999999999">
      <c r="B411" s="150"/>
      <c r="D411" s="140" t="s">
        <v>138</v>
      </c>
      <c r="E411" s="151" t="s">
        <v>1</v>
      </c>
      <c r="F411" s="152" t="s">
        <v>498</v>
      </c>
      <c r="H411" s="153">
        <v>2.4</v>
      </c>
      <c r="L411" s="150"/>
      <c r="M411" s="154"/>
      <c r="T411" s="155"/>
      <c r="AT411" s="151" t="s">
        <v>138</v>
      </c>
      <c r="AU411" s="151" t="s">
        <v>78</v>
      </c>
      <c r="AV411" s="13" t="s">
        <v>78</v>
      </c>
      <c r="AW411" s="13" t="s">
        <v>26</v>
      </c>
      <c r="AX411" s="13" t="s">
        <v>74</v>
      </c>
      <c r="AY411" s="151" t="s">
        <v>126</v>
      </c>
    </row>
    <row r="412" spans="2:65" s="1" customFormat="1" ht="24.15" customHeight="1">
      <c r="B412" s="127"/>
      <c r="C412" s="128" t="s">
        <v>505</v>
      </c>
      <c r="D412" s="128" t="s">
        <v>129</v>
      </c>
      <c r="E412" s="129" t="s">
        <v>506</v>
      </c>
      <c r="F412" s="130" t="s">
        <v>507</v>
      </c>
      <c r="G412" s="131" t="s">
        <v>174</v>
      </c>
      <c r="H412" s="132">
        <v>2.4</v>
      </c>
      <c r="I412" s="133"/>
      <c r="J412" s="133">
        <f>ROUND(I412*H412,2)</f>
        <v>0</v>
      </c>
      <c r="K412" s="130"/>
      <c r="L412" s="28"/>
      <c r="M412" s="134" t="s">
        <v>1</v>
      </c>
      <c r="N412" s="135" t="s">
        <v>34</v>
      </c>
      <c r="O412" s="136">
        <v>0.375</v>
      </c>
      <c r="P412" s="136">
        <f>O412*H412</f>
        <v>0.89999999999999991</v>
      </c>
      <c r="Q412" s="136">
        <v>1.5E-3</v>
      </c>
      <c r="R412" s="136">
        <f>Q412*H412</f>
        <v>3.5999999999999999E-3</v>
      </c>
      <c r="S412" s="136">
        <v>0</v>
      </c>
      <c r="T412" s="137">
        <f>S412*H412</f>
        <v>0</v>
      </c>
      <c r="AR412" s="138" t="s">
        <v>282</v>
      </c>
      <c r="AT412" s="138" t="s">
        <v>129</v>
      </c>
      <c r="AU412" s="138" t="s">
        <v>78</v>
      </c>
      <c r="AY412" s="16" t="s">
        <v>126</v>
      </c>
      <c r="BE412" s="139">
        <f>IF(N412="základní",J412,0)</f>
        <v>0</v>
      </c>
      <c r="BF412" s="139">
        <f>IF(N412="snížená",J412,0)</f>
        <v>0</v>
      </c>
      <c r="BG412" s="139">
        <f>IF(N412="zákl. přenesená",J412,0)</f>
        <v>0</v>
      </c>
      <c r="BH412" s="139">
        <f>IF(N412="sníž. přenesená",J412,0)</f>
        <v>0</v>
      </c>
      <c r="BI412" s="139">
        <f>IF(N412="nulová",J412,0)</f>
        <v>0</v>
      </c>
      <c r="BJ412" s="16" t="s">
        <v>74</v>
      </c>
      <c r="BK412" s="139">
        <f>ROUND(I412*H412,2)</f>
        <v>0</v>
      </c>
      <c r="BL412" s="16" t="s">
        <v>282</v>
      </c>
      <c r="BM412" s="138" t="s">
        <v>508</v>
      </c>
    </row>
    <row r="413" spans="2:65" s="1" customFormat="1" ht="19.2">
      <c r="B413" s="28"/>
      <c r="D413" s="140" t="s">
        <v>134</v>
      </c>
      <c r="F413" s="141" t="s">
        <v>509</v>
      </c>
      <c r="L413" s="28"/>
      <c r="M413" s="142"/>
      <c r="T413" s="52"/>
      <c r="AT413" s="16" t="s">
        <v>134</v>
      </c>
      <c r="AU413" s="16" t="s">
        <v>78</v>
      </c>
    </row>
    <row r="414" spans="2:65" s="1" customFormat="1" ht="10.199999999999999">
      <c r="B414" s="28"/>
      <c r="D414" s="143" t="s">
        <v>136</v>
      </c>
      <c r="F414" s="144" t="s">
        <v>510</v>
      </c>
      <c r="L414" s="28"/>
      <c r="M414" s="142"/>
      <c r="T414" s="52"/>
      <c r="AT414" s="16" t="s">
        <v>136</v>
      </c>
      <c r="AU414" s="16" t="s">
        <v>78</v>
      </c>
    </row>
    <row r="415" spans="2:65" s="12" customFormat="1" ht="10.199999999999999">
      <c r="B415" s="145"/>
      <c r="D415" s="140" t="s">
        <v>138</v>
      </c>
      <c r="E415" s="146" t="s">
        <v>1</v>
      </c>
      <c r="F415" s="147" t="s">
        <v>497</v>
      </c>
      <c r="H415" s="146" t="s">
        <v>1</v>
      </c>
      <c r="L415" s="145"/>
      <c r="M415" s="148"/>
      <c r="T415" s="149"/>
      <c r="AT415" s="146" t="s">
        <v>138</v>
      </c>
      <c r="AU415" s="146" t="s">
        <v>78</v>
      </c>
      <c r="AV415" s="12" t="s">
        <v>74</v>
      </c>
      <c r="AW415" s="12" t="s">
        <v>26</v>
      </c>
      <c r="AX415" s="12" t="s">
        <v>69</v>
      </c>
      <c r="AY415" s="146" t="s">
        <v>126</v>
      </c>
    </row>
    <row r="416" spans="2:65" s="13" customFormat="1" ht="10.199999999999999">
      <c r="B416" s="150"/>
      <c r="D416" s="140" t="s">
        <v>138</v>
      </c>
      <c r="E416" s="151" t="s">
        <v>1</v>
      </c>
      <c r="F416" s="152" t="s">
        <v>498</v>
      </c>
      <c r="H416" s="153">
        <v>2.4</v>
      </c>
      <c r="L416" s="150"/>
      <c r="M416" s="154"/>
      <c r="T416" s="155"/>
      <c r="AT416" s="151" t="s">
        <v>138</v>
      </c>
      <c r="AU416" s="151" t="s">
        <v>78</v>
      </c>
      <c r="AV416" s="13" t="s">
        <v>78</v>
      </c>
      <c r="AW416" s="13" t="s">
        <v>26</v>
      </c>
      <c r="AX416" s="13" t="s">
        <v>74</v>
      </c>
      <c r="AY416" s="151" t="s">
        <v>126</v>
      </c>
    </row>
    <row r="417" spans="2:65" s="1" customFormat="1" ht="16.5" customHeight="1">
      <c r="B417" s="127"/>
      <c r="C417" s="128" t="s">
        <v>511</v>
      </c>
      <c r="D417" s="128" t="s">
        <v>129</v>
      </c>
      <c r="E417" s="129" t="s">
        <v>512</v>
      </c>
      <c r="F417" s="130" t="s">
        <v>513</v>
      </c>
      <c r="G417" s="131" t="s">
        <v>174</v>
      </c>
      <c r="H417" s="132">
        <v>2.4</v>
      </c>
      <c r="I417" s="133"/>
      <c r="J417" s="133">
        <f>ROUND(I417*H417,2)</f>
        <v>0</v>
      </c>
      <c r="K417" s="130"/>
      <c r="L417" s="28"/>
      <c r="M417" s="134" t="s">
        <v>1</v>
      </c>
      <c r="N417" s="135" t="s">
        <v>34</v>
      </c>
      <c r="O417" s="136">
        <v>9.9000000000000005E-2</v>
      </c>
      <c r="P417" s="136">
        <f>O417*H417</f>
        <v>0.23760000000000001</v>
      </c>
      <c r="Q417" s="136">
        <v>4.4999999999999997E-3</v>
      </c>
      <c r="R417" s="136">
        <f>Q417*H417</f>
        <v>1.0799999999999999E-2</v>
      </c>
      <c r="S417" s="136">
        <v>0</v>
      </c>
      <c r="T417" s="137">
        <f>S417*H417</f>
        <v>0</v>
      </c>
      <c r="AR417" s="138" t="s">
        <v>282</v>
      </c>
      <c r="AT417" s="138" t="s">
        <v>129</v>
      </c>
      <c r="AU417" s="138" t="s">
        <v>78</v>
      </c>
      <c r="AY417" s="16" t="s">
        <v>126</v>
      </c>
      <c r="BE417" s="139">
        <f>IF(N417="základní",J417,0)</f>
        <v>0</v>
      </c>
      <c r="BF417" s="139">
        <f>IF(N417="snížená",J417,0)</f>
        <v>0</v>
      </c>
      <c r="BG417" s="139">
        <f>IF(N417="zákl. přenesená",J417,0)</f>
        <v>0</v>
      </c>
      <c r="BH417" s="139">
        <f>IF(N417="sníž. přenesená",J417,0)</f>
        <v>0</v>
      </c>
      <c r="BI417" s="139">
        <f>IF(N417="nulová",J417,0)</f>
        <v>0</v>
      </c>
      <c r="BJ417" s="16" t="s">
        <v>74</v>
      </c>
      <c r="BK417" s="139">
        <f>ROUND(I417*H417,2)</f>
        <v>0</v>
      </c>
      <c r="BL417" s="16" t="s">
        <v>282</v>
      </c>
      <c r="BM417" s="138" t="s">
        <v>514</v>
      </c>
    </row>
    <row r="418" spans="2:65" s="1" customFormat="1" ht="19.2">
      <c r="B418" s="28"/>
      <c r="D418" s="140" t="s">
        <v>134</v>
      </c>
      <c r="F418" s="141" t="s">
        <v>515</v>
      </c>
      <c r="L418" s="28"/>
      <c r="M418" s="142"/>
      <c r="T418" s="52"/>
      <c r="AT418" s="16" t="s">
        <v>134</v>
      </c>
      <c r="AU418" s="16" t="s">
        <v>78</v>
      </c>
    </row>
    <row r="419" spans="2:65" s="1" customFormat="1" ht="10.199999999999999">
      <c r="B419" s="28"/>
      <c r="D419" s="143" t="s">
        <v>136</v>
      </c>
      <c r="F419" s="144" t="s">
        <v>516</v>
      </c>
      <c r="L419" s="28"/>
      <c r="M419" s="142"/>
      <c r="T419" s="52"/>
      <c r="AT419" s="16" t="s">
        <v>136</v>
      </c>
      <c r="AU419" s="16" t="s">
        <v>78</v>
      </c>
    </row>
    <row r="420" spans="2:65" s="12" customFormat="1" ht="10.199999999999999">
      <c r="B420" s="145"/>
      <c r="D420" s="140" t="s">
        <v>138</v>
      </c>
      <c r="E420" s="146" t="s">
        <v>1</v>
      </c>
      <c r="F420" s="147" t="s">
        <v>497</v>
      </c>
      <c r="H420" s="146" t="s">
        <v>1</v>
      </c>
      <c r="L420" s="145"/>
      <c r="M420" s="148"/>
      <c r="T420" s="149"/>
      <c r="AT420" s="146" t="s">
        <v>138</v>
      </c>
      <c r="AU420" s="146" t="s">
        <v>78</v>
      </c>
      <c r="AV420" s="12" t="s">
        <v>74</v>
      </c>
      <c r="AW420" s="12" t="s">
        <v>26</v>
      </c>
      <c r="AX420" s="12" t="s">
        <v>69</v>
      </c>
      <c r="AY420" s="146" t="s">
        <v>126</v>
      </c>
    </row>
    <row r="421" spans="2:65" s="13" customFormat="1" ht="10.199999999999999">
      <c r="B421" s="150"/>
      <c r="D421" s="140" t="s">
        <v>138</v>
      </c>
      <c r="E421" s="151" t="s">
        <v>1</v>
      </c>
      <c r="F421" s="152" t="s">
        <v>498</v>
      </c>
      <c r="H421" s="153">
        <v>2.4</v>
      </c>
      <c r="L421" s="150"/>
      <c r="M421" s="154"/>
      <c r="T421" s="155"/>
      <c r="AT421" s="151" t="s">
        <v>138</v>
      </c>
      <c r="AU421" s="151" t="s">
        <v>78</v>
      </c>
      <c r="AV421" s="13" t="s">
        <v>78</v>
      </c>
      <c r="AW421" s="13" t="s">
        <v>26</v>
      </c>
      <c r="AX421" s="13" t="s">
        <v>74</v>
      </c>
      <c r="AY421" s="151" t="s">
        <v>126</v>
      </c>
    </row>
    <row r="422" spans="2:65" s="1" customFormat="1" ht="33" customHeight="1">
      <c r="B422" s="127"/>
      <c r="C422" s="128" t="s">
        <v>517</v>
      </c>
      <c r="D422" s="128" t="s">
        <v>129</v>
      </c>
      <c r="E422" s="129" t="s">
        <v>518</v>
      </c>
      <c r="F422" s="130" t="s">
        <v>519</v>
      </c>
      <c r="G422" s="131" t="s">
        <v>174</v>
      </c>
      <c r="H422" s="132">
        <v>2.4</v>
      </c>
      <c r="I422" s="133"/>
      <c r="J422" s="133">
        <f>ROUND(I422*H422,2)</f>
        <v>0</v>
      </c>
      <c r="K422" s="130"/>
      <c r="L422" s="28"/>
      <c r="M422" s="134" t="s">
        <v>1</v>
      </c>
      <c r="N422" s="135" t="s">
        <v>34</v>
      </c>
      <c r="O422" s="136">
        <v>0.83</v>
      </c>
      <c r="P422" s="136">
        <f>O422*H422</f>
        <v>1.9919999999999998</v>
      </c>
      <c r="Q422" s="136">
        <v>6.0000000000000001E-3</v>
      </c>
      <c r="R422" s="136">
        <f>Q422*H422</f>
        <v>1.44E-2</v>
      </c>
      <c r="S422" s="136">
        <v>0</v>
      </c>
      <c r="T422" s="137">
        <f>S422*H422</f>
        <v>0</v>
      </c>
      <c r="AR422" s="138" t="s">
        <v>282</v>
      </c>
      <c r="AT422" s="138" t="s">
        <v>129</v>
      </c>
      <c r="AU422" s="138" t="s">
        <v>78</v>
      </c>
      <c r="AY422" s="16" t="s">
        <v>126</v>
      </c>
      <c r="BE422" s="139">
        <f>IF(N422="základní",J422,0)</f>
        <v>0</v>
      </c>
      <c r="BF422" s="139">
        <f>IF(N422="snížená",J422,0)</f>
        <v>0</v>
      </c>
      <c r="BG422" s="139">
        <f>IF(N422="zákl. přenesená",J422,0)</f>
        <v>0</v>
      </c>
      <c r="BH422" s="139">
        <f>IF(N422="sníž. přenesená",J422,0)</f>
        <v>0</v>
      </c>
      <c r="BI422" s="139">
        <f>IF(N422="nulová",J422,0)</f>
        <v>0</v>
      </c>
      <c r="BJ422" s="16" t="s">
        <v>74</v>
      </c>
      <c r="BK422" s="139">
        <f>ROUND(I422*H422,2)</f>
        <v>0</v>
      </c>
      <c r="BL422" s="16" t="s">
        <v>282</v>
      </c>
      <c r="BM422" s="138" t="s">
        <v>520</v>
      </c>
    </row>
    <row r="423" spans="2:65" s="1" customFormat="1" ht="19.2">
      <c r="B423" s="28"/>
      <c r="D423" s="140" t="s">
        <v>134</v>
      </c>
      <c r="F423" s="141" t="s">
        <v>521</v>
      </c>
      <c r="L423" s="28"/>
      <c r="M423" s="142"/>
      <c r="T423" s="52"/>
      <c r="AT423" s="16" t="s">
        <v>134</v>
      </c>
      <c r="AU423" s="16" t="s">
        <v>78</v>
      </c>
    </row>
    <row r="424" spans="2:65" s="1" customFormat="1" ht="10.199999999999999">
      <c r="B424" s="28"/>
      <c r="D424" s="143" t="s">
        <v>136</v>
      </c>
      <c r="F424" s="144" t="s">
        <v>522</v>
      </c>
      <c r="L424" s="28"/>
      <c r="M424" s="142"/>
      <c r="T424" s="52"/>
      <c r="AT424" s="16" t="s">
        <v>136</v>
      </c>
      <c r="AU424" s="16" t="s">
        <v>78</v>
      </c>
    </row>
    <row r="425" spans="2:65" s="12" customFormat="1" ht="10.199999999999999">
      <c r="B425" s="145"/>
      <c r="D425" s="140" t="s">
        <v>138</v>
      </c>
      <c r="E425" s="146" t="s">
        <v>1</v>
      </c>
      <c r="F425" s="147" t="s">
        <v>497</v>
      </c>
      <c r="H425" s="146" t="s">
        <v>1</v>
      </c>
      <c r="L425" s="145"/>
      <c r="M425" s="148"/>
      <c r="T425" s="149"/>
      <c r="AT425" s="146" t="s">
        <v>138</v>
      </c>
      <c r="AU425" s="146" t="s">
        <v>78</v>
      </c>
      <c r="AV425" s="12" t="s">
        <v>74</v>
      </c>
      <c r="AW425" s="12" t="s">
        <v>26</v>
      </c>
      <c r="AX425" s="12" t="s">
        <v>69</v>
      </c>
      <c r="AY425" s="146" t="s">
        <v>126</v>
      </c>
    </row>
    <row r="426" spans="2:65" s="13" customFormat="1" ht="10.199999999999999">
      <c r="B426" s="150"/>
      <c r="D426" s="140" t="s">
        <v>138</v>
      </c>
      <c r="E426" s="151" t="s">
        <v>1</v>
      </c>
      <c r="F426" s="152" t="s">
        <v>498</v>
      </c>
      <c r="H426" s="153">
        <v>2.4</v>
      </c>
      <c r="L426" s="150"/>
      <c r="M426" s="154"/>
      <c r="T426" s="155"/>
      <c r="AT426" s="151" t="s">
        <v>138</v>
      </c>
      <c r="AU426" s="151" t="s">
        <v>78</v>
      </c>
      <c r="AV426" s="13" t="s">
        <v>78</v>
      </c>
      <c r="AW426" s="13" t="s">
        <v>26</v>
      </c>
      <c r="AX426" s="13" t="s">
        <v>74</v>
      </c>
      <c r="AY426" s="151" t="s">
        <v>126</v>
      </c>
    </row>
    <row r="427" spans="2:65" s="1" customFormat="1" ht="24.15" customHeight="1">
      <c r="B427" s="127"/>
      <c r="C427" s="156" t="s">
        <v>523</v>
      </c>
      <c r="D427" s="156" t="s">
        <v>182</v>
      </c>
      <c r="E427" s="157" t="s">
        <v>524</v>
      </c>
      <c r="F427" s="158" t="s">
        <v>525</v>
      </c>
      <c r="G427" s="159" t="s">
        <v>174</v>
      </c>
      <c r="H427" s="160">
        <v>2.52</v>
      </c>
      <c r="I427" s="161"/>
      <c r="J427" s="161">
        <f>ROUND(I427*H427,2)</f>
        <v>0</v>
      </c>
      <c r="K427" s="158"/>
      <c r="L427" s="162"/>
      <c r="M427" s="163" t="s">
        <v>1</v>
      </c>
      <c r="N427" s="164" t="s">
        <v>34</v>
      </c>
      <c r="O427" s="136">
        <v>0</v>
      </c>
      <c r="P427" s="136">
        <f>O427*H427</f>
        <v>0</v>
      </c>
      <c r="Q427" s="136">
        <v>1.8409999999999999E-2</v>
      </c>
      <c r="R427" s="136">
        <f>Q427*H427</f>
        <v>4.6393199999999996E-2</v>
      </c>
      <c r="S427" s="136">
        <v>0</v>
      </c>
      <c r="T427" s="137">
        <f>S427*H427</f>
        <v>0</v>
      </c>
      <c r="AR427" s="138" t="s">
        <v>368</v>
      </c>
      <c r="AT427" s="138" t="s">
        <v>182</v>
      </c>
      <c r="AU427" s="138" t="s">
        <v>78</v>
      </c>
      <c r="AY427" s="16" t="s">
        <v>126</v>
      </c>
      <c r="BE427" s="139">
        <f>IF(N427="základní",J427,0)</f>
        <v>0</v>
      </c>
      <c r="BF427" s="139">
        <f>IF(N427="snížená",J427,0)</f>
        <v>0</v>
      </c>
      <c r="BG427" s="139">
        <f>IF(N427="zákl. přenesená",J427,0)</f>
        <v>0</v>
      </c>
      <c r="BH427" s="139">
        <f>IF(N427="sníž. přenesená",J427,0)</f>
        <v>0</v>
      </c>
      <c r="BI427" s="139">
        <f>IF(N427="nulová",J427,0)</f>
        <v>0</v>
      </c>
      <c r="BJ427" s="16" t="s">
        <v>74</v>
      </c>
      <c r="BK427" s="139">
        <f>ROUND(I427*H427,2)</f>
        <v>0</v>
      </c>
      <c r="BL427" s="16" t="s">
        <v>282</v>
      </c>
      <c r="BM427" s="138" t="s">
        <v>526</v>
      </c>
    </row>
    <row r="428" spans="2:65" s="1" customFormat="1" ht="19.2">
      <c r="B428" s="28"/>
      <c r="D428" s="140" t="s">
        <v>134</v>
      </c>
      <c r="F428" s="141" t="s">
        <v>525</v>
      </c>
      <c r="L428" s="28"/>
      <c r="M428" s="142"/>
      <c r="T428" s="52"/>
      <c r="AT428" s="16" t="s">
        <v>134</v>
      </c>
      <c r="AU428" s="16" t="s">
        <v>78</v>
      </c>
    </row>
    <row r="429" spans="2:65" s="12" customFormat="1" ht="10.199999999999999">
      <c r="B429" s="145"/>
      <c r="D429" s="140" t="s">
        <v>138</v>
      </c>
      <c r="E429" s="146" t="s">
        <v>1</v>
      </c>
      <c r="F429" s="147" t="s">
        <v>497</v>
      </c>
      <c r="H429" s="146" t="s">
        <v>1</v>
      </c>
      <c r="L429" s="145"/>
      <c r="M429" s="148"/>
      <c r="T429" s="149"/>
      <c r="AT429" s="146" t="s">
        <v>138</v>
      </c>
      <c r="AU429" s="146" t="s">
        <v>78</v>
      </c>
      <c r="AV429" s="12" t="s">
        <v>74</v>
      </c>
      <c r="AW429" s="12" t="s">
        <v>26</v>
      </c>
      <c r="AX429" s="12" t="s">
        <v>69</v>
      </c>
      <c r="AY429" s="146" t="s">
        <v>126</v>
      </c>
    </row>
    <row r="430" spans="2:65" s="13" customFormat="1" ht="10.199999999999999">
      <c r="B430" s="150"/>
      <c r="D430" s="140" t="s">
        <v>138</v>
      </c>
      <c r="E430" s="151" t="s">
        <v>1</v>
      </c>
      <c r="F430" s="152" t="s">
        <v>498</v>
      </c>
      <c r="H430" s="153">
        <v>2.4</v>
      </c>
      <c r="L430" s="150"/>
      <c r="M430" s="154"/>
      <c r="T430" s="155"/>
      <c r="AT430" s="151" t="s">
        <v>138</v>
      </c>
      <c r="AU430" s="151" t="s">
        <v>78</v>
      </c>
      <c r="AV430" s="13" t="s">
        <v>78</v>
      </c>
      <c r="AW430" s="13" t="s">
        <v>26</v>
      </c>
      <c r="AX430" s="13" t="s">
        <v>74</v>
      </c>
      <c r="AY430" s="151" t="s">
        <v>126</v>
      </c>
    </row>
    <row r="431" spans="2:65" s="13" customFormat="1" ht="10.199999999999999">
      <c r="B431" s="150"/>
      <c r="D431" s="140" t="s">
        <v>138</v>
      </c>
      <c r="F431" s="152" t="s">
        <v>527</v>
      </c>
      <c r="H431" s="153">
        <v>2.52</v>
      </c>
      <c r="L431" s="150"/>
      <c r="M431" s="154"/>
      <c r="T431" s="155"/>
      <c r="AT431" s="151" t="s">
        <v>138</v>
      </c>
      <c r="AU431" s="151" t="s">
        <v>78</v>
      </c>
      <c r="AV431" s="13" t="s">
        <v>78</v>
      </c>
      <c r="AW431" s="13" t="s">
        <v>3</v>
      </c>
      <c r="AX431" s="13" t="s">
        <v>74</v>
      </c>
      <c r="AY431" s="151" t="s">
        <v>126</v>
      </c>
    </row>
    <row r="432" spans="2:65" s="1" customFormat="1" ht="21.75" customHeight="1">
      <c r="B432" s="127"/>
      <c r="C432" s="128" t="s">
        <v>528</v>
      </c>
      <c r="D432" s="128" t="s">
        <v>129</v>
      </c>
      <c r="E432" s="129" t="s">
        <v>529</v>
      </c>
      <c r="F432" s="130" t="s">
        <v>530</v>
      </c>
      <c r="G432" s="131" t="s">
        <v>531</v>
      </c>
      <c r="H432" s="132">
        <v>3</v>
      </c>
      <c r="I432" s="133"/>
      <c r="J432" s="133">
        <f>ROUND(I432*H432,2)</f>
        <v>0</v>
      </c>
      <c r="K432" s="130"/>
      <c r="L432" s="28"/>
      <c r="M432" s="134" t="s">
        <v>1</v>
      </c>
      <c r="N432" s="135" t="s">
        <v>34</v>
      </c>
      <c r="O432" s="136">
        <v>0.12</v>
      </c>
      <c r="P432" s="136">
        <f>O432*H432</f>
        <v>0.36</v>
      </c>
      <c r="Q432" s="136">
        <v>0</v>
      </c>
      <c r="R432" s="136">
        <f>Q432*H432</f>
        <v>0</v>
      </c>
      <c r="S432" s="136">
        <v>0</v>
      </c>
      <c r="T432" s="137">
        <f>S432*H432</f>
        <v>0</v>
      </c>
      <c r="AR432" s="138" t="s">
        <v>282</v>
      </c>
      <c r="AT432" s="138" t="s">
        <v>129</v>
      </c>
      <c r="AU432" s="138" t="s">
        <v>78</v>
      </c>
      <c r="AY432" s="16" t="s">
        <v>126</v>
      </c>
      <c r="BE432" s="139">
        <f>IF(N432="základní",J432,0)</f>
        <v>0</v>
      </c>
      <c r="BF432" s="139">
        <f>IF(N432="snížená",J432,0)</f>
        <v>0</v>
      </c>
      <c r="BG432" s="139">
        <f>IF(N432="zákl. přenesená",J432,0)</f>
        <v>0</v>
      </c>
      <c r="BH432" s="139">
        <f>IF(N432="sníž. přenesená",J432,0)</f>
        <v>0</v>
      </c>
      <c r="BI432" s="139">
        <f>IF(N432="nulová",J432,0)</f>
        <v>0</v>
      </c>
      <c r="BJ432" s="16" t="s">
        <v>74</v>
      </c>
      <c r="BK432" s="139">
        <f>ROUND(I432*H432,2)</f>
        <v>0</v>
      </c>
      <c r="BL432" s="16" t="s">
        <v>282</v>
      </c>
      <c r="BM432" s="138" t="s">
        <v>532</v>
      </c>
    </row>
    <row r="433" spans="2:65" s="1" customFormat="1" ht="19.2">
      <c r="B433" s="28"/>
      <c r="D433" s="140" t="s">
        <v>134</v>
      </c>
      <c r="F433" s="141" t="s">
        <v>533</v>
      </c>
      <c r="L433" s="28"/>
      <c r="M433" s="142"/>
      <c r="T433" s="52"/>
      <c r="AT433" s="16" t="s">
        <v>134</v>
      </c>
      <c r="AU433" s="16" t="s">
        <v>78</v>
      </c>
    </row>
    <row r="434" spans="2:65" s="1" customFormat="1" ht="10.199999999999999">
      <c r="B434" s="28"/>
      <c r="D434" s="143" t="s">
        <v>136</v>
      </c>
      <c r="F434" s="144" t="s">
        <v>534</v>
      </c>
      <c r="L434" s="28"/>
      <c r="M434" s="142"/>
      <c r="T434" s="52"/>
      <c r="AT434" s="16" t="s">
        <v>136</v>
      </c>
      <c r="AU434" s="16" t="s">
        <v>78</v>
      </c>
    </row>
    <row r="435" spans="2:65" s="12" customFormat="1" ht="10.199999999999999">
      <c r="B435" s="145"/>
      <c r="D435" s="140" t="s">
        <v>138</v>
      </c>
      <c r="E435" s="146" t="s">
        <v>1</v>
      </c>
      <c r="F435" s="147" t="s">
        <v>535</v>
      </c>
      <c r="H435" s="146" t="s">
        <v>1</v>
      </c>
      <c r="L435" s="145"/>
      <c r="M435" s="148"/>
      <c r="T435" s="149"/>
      <c r="AT435" s="146" t="s">
        <v>138</v>
      </c>
      <c r="AU435" s="146" t="s">
        <v>78</v>
      </c>
      <c r="AV435" s="12" t="s">
        <v>74</v>
      </c>
      <c r="AW435" s="12" t="s">
        <v>26</v>
      </c>
      <c r="AX435" s="12" t="s">
        <v>69</v>
      </c>
      <c r="AY435" s="146" t="s">
        <v>126</v>
      </c>
    </row>
    <row r="436" spans="2:65" s="13" customFormat="1" ht="10.199999999999999">
      <c r="B436" s="150"/>
      <c r="D436" s="140" t="s">
        <v>138</v>
      </c>
      <c r="E436" s="151" t="s">
        <v>1</v>
      </c>
      <c r="F436" s="152" t="s">
        <v>78</v>
      </c>
      <c r="H436" s="153">
        <v>2</v>
      </c>
      <c r="L436" s="150"/>
      <c r="M436" s="154"/>
      <c r="T436" s="155"/>
      <c r="AT436" s="151" t="s">
        <v>138</v>
      </c>
      <c r="AU436" s="151" t="s">
        <v>78</v>
      </c>
      <c r="AV436" s="13" t="s">
        <v>78</v>
      </c>
      <c r="AW436" s="13" t="s">
        <v>26</v>
      </c>
      <c r="AX436" s="13" t="s">
        <v>69</v>
      </c>
      <c r="AY436" s="151" t="s">
        <v>126</v>
      </c>
    </row>
    <row r="437" spans="2:65" s="12" customFormat="1" ht="10.199999999999999">
      <c r="B437" s="145"/>
      <c r="D437" s="140" t="s">
        <v>138</v>
      </c>
      <c r="E437" s="146" t="s">
        <v>1</v>
      </c>
      <c r="F437" s="147" t="s">
        <v>536</v>
      </c>
      <c r="H437" s="146" t="s">
        <v>1</v>
      </c>
      <c r="L437" s="145"/>
      <c r="M437" s="148"/>
      <c r="T437" s="149"/>
      <c r="AT437" s="146" t="s">
        <v>138</v>
      </c>
      <c r="AU437" s="146" t="s">
        <v>78</v>
      </c>
      <c r="AV437" s="12" t="s">
        <v>74</v>
      </c>
      <c r="AW437" s="12" t="s">
        <v>26</v>
      </c>
      <c r="AX437" s="12" t="s">
        <v>69</v>
      </c>
      <c r="AY437" s="146" t="s">
        <v>126</v>
      </c>
    </row>
    <row r="438" spans="2:65" s="13" customFormat="1" ht="10.199999999999999">
      <c r="B438" s="150"/>
      <c r="D438" s="140" t="s">
        <v>138</v>
      </c>
      <c r="E438" s="151" t="s">
        <v>1</v>
      </c>
      <c r="F438" s="152" t="s">
        <v>74</v>
      </c>
      <c r="H438" s="153">
        <v>1</v>
      </c>
      <c r="L438" s="150"/>
      <c r="M438" s="154"/>
      <c r="T438" s="155"/>
      <c r="AT438" s="151" t="s">
        <v>138</v>
      </c>
      <c r="AU438" s="151" t="s">
        <v>78</v>
      </c>
      <c r="AV438" s="13" t="s">
        <v>78</v>
      </c>
      <c r="AW438" s="13" t="s">
        <v>26</v>
      </c>
      <c r="AX438" s="13" t="s">
        <v>69</v>
      </c>
      <c r="AY438" s="151" t="s">
        <v>126</v>
      </c>
    </row>
    <row r="439" spans="2:65" s="14" customFormat="1" ht="10.199999999999999">
      <c r="B439" s="165"/>
      <c r="D439" s="140" t="s">
        <v>138</v>
      </c>
      <c r="E439" s="166" t="s">
        <v>1</v>
      </c>
      <c r="F439" s="167" t="s">
        <v>279</v>
      </c>
      <c r="H439" s="168">
        <v>3</v>
      </c>
      <c r="L439" s="165"/>
      <c r="M439" s="169"/>
      <c r="T439" s="170"/>
      <c r="AT439" s="166" t="s">
        <v>138</v>
      </c>
      <c r="AU439" s="166" t="s">
        <v>78</v>
      </c>
      <c r="AV439" s="14" t="s">
        <v>84</v>
      </c>
      <c r="AW439" s="14" t="s">
        <v>26</v>
      </c>
      <c r="AX439" s="14" t="s">
        <v>74</v>
      </c>
      <c r="AY439" s="166" t="s">
        <v>126</v>
      </c>
    </row>
    <row r="440" spans="2:65" s="1" customFormat="1" ht="24.15" customHeight="1">
      <c r="B440" s="127"/>
      <c r="C440" s="128" t="s">
        <v>537</v>
      </c>
      <c r="D440" s="128" t="s">
        <v>129</v>
      </c>
      <c r="E440" s="129" t="s">
        <v>538</v>
      </c>
      <c r="F440" s="130" t="s">
        <v>539</v>
      </c>
      <c r="G440" s="131" t="s">
        <v>379</v>
      </c>
      <c r="H440" s="132">
        <v>56.594000000000001</v>
      </c>
      <c r="I440" s="133"/>
      <c r="J440" s="133">
        <f>ROUND(I440*H440,2)</f>
        <v>0</v>
      </c>
      <c r="K440" s="130"/>
      <c r="L440" s="28"/>
      <c r="M440" s="134" t="s">
        <v>1</v>
      </c>
      <c r="N440" s="135" t="s">
        <v>34</v>
      </c>
      <c r="O440" s="136">
        <v>0</v>
      </c>
      <c r="P440" s="136">
        <f>O440*H440</f>
        <v>0</v>
      </c>
      <c r="Q440" s="136">
        <v>0</v>
      </c>
      <c r="R440" s="136">
        <f>Q440*H440</f>
        <v>0</v>
      </c>
      <c r="S440" s="136">
        <v>0</v>
      </c>
      <c r="T440" s="137">
        <f>S440*H440</f>
        <v>0</v>
      </c>
      <c r="AR440" s="138" t="s">
        <v>282</v>
      </c>
      <c r="AT440" s="138" t="s">
        <v>129</v>
      </c>
      <c r="AU440" s="138" t="s">
        <v>78</v>
      </c>
      <c r="AY440" s="16" t="s">
        <v>126</v>
      </c>
      <c r="BE440" s="139">
        <f>IF(N440="základní",J440,0)</f>
        <v>0</v>
      </c>
      <c r="BF440" s="139">
        <f>IF(N440="snížená",J440,0)</f>
        <v>0</v>
      </c>
      <c r="BG440" s="139">
        <f>IF(N440="zákl. přenesená",J440,0)</f>
        <v>0</v>
      </c>
      <c r="BH440" s="139">
        <f>IF(N440="sníž. přenesená",J440,0)</f>
        <v>0</v>
      </c>
      <c r="BI440" s="139">
        <f>IF(N440="nulová",J440,0)</f>
        <v>0</v>
      </c>
      <c r="BJ440" s="16" t="s">
        <v>74</v>
      </c>
      <c r="BK440" s="139">
        <f>ROUND(I440*H440,2)</f>
        <v>0</v>
      </c>
      <c r="BL440" s="16" t="s">
        <v>282</v>
      </c>
      <c r="BM440" s="138" t="s">
        <v>540</v>
      </c>
    </row>
    <row r="441" spans="2:65" s="1" customFormat="1" ht="28.8">
      <c r="B441" s="28"/>
      <c r="D441" s="140" t="s">
        <v>134</v>
      </c>
      <c r="F441" s="141" t="s">
        <v>541</v>
      </c>
      <c r="L441" s="28"/>
      <c r="M441" s="142"/>
      <c r="T441" s="52"/>
      <c r="AT441" s="16" t="s">
        <v>134</v>
      </c>
      <c r="AU441" s="16" t="s">
        <v>78</v>
      </c>
    </row>
    <row r="442" spans="2:65" s="1" customFormat="1" ht="10.199999999999999">
      <c r="B442" s="28"/>
      <c r="D442" s="143" t="s">
        <v>136</v>
      </c>
      <c r="F442" s="144" t="s">
        <v>542</v>
      </c>
      <c r="L442" s="28"/>
      <c r="M442" s="142"/>
      <c r="T442" s="52"/>
      <c r="AT442" s="16" t="s">
        <v>136</v>
      </c>
      <c r="AU442" s="16" t="s">
        <v>78</v>
      </c>
    </row>
    <row r="443" spans="2:65" s="11" customFormat="1" ht="22.8" customHeight="1">
      <c r="B443" s="116"/>
      <c r="D443" s="117" t="s">
        <v>68</v>
      </c>
      <c r="E443" s="125" t="s">
        <v>543</v>
      </c>
      <c r="F443" s="125" t="s">
        <v>544</v>
      </c>
      <c r="J443" s="126">
        <f>BK443</f>
        <v>0</v>
      </c>
      <c r="L443" s="116"/>
      <c r="M443" s="120"/>
      <c r="P443" s="121">
        <f>SUM(P444:P465)</f>
        <v>19.431374999999999</v>
      </c>
      <c r="R443" s="121">
        <f>SUM(R444:R465)</f>
        <v>0.13053409199999999</v>
      </c>
      <c r="T443" s="122">
        <f>SUM(T444:T465)</f>
        <v>2.9111099999999997E-2</v>
      </c>
      <c r="AR443" s="117" t="s">
        <v>78</v>
      </c>
      <c r="AT443" s="123" t="s">
        <v>68</v>
      </c>
      <c r="AU443" s="123" t="s">
        <v>74</v>
      </c>
      <c r="AY443" s="117" t="s">
        <v>126</v>
      </c>
      <c r="BK443" s="124">
        <f>SUM(BK444:BK465)</f>
        <v>0</v>
      </c>
    </row>
    <row r="444" spans="2:65" s="1" customFormat="1" ht="16.5" customHeight="1">
      <c r="B444" s="127"/>
      <c r="C444" s="128" t="s">
        <v>545</v>
      </c>
      <c r="D444" s="128" t="s">
        <v>129</v>
      </c>
      <c r="E444" s="129" t="s">
        <v>546</v>
      </c>
      <c r="F444" s="130" t="s">
        <v>547</v>
      </c>
      <c r="G444" s="131" t="s">
        <v>174</v>
      </c>
      <c r="H444" s="132">
        <v>89.504999999999995</v>
      </c>
      <c r="I444" s="133"/>
      <c r="J444" s="133">
        <f>ROUND(I444*H444,2)</f>
        <v>0</v>
      </c>
      <c r="K444" s="130"/>
      <c r="L444" s="28"/>
      <c r="M444" s="134" t="s">
        <v>1</v>
      </c>
      <c r="N444" s="135" t="s">
        <v>34</v>
      </c>
      <c r="O444" s="136">
        <v>7.3999999999999996E-2</v>
      </c>
      <c r="P444" s="136">
        <f>O444*H444</f>
        <v>6.6233699999999995</v>
      </c>
      <c r="Q444" s="136">
        <v>1E-3</v>
      </c>
      <c r="R444" s="136">
        <f>Q444*H444</f>
        <v>8.9505000000000001E-2</v>
      </c>
      <c r="S444" s="136">
        <v>3.1E-4</v>
      </c>
      <c r="T444" s="137">
        <f>S444*H444</f>
        <v>2.7746549999999998E-2</v>
      </c>
      <c r="AR444" s="138" t="s">
        <v>282</v>
      </c>
      <c r="AT444" s="138" t="s">
        <v>129</v>
      </c>
      <c r="AU444" s="138" t="s">
        <v>78</v>
      </c>
      <c r="AY444" s="16" t="s">
        <v>126</v>
      </c>
      <c r="BE444" s="139">
        <f>IF(N444="základní",J444,0)</f>
        <v>0</v>
      </c>
      <c r="BF444" s="139">
        <f>IF(N444="snížená",J444,0)</f>
        <v>0</v>
      </c>
      <c r="BG444" s="139">
        <f>IF(N444="zákl. přenesená",J444,0)</f>
        <v>0</v>
      </c>
      <c r="BH444" s="139">
        <f>IF(N444="sníž. přenesená",J444,0)</f>
        <v>0</v>
      </c>
      <c r="BI444" s="139">
        <f>IF(N444="nulová",J444,0)</f>
        <v>0</v>
      </c>
      <c r="BJ444" s="16" t="s">
        <v>74</v>
      </c>
      <c r="BK444" s="139">
        <f>ROUND(I444*H444,2)</f>
        <v>0</v>
      </c>
      <c r="BL444" s="16" t="s">
        <v>282</v>
      </c>
      <c r="BM444" s="138" t="s">
        <v>548</v>
      </c>
    </row>
    <row r="445" spans="2:65" s="1" customFormat="1" ht="10.199999999999999">
      <c r="B445" s="28"/>
      <c r="D445" s="140" t="s">
        <v>134</v>
      </c>
      <c r="F445" s="141" t="s">
        <v>549</v>
      </c>
      <c r="L445" s="28"/>
      <c r="M445" s="142"/>
      <c r="T445" s="52"/>
      <c r="AT445" s="16" t="s">
        <v>134</v>
      </c>
      <c r="AU445" s="16" t="s">
        <v>78</v>
      </c>
    </row>
    <row r="446" spans="2:65" s="1" customFormat="1" ht="10.199999999999999">
      <c r="B446" s="28"/>
      <c r="D446" s="143" t="s">
        <v>136</v>
      </c>
      <c r="F446" s="144" t="s">
        <v>550</v>
      </c>
      <c r="L446" s="28"/>
      <c r="M446" s="142"/>
      <c r="T446" s="52"/>
      <c r="AT446" s="16" t="s">
        <v>136</v>
      </c>
      <c r="AU446" s="16" t="s">
        <v>78</v>
      </c>
    </row>
    <row r="447" spans="2:65" s="12" customFormat="1" ht="10.199999999999999">
      <c r="B447" s="145"/>
      <c r="D447" s="140" t="s">
        <v>138</v>
      </c>
      <c r="E447" s="146" t="s">
        <v>1</v>
      </c>
      <c r="F447" s="147" t="s">
        <v>551</v>
      </c>
      <c r="H447" s="146" t="s">
        <v>1</v>
      </c>
      <c r="L447" s="145"/>
      <c r="M447" s="148"/>
      <c r="T447" s="149"/>
      <c r="AT447" s="146" t="s">
        <v>138</v>
      </c>
      <c r="AU447" s="146" t="s">
        <v>78</v>
      </c>
      <c r="AV447" s="12" t="s">
        <v>74</v>
      </c>
      <c r="AW447" s="12" t="s">
        <v>26</v>
      </c>
      <c r="AX447" s="12" t="s">
        <v>69</v>
      </c>
      <c r="AY447" s="146" t="s">
        <v>126</v>
      </c>
    </row>
    <row r="448" spans="2:65" s="13" customFormat="1" ht="10.199999999999999">
      <c r="B448" s="150"/>
      <c r="D448" s="140" t="s">
        <v>138</v>
      </c>
      <c r="E448" s="151" t="s">
        <v>1</v>
      </c>
      <c r="F448" s="152" t="s">
        <v>243</v>
      </c>
      <c r="H448" s="153">
        <v>89.504999999999995</v>
      </c>
      <c r="L448" s="150"/>
      <c r="M448" s="154"/>
      <c r="T448" s="155"/>
      <c r="AT448" s="151" t="s">
        <v>138</v>
      </c>
      <c r="AU448" s="151" t="s">
        <v>78</v>
      </c>
      <c r="AV448" s="13" t="s">
        <v>78</v>
      </c>
      <c r="AW448" s="13" t="s">
        <v>26</v>
      </c>
      <c r="AX448" s="13" t="s">
        <v>74</v>
      </c>
      <c r="AY448" s="151" t="s">
        <v>126</v>
      </c>
    </row>
    <row r="449" spans="2:65" s="1" customFormat="1" ht="16.5" customHeight="1">
      <c r="B449" s="127"/>
      <c r="C449" s="128" t="s">
        <v>552</v>
      </c>
      <c r="D449" s="128" t="s">
        <v>129</v>
      </c>
      <c r="E449" s="129" t="s">
        <v>553</v>
      </c>
      <c r="F449" s="130" t="s">
        <v>554</v>
      </c>
      <c r="G449" s="131" t="s">
        <v>174</v>
      </c>
      <c r="H449" s="132">
        <v>45.484999999999999</v>
      </c>
      <c r="I449" s="133"/>
      <c r="J449" s="133">
        <f>ROUND(I449*H449,2)</f>
        <v>0</v>
      </c>
      <c r="K449" s="130"/>
      <c r="L449" s="28"/>
      <c r="M449" s="134" t="s">
        <v>1</v>
      </c>
      <c r="N449" s="135" t="s">
        <v>34</v>
      </c>
      <c r="O449" s="136">
        <v>1.2E-2</v>
      </c>
      <c r="P449" s="136">
        <f>O449*H449</f>
        <v>0.54581999999999997</v>
      </c>
      <c r="Q449" s="136">
        <v>0</v>
      </c>
      <c r="R449" s="136">
        <f>Q449*H449</f>
        <v>0</v>
      </c>
      <c r="S449" s="136">
        <v>3.0000000000000001E-5</v>
      </c>
      <c r="T449" s="137">
        <f>S449*H449</f>
        <v>1.36455E-3</v>
      </c>
      <c r="AR449" s="138" t="s">
        <v>282</v>
      </c>
      <c r="AT449" s="138" t="s">
        <v>129</v>
      </c>
      <c r="AU449" s="138" t="s">
        <v>78</v>
      </c>
      <c r="AY449" s="16" t="s">
        <v>126</v>
      </c>
      <c r="BE449" s="139">
        <f>IF(N449="základní",J449,0)</f>
        <v>0</v>
      </c>
      <c r="BF449" s="139">
        <f>IF(N449="snížená",J449,0)</f>
        <v>0</v>
      </c>
      <c r="BG449" s="139">
        <f>IF(N449="zákl. přenesená",J449,0)</f>
        <v>0</v>
      </c>
      <c r="BH449" s="139">
        <f>IF(N449="sníž. přenesená",J449,0)</f>
        <v>0</v>
      </c>
      <c r="BI449" s="139">
        <f>IF(N449="nulová",J449,0)</f>
        <v>0</v>
      </c>
      <c r="BJ449" s="16" t="s">
        <v>74</v>
      </c>
      <c r="BK449" s="139">
        <f>ROUND(I449*H449,2)</f>
        <v>0</v>
      </c>
      <c r="BL449" s="16" t="s">
        <v>282</v>
      </c>
      <c r="BM449" s="138" t="s">
        <v>555</v>
      </c>
    </row>
    <row r="450" spans="2:65" s="1" customFormat="1" ht="19.2">
      <c r="B450" s="28"/>
      <c r="D450" s="140" t="s">
        <v>134</v>
      </c>
      <c r="F450" s="141" t="s">
        <v>556</v>
      </c>
      <c r="L450" s="28"/>
      <c r="M450" s="142"/>
      <c r="T450" s="52"/>
      <c r="AT450" s="16" t="s">
        <v>134</v>
      </c>
      <c r="AU450" s="16" t="s">
        <v>78</v>
      </c>
    </row>
    <row r="451" spans="2:65" s="1" customFormat="1" ht="10.199999999999999">
      <c r="B451" s="28"/>
      <c r="D451" s="143" t="s">
        <v>136</v>
      </c>
      <c r="F451" s="144" t="s">
        <v>557</v>
      </c>
      <c r="L451" s="28"/>
      <c r="M451" s="142"/>
      <c r="T451" s="52"/>
      <c r="AT451" s="16" t="s">
        <v>136</v>
      </c>
      <c r="AU451" s="16" t="s">
        <v>78</v>
      </c>
    </row>
    <row r="452" spans="2:65" s="12" customFormat="1" ht="10.199999999999999">
      <c r="B452" s="145"/>
      <c r="D452" s="140" t="s">
        <v>138</v>
      </c>
      <c r="E452" s="146" t="s">
        <v>1</v>
      </c>
      <c r="F452" s="147" t="s">
        <v>288</v>
      </c>
      <c r="H452" s="146" t="s">
        <v>1</v>
      </c>
      <c r="L452" s="145"/>
      <c r="M452" s="148"/>
      <c r="T452" s="149"/>
      <c r="AT452" s="146" t="s">
        <v>138</v>
      </c>
      <c r="AU452" s="146" t="s">
        <v>78</v>
      </c>
      <c r="AV452" s="12" t="s">
        <v>74</v>
      </c>
      <c r="AW452" s="12" t="s">
        <v>26</v>
      </c>
      <c r="AX452" s="12" t="s">
        <v>69</v>
      </c>
      <c r="AY452" s="146" t="s">
        <v>126</v>
      </c>
    </row>
    <row r="453" spans="2:65" s="13" customFormat="1" ht="10.199999999999999">
      <c r="B453" s="150"/>
      <c r="D453" s="140" t="s">
        <v>138</v>
      </c>
      <c r="E453" s="151" t="s">
        <v>1</v>
      </c>
      <c r="F453" s="152" t="s">
        <v>180</v>
      </c>
      <c r="H453" s="153">
        <v>45.484999999999999</v>
      </c>
      <c r="L453" s="150"/>
      <c r="M453" s="154"/>
      <c r="T453" s="155"/>
      <c r="AT453" s="151" t="s">
        <v>138</v>
      </c>
      <c r="AU453" s="151" t="s">
        <v>78</v>
      </c>
      <c r="AV453" s="13" t="s">
        <v>78</v>
      </c>
      <c r="AW453" s="13" t="s">
        <v>26</v>
      </c>
      <c r="AX453" s="13" t="s">
        <v>74</v>
      </c>
      <c r="AY453" s="151" t="s">
        <v>126</v>
      </c>
    </row>
    <row r="454" spans="2:65" s="1" customFormat="1" ht="16.5" customHeight="1">
      <c r="B454" s="127"/>
      <c r="C454" s="156" t="s">
        <v>558</v>
      </c>
      <c r="D454" s="156" t="s">
        <v>182</v>
      </c>
      <c r="E454" s="157" t="s">
        <v>559</v>
      </c>
      <c r="F454" s="158" t="s">
        <v>560</v>
      </c>
      <c r="G454" s="159" t="s">
        <v>174</v>
      </c>
      <c r="H454" s="160">
        <v>60</v>
      </c>
      <c r="I454" s="161"/>
      <c r="J454" s="161">
        <f>ROUND(I454*H454,2)</f>
        <v>0</v>
      </c>
      <c r="K454" s="158"/>
      <c r="L454" s="162"/>
      <c r="M454" s="163" t="s">
        <v>1</v>
      </c>
      <c r="N454" s="164" t="s">
        <v>34</v>
      </c>
      <c r="O454" s="136">
        <v>0</v>
      </c>
      <c r="P454" s="136">
        <f>O454*H454</f>
        <v>0</v>
      </c>
      <c r="Q454" s="136">
        <v>0</v>
      </c>
      <c r="R454" s="136">
        <f>Q454*H454</f>
        <v>0</v>
      </c>
      <c r="S454" s="136">
        <v>0</v>
      </c>
      <c r="T454" s="137">
        <f>S454*H454</f>
        <v>0</v>
      </c>
      <c r="AR454" s="138" t="s">
        <v>368</v>
      </c>
      <c r="AT454" s="138" t="s">
        <v>182</v>
      </c>
      <c r="AU454" s="138" t="s">
        <v>78</v>
      </c>
      <c r="AY454" s="16" t="s">
        <v>126</v>
      </c>
      <c r="BE454" s="139">
        <f>IF(N454="základní",J454,0)</f>
        <v>0</v>
      </c>
      <c r="BF454" s="139">
        <f>IF(N454="snížená",J454,0)</f>
        <v>0</v>
      </c>
      <c r="BG454" s="139">
        <f>IF(N454="zákl. přenesená",J454,0)</f>
        <v>0</v>
      </c>
      <c r="BH454" s="139">
        <f>IF(N454="sníž. přenesená",J454,0)</f>
        <v>0</v>
      </c>
      <c r="BI454" s="139">
        <f>IF(N454="nulová",J454,0)</f>
        <v>0</v>
      </c>
      <c r="BJ454" s="16" t="s">
        <v>74</v>
      </c>
      <c r="BK454" s="139">
        <f>ROUND(I454*H454,2)</f>
        <v>0</v>
      </c>
      <c r="BL454" s="16" t="s">
        <v>282</v>
      </c>
      <c r="BM454" s="138" t="s">
        <v>561</v>
      </c>
    </row>
    <row r="455" spans="2:65" s="1" customFormat="1" ht="10.199999999999999">
      <c r="B455" s="28"/>
      <c r="D455" s="140" t="s">
        <v>134</v>
      </c>
      <c r="F455" s="141" t="s">
        <v>560</v>
      </c>
      <c r="L455" s="28"/>
      <c r="M455" s="142"/>
      <c r="T455" s="52"/>
      <c r="AT455" s="16" t="s">
        <v>134</v>
      </c>
      <c r="AU455" s="16" t="s">
        <v>78</v>
      </c>
    </row>
    <row r="456" spans="2:65" s="1" customFormat="1" ht="24.15" customHeight="1">
      <c r="B456" s="127"/>
      <c r="C456" s="128" t="s">
        <v>562</v>
      </c>
      <c r="D456" s="128" t="s">
        <v>129</v>
      </c>
      <c r="E456" s="129" t="s">
        <v>563</v>
      </c>
      <c r="F456" s="130" t="s">
        <v>564</v>
      </c>
      <c r="G456" s="131" t="s">
        <v>174</v>
      </c>
      <c r="H456" s="132">
        <v>89.504999999999995</v>
      </c>
      <c r="I456" s="133"/>
      <c r="J456" s="133">
        <f>ROUND(I456*H456,2)</f>
        <v>0</v>
      </c>
      <c r="K456" s="130"/>
      <c r="L456" s="28"/>
      <c r="M456" s="134" t="s">
        <v>1</v>
      </c>
      <c r="N456" s="135" t="s">
        <v>34</v>
      </c>
      <c r="O456" s="136">
        <v>3.3000000000000002E-2</v>
      </c>
      <c r="P456" s="136">
        <f>O456*H456</f>
        <v>2.953665</v>
      </c>
      <c r="Q456" s="136">
        <v>2.0000000000000001E-4</v>
      </c>
      <c r="R456" s="136">
        <f>Q456*H456</f>
        <v>1.7901E-2</v>
      </c>
      <c r="S456" s="136">
        <v>0</v>
      </c>
      <c r="T456" s="137">
        <f>S456*H456</f>
        <v>0</v>
      </c>
      <c r="AR456" s="138" t="s">
        <v>282</v>
      </c>
      <c r="AT456" s="138" t="s">
        <v>129</v>
      </c>
      <c r="AU456" s="138" t="s">
        <v>78</v>
      </c>
      <c r="AY456" s="16" t="s">
        <v>126</v>
      </c>
      <c r="BE456" s="139">
        <f>IF(N456="základní",J456,0)</f>
        <v>0</v>
      </c>
      <c r="BF456" s="139">
        <f>IF(N456="snížená",J456,0)</f>
        <v>0</v>
      </c>
      <c r="BG456" s="139">
        <f>IF(N456="zákl. přenesená",J456,0)</f>
        <v>0</v>
      </c>
      <c r="BH456" s="139">
        <f>IF(N456="sníž. přenesená",J456,0)</f>
        <v>0</v>
      </c>
      <c r="BI456" s="139">
        <f>IF(N456="nulová",J456,0)</f>
        <v>0</v>
      </c>
      <c r="BJ456" s="16" t="s">
        <v>74</v>
      </c>
      <c r="BK456" s="139">
        <f>ROUND(I456*H456,2)</f>
        <v>0</v>
      </c>
      <c r="BL456" s="16" t="s">
        <v>282</v>
      </c>
      <c r="BM456" s="138" t="s">
        <v>565</v>
      </c>
    </row>
    <row r="457" spans="2:65" s="1" customFormat="1" ht="19.2">
      <c r="B457" s="28"/>
      <c r="D457" s="140" t="s">
        <v>134</v>
      </c>
      <c r="F457" s="141" t="s">
        <v>566</v>
      </c>
      <c r="L457" s="28"/>
      <c r="M457" s="142"/>
      <c r="T457" s="52"/>
      <c r="AT457" s="16" t="s">
        <v>134</v>
      </c>
      <c r="AU457" s="16" t="s">
        <v>78</v>
      </c>
    </row>
    <row r="458" spans="2:65" s="1" customFormat="1" ht="10.199999999999999">
      <c r="B458" s="28"/>
      <c r="D458" s="143" t="s">
        <v>136</v>
      </c>
      <c r="F458" s="144" t="s">
        <v>567</v>
      </c>
      <c r="L458" s="28"/>
      <c r="M458" s="142"/>
      <c r="T458" s="52"/>
      <c r="AT458" s="16" t="s">
        <v>136</v>
      </c>
      <c r="AU458" s="16" t="s">
        <v>78</v>
      </c>
    </row>
    <row r="459" spans="2:65" s="12" customFormat="1" ht="10.199999999999999">
      <c r="B459" s="145"/>
      <c r="D459" s="140" t="s">
        <v>138</v>
      </c>
      <c r="E459" s="146" t="s">
        <v>1</v>
      </c>
      <c r="F459" s="147" t="s">
        <v>551</v>
      </c>
      <c r="H459" s="146" t="s">
        <v>1</v>
      </c>
      <c r="L459" s="145"/>
      <c r="M459" s="148"/>
      <c r="T459" s="149"/>
      <c r="AT459" s="146" t="s">
        <v>138</v>
      </c>
      <c r="AU459" s="146" t="s">
        <v>78</v>
      </c>
      <c r="AV459" s="12" t="s">
        <v>74</v>
      </c>
      <c r="AW459" s="12" t="s">
        <v>26</v>
      </c>
      <c r="AX459" s="12" t="s">
        <v>69</v>
      </c>
      <c r="AY459" s="146" t="s">
        <v>126</v>
      </c>
    </row>
    <row r="460" spans="2:65" s="13" customFormat="1" ht="10.199999999999999">
      <c r="B460" s="150"/>
      <c r="D460" s="140" t="s">
        <v>138</v>
      </c>
      <c r="E460" s="151" t="s">
        <v>1</v>
      </c>
      <c r="F460" s="152" t="s">
        <v>243</v>
      </c>
      <c r="H460" s="153">
        <v>89.504999999999995</v>
      </c>
      <c r="L460" s="150"/>
      <c r="M460" s="154"/>
      <c r="T460" s="155"/>
      <c r="AT460" s="151" t="s">
        <v>138</v>
      </c>
      <c r="AU460" s="151" t="s">
        <v>78</v>
      </c>
      <c r="AV460" s="13" t="s">
        <v>78</v>
      </c>
      <c r="AW460" s="13" t="s">
        <v>26</v>
      </c>
      <c r="AX460" s="13" t="s">
        <v>74</v>
      </c>
      <c r="AY460" s="151" t="s">
        <v>126</v>
      </c>
    </row>
    <row r="461" spans="2:65" s="1" customFormat="1" ht="33" customHeight="1">
      <c r="B461" s="127"/>
      <c r="C461" s="128" t="s">
        <v>568</v>
      </c>
      <c r="D461" s="128" t="s">
        <v>129</v>
      </c>
      <c r="E461" s="129" t="s">
        <v>569</v>
      </c>
      <c r="F461" s="130" t="s">
        <v>570</v>
      </c>
      <c r="G461" s="131" t="s">
        <v>174</v>
      </c>
      <c r="H461" s="132">
        <v>89.504999999999995</v>
      </c>
      <c r="I461" s="133"/>
      <c r="J461" s="133">
        <f>ROUND(I461*H461,2)</f>
        <v>0</v>
      </c>
      <c r="K461" s="130"/>
      <c r="L461" s="28"/>
      <c r="M461" s="134" t="s">
        <v>1</v>
      </c>
      <c r="N461" s="135" t="s">
        <v>34</v>
      </c>
      <c r="O461" s="136">
        <v>0.104</v>
      </c>
      <c r="P461" s="136">
        <f>O461*H461</f>
        <v>9.3085199999999997</v>
      </c>
      <c r="Q461" s="136">
        <v>2.5839999999999999E-4</v>
      </c>
      <c r="R461" s="136">
        <f>Q461*H461</f>
        <v>2.3128091999999999E-2</v>
      </c>
      <c r="S461" s="136">
        <v>0</v>
      </c>
      <c r="T461" s="137">
        <f>S461*H461</f>
        <v>0</v>
      </c>
      <c r="AR461" s="138" t="s">
        <v>282</v>
      </c>
      <c r="AT461" s="138" t="s">
        <v>129</v>
      </c>
      <c r="AU461" s="138" t="s">
        <v>78</v>
      </c>
      <c r="AY461" s="16" t="s">
        <v>126</v>
      </c>
      <c r="BE461" s="139">
        <f>IF(N461="základní",J461,0)</f>
        <v>0</v>
      </c>
      <c r="BF461" s="139">
        <f>IF(N461="snížená",J461,0)</f>
        <v>0</v>
      </c>
      <c r="BG461" s="139">
        <f>IF(N461="zákl. přenesená",J461,0)</f>
        <v>0</v>
      </c>
      <c r="BH461" s="139">
        <f>IF(N461="sníž. přenesená",J461,0)</f>
        <v>0</v>
      </c>
      <c r="BI461" s="139">
        <f>IF(N461="nulová",J461,0)</f>
        <v>0</v>
      </c>
      <c r="BJ461" s="16" t="s">
        <v>74</v>
      </c>
      <c r="BK461" s="139">
        <f>ROUND(I461*H461,2)</f>
        <v>0</v>
      </c>
      <c r="BL461" s="16" t="s">
        <v>282</v>
      </c>
      <c r="BM461" s="138" t="s">
        <v>571</v>
      </c>
    </row>
    <row r="462" spans="2:65" s="1" customFormat="1" ht="28.8">
      <c r="B462" s="28"/>
      <c r="D462" s="140" t="s">
        <v>134</v>
      </c>
      <c r="F462" s="141" t="s">
        <v>572</v>
      </c>
      <c r="L462" s="28"/>
      <c r="M462" s="142"/>
      <c r="T462" s="52"/>
      <c r="AT462" s="16" t="s">
        <v>134</v>
      </c>
      <c r="AU462" s="16" t="s">
        <v>78</v>
      </c>
    </row>
    <row r="463" spans="2:65" s="1" customFormat="1" ht="10.199999999999999">
      <c r="B463" s="28"/>
      <c r="D463" s="143" t="s">
        <v>136</v>
      </c>
      <c r="F463" s="144" t="s">
        <v>573</v>
      </c>
      <c r="L463" s="28"/>
      <c r="M463" s="142"/>
      <c r="T463" s="52"/>
      <c r="AT463" s="16" t="s">
        <v>136</v>
      </c>
      <c r="AU463" s="16" t="s">
        <v>78</v>
      </c>
    </row>
    <row r="464" spans="2:65" s="12" customFormat="1" ht="10.199999999999999">
      <c r="B464" s="145"/>
      <c r="D464" s="140" t="s">
        <v>138</v>
      </c>
      <c r="E464" s="146" t="s">
        <v>1</v>
      </c>
      <c r="F464" s="147" t="s">
        <v>551</v>
      </c>
      <c r="H464" s="146" t="s">
        <v>1</v>
      </c>
      <c r="L464" s="145"/>
      <c r="M464" s="148"/>
      <c r="T464" s="149"/>
      <c r="AT464" s="146" t="s">
        <v>138</v>
      </c>
      <c r="AU464" s="146" t="s">
        <v>78</v>
      </c>
      <c r="AV464" s="12" t="s">
        <v>74</v>
      </c>
      <c r="AW464" s="12" t="s">
        <v>26</v>
      </c>
      <c r="AX464" s="12" t="s">
        <v>69</v>
      </c>
      <c r="AY464" s="146" t="s">
        <v>126</v>
      </c>
    </row>
    <row r="465" spans="2:65" s="13" customFormat="1" ht="10.199999999999999">
      <c r="B465" s="150"/>
      <c r="D465" s="140" t="s">
        <v>138</v>
      </c>
      <c r="E465" s="151" t="s">
        <v>1</v>
      </c>
      <c r="F465" s="152" t="s">
        <v>243</v>
      </c>
      <c r="H465" s="153">
        <v>89.504999999999995</v>
      </c>
      <c r="L465" s="150"/>
      <c r="M465" s="154"/>
      <c r="T465" s="155"/>
      <c r="AT465" s="151" t="s">
        <v>138</v>
      </c>
      <c r="AU465" s="151" t="s">
        <v>78</v>
      </c>
      <c r="AV465" s="13" t="s">
        <v>78</v>
      </c>
      <c r="AW465" s="13" t="s">
        <v>26</v>
      </c>
      <c r="AX465" s="13" t="s">
        <v>74</v>
      </c>
      <c r="AY465" s="151" t="s">
        <v>126</v>
      </c>
    </row>
    <row r="466" spans="2:65" s="11" customFormat="1" ht="25.95" customHeight="1">
      <c r="B466" s="116"/>
      <c r="D466" s="117" t="s">
        <v>68</v>
      </c>
      <c r="E466" s="118" t="s">
        <v>574</v>
      </c>
      <c r="F466" s="118" t="s">
        <v>575</v>
      </c>
      <c r="J466" s="119">
        <f>BK466</f>
        <v>0</v>
      </c>
      <c r="L466" s="116"/>
      <c r="M466" s="120"/>
      <c r="P466" s="121">
        <f>SUM(P467:P476)</f>
        <v>4</v>
      </c>
      <c r="R466" s="121">
        <f>SUM(R467:R476)</f>
        <v>0</v>
      </c>
      <c r="T466" s="122">
        <f>SUM(T467:T476)</f>
        <v>0</v>
      </c>
      <c r="AR466" s="117" t="s">
        <v>84</v>
      </c>
      <c r="AT466" s="123" t="s">
        <v>68</v>
      </c>
      <c r="AU466" s="123" t="s">
        <v>69</v>
      </c>
      <c r="AY466" s="117" t="s">
        <v>126</v>
      </c>
      <c r="BK466" s="124">
        <f>SUM(BK467:BK476)</f>
        <v>0</v>
      </c>
    </row>
    <row r="467" spans="2:65" s="1" customFormat="1" ht="16.5" customHeight="1">
      <c r="B467" s="127"/>
      <c r="C467" s="128" t="s">
        <v>576</v>
      </c>
      <c r="D467" s="128" t="s">
        <v>129</v>
      </c>
      <c r="E467" s="129" t="s">
        <v>577</v>
      </c>
      <c r="F467" s="130" t="s">
        <v>578</v>
      </c>
      <c r="G467" s="131" t="s">
        <v>579</v>
      </c>
      <c r="H467" s="132">
        <v>2</v>
      </c>
      <c r="I467" s="133"/>
      <c r="J467" s="133">
        <f>ROUND(I467*H467,2)</f>
        <v>0</v>
      </c>
      <c r="K467" s="130"/>
      <c r="L467" s="28"/>
      <c r="M467" s="134" t="s">
        <v>1</v>
      </c>
      <c r="N467" s="135" t="s">
        <v>34</v>
      </c>
      <c r="O467" s="136">
        <v>1</v>
      </c>
      <c r="P467" s="136">
        <f>O467*H467</f>
        <v>2</v>
      </c>
      <c r="Q467" s="136">
        <v>0</v>
      </c>
      <c r="R467" s="136">
        <f>Q467*H467</f>
        <v>0</v>
      </c>
      <c r="S467" s="136">
        <v>0</v>
      </c>
      <c r="T467" s="137">
        <f>S467*H467</f>
        <v>0</v>
      </c>
      <c r="AR467" s="138" t="s">
        <v>580</v>
      </c>
      <c r="AT467" s="138" t="s">
        <v>129</v>
      </c>
      <c r="AU467" s="138" t="s">
        <v>74</v>
      </c>
      <c r="AY467" s="16" t="s">
        <v>126</v>
      </c>
      <c r="BE467" s="139">
        <f>IF(N467="základní",J467,0)</f>
        <v>0</v>
      </c>
      <c r="BF467" s="139">
        <f>IF(N467="snížená",J467,0)</f>
        <v>0</v>
      </c>
      <c r="BG467" s="139">
        <f>IF(N467="zákl. přenesená",J467,0)</f>
        <v>0</v>
      </c>
      <c r="BH467" s="139">
        <f>IF(N467="sníž. přenesená",J467,0)</f>
        <v>0</v>
      </c>
      <c r="BI467" s="139">
        <f>IF(N467="nulová",J467,0)</f>
        <v>0</v>
      </c>
      <c r="BJ467" s="16" t="s">
        <v>74</v>
      </c>
      <c r="BK467" s="139">
        <f>ROUND(I467*H467,2)</f>
        <v>0</v>
      </c>
      <c r="BL467" s="16" t="s">
        <v>580</v>
      </c>
      <c r="BM467" s="138" t="s">
        <v>581</v>
      </c>
    </row>
    <row r="468" spans="2:65" s="1" customFormat="1" ht="19.2">
      <c r="B468" s="28"/>
      <c r="D468" s="140" t="s">
        <v>134</v>
      </c>
      <c r="F468" s="141" t="s">
        <v>582</v>
      </c>
      <c r="L468" s="28"/>
      <c r="M468" s="142"/>
      <c r="T468" s="52"/>
      <c r="AT468" s="16" t="s">
        <v>134</v>
      </c>
      <c r="AU468" s="16" t="s">
        <v>74</v>
      </c>
    </row>
    <row r="469" spans="2:65" s="1" customFormat="1" ht="10.199999999999999">
      <c r="B469" s="28"/>
      <c r="D469" s="143" t="s">
        <v>136</v>
      </c>
      <c r="F469" s="144" t="s">
        <v>583</v>
      </c>
      <c r="L469" s="28"/>
      <c r="M469" s="142"/>
      <c r="T469" s="52"/>
      <c r="AT469" s="16" t="s">
        <v>136</v>
      </c>
      <c r="AU469" s="16" t="s">
        <v>74</v>
      </c>
    </row>
    <row r="470" spans="2:65" s="12" customFormat="1" ht="10.199999999999999">
      <c r="B470" s="145"/>
      <c r="D470" s="140" t="s">
        <v>138</v>
      </c>
      <c r="E470" s="146" t="s">
        <v>1</v>
      </c>
      <c r="F470" s="147" t="s">
        <v>584</v>
      </c>
      <c r="H470" s="146" t="s">
        <v>1</v>
      </c>
      <c r="L470" s="145"/>
      <c r="M470" s="148"/>
      <c r="T470" s="149"/>
      <c r="AT470" s="146" t="s">
        <v>138</v>
      </c>
      <c r="AU470" s="146" t="s">
        <v>74</v>
      </c>
      <c r="AV470" s="12" t="s">
        <v>74</v>
      </c>
      <c r="AW470" s="12" t="s">
        <v>26</v>
      </c>
      <c r="AX470" s="12" t="s">
        <v>69</v>
      </c>
      <c r="AY470" s="146" t="s">
        <v>126</v>
      </c>
    </row>
    <row r="471" spans="2:65" s="13" customFormat="1" ht="10.199999999999999">
      <c r="B471" s="150"/>
      <c r="D471" s="140" t="s">
        <v>138</v>
      </c>
      <c r="E471" s="151" t="s">
        <v>1</v>
      </c>
      <c r="F471" s="152" t="s">
        <v>78</v>
      </c>
      <c r="H471" s="153">
        <v>2</v>
      </c>
      <c r="L471" s="150"/>
      <c r="M471" s="154"/>
      <c r="T471" s="155"/>
      <c r="AT471" s="151" t="s">
        <v>138</v>
      </c>
      <c r="AU471" s="151" t="s">
        <v>74</v>
      </c>
      <c r="AV471" s="13" t="s">
        <v>78</v>
      </c>
      <c r="AW471" s="13" t="s">
        <v>26</v>
      </c>
      <c r="AX471" s="13" t="s">
        <v>74</v>
      </c>
      <c r="AY471" s="151" t="s">
        <v>126</v>
      </c>
    </row>
    <row r="472" spans="2:65" s="1" customFormat="1" ht="16.5" customHeight="1">
      <c r="B472" s="127"/>
      <c r="C472" s="128" t="s">
        <v>585</v>
      </c>
      <c r="D472" s="128" t="s">
        <v>129</v>
      </c>
      <c r="E472" s="129" t="s">
        <v>586</v>
      </c>
      <c r="F472" s="130" t="s">
        <v>587</v>
      </c>
      <c r="G472" s="131" t="s">
        <v>579</v>
      </c>
      <c r="H472" s="132">
        <v>2</v>
      </c>
      <c r="I472" s="133"/>
      <c r="J472" s="133">
        <f>ROUND(I472*H472,2)</f>
        <v>0</v>
      </c>
      <c r="K472" s="130"/>
      <c r="L472" s="28"/>
      <c r="M472" s="134" t="s">
        <v>1</v>
      </c>
      <c r="N472" s="135" t="s">
        <v>34</v>
      </c>
      <c r="O472" s="136">
        <v>1</v>
      </c>
      <c r="P472" s="136">
        <f>O472*H472</f>
        <v>2</v>
      </c>
      <c r="Q472" s="136">
        <v>0</v>
      </c>
      <c r="R472" s="136">
        <f>Q472*H472</f>
        <v>0</v>
      </c>
      <c r="S472" s="136">
        <v>0</v>
      </c>
      <c r="T472" s="137">
        <f>S472*H472</f>
        <v>0</v>
      </c>
      <c r="AR472" s="138" t="s">
        <v>580</v>
      </c>
      <c r="AT472" s="138" t="s">
        <v>129</v>
      </c>
      <c r="AU472" s="138" t="s">
        <v>74</v>
      </c>
      <c r="AY472" s="16" t="s">
        <v>126</v>
      </c>
      <c r="BE472" s="139">
        <f>IF(N472="základní",J472,0)</f>
        <v>0</v>
      </c>
      <c r="BF472" s="139">
        <f>IF(N472="snížená",J472,0)</f>
        <v>0</v>
      </c>
      <c r="BG472" s="139">
        <f>IF(N472="zákl. přenesená",J472,0)</f>
        <v>0</v>
      </c>
      <c r="BH472" s="139">
        <f>IF(N472="sníž. přenesená",J472,0)</f>
        <v>0</v>
      </c>
      <c r="BI472" s="139">
        <f>IF(N472="nulová",J472,0)</f>
        <v>0</v>
      </c>
      <c r="BJ472" s="16" t="s">
        <v>74</v>
      </c>
      <c r="BK472" s="139">
        <f>ROUND(I472*H472,2)</f>
        <v>0</v>
      </c>
      <c r="BL472" s="16" t="s">
        <v>580</v>
      </c>
      <c r="BM472" s="138" t="s">
        <v>588</v>
      </c>
    </row>
    <row r="473" spans="2:65" s="1" customFormat="1" ht="19.2">
      <c r="B473" s="28"/>
      <c r="D473" s="140" t="s">
        <v>134</v>
      </c>
      <c r="F473" s="141" t="s">
        <v>589</v>
      </c>
      <c r="L473" s="28"/>
      <c r="M473" s="142"/>
      <c r="T473" s="52"/>
      <c r="AT473" s="16" t="s">
        <v>134</v>
      </c>
      <c r="AU473" s="16" t="s">
        <v>74</v>
      </c>
    </row>
    <row r="474" spans="2:65" s="1" customFormat="1" ht="10.199999999999999">
      <c r="B474" s="28"/>
      <c r="D474" s="143" t="s">
        <v>136</v>
      </c>
      <c r="F474" s="144" t="s">
        <v>590</v>
      </c>
      <c r="L474" s="28"/>
      <c r="M474" s="142"/>
      <c r="T474" s="52"/>
      <c r="AT474" s="16" t="s">
        <v>136</v>
      </c>
      <c r="AU474" s="16" t="s">
        <v>74</v>
      </c>
    </row>
    <row r="475" spans="2:65" s="12" customFormat="1" ht="10.199999999999999">
      <c r="B475" s="145"/>
      <c r="D475" s="140" t="s">
        <v>138</v>
      </c>
      <c r="E475" s="146" t="s">
        <v>1</v>
      </c>
      <c r="F475" s="147" t="s">
        <v>584</v>
      </c>
      <c r="H475" s="146" t="s">
        <v>1</v>
      </c>
      <c r="L475" s="145"/>
      <c r="M475" s="148"/>
      <c r="T475" s="149"/>
      <c r="AT475" s="146" t="s">
        <v>138</v>
      </c>
      <c r="AU475" s="146" t="s">
        <v>74</v>
      </c>
      <c r="AV475" s="12" t="s">
        <v>74</v>
      </c>
      <c r="AW475" s="12" t="s">
        <v>26</v>
      </c>
      <c r="AX475" s="12" t="s">
        <v>69</v>
      </c>
      <c r="AY475" s="146" t="s">
        <v>126</v>
      </c>
    </row>
    <row r="476" spans="2:65" s="13" customFormat="1" ht="10.199999999999999">
      <c r="B476" s="150"/>
      <c r="D476" s="140" t="s">
        <v>138</v>
      </c>
      <c r="E476" s="151" t="s">
        <v>1</v>
      </c>
      <c r="F476" s="152" t="s">
        <v>78</v>
      </c>
      <c r="H476" s="153">
        <v>2</v>
      </c>
      <c r="L476" s="150"/>
      <c r="M476" s="171"/>
      <c r="N476" s="172"/>
      <c r="O476" s="172"/>
      <c r="P476" s="172"/>
      <c r="Q476" s="172"/>
      <c r="R476" s="172"/>
      <c r="S476" s="172"/>
      <c r="T476" s="173"/>
      <c r="AT476" s="151" t="s">
        <v>138</v>
      </c>
      <c r="AU476" s="151" t="s">
        <v>74</v>
      </c>
      <c r="AV476" s="13" t="s">
        <v>78</v>
      </c>
      <c r="AW476" s="13" t="s">
        <v>26</v>
      </c>
      <c r="AX476" s="13" t="s">
        <v>74</v>
      </c>
      <c r="AY476" s="151" t="s">
        <v>126</v>
      </c>
    </row>
    <row r="477" spans="2:65" s="1" customFormat="1" ht="6.9" customHeight="1">
      <c r="B477" s="40"/>
      <c r="C477" s="41"/>
      <c r="D477" s="41"/>
      <c r="E477" s="41"/>
      <c r="F477" s="41"/>
      <c r="G477" s="41"/>
      <c r="H477" s="41"/>
      <c r="I477" s="41"/>
      <c r="J477" s="41"/>
      <c r="K477" s="41"/>
      <c r="L477" s="28"/>
    </row>
  </sheetData>
  <autoFilter ref="C132:K476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hyperlinks>
    <hyperlink ref="F138" r:id="rId1" xr:uid="{00000000-0004-0000-0100-000000000000}"/>
    <hyperlink ref="F143" r:id="rId2" xr:uid="{00000000-0004-0000-0100-000001000000}"/>
    <hyperlink ref="F148" r:id="rId3" xr:uid="{00000000-0004-0000-0100-000002000000}"/>
    <hyperlink ref="F153" r:id="rId4" xr:uid="{00000000-0004-0000-0100-000003000000}"/>
    <hyperlink ref="F157" r:id="rId5" xr:uid="{00000000-0004-0000-0100-000004000000}"/>
    <hyperlink ref="F163" r:id="rId6" xr:uid="{00000000-0004-0000-0100-000005000000}"/>
    <hyperlink ref="F175" r:id="rId7" xr:uid="{00000000-0004-0000-0100-000006000000}"/>
    <hyperlink ref="F181" r:id="rId8" xr:uid="{00000000-0004-0000-0100-000007000000}"/>
    <hyperlink ref="F187" r:id="rId9" xr:uid="{00000000-0004-0000-0100-000008000000}"/>
    <hyperlink ref="F195" r:id="rId10" xr:uid="{00000000-0004-0000-0100-000009000000}"/>
    <hyperlink ref="F200" r:id="rId11" xr:uid="{00000000-0004-0000-0100-00000A000000}"/>
    <hyperlink ref="F205" r:id="rId12" xr:uid="{00000000-0004-0000-0100-00000B000000}"/>
    <hyperlink ref="F210" r:id="rId13" xr:uid="{00000000-0004-0000-0100-00000C000000}"/>
    <hyperlink ref="F215" r:id="rId14" xr:uid="{00000000-0004-0000-0100-00000D000000}"/>
    <hyperlink ref="F220" r:id="rId15" xr:uid="{00000000-0004-0000-0100-00000E000000}"/>
    <hyperlink ref="F225" r:id="rId16" xr:uid="{00000000-0004-0000-0100-00000F000000}"/>
    <hyperlink ref="F231" r:id="rId17" xr:uid="{00000000-0004-0000-0100-000010000000}"/>
    <hyperlink ref="F242" r:id="rId18" xr:uid="{00000000-0004-0000-0100-000011000000}"/>
    <hyperlink ref="F247" r:id="rId19" xr:uid="{00000000-0004-0000-0100-000012000000}"/>
    <hyperlink ref="F252" r:id="rId20" xr:uid="{00000000-0004-0000-0100-000013000000}"/>
    <hyperlink ref="F257" r:id="rId21" xr:uid="{00000000-0004-0000-0100-000014000000}"/>
    <hyperlink ref="F262" r:id="rId22" xr:uid="{00000000-0004-0000-0100-000015000000}"/>
    <hyperlink ref="F270" r:id="rId23" xr:uid="{00000000-0004-0000-0100-000016000000}"/>
    <hyperlink ref="F273" r:id="rId24" xr:uid="{00000000-0004-0000-0100-000017000000}"/>
    <hyperlink ref="F278" r:id="rId25" xr:uid="{00000000-0004-0000-0100-000018000000}"/>
    <hyperlink ref="F282" r:id="rId26" xr:uid="{00000000-0004-0000-0100-000019000000}"/>
    <hyperlink ref="F287" r:id="rId27" xr:uid="{00000000-0004-0000-0100-00001A000000}"/>
    <hyperlink ref="F293" r:id="rId28" xr:uid="{00000000-0004-0000-0100-00001B000000}"/>
    <hyperlink ref="F312" r:id="rId29" xr:uid="{00000000-0004-0000-0100-00001C000000}"/>
    <hyperlink ref="F316" r:id="rId30" xr:uid="{00000000-0004-0000-0100-00001D000000}"/>
    <hyperlink ref="F334" r:id="rId31" xr:uid="{00000000-0004-0000-0100-00001E000000}"/>
    <hyperlink ref="F338" r:id="rId32" xr:uid="{00000000-0004-0000-0100-00001F000000}"/>
    <hyperlink ref="F344" r:id="rId33" xr:uid="{00000000-0004-0000-0100-000020000000}"/>
    <hyperlink ref="F352" r:id="rId34" xr:uid="{00000000-0004-0000-0100-000021000000}"/>
    <hyperlink ref="F356" r:id="rId35" xr:uid="{00000000-0004-0000-0100-000022000000}"/>
    <hyperlink ref="F362" r:id="rId36" xr:uid="{00000000-0004-0000-0100-000023000000}"/>
    <hyperlink ref="F368" r:id="rId37" xr:uid="{00000000-0004-0000-0100-000024000000}"/>
    <hyperlink ref="F374" r:id="rId38" xr:uid="{00000000-0004-0000-0100-000025000000}"/>
    <hyperlink ref="F380" r:id="rId39" xr:uid="{00000000-0004-0000-0100-000026000000}"/>
    <hyperlink ref="F392" r:id="rId40" xr:uid="{00000000-0004-0000-0100-000027000000}"/>
    <hyperlink ref="F400" r:id="rId41" xr:uid="{00000000-0004-0000-0100-000028000000}"/>
    <hyperlink ref="F404" r:id="rId42" xr:uid="{00000000-0004-0000-0100-000029000000}"/>
    <hyperlink ref="F409" r:id="rId43" xr:uid="{00000000-0004-0000-0100-00002A000000}"/>
    <hyperlink ref="F414" r:id="rId44" xr:uid="{00000000-0004-0000-0100-00002B000000}"/>
    <hyperlink ref="F419" r:id="rId45" xr:uid="{00000000-0004-0000-0100-00002C000000}"/>
    <hyperlink ref="F424" r:id="rId46" xr:uid="{00000000-0004-0000-0100-00002D000000}"/>
    <hyperlink ref="F434" r:id="rId47" xr:uid="{00000000-0004-0000-0100-00002E000000}"/>
    <hyperlink ref="F442" r:id="rId48" xr:uid="{00000000-0004-0000-0100-00002F000000}"/>
    <hyperlink ref="F446" r:id="rId49" xr:uid="{00000000-0004-0000-0100-000030000000}"/>
    <hyperlink ref="F451" r:id="rId50" xr:uid="{00000000-0004-0000-0100-000031000000}"/>
    <hyperlink ref="F458" r:id="rId51" xr:uid="{00000000-0004-0000-0100-000032000000}"/>
    <hyperlink ref="F463" r:id="rId52" xr:uid="{00000000-0004-0000-0100-000033000000}"/>
    <hyperlink ref="F469" r:id="rId53" xr:uid="{00000000-0004-0000-0100-000034000000}"/>
    <hyperlink ref="F474" r:id="rId54" xr:uid="{00000000-0004-0000-0100-00003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207"/>
  <sheetViews>
    <sheetView showGridLines="0" workbookViewId="0">
      <selection activeCell="W103" sqref="W10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210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" customHeight="1">
      <c r="B4" s="19"/>
      <c r="D4" s="20" t="s">
        <v>958</v>
      </c>
      <c r="L4" s="19"/>
      <c r="M4" s="8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1" t="str">
        <f>'Rekapitulace stavby'!K6</f>
        <v>STAVEBNÍ ÚPRAVY OBJEKTU OBČANSKÉ VYBAVENOSTI NA PARC. Č. ST. 90 V OBCI KRCHLEBY U NYMBURKA</v>
      </c>
      <c r="F7" s="212"/>
      <c r="G7" s="212"/>
      <c r="H7" s="212"/>
      <c r="L7" s="19"/>
    </row>
    <row r="8" spans="2:46" s="1" customFormat="1" ht="12" customHeight="1">
      <c r="B8" s="28"/>
      <c r="D8" s="25" t="s">
        <v>87</v>
      </c>
      <c r="L8" s="28"/>
    </row>
    <row r="9" spans="2:46" s="1" customFormat="1" ht="16.5" customHeight="1">
      <c r="B9" s="28"/>
      <c r="E9" s="177" t="s">
        <v>591</v>
      </c>
      <c r="F9" s="213"/>
      <c r="G9" s="213"/>
      <c r="H9" s="213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955</v>
      </c>
      <c r="I12" s="25" t="s">
        <v>17</v>
      </c>
      <c r="J12" s="48"/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20</v>
      </c>
      <c r="L14" s="28"/>
    </row>
    <row r="15" spans="2:46" s="1" customFormat="1" ht="18" customHeight="1">
      <c r="B15" s="28"/>
      <c r="E15" s="23" t="s">
        <v>21</v>
      </c>
      <c r="I15" s="25" t="s">
        <v>22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19</v>
      </c>
      <c r="J17" s="23" t="str">
        <f>'Rekapitulace stavby'!AN13</f>
        <v/>
      </c>
      <c r="L17" s="28"/>
    </row>
    <row r="18" spans="2:12" s="1" customFormat="1" ht="18" customHeight="1">
      <c r="B18" s="28"/>
      <c r="E18" s="196" t="str">
        <f>'Rekapitulace stavby'!E14</f>
        <v xml:space="preserve"> </v>
      </c>
      <c r="F18" s="196"/>
      <c r="G18" s="196"/>
      <c r="H18" s="196"/>
      <c r="I18" s="25" t="s">
        <v>22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19</v>
      </c>
      <c r="J20" s="23"/>
      <c r="L20" s="28"/>
    </row>
    <row r="21" spans="2:12" s="1" customFormat="1" ht="18" customHeight="1">
      <c r="B21" s="28"/>
      <c r="E21" s="23"/>
      <c r="I21" s="25" t="s">
        <v>22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19</v>
      </c>
      <c r="J23" s="23"/>
      <c r="L23" s="28"/>
    </row>
    <row r="24" spans="2:12" s="1" customFormat="1" ht="18" customHeight="1">
      <c r="B24" s="28"/>
      <c r="E24" s="23"/>
      <c r="I24" s="25" t="s">
        <v>22</v>
      </c>
      <c r="J24" s="23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29</v>
      </c>
      <c r="J30" s="62">
        <f>ROUND(J126,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" customHeight="1">
      <c r="B33" s="28"/>
      <c r="D33" s="51" t="s">
        <v>33</v>
      </c>
      <c r="E33" s="25" t="s">
        <v>34</v>
      </c>
      <c r="F33" s="87">
        <f>ROUND((SUM(BE126:BE206)),  2)</f>
        <v>0</v>
      </c>
      <c r="I33" s="88">
        <v>0.21</v>
      </c>
      <c r="J33" s="87">
        <f>ROUND(((SUM(BE126:BE206))*I33),  2)</f>
        <v>0</v>
      </c>
      <c r="L33" s="28"/>
    </row>
    <row r="34" spans="2:12" s="1" customFormat="1" ht="14.4" customHeight="1">
      <c r="B34" s="28"/>
      <c r="E34" s="25" t="s">
        <v>35</v>
      </c>
      <c r="F34" s="87">
        <f>ROUND((SUM(BF126:BF206)),  2)</f>
        <v>0</v>
      </c>
      <c r="I34" s="88">
        <v>0.12</v>
      </c>
      <c r="J34" s="87">
        <f>ROUND(((SUM(BF126:BF206))*I34),  2)</f>
        <v>0</v>
      </c>
      <c r="L34" s="28"/>
    </row>
    <row r="35" spans="2:12" s="1" customFormat="1" ht="14.4" hidden="1" customHeight="1">
      <c r="B35" s="28"/>
      <c r="E35" s="25" t="s">
        <v>36</v>
      </c>
      <c r="F35" s="87">
        <f>ROUND((SUM(BG126:BG206)),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37</v>
      </c>
      <c r="F36" s="87">
        <f>ROUND((SUM(BH126:BH206)),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38</v>
      </c>
      <c r="F37" s="87">
        <f>ROUND((SUM(BI126:BI206)),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39</v>
      </c>
      <c r="E39" s="53"/>
      <c r="F39" s="53"/>
      <c r="G39" s="91" t="s">
        <v>40</v>
      </c>
      <c r="H39" s="92" t="s">
        <v>41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28"/>
      <c r="D61" s="39" t="s">
        <v>44</v>
      </c>
      <c r="E61" s="30"/>
      <c r="F61" s="95" t="s">
        <v>45</v>
      </c>
      <c r="G61" s="39" t="s">
        <v>44</v>
      </c>
      <c r="H61" s="30"/>
      <c r="I61" s="30"/>
      <c r="J61" s="96" t="s">
        <v>45</v>
      </c>
      <c r="K61" s="30"/>
      <c r="L61" s="28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28"/>
      <c r="D76" s="39" t="s">
        <v>44</v>
      </c>
      <c r="E76" s="30"/>
      <c r="F76" s="95" t="s">
        <v>45</v>
      </c>
      <c r="G76" s="39" t="s">
        <v>44</v>
      </c>
      <c r="H76" s="30"/>
      <c r="I76" s="30"/>
      <c r="J76" s="96" t="s">
        <v>45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89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1" t="str">
        <f>E7</f>
        <v>STAVEBNÍ ÚPRAVY OBJEKTU OBČANSKÉ VYBAVENOSTI NA PARC. Č. ST. 90 V OBCI KRCHLEBY U NYMBURKA</v>
      </c>
      <c r="F85" s="212"/>
      <c r="G85" s="212"/>
      <c r="H85" s="212"/>
      <c r="L85" s="28"/>
    </row>
    <row r="86" spans="2:47" s="1" customFormat="1" ht="12" customHeight="1">
      <c r="B86" s="28"/>
      <c r="C86" s="25" t="s">
        <v>87</v>
      </c>
      <c r="L86" s="28"/>
    </row>
    <row r="87" spans="2:47" s="1" customFormat="1" ht="16.5" customHeight="1">
      <c r="B87" s="28"/>
      <c r="E87" s="177" t="str">
        <f>E9</f>
        <v>2 - ZTI</v>
      </c>
      <c r="F87" s="213"/>
      <c r="G87" s="213"/>
      <c r="H87" s="213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Nymburská 82, 28808 Krchleby</v>
      </c>
      <c r="I89" s="25" t="s">
        <v>17</v>
      </c>
      <c r="J89" s="48" t="str">
        <f>IF(J12="","",J12)</f>
        <v/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18</v>
      </c>
      <c r="F91" s="23" t="str">
        <f>E15</f>
        <v>Obec Krchleby</v>
      </c>
      <c r="I91" s="25" t="s">
        <v>25</v>
      </c>
      <c r="J91" s="26">
        <f>E21</f>
        <v>0</v>
      </c>
      <c r="L91" s="28"/>
    </row>
    <row r="92" spans="2:47" s="1" customFormat="1" ht="15.15" customHeight="1">
      <c r="B92" s="28"/>
      <c r="C92" s="25" t="s">
        <v>23</v>
      </c>
      <c r="F92" s="23" t="str">
        <f>IF(E18="","",E18)</f>
        <v xml:space="preserve"> </v>
      </c>
      <c r="I92" s="25" t="s">
        <v>27</v>
      </c>
      <c r="J92" s="26">
        <f>E24</f>
        <v>0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92</v>
      </c>
      <c r="J96" s="62">
        <f>J126</f>
        <v>0</v>
      </c>
      <c r="L96" s="28"/>
      <c r="AU96" s="16" t="s">
        <v>93</v>
      </c>
    </row>
    <row r="97" spans="2:12" s="8" customFormat="1" ht="24.9" customHeight="1">
      <c r="B97" s="100"/>
      <c r="D97" s="101" t="s">
        <v>94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19.95" customHeight="1">
      <c r="B98" s="104"/>
      <c r="D98" s="105" t="s">
        <v>100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19.95" customHeight="1">
      <c r="B99" s="104"/>
      <c r="D99" s="105" t="s">
        <v>101</v>
      </c>
      <c r="E99" s="106"/>
      <c r="F99" s="106"/>
      <c r="G99" s="106"/>
      <c r="H99" s="106"/>
      <c r="I99" s="106"/>
      <c r="J99" s="107">
        <f>J135</f>
        <v>0</v>
      </c>
      <c r="L99" s="104"/>
    </row>
    <row r="100" spans="2:12" s="8" customFormat="1" ht="24.9" customHeight="1">
      <c r="B100" s="100"/>
      <c r="D100" s="101" t="s">
        <v>103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9" customFormat="1" ht="19.95" customHeight="1">
      <c r="B101" s="104"/>
      <c r="D101" s="105" t="s">
        <v>592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9" customFormat="1" ht="19.95" customHeight="1">
      <c r="B102" s="104"/>
      <c r="D102" s="105" t="s">
        <v>593</v>
      </c>
      <c r="E102" s="106"/>
      <c r="F102" s="106"/>
      <c r="G102" s="106"/>
      <c r="H102" s="106"/>
      <c r="I102" s="106"/>
      <c r="J102" s="107">
        <f>J161</f>
        <v>0</v>
      </c>
      <c r="L102" s="104"/>
    </row>
    <row r="103" spans="2:12" s="9" customFormat="1" ht="19.95" customHeight="1">
      <c r="B103" s="104"/>
      <c r="D103" s="105" t="s">
        <v>594</v>
      </c>
      <c r="E103" s="106"/>
      <c r="F103" s="106"/>
      <c r="G103" s="106"/>
      <c r="H103" s="106"/>
      <c r="I103" s="106"/>
      <c r="J103" s="107">
        <f>J185</f>
        <v>0</v>
      </c>
      <c r="L103" s="104"/>
    </row>
    <row r="104" spans="2:12" s="8" customFormat="1" ht="24.9" customHeight="1">
      <c r="B104" s="100"/>
      <c r="D104" s="101" t="s">
        <v>110</v>
      </c>
      <c r="E104" s="102"/>
      <c r="F104" s="102"/>
      <c r="G104" s="102"/>
      <c r="H104" s="102"/>
      <c r="I104" s="102"/>
      <c r="J104" s="103">
        <f>J193</f>
        <v>0</v>
      </c>
      <c r="L104" s="100"/>
    </row>
    <row r="105" spans="2:12" s="8" customFormat="1" ht="24.9" customHeight="1">
      <c r="B105" s="100"/>
      <c r="D105" s="101" t="s">
        <v>595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9" customFormat="1" ht="19.95" customHeight="1">
      <c r="B106" s="104"/>
      <c r="D106" s="105" t="s">
        <v>596</v>
      </c>
      <c r="E106" s="106"/>
      <c r="F106" s="106"/>
      <c r="G106" s="106"/>
      <c r="H106" s="106"/>
      <c r="I106" s="106"/>
      <c r="J106" s="107">
        <f>J200</f>
        <v>0</v>
      </c>
      <c r="L106" s="104"/>
    </row>
    <row r="107" spans="2:12" s="1" customFormat="1" ht="21.75" customHeight="1">
      <c r="B107" s="28"/>
      <c r="L107" s="28"/>
    </row>
    <row r="108" spans="2:12" s="1" customFormat="1" ht="6.9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" customHeight="1">
      <c r="B113" s="28"/>
      <c r="C113" s="20" t="s">
        <v>111</v>
      </c>
      <c r="L113" s="28"/>
    </row>
    <row r="114" spans="2:63" s="1" customFormat="1" ht="6.9" customHeight="1">
      <c r="B114" s="28"/>
      <c r="L114" s="28"/>
    </row>
    <row r="115" spans="2:63" s="1" customFormat="1" ht="12" customHeight="1">
      <c r="B115" s="28"/>
      <c r="C115" s="25" t="s">
        <v>12</v>
      </c>
      <c r="L115" s="28"/>
    </row>
    <row r="116" spans="2:63" s="1" customFormat="1" ht="26.25" customHeight="1">
      <c r="B116" s="28"/>
      <c r="E116" s="211" t="str">
        <f>E7</f>
        <v>STAVEBNÍ ÚPRAVY OBJEKTU OBČANSKÉ VYBAVENOSTI NA PARC. Č. ST. 90 V OBCI KRCHLEBY U NYMBURKA</v>
      </c>
      <c r="F116" s="212"/>
      <c r="G116" s="212"/>
      <c r="H116" s="212"/>
      <c r="L116" s="28"/>
    </row>
    <row r="117" spans="2:63" s="1" customFormat="1" ht="12" customHeight="1">
      <c r="B117" s="28"/>
      <c r="C117" s="25" t="s">
        <v>87</v>
      </c>
      <c r="L117" s="28"/>
    </row>
    <row r="118" spans="2:63" s="1" customFormat="1" ht="16.5" customHeight="1">
      <c r="B118" s="28"/>
      <c r="E118" s="177" t="str">
        <f>E9</f>
        <v>2 - ZTI</v>
      </c>
      <c r="F118" s="213"/>
      <c r="G118" s="213"/>
      <c r="H118" s="213"/>
      <c r="L118" s="28"/>
    </row>
    <row r="119" spans="2:63" s="1" customFormat="1" ht="6.9" customHeight="1">
      <c r="B119" s="28"/>
      <c r="L119" s="28"/>
    </row>
    <row r="120" spans="2:63" s="1" customFormat="1" ht="12" customHeight="1">
      <c r="B120" s="28"/>
      <c r="C120" s="25" t="s">
        <v>16</v>
      </c>
      <c r="F120" s="23" t="str">
        <f>F12</f>
        <v>Nymburská 82, 28808 Krchleby</v>
      </c>
      <c r="I120" s="25" t="s">
        <v>17</v>
      </c>
      <c r="J120" s="48"/>
      <c r="L120" s="28"/>
    </row>
    <row r="121" spans="2:63" s="1" customFormat="1" ht="6.9" customHeight="1">
      <c r="B121" s="28"/>
      <c r="L121" s="28"/>
    </row>
    <row r="122" spans="2:63" s="1" customFormat="1" ht="15.15" customHeight="1">
      <c r="B122" s="28"/>
      <c r="C122" s="25" t="s">
        <v>18</v>
      </c>
      <c r="F122" s="23" t="str">
        <f>E15</f>
        <v>Obec Krchleby</v>
      </c>
      <c r="I122" s="25" t="s">
        <v>25</v>
      </c>
      <c r="J122" s="26"/>
      <c r="L122" s="28"/>
    </row>
    <row r="123" spans="2:63" s="1" customFormat="1" ht="15.15" customHeight="1">
      <c r="B123" s="28"/>
      <c r="C123" s="25" t="s">
        <v>23</v>
      </c>
      <c r="F123" s="23" t="str">
        <f>IF(E18="","",E18)</f>
        <v xml:space="preserve"> </v>
      </c>
      <c r="I123" s="25" t="s">
        <v>27</v>
      </c>
      <c r="J123" s="26"/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8"/>
      <c r="C125" s="109" t="s">
        <v>112</v>
      </c>
      <c r="D125" s="110" t="s">
        <v>54</v>
      </c>
      <c r="E125" s="110" t="s">
        <v>50</v>
      </c>
      <c r="F125" s="110" t="s">
        <v>51</v>
      </c>
      <c r="G125" s="110" t="s">
        <v>113</v>
      </c>
      <c r="H125" s="110" t="s">
        <v>114</v>
      </c>
      <c r="I125" s="110" t="s">
        <v>115</v>
      </c>
      <c r="J125" s="110" t="s">
        <v>91</v>
      </c>
      <c r="K125" s="111" t="s">
        <v>116</v>
      </c>
      <c r="L125" s="108"/>
      <c r="M125" s="55" t="s">
        <v>1</v>
      </c>
      <c r="N125" s="56" t="s">
        <v>33</v>
      </c>
      <c r="O125" s="56" t="s">
        <v>117</v>
      </c>
      <c r="P125" s="56" t="s">
        <v>118</v>
      </c>
      <c r="Q125" s="56" t="s">
        <v>119</v>
      </c>
      <c r="R125" s="56" t="s">
        <v>120</v>
      </c>
      <c r="S125" s="56" t="s">
        <v>121</v>
      </c>
      <c r="T125" s="57" t="s">
        <v>122</v>
      </c>
    </row>
    <row r="126" spans="2:63" s="1" customFormat="1" ht="22.8" customHeight="1">
      <c r="B126" s="28"/>
      <c r="C126" s="60" t="s">
        <v>123</v>
      </c>
      <c r="J126" s="112">
        <f>BK126</f>
        <v>0</v>
      </c>
      <c r="L126" s="28"/>
      <c r="M126" s="58"/>
      <c r="N126" s="49"/>
      <c r="O126" s="49"/>
      <c r="P126" s="113">
        <f>P127+P147+P193+P199</f>
        <v>21.521404000000004</v>
      </c>
      <c r="Q126" s="49"/>
      <c r="R126" s="113">
        <f>R127+R147+R193+R199</f>
        <v>2.9186450000000003E-2</v>
      </c>
      <c r="S126" s="49"/>
      <c r="T126" s="114">
        <f>T127+T147+T193+T199</f>
        <v>0.36599999999999999</v>
      </c>
      <c r="AT126" s="16" t="s">
        <v>68</v>
      </c>
      <c r="AU126" s="16" t="s">
        <v>93</v>
      </c>
      <c r="BK126" s="115">
        <f>BK127+BK147+BK193+BK199</f>
        <v>0</v>
      </c>
    </row>
    <row r="127" spans="2:63" s="11" customFormat="1" ht="25.95" customHeight="1">
      <c r="B127" s="116"/>
      <c r="D127" s="117" t="s">
        <v>68</v>
      </c>
      <c r="E127" s="118" t="s">
        <v>124</v>
      </c>
      <c r="F127" s="118" t="s">
        <v>125</v>
      </c>
      <c r="J127" s="119">
        <f>BK127</f>
        <v>0</v>
      </c>
      <c r="L127" s="116"/>
      <c r="M127" s="120"/>
      <c r="P127" s="121">
        <f>P128+P135</f>
        <v>4.4984040000000007</v>
      </c>
      <c r="R127" s="121">
        <f>R128+R135</f>
        <v>0</v>
      </c>
      <c r="T127" s="122">
        <f>T128+T135</f>
        <v>0.36599999999999999</v>
      </c>
      <c r="AR127" s="117" t="s">
        <v>74</v>
      </c>
      <c r="AT127" s="123" t="s">
        <v>68</v>
      </c>
      <c r="AU127" s="123" t="s">
        <v>69</v>
      </c>
      <c r="AY127" s="117" t="s">
        <v>126</v>
      </c>
      <c r="BK127" s="124">
        <f>BK128+BK135</f>
        <v>0</v>
      </c>
    </row>
    <row r="128" spans="2:63" s="11" customFormat="1" ht="22.8" customHeight="1">
      <c r="B128" s="116"/>
      <c r="D128" s="117" t="s">
        <v>68</v>
      </c>
      <c r="E128" s="125" t="s">
        <v>280</v>
      </c>
      <c r="F128" s="125" t="s">
        <v>281</v>
      </c>
      <c r="J128" s="126">
        <f>BK128</f>
        <v>0</v>
      </c>
      <c r="L128" s="116"/>
      <c r="M128" s="120"/>
      <c r="P128" s="121">
        <f>SUM(P129:P134)</f>
        <v>4.4640000000000004</v>
      </c>
      <c r="R128" s="121">
        <f>SUM(R129:R134)</f>
        <v>0</v>
      </c>
      <c r="T128" s="122">
        <f>SUM(T129:T134)</f>
        <v>0.36599999999999999</v>
      </c>
      <c r="AR128" s="117" t="s">
        <v>74</v>
      </c>
      <c r="AT128" s="123" t="s">
        <v>68</v>
      </c>
      <c r="AU128" s="123" t="s">
        <v>74</v>
      </c>
      <c r="AY128" s="117" t="s">
        <v>126</v>
      </c>
      <c r="BK128" s="124">
        <f>SUM(BK129:BK134)</f>
        <v>0</v>
      </c>
    </row>
    <row r="129" spans="2:65" s="1" customFormat="1" ht="24.15" customHeight="1">
      <c r="B129" s="127"/>
      <c r="C129" s="128" t="s">
        <v>597</v>
      </c>
      <c r="D129" s="128" t="s">
        <v>129</v>
      </c>
      <c r="E129" s="129" t="s">
        <v>598</v>
      </c>
      <c r="F129" s="130" t="s">
        <v>599</v>
      </c>
      <c r="G129" s="131" t="s">
        <v>531</v>
      </c>
      <c r="H129" s="132">
        <v>2</v>
      </c>
      <c r="I129" s="133"/>
      <c r="J129" s="133">
        <f>ROUND(I129*H129,2)</f>
        <v>0</v>
      </c>
      <c r="K129" s="130"/>
      <c r="L129" s="28"/>
      <c r="M129" s="134" t="s">
        <v>1</v>
      </c>
      <c r="N129" s="135" t="s">
        <v>34</v>
      </c>
      <c r="O129" s="136">
        <v>1.087</v>
      </c>
      <c r="P129" s="136">
        <f>O129*H129</f>
        <v>2.1739999999999999</v>
      </c>
      <c r="Q129" s="136">
        <v>0</v>
      </c>
      <c r="R129" s="136">
        <f>Q129*H129</f>
        <v>0</v>
      </c>
      <c r="S129" s="136">
        <v>9.8000000000000004E-2</v>
      </c>
      <c r="T129" s="137">
        <f>S129*H129</f>
        <v>0.19600000000000001</v>
      </c>
      <c r="AR129" s="138" t="s">
        <v>84</v>
      </c>
      <c r="AT129" s="138" t="s">
        <v>129</v>
      </c>
      <c r="AU129" s="138" t="s">
        <v>78</v>
      </c>
      <c r="AY129" s="16" t="s">
        <v>126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74</v>
      </c>
      <c r="BK129" s="139">
        <f>ROUND(I129*H129,2)</f>
        <v>0</v>
      </c>
      <c r="BL129" s="16" t="s">
        <v>84</v>
      </c>
      <c r="BM129" s="138" t="s">
        <v>600</v>
      </c>
    </row>
    <row r="130" spans="2:65" s="1" customFormat="1" ht="28.8">
      <c r="B130" s="28"/>
      <c r="D130" s="140" t="s">
        <v>134</v>
      </c>
      <c r="F130" s="141" t="s">
        <v>601</v>
      </c>
      <c r="L130" s="28"/>
      <c r="M130" s="142"/>
      <c r="T130" s="52"/>
      <c r="AT130" s="16" t="s">
        <v>134</v>
      </c>
      <c r="AU130" s="16" t="s">
        <v>78</v>
      </c>
    </row>
    <row r="131" spans="2:65" s="1" customFormat="1" ht="10.199999999999999">
      <c r="B131" s="28"/>
      <c r="D131" s="143" t="s">
        <v>136</v>
      </c>
      <c r="F131" s="144" t="s">
        <v>602</v>
      </c>
      <c r="L131" s="28"/>
      <c r="M131" s="142"/>
      <c r="T131" s="52"/>
      <c r="AT131" s="16" t="s">
        <v>136</v>
      </c>
      <c r="AU131" s="16" t="s">
        <v>78</v>
      </c>
    </row>
    <row r="132" spans="2:65" s="1" customFormat="1" ht="33" customHeight="1">
      <c r="B132" s="127"/>
      <c r="C132" s="128" t="s">
        <v>603</v>
      </c>
      <c r="D132" s="128" t="s">
        <v>129</v>
      </c>
      <c r="E132" s="129" t="s">
        <v>604</v>
      </c>
      <c r="F132" s="130" t="s">
        <v>605</v>
      </c>
      <c r="G132" s="131" t="s">
        <v>221</v>
      </c>
      <c r="H132" s="132">
        <v>5</v>
      </c>
      <c r="I132" s="133"/>
      <c r="J132" s="133">
        <f>ROUND(I132*H132,2)</f>
        <v>0</v>
      </c>
      <c r="K132" s="130"/>
      <c r="L132" s="28"/>
      <c r="M132" s="134" t="s">
        <v>1</v>
      </c>
      <c r="N132" s="135" t="s">
        <v>34</v>
      </c>
      <c r="O132" s="136">
        <v>0.45800000000000002</v>
      </c>
      <c r="P132" s="136">
        <f>O132*H132</f>
        <v>2.29</v>
      </c>
      <c r="Q132" s="136">
        <v>0</v>
      </c>
      <c r="R132" s="136">
        <f>Q132*H132</f>
        <v>0</v>
      </c>
      <c r="S132" s="136">
        <v>3.4000000000000002E-2</v>
      </c>
      <c r="T132" s="137">
        <f>S132*H132</f>
        <v>0.17</v>
      </c>
      <c r="AR132" s="138" t="s">
        <v>84</v>
      </c>
      <c r="AT132" s="138" t="s">
        <v>129</v>
      </c>
      <c r="AU132" s="138" t="s">
        <v>78</v>
      </c>
      <c r="AY132" s="16" t="s">
        <v>126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74</v>
      </c>
      <c r="BK132" s="139">
        <f>ROUND(I132*H132,2)</f>
        <v>0</v>
      </c>
      <c r="BL132" s="16" t="s">
        <v>84</v>
      </c>
      <c r="BM132" s="138" t="s">
        <v>606</v>
      </c>
    </row>
    <row r="133" spans="2:65" s="1" customFormat="1" ht="28.8">
      <c r="B133" s="28"/>
      <c r="D133" s="140" t="s">
        <v>134</v>
      </c>
      <c r="F133" s="141" t="s">
        <v>607</v>
      </c>
      <c r="L133" s="28"/>
      <c r="M133" s="142"/>
      <c r="T133" s="52"/>
      <c r="AT133" s="16" t="s">
        <v>134</v>
      </c>
      <c r="AU133" s="16" t="s">
        <v>78</v>
      </c>
    </row>
    <row r="134" spans="2:65" s="1" customFormat="1" ht="10.199999999999999">
      <c r="B134" s="28"/>
      <c r="D134" s="143" t="s">
        <v>136</v>
      </c>
      <c r="F134" s="144" t="s">
        <v>608</v>
      </c>
      <c r="L134" s="28"/>
      <c r="M134" s="142"/>
      <c r="T134" s="52"/>
      <c r="AT134" s="16" t="s">
        <v>136</v>
      </c>
      <c r="AU134" s="16" t="s">
        <v>78</v>
      </c>
    </row>
    <row r="135" spans="2:65" s="11" customFormat="1" ht="22.8" customHeight="1">
      <c r="B135" s="116"/>
      <c r="D135" s="117" t="s">
        <v>68</v>
      </c>
      <c r="E135" s="125" t="s">
        <v>319</v>
      </c>
      <c r="F135" s="125" t="s">
        <v>320</v>
      </c>
      <c r="J135" s="126">
        <f>BK135</f>
        <v>0</v>
      </c>
      <c r="L135" s="116"/>
      <c r="M135" s="120"/>
      <c r="P135" s="121">
        <f>SUM(P136:P146)</f>
        <v>3.4403999999999997E-2</v>
      </c>
      <c r="R135" s="121">
        <f>SUM(R136:R146)</f>
        <v>0</v>
      </c>
      <c r="T135" s="122">
        <f>SUM(T136:T146)</f>
        <v>0</v>
      </c>
      <c r="AR135" s="117" t="s">
        <v>74</v>
      </c>
      <c r="AT135" s="123" t="s">
        <v>68</v>
      </c>
      <c r="AU135" s="123" t="s">
        <v>74</v>
      </c>
      <c r="AY135" s="117" t="s">
        <v>126</v>
      </c>
      <c r="BK135" s="124">
        <f>SUM(BK136:BK146)</f>
        <v>0</v>
      </c>
    </row>
    <row r="136" spans="2:65" s="1" customFormat="1" ht="24.15" customHeight="1">
      <c r="B136" s="127"/>
      <c r="C136" s="128" t="s">
        <v>368</v>
      </c>
      <c r="D136" s="128" t="s">
        <v>129</v>
      </c>
      <c r="E136" s="129" t="s">
        <v>322</v>
      </c>
      <c r="F136" s="130" t="s">
        <v>323</v>
      </c>
      <c r="G136" s="131" t="s">
        <v>159</v>
      </c>
      <c r="H136" s="132">
        <v>0.36599999999999999</v>
      </c>
      <c r="I136" s="133"/>
      <c r="J136" s="133">
        <f>ROUND(I136*H136,2)</f>
        <v>0</v>
      </c>
      <c r="K136" s="130"/>
      <c r="L136" s="28"/>
      <c r="M136" s="134" t="s">
        <v>1</v>
      </c>
      <c r="N136" s="135" t="s">
        <v>34</v>
      </c>
      <c r="O136" s="136">
        <v>9.0999999999999998E-2</v>
      </c>
      <c r="P136" s="136">
        <f>O136*H136</f>
        <v>3.3305999999999995E-2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84</v>
      </c>
      <c r="AT136" s="138" t="s">
        <v>129</v>
      </c>
      <c r="AU136" s="138" t="s">
        <v>78</v>
      </c>
      <c r="AY136" s="16" t="s">
        <v>126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74</v>
      </c>
      <c r="BK136" s="139">
        <f>ROUND(I136*H136,2)</f>
        <v>0</v>
      </c>
      <c r="BL136" s="16" t="s">
        <v>84</v>
      </c>
      <c r="BM136" s="138" t="s">
        <v>609</v>
      </c>
    </row>
    <row r="137" spans="2:65" s="1" customFormat="1" ht="19.2">
      <c r="B137" s="28"/>
      <c r="D137" s="140" t="s">
        <v>134</v>
      </c>
      <c r="F137" s="141" t="s">
        <v>325</v>
      </c>
      <c r="L137" s="28"/>
      <c r="M137" s="142"/>
      <c r="T137" s="52"/>
      <c r="AT137" s="16" t="s">
        <v>134</v>
      </c>
      <c r="AU137" s="16" t="s">
        <v>78</v>
      </c>
    </row>
    <row r="138" spans="2:65" s="1" customFormat="1" ht="10.199999999999999">
      <c r="B138" s="28"/>
      <c r="D138" s="143" t="s">
        <v>136</v>
      </c>
      <c r="F138" s="144" t="s">
        <v>326</v>
      </c>
      <c r="L138" s="28"/>
      <c r="M138" s="142"/>
      <c r="T138" s="52"/>
      <c r="AT138" s="16" t="s">
        <v>136</v>
      </c>
      <c r="AU138" s="16" t="s">
        <v>78</v>
      </c>
    </row>
    <row r="139" spans="2:65" s="1" customFormat="1" ht="24.15" customHeight="1">
      <c r="B139" s="127"/>
      <c r="C139" s="128" t="s">
        <v>610</v>
      </c>
      <c r="D139" s="128" t="s">
        <v>129</v>
      </c>
      <c r="E139" s="129" t="s">
        <v>328</v>
      </c>
      <c r="F139" s="130" t="s">
        <v>329</v>
      </c>
      <c r="G139" s="131" t="s">
        <v>159</v>
      </c>
      <c r="H139" s="132">
        <v>0.36599999999999999</v>
      </c>
      <c r="I139" s="133"/>
      <c r="J139" s="133">
        <f>ROUND(I139*H139,2)</f>
        <v>0</v>
      </c>
      <c r="K139" s="130"/>
      <c r="L139" s="28"/>
      <c r="M139" s="134" t="s">
        <v>1</v>
      </c>
      <c r="N139" s="135" t="s">
        <v>34</v>
      </c>
      <c r="O139" s="136">
        <v>3.0000000000000001E-3</v>
      </c>
      <c r="P139" s="136">
        <f>O139*H139</f>
        <v>1.098E-3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84</v>
      </c>
      <c r="AT139" s="138" t="s">
        <v>129</v>
      </c>
      <c r="AU139" s="138" t="s">
        <v>78</v>
      </c>
      <c r="AY139" s="16" t="s">
        <v>126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74</v>
      </c>
      <c r="BK139" s="139">
        <f>ROUND(I139*H139,2)</f>
        <v>0</v>
      </c>
      <c r="BL139" s="16" t="s">
        <v>84</v>
      </c>
      <c r="BM139" s="138" t="s">
        <v>611</v>
      </c>
    </row>
    <row r="140" spans="2:65" s="1" customFormat="1" ht="19.2">
      <c r="B140" s="28"/>
      <c r="D140" s="140" t="s">
        <v>134</v>
      </c>
      <c r="F140" s="141" t="s">
        <v>331</v>
      </c>
      <c r="L140" s="28"/>
      <c r="M140" s="142"/>
      <c r="T140" s="52"/>
      <c r="AT140" s="16" t="s">
        <v>134</v>
      </c>
      <c r="AU140" s="16" t="s">
        <v>78</v>
      </c>
    </row>
    <row r="141" spans="2:65" s="1" customFormat="1" ht="10.199999999999999">
      <c r="B141" s="28"/>
      <c r="D141" s="143" t="s">
        <v>136</v>
      </c>
      <c r="F141" s="144" t="s">
        <v>332</v>
      </c>
      <c r="L141" s="28"/>
      <c r="M141" s="142"/>
      <c r="T141" s="52"/>
      <c r="AT141" s="16" t="s">
        <v>136</v>
      </c>
      <c r="AU141" s="16" t="s">
        <v>78</v>
      </c>
    </row>
    <row r="142" spans="2:65" s="12" customFormat="1" ht="20.399999999999999">
      <c r="B142" s="145"/>
      <c r="D142" s="140" t="s">
        <v>138</v>
      </c>
      <c r="E142" s="146" t="s">
        <v>1</v>
      </c>
      <c r="F142" s="147" t="s">
        <v>333</v>
      </c>
      <c r="H142" s="146" t="s">
        <v>1</v>
      </c>
      <c r="L142" s="145"/>
      <c r="M142" s="148"/>
      <c r="T142" s="149"/>
      <c r="AT142" s="146" t="s">
        <v>138</v>
      </c>
      <c r="AU142" s="146" t="s">
        <v>78</v>
      </c>
      <c r="AV142" s="12" t="s">
        <v>74</v>
      </c>
      <c r="AW142" s="12" t="s">
        <v>26</v>
      </c>
      <c r="AX142" s="12" t="s">
        <v>69</v>
      </c>
      <c r="AY142" s="146" t="s">
        <v>126</v>
      </c>
    </row>
    <row r="143" spans="2:65" s="13" customFormat="1" ht="10.199999999999999">
      <c r="B143" s="150"/>
      <c r="D143" s="140" t="s">
        <v>138</v>
      </c>
      <c r="E143" s="151" t="s">
        <v>1</v>
      </c>
      <c r="F143" s="152" t="s">
        <v>612</v>
      </c>
      <c r="H143" s="153">
        <v>0.36599999999999999</v>
      </c>
      <c r="L143" s="150"/>
      <c r="M143" s="154"/>
      <c r="T143" s="155"/>
      <c r="AT143" s="151" t="s">
        <v>138</v>
      </c>
      <c r="AU143" s="151" t="s">
        <v>78</v>
      </c>
      <c r="AV143" s="13" t="s">
        <v>78</v>
      </c>
      <c r="AW143" s="13" t="s">
        <v>26</v>
      </c>
      <c r="AX143" s="13" t="s">
        <v>74</v>
      </c>
      <c r="AY143" s="151" t="s">
        <v>126</v>
      </c>
    </row>
    <row r="144" spans="2:65" s="1" customFormat="1" ht="33" customHeight="1">
      <c r="B144" s="127"/>
      <c r="C144" s="128" t="s">
        <v>613</v>
      </c>
      <c r="D144" s="128" t="s">
        <v>129</v>
      </c>
      <c r="E144" s="129" t="s">
        <v>336</v>
      </c>
      <c r="F144" s="130" t="s">
        <v>337</v>
      </c>
      <c r="G144" s="131" t="s">
        <v>159</v>
      </c>
      <c r="H144" s="132">
        <v>0.36599999999999999</v>
      </c>
      <c r="I144" s="133"/>
      <c r="J144" s="133">
        <f>ROUND(I144*H144,2)</f>
        <v>0</v>
      </c>
      <c r="K144" s="130"/>
      <c r="L144" s="28"/>
      <c r="M144" s="134" t="s">
        <v>1</v>
      </c>
      <c r="N144" s="135" t="s">
        <v>34</v>
      </c>
      <c r="O144" s="136">
        <v>0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84</v>
      </c>
      <c r="AT144" s="138" t="s">
        <v>129</v>
      </c>
      <c r="AU144" s="138" t="s">
        <v>78</v>
      </c>
      <c r="AY144" s="16" t="s">
        <v>126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74</v>
      </c>
      <c r="BK144" s="139">
        <f>ROUND(I144*H144,2)</f>
        <v>0</v>
      </c>
      <c r="BL144" s="16" t="s">
        <v>84</v>
      </c>
      <c r="BM144" s="138" t="s">
        <v>614</v>
      </c>
    </row>
    <row r="145" spans="2:65" s="1" customFormat="1" ht="28.8">
      <c r="B145" s="28"/>
      <c r="D145" s="140" t="s">
        <v>134</v>
      </c>
      <c r="F145" s="141" t="s">
        <v>339</v>
      </c>
      <c r="L145" s="28"/>
      <c r="M145" s="142"/>
      <c r="T145" s="52"/>
      <c r="AT145" s="16" t="s">
        <v>134</v>
      </c>
      <c r="AU145" s="16" t="s">
        <v>78</v>
      </c>
    </row>
    <row r="146" spans="2:65" s="1" customFormat="1" ht="10.199999999999999">
      <c r="B146" s="28"/>
      <c r="D146" s="143" t="s">
        <v>136</v>
      </c>
      <c r="F146" s="144" t="s">
        <v>340</v>
      </c>
      <c r="L146" s="28"/>
      <c r="M146" s="142"/>
      <c r="T146" s="52"/>
      <c r="AT146" s="16" t="s">
        <v>136</v>
      </c>
      <c r="AU146" s="16" t="s">
        <v>78</v>
      </c>
    </row>
    <row r="147" spans="2:65" s="11" customFormat="1" ht="25.95" customHeight="1">
      <c r="B147" s="116"/>
      <c r="D147" s="117" t="s">
        <v>68</v>
      </c>
      <c r="E147" s="118" t="s">
        <v>349</v>
      </c>
      <c r="F147" s="118" t="s">
        <v>350</v>
      </c>
      <c r="J147" s="119">
        <f>BK147</f>
        <v>0</v>
      </c>
      <c r="L147" s="116"/>
      <c r="M147" s="120"/>
      <c r="P147" s="121">
        <f>P148+P161+P185</f>
        <v>15.023000000000001</v>
      </c>
      <c r="R147" s="121">
        <f>R148+R161+R185</f>
        <v>2.9186450000000003E-2</v>
      </c>
      <c r="T147" s="122">
        <f>T148+T161+T185</f>
        <v>0</v>
      </c>
      <c r="AR147" s="117" t="s">
        <v>78</v>
      </c>
      <c r="AT147" s="123" t="s">
        <v>68</v>
      </c>
      <c r="AU147" s="123" t="s">
        <v>69</v>
      </c>
      <c r="AY147" s="117" t="s">
        <v>126</v>
      </c>
      <c r="BK147" s="124">
        <f>BK148+BK161+BK185</f>
        <v>0</v>
      </c>
    </row>
    <row r="148" spans="2:65" s="11" customFormat="1" ht="22.8" customHeight="1">
      <c r="B148" s="116"/>
      <c r="D148" s="117" t="s">
        <v>68</v>
      </c>
      <c r="E148" s="125" t="s">
        <v>615</v>
      </c>
      <c r="F148" s="125" t="s">
        <v>616</v>
      </c>
      <c r="J148" s="126">
        <f>BK148</f>
        <v>0</v>
      </c>
      <c r="L148" s="116"/>
      <c r="M148" s="120"/>
      <c r="P148" s="121">
        <f>SUM(P149:P160)</f>
        <v>4.4360000000000008</v>
      </c>
      <c r="R148" s="121">
        <f>SUM(R149:R160)</f>
        <v>2.8485000000000003E-3</v>
      </c>
      <c r="T148" s="122">
        <f>SUM(T149:T160)</f>
        <v>0</v>
      </c>
      <c r="AR148" s="117" t="s">
        <v>78</v>
      </c>
      <c r="AT148" s="123" t="s">
        <v>68</v>
      </c>
      <c r="AU148" s="123" t="s">
        <v>74</v>
      </c>
      <c r="AY148" s="117" t="s">
        <v>126</v>
      </c>
      <c r="BK148" s="124">
        <f>SUM(BK149:BK160)</f>
        <v>0</v>
      </c>
    </row>
    <row r="149" spans="2:65" s="1" customFormat="1" ht="16.5" customHeight="1">
      <c r="B149" s="127"/>
      <c r="C149" s="128" t="s">
        <v>84</v>
      </c>
      <c r="D149" s="128" t="s">
        <v>129</v>
      </c>
      <c r="E149" s="129" t="s">
        <v>617</v>
      </c>
      <c r="F149" s="130" t="s">
        <v>618</v>
      </c>
      <c r="G149" s="131" t="s">
        <v>221</v>
      </c>
      <c r="H149" s="132">
        <v>5</v>
      </c>
      <c r="I149" s="133"/>
      <c r="J149" s="133">
        <f>ROUND(I149*H149,2)</f>
        <v>0</v>
      </c>
      <c r="K149" s="130"/>
      <c r="L149" s="28"/>
      <c r="M149" s="134" t="s">
        <v>1</v>
      </c>
      <c r="N149" s="135" t="s">
        <v>34</v>
      </c>
      <c r="O149" s="136">
        <v>0.79700000000000004</v>
      </c>
      <c r="P149" s="136">
        <f>O149*H149</f>
        <v>3.9850000000000003</v>
      </c>
      <c r="Q149" s="136">
        <v>5.6970000000000002E-4</v>
      </c>
      <c r="R149" s="136">
        <f>Q149*H149</f>
        <v>2.8485000000000003E-3</v>
      </c>
      <c r="S149" s="136">
        <v>0</v>
      </c>
      <c r="T149" s="137">
        <f>S149*H149</f>
        <v>0</v>
      </c>
      <c r="AR149" s="138" t="s">
        <v>282</v>
      </c>
      <c r="AT149" s="138" t="s">
        <v>129</v>
      </c>
      <c r="AU149" s="138" t="s">
        <v>78</v>
      </c>
      <c r="AY149" s="16" t="s">
        <v>126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74</v>
      </c>
      <c r="BK149" s="139">
        <f>ROUND(I149*H149,2)</f>
        <v>0</v>
      </c>
      <c r="BL149" s="16" t="s">
        <v>282</v>
      </c>
      <c r="BM149" s="138" t="s">
        <v>619</v>
      </c>
    </row>
    <row r="150" spans="2:65" s="1" customFormat="1" ht="10.199999999999999">
      <c r="B150" s="28"/>
      <c r="D150" s="140" t="s">
        <v>134</v>
      </c>
      <c r="F150" s="141" t="s">
        <v>620</v>
      </c>
      <c r="L150" s="28"/>
      <c r="M150" s="142"/>
      <c r="T150" s="52"/>
      <c r="AT150" s="16" t="s">
        <v>134</v>
      </c>
      <c r="AU150" s="16" t="s">
        <v>78</v>
      </c>
    </row>
    <row r="151" spans="2:65" s="1" customFormat="1" ht="10.199999999999999">
      <c r="B151" s="28"/>
      <c r="D151" s="143" t="s">
        <v>136</v>
      </c>
      <c r="F151" s="144" t="s">
        <v>621</v>
      </c>
      <c r="L151" s="28"/>
      <c r="M151" s="142"/>
      <c r="T151" s="52"/>
      <c r="AT151" s="16" t="s">
        <v>136</v>
      </c>
      <c r="AU151" s="16" t="s">
        <v>78</v>
      </c>
    </row>
    <row r="152" spans="2:65" s="1" customFormat="1" ht="16.5" customHeight="1">
      <c r="B152" s="127"/>
      <c r="C152" s="128" t="s">
        <v>226</v>
      </c>
      <c r="D152" s="128" t="s">
        <v>129</v>
      </c>
      <c r="E152" s="129" t="s">
        <v>622</v>
      </c>
      <c r="F152" s="130" t="s">
        <v>623</v>
      </c>
      <c r="G152" s="131" t="s">
        <v>531</v>
      </c>
      <c r="H152" s="132">
        <v>1</v>
      </c>
      <c r="I152" s="133"/>
      <c r="J152" s="133">
        <f>ROUND(I152*H152,2)</f>
        <v>0</v>
      </c>
      <c r="K152" s="130"/>
      <c r="L152" s="28"/>
      <c r="M152" s="134" t="s">
        <v>1</v>
      </c>
      <c r="N152" s="135" t="s">
        <v>34</v>
      </c>
      <c r="O152" s="136">
        <v>0.21099999999999999</v>
      </c>
      <c r="P152" s="136">
        <f>O152*H152</f>
        <v>0.21099999999999999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282</v>
      </c>
      <c r="AT152" s="138" t="s">
        <v>129</v>
      </c>
      <c r="AU152" s="138" t="s">
        <v>78</v>
      </c>
      <c r="AY152" s="16" t="s">
        <v>126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6" t="s">
        <v>74</v>
      </c>
      <c r="BK152" s="139">
        <f>ROUND(I152*H152,2)</f>
        <v>0</v>
      </c>
      <c r="BL152" s="16" t="s">
        <v>282</v>
      </c>
      <c r="BM152" s="138" t="s">
        <v>624</v>
      </c>
    </row>
    <row r="153" spans="2:65" s="1" customFormat="1" ht="19.2">
      <c r="B153" s="28"/>
      <c r="D153" s="140" t="s">
        <v>134</v>
      </c>
      <c r="F153" s="141" t="s">
        <v>625</v>
      </c>
      <c r="L153" s="28"/>
      <c r="M153" s="142"/>
      <c r="T153" s="52"/>
      <c r="AT153" s="16" t="s">
        <v>134</v>
      </c>
      <c r="AU153" s="16" t="s">
        <v>78</v>
      </c>
    </row>
    <row r="154" spans="2:65" s="1" customFormat="1" ht="10.199999999999999">
      <c r="B154" s="28"/>
      <c r="D154" s="143" t="s">
        <v>136</v>
      </c>
      <c r="F154" s="144" t="s">
        <v>626</v>
      </c>
      <c r="L154" s="28"/>
      <c r="M154" s="142"/>
      <c r="T154" s="52"/>
      <c r="AT154" s="16" t="s">
        <v>136</v>
      </c>
      <c r="AU154" s="16" t="s">
        <v>78</v>
      </c>
    </row>
    <row r="155" spans="2:65" s="1" customFormat="1" ht="21.75" customHeight="1">
      <c r="B155" s="127"/>
      <c r="C155" s="128" t="s">
        <v>280</v>
      </c>
      <c r="D155" s="128" t="s">
        <v>129</v>
      </c>
      <c r="E155" s="129" t="s">
        <v>627</v>
      </c>
      <c r="F155" s="130" t="s">
        <v>628</v>
      </c>
      <c r="G155" s="131" t="s">
        <v>221</v>
      </c>
      <c r="H155" s="132">
        <v>5</v>
      </c>
      <c r="I155" s="133"/>
      <c r="J155" s="133">
        <f>ROUND(I155*H155,2)</f>
        <v>0</v>
      </c>
      <c r="K155" s="130"/>
      <c r="L155" s="28"/>
      <c r="M155" s="134" t="s">
        <v>1</v>
      </c>
      <c r="N155" s="135" t="s">
        <v>34</v>
      </c>
      <c r="O155" s="136">
        <v>4.8000000000000001E-2</v>
      </c>
      <c r="P155" s="136">
        <f>O155*H155</f>
        <v>0.24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282</v>
      </c>
      <c r="AT155" s="138" t="s">
        <v>129</v>
      </c>
      <c r="AU155" s="138" t="s">
        <v>78</v>
      </c>
      <c r="AY155" s="16" t="s">
        <v>126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74</v>
      </c>
      <c r="BK155" s="139">
        <f>ROUND(I155*H155,2)</f>
        <v>0</v>
      </c>
      <c r="BL155" s="16" t="s">
        <v>282</v>
      </c>
      <c r="BM155" s="138" t="s">
        <v>629</v>
      </c>
    </row>
    <row r="156" spans="2:65" s="1" customFormat="1" ht="10.199999999999999">
      <c r="B156" s="28"/>
      <c r="D156" s="140" t="s">
        <v>134</v>
      </c>
      <c r="F156" s="141" t="s">
        <v>630</v>
      </c>
      <c r="L156" s="28"/>
      <c r="M156" s="142"/>
      <c r="T156" s="52"/>
      <c r="AT156" s="16" t="s">
        <v>134</v>
      </c>
      <c r="AU156" s="16" t="s">
        <v>78</v>
      </c>
    </row>
    <row r="157" spans="2:65" s="1" customFormat="1" ht="10.199999999999999">
      <c r="B157" s="28"/>
      <c r="D157" s="143" t="s">
        <v>136</v>
      </c>
      <c r="F157" s="144" t="s">
        <v>631</v>
      </c>
      <c r="L157" s="28"/>
      <c r="M157" s="142"/>
      <c r="T157" s="52"/>
      <c r="AT157" s="16" t="s">
        <v>136</v>
      </c>
      <c r="AU157" s="16" t="s">
        <v>78</v>
      </c>
    </row>
    <row r="158" spans="2:65" s="1" customFormat="1" ht="24.15" customHeight="1">
      <c r="B158" s="127"/>
      <c r="C158" s="128" t="s">
        <v>632</v>
      </c>
      <c r="D158" s="128" t="s">
        <v>129</v>
      </c>
      <c r="E158" s="129" t="s">
        <v>633</v>
      </c>
      <c r="F158" s="130" t="s">
        <v>634</v>
      </c>
      <c r="G158" s="131" t="s">
        <v>379</v>
      </c>
      <c r="H158" s="132">
        <v>21.064</v>
      </c>
      <c r="I158" s="133"/>
      <c r="J158" s="133">
        <f>ROUND(I158*H158,2)</f>
        <v>0</v>
      </c>
      <c r="K158" s="130"/>
      <c r="L158" s="28"/>
      <c r="M158" s="134" t="s">
        <v>1</v>
      </c>
      <c r="N158" s="135" t="s">
        <v>34</v>
      </c>
      <c r="O158" s="136">
        <v>0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282</v>
      </c>
      <c r="AT158" s="138" t="s">
        <v>129</v>
      </c>
      <c r="AU158" s="138" t="s">
        <v>78</v>
      </c>
      <c r="AY158" s="16" t="s">
        <v>126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74</v>
      </c>
      <c r="BK158" s="139">
        <f>ROUND(I158*H158,2)</f>
        <v>0</v>
      </c>
      <c r="BL158" s="16" t="s">
        <v>282</v>
      </c>
      <c r="BM158" s="138" t="s">
        <v>635</v>
      </c>
    </row>
    <row r="159" spans="2:65" s="1" customFormat="1" ht="28.8">
      <c r="B159" s="28"/>
      <c r="D159" s="140" t="s">
        <v>134</v>
      </c>
      <c r="F159" s="141" t="s">
        <v>636</v>
      </c>
      <c r="L159" s="28"/>
      <c r="M159" s="142"/>
      <c r="T159" s="52"/>
      <c r="AT159" s="16" t="s">
        <v>134</v>
      </c>
      <c r="AU159" s="16" t="s">
        <v>78</v>
      </c>
    </row>
    <row r="160" spans="2:65" s="1" customFormat="1" ht="10.199999999999999">
      <c r="B160" s="28"/>
      <c r="D160" s="143" t="s">
        <v>136</v>
      </c>
      <c r="F160" s="144" t="s">
        <v>637</v>
      </c>
      <c r="L160" s="28"/>
      <c r="M160" s="142"/>
      <c r="T160" s="52"/>
      <c r="AT160" s="16" t="s">
        <v>136</v>
      </c>
      <c r="AU160" s="16" t="s">
        <v>78</v>
      </c>
    </row>
    <row r="161" spans="2:65" s="11" customFormat="1" ht="22.8" customHeight="1">
      <c r="B161" s="116"/>
      <c r="D161" s="117" t="s">
        <v>68</v>
      </c>
      <c r="E161" s="125" t="s">
        <v>638</v>
      </c>
      <c r="F161" s="125" t="s">
        <v>639</v>
      </c>
      <c r="J161" s="126">
        <f>BK161</f>
        <v>0</v>
      </c>
      <c r="L161" s="116"/>
      <c r="M161" s="120"/>
      <c r="P161" s="121">
        <f>SUM(P162:P184)</f>
        <v>9.4870000000000001</v>
      </c>
      <c r="R161" s="121">
        <f>SUM(R162:R184)</f>
        <v>1.2607950000000001E-2</v>
      </c>
      <c r="T161" s="122">
        <f>SUM(T162:T184)</f>
        <v>0</v>
      </c>
      <c r="AR161" s="117" t="s">
        <v>78</v>
      </c>
      <c r="AT161" s="123" t="s">
        <v>68</v>
      </c>
      <c r="AU161" s="123" t="s">
        <v>74</v>
      </c>
      <c r="AY161" s="117" t="s">
        <v>126</v>
      </c>
      <c r="BK161" s="124">
        <f>SUM(BK162:BK184)</f>
        <v>0</v>
      </c>
    </row>
    <row r="162" spans="2:65" s="1" customFormat="1" ht="24.15" customHeight="1">
      <c r="B162" s="127"/>
      <c r="C162" s="128" t="s">
        <v>640</v>
      </c>
      <c r="D162" s="128" t="s">
        <v>129</v>
      </c>
      <c r="E162" s="129" t="s">
        <v>641</v>
      </c>
      <c r="F162" s="130" t="s">
        <v>642</v>
      </c>
      <c r="G162" s="131" t="s">
        <v>221</v>
      </c>
      <c r="H162" s="132">
        <v>10</v>
      </c>
      <c r="I162" s="133"/>
      <c r="J162" s="133">
        <f>ROUND(I162*H162,2)</f>
        <v>0</v>
      </c>
      <c r="K162" s="130"/>
      <c r="L162" s="28"/>
      <c r="M162" s="134" t="s">
        <v>1</v>
      </c>
      <c r="N162" s="135" t="s">
        <v>34</v>
      </c>
      <c r="O162" s="136">
        <v>0.55600000000000005</v>
      </c>
      <c r="P162" s="136">
        <f>O162*H162</f>
        <v>5.5600000000000005</v>
      </c>
      <c r="Q162" s="136">
        <v>8.4000000000000003E-4</v>
      </c>
      <c r="R162" s="136">
        <f>Q162*H162</f>
        <v>8.4000000000000012E-3</v>
      </c>
      <c r="S162" s="136">
        <v>0</v>
      </c>
      <c r="T162" s="137">
        <f>S162*H162</f>
        <v>0</v>
      </c>
      <c r="AR162" s="138" t="s">
        <v>282</v>
      </c>
      <c r="AT162" s="138" t="s">
        <v>129</v>
      </c>
      <c r="AU162" s="138" t="s">
        <v>78</v>
      </c>
      <c r="AY162" s="16" t="s">
        <v>126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74</v>
      </c>
      <c r="BK162" s="139">
        <f>ROUND(I162*H162,2)</f>
        <v>0</v>
      </c>
      <c r="BL162" s="16" t="s">
        <v>282</v>
      </c>
      <c r="BM162" s="138" t="s">
        <v>643</v>
      </c>
    </row>
    <row r="163" spans="2:65" s="1" customFormat="1" ht="19.2">
      <c r="B163" s="28"/>
      <c r="D163" s="140" t="s">
        <v>134</v>
      </c>
      <c r="F163" s="141" t="s">
        <v>644</v>
      </c>
      <c r="L163" s="28"/>
      <c r="M163" s="142"/>
      <c r="T163" s="52"/>
      <c r="AT163" s="16" t="s">
        <v>134</v>
      </c>
      <c r="AU163" s="16" t="s">
        <v>78</v>
      </c>
    </row>
    <row r="164" spans="2:65" s="1" customFormat="1" ht="10.199999999999999">
      <c r="B164" s="28"/>
      <c r="D164" s="143" t="s">
        <v>136</v>
      </c>
      <c r="F164" s="144" t="s">
        <v>645</v>
      </c>
      <c r="L164" s="28"/>
      <c r="M164" s="142"/>
      <c r="T164" s="52"/>
      <c r="AT164" s="16" t="s">
        <v>136</v>
      </c>
      <c r="AU164" s="16" t="s">
        <v>78</v>
      </c>
    </row>
    <row r="165" spans="2:65" s="1" customFormat="1" ht="37.799999999999997" customHeight="1">
      <c r="B165" s="127"/>
      <c r="C165" s="128" t="s">
        <v>646</v>
      </c>
      <c r="D165" s="128" t="s">
        <v>129</v>
      </c>
      <c r="E165" s="129" t="s">
        <v>647</v>
      </c>
      <c r="F165" s="130" t="s">
        <v>648</v>
      </c>
      <c r="G165" s="131" t="s">
        <v>221</v>
      </c>
      <c r="H165" s="132">
        <v>10</v>
      </c>
      <c r="I165" s="133"/>
      <c r="J165" s="133">
        <f>ROUND(I165*H165,2)</f>
        <v>0</v>
      </c>
      <c r="K165" s="130"/>
      <c r="L165" s="28"/>
      <c r="M165" s="134" t="s">
        <v>1</v>
      </c>
      <c r="N165" s="135" t="s">
        <v>34</v>
      </c>
      <c r="O165" s="136">
        <v>0.113</v>
      </c>
      <c r="P165" s="136">
        <f>O165*H165</f>
        <v>1.1300000000000001</v>
      </c>
      <c r="Q165" s="136">
        <v>1.2E-4</v>
      </c>
      <c r="R165" s="136">
        <f>Q165*H165</f>
        <v>1.2000000000000001E-3</v>
      </c>
      <c r="S165" s="136">
        <v>0</v>
      </c>
      <c r="T165" s="137">
        <f>S165*H165</f>
        <v>0</v>
      </c>
      <c r="AR165" s="138" t="s">
        <v>282</v>
      </c>
      <c r="AT165" s="138" t="s">
        <v>129</v>
      </c>
      <c r="AU165" s="138" t="s">
        <v>78</v>
      </c>
      <c r="AY165" s="16" t="s">
        <v>126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6" t="s">
        <v>74</v>
      </c>
      <c r="BK165" s="139">
        <f>ROUND(I165*H165,2)</f>
        <v>0</v>
      </c>
      <c r="BL165" s="16" t="s">
        <v>282</v>
      </c>
      <c r="BM165" s="138" t="s">
        <v>649</v>
      </c>
    </row>
    <row r="166" spans="2:65" s="1" customFormat="1" ht="38.4">
      <c r="B166" s="28"/>
      <c r="D166" s="140" t="s">
        <v>134</v>
      </c>
      <c r="F166" s="141" t="s">
        <v>650</v>
      </c>
      <c r="L166" s="28"/>
      <c r="M166" s="142"/>
      <c r="T166" s="52"/>
      <c r="AT166" s="16" t="s">
        <v>134</v>
      </c>
      <c r="AU166" s="16" t="s">
        <v>78</v>
      </c>
    </row>
    <row r="167" spans="2:65" s="1" customFormat="1" ht="10.199999999999999">
      <c r="B167" s="28"/>
      <c r="D167" s="143" t="s">
        <v>136</v>
      </c>
      <c r="F167" s="144" t="s">
        <v>651</v>
      </c>
      <c r="L167" s="28"/>
      <c r="M167" s="142"/>
      <c r="T167" s="52"/>
      <c r="AT167" s="16" t="s">
        <v>136</v>
      </c>
      <c r="AU167" s="16" t="s">
        <v>78</v>
      </c>
    </row>
    <row r="168" spans="2:65" s="1" customFormat="1" ht="16.5" customHeight="1">
      <c r="B168" s="127"/>
      <c r="C168" s="128" t="s">
        <v>267</v>
      </c>
      <c r="D168" s="128" t="s">
        <v>129</v>
      </c>
      <c r="E168" s="129" t="s">
        <v>652</v>
      </c>
      <c r="F168" s="130" t="s">
        <v>653</v>
      </c>
      <c r="G168" s="131" t="s">
        <v>531</v>
      </c>
      <c r="H168" s="132">
        <v>2</v>
      </c>
      <c r="I168" s="133"/>
      <c r="J168" s="133">
        <f>ROUND(I168*H168,2)</f>
        <v>0</v>
      </c>
      <c r="K168" s="130"/>
      <c r="L168" s="28"/>
      <c r="M168" s="134" t="s">
        <v>1</v>
      </c>
      <c r="N168" s="135" t="s">
        <v>34</v>
      </c>
      <c r="O168" s="136">
        <v>0.42499999999999999</v>
      </c>
      <c r="P168" s="136">
        <f>O168*H168</f>
        <v>0.85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282</v>
      </c>
      <c r="AT168" s="138" t="s">
        <v>129</v>
      </c>
      <c r="AU168" s="138" t="s">
        <v>78</v>
      </c>
      <c r="AY168" s="16" t="s">
        <v>126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74</v>
      </c>
      <c r="BK168" s="139">
        <f>ROUND(I168*H168,2)</f>
        <v>0</v>
      </c>
      <c r="BL168" s="16" t="s">
        <v>282</v>
      </c>
      <c r="BM168" s="138" t="s">
        <v>654</v>
      </c>
    </row>
    <row r="169" spans="2:65" s="1" customFormat="1" ht="19.2">
      <c r="B169" s="28"/>
      <c r="D169" s="140" t="s">
        <v>134</v>
      </c>
      <c r="F169" s="141" t="s">
        <v>655</v>
      </c>
      <c r="L169" s="28"/>
      <c r="M169" s="142"/>
      <c r="T169" s="52"/>
      <c r="AT169" s="16" t="s">
        <v>134</v>
      </c>
      <c r="AU169" s="16" t="s">
        <v>78</v>
      </c>
    </row>
    <row r="170" spans="2:65" s="1" customFormat="1" ht="10.199999999999999">
      <c r="B170" s="28"/>
      <c r="D170" s="143" t="s">
        <v>136</v>
      </c>
      <c r="F170" s="144" t="s">
        <v>656</v>
      </c>
      <c r="L170" s="28"/>
      <c r="M170" s="142"/>
      <c r="T170" s="52"/>
      <c r="AT170" s="16" t="s">
        <v>136</v>
      </c>
      <c r="AU170" s="16" t="s">
        <v>78</v>
      </c>
    </row>
    <row r="171" spans="2:65" s="1" customFormat="1" ht="24.15" customHeight="1">
      <c r="B171" s="127"/>
      <c r="C171" s="156" t="s">
        <v>282</v>
      </c>
      <c r="D171" s="156" t="s">
        <v>182</v>
      </c>
      <c r="E171" s="157" t="s">
        <v>657</v>
      </c>
      <c r="F171" s="158" t="s">
        <v>658</v>
      </c>
      <c r="G171" s="159" t="s">
        <v>531</v>
      </c>
      <c r="H171" s="160">
        <v>2</v>
      </c>
      <c r="I171" s="161"/>
      <c r="J171" s="161">
        <f>ROUND(I171*H171,2)</f>
        <v>0</v>
      </c>
      <c r="K171" s="158"/>
      <c r="L171" s="162"/>
      <c r="M171" s="163" t="s">
        <v>1</v>
      </c>
      <c r="N171" s="164" t="s">
        <v>34</v>
      </c>
      <c r="O171" s="136">
        <v>0</v>
      </c>
      <c r="P171" s="136">
        <f>O171*H171</f>
        <v>0</v>
      </c>
      <c r="Q171" s="136">
        <v>3.8000000000000002E-4</v>
      </c>
      <c r="R171" s="136">
        <f>Q171*H171</f>
        <v>7.6000000000000004E-4</v>
      </c>
      <c r="S171" s="136">
        <v>0</v>
      </c>
      <c r="T171" s="137">
        <f>S171*H171</f>
        <v>0</v>
      </c>
      <c r="AR171" s="138" t="s">
        <v>368</v>
      </c>
      <c r="AT171" s="138" t="s">
        <v>182</v>
      </c>
      <c r="AU171" s="138" t="s">
        <v>78</v>
      </c>
      <c r="AY171" s="16" t="s">
        <v>126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74</v>
      </c>
      <c r="BK171" s="139">
        <f>ROUND(I171*H171,2)</f>
        <v>0</v>
      </c>
      <c r="BL171" s="16" t="s">
        <v>282</v>
      </c>
      <c r="BM171" s="138" t="s">
        <v>659</v>
      </c>
    </row>
    <row r="172" spans="2:65" s="1" customFormat="1" ht="19.2">
      <c r="B172" s="28"/>
      <c r="D172" s="140" t="s">
        <v>134</v>
      </c>
      <c r="F172" s="141" t="s">
        <v>658</v>
      </c>
      <c r="L172" s="28"/>
      <c r="M172" s="142"/>
      <c r="T172" s="52"/>
      <c r="AT172" s="16" t="s">
        <v>134</v>
      </c>
      <c r="AU172" s="16" t="s">
        <v>78</v>
      </c>
    </row>
    <row r="173" spans="2:65" s="1" customFormat="1" ht="16.5" customHeight="1">
      <c r="B173" s="127"/>
      <c r="C173" s="128" t="s">
        <v>289</v>
      </c>
      <c r="D173" s="128" t="s">
        <v>129</v>
      </c>
      <c r="E173" s="129" t="s">
        <v>660</v>
      </c>
      <c r="F173" s="130" t="s">
        <v>661</v>
      </c>
      <c r="G173" s="131" t="s">
        <v>662</v>
      </c>
      <c r="H173" s="132">
        <v>1</v>
      </c>
      <c r="I173" s="133"/>
      <c r="J173" s="133">
        <f>ROUND(I173*H173,2)</f>
        <v>0</v>
      </c>
      <c r="K173" s="130"/>
      <c r="L173" s="28"/>
      <c r="M173" s="134" t="s">
        <v>1</v>
      </c>
      <c r="N173" s="135" t="s">
        <v>34</v>
      </c>
      <c r="O173" s="136">
        <v>0.45700000000000002</v>
      </c>
      <c r="P173" s="136">
        <f>O173*H173</f>
        <v>0.45700000000000002</v>
      </c>
      <c r="Q173" s="136">
        <v>2.5000000000000001E-4</v>
      </c>
      <c r="R173" s="136">
        <f>Q173*H173</f>
        <v>2.5000000000000001E-4</v>
      </c>
      <c r="S173" s="136">
        <v>0</v>
      </c>
      <c r="T173" s="137">
        <f>S173*H173</f>
        <v>0</v>
      </c>
      <c r="AR173" s="138" t="s">
        <v>282</v>
      </c>
      <c r="AT173" s="138" t="s">
        <v>129</v>
      </c>
      <c r="AU173" s="138" t="s">
        <v>78</v>
      </c>
      <c r="AY173" s="16" t="s">
        <v>126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74</v>
      </c>
      <c r="BK173" s="139">
        <f>ROUND(I173*H173,2)</f>
        <v>0</v>
      </c>
      <c r="BL173" s="16" t="s">
        <v>282</v>
      </c>
      <c r="BM173" s="138" t="s">
        <v>663</v>
      </c>
    </row>
    <row r="174" spans="2:65" s="1" customFormat="1" ht="10.199999999999999">
      <c r="B174" s="28"/>
      <c r="D174" s="140" t="s">
        <v>134</v>
      </c>
      <c r="F174" s="141" t="s">
        <v>664</v>
      </c>
      <c r="L174" s="28"/>
      <c r="M174" s="142"/>
      <c r="T174" s="52"/>
      <c r="AT174" s="16" t="s">
        <v>134</v>
      </c>
      <c r="AU174" s="16" t="s">
        <v>78</v>
      </c>
    </row>
    <row r="175" spans="2:65" s="1" customFormat="1" ht="10.199999999999999">
      <c r="B175" s="28"/>
      <c r="D175" s="143" t="s">
        <v>136</v>
      </c>
      <c r="F175" s="144" t="s">
        <v>665</v>
      </c>
      <c r="L175" s="28"/>
      <c r="M175" s="142"/>
      <c r="T175" s="52"/>
      <c r="AT175" s="16" t="s">
        <v>136</v>
      </c>
      <c r="AU175" s="16" t="s">
        <v>78</v>
      </c>
    </row>
    <row r="176" spans="2:65" s="1" customFormat="1" ht="24.15" customHeight="1">
      <c r="B176" s="127"/>
      <c r="C176" s="128" t="s">
        <v>666</v>
      </c>
      <c r="D176" s="128" t="s">
        <v>129</v>
      </c>
      <c r="E176" s="129" t="s">
        <v>667</v>
      </c>
      <c r="F176" s="130" t="s">
        <v>668</v>
      </c>
      <c r="G176" s="131" t="s">
        <v>221</v>
      </c>
      <c r="H176" s="132">
        <v>10</v>
      </c>
      <c r="I176" s="133"/>
      <c r="J176" s="133">
        <f>ROUND(I176*H176,2)</f>
        <v>0</v>
      </c>
      <c r="K176" s="130"/>
      <c r="L176" s="28"/>
      <c r="M176" s="134" t="s">
        <v>1</v>
      </c>
      <c r="N176" s="135" t="s">
        <v>34</v>
      </c>
      <c r="O176" s="136">
        <v>6.7000000000000004E-2</v>
      </c>
      <c r="P176" s="136">
        <f>O176*H176</f>
        <v>0.67</v>
      </c>
      <c r="Q176" s="136">
        <v>1.8979500000000001E-4</v>
      </c>
      <c r="R176" s="136">
        <f>Q176*H176</f>
        <v>1.89795E-3</v>
      </c>
      <c r="S176" s="136">
        <v>0</v>
      </c>
      <c r="T176" s="137">
        <f>S176*H176</f>
        <v>0</v>
      </c>
      <c r="AR176" s="138" t="s">
        <v>282</v>
      </c>
      <c r="AT176" s="138" t="s">
        <v>129</v>
      </c>
      <c r="AU176" s="138" t="s">
        <v>78</v>
      </c>
      <c r="AY176" s="16" t="s">
        <v>126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74</v>
      </c>
      <c r="BK176" s="139">
        <f>ROUND(I176*H176,2)</f>
        <v>0</v>
      </c>
      <c r="BL176" s="16" t="s">
        <v>282</v>
      </c>
      <c r="BM176" s="138" t="s">
        <v>669</v>
      </c>
    </row>
    <row r="177" spans="2:65" s="1" customFormat="1" ht="19.2">
      <c r="B177" s="28"/>
      <c r="D177" s="140" t="s">
        <v>134</v>
      </c>
      <c r="F177" s="141" t="s">
        <v>670</v>
      </c>
      <c r="L177" s="28"/>
      <c r="M177" s="142"/>
      <c r="T177" s="52"/>
      <c r="AT177" s="16" t="s">
        <v>134</v>
      </c>
      <c r="AU177" s="16" t="s">
        <v>78</v>
      </c>
    </row>
    <row r="178" spans="2:65" s="1" customFormat="1" ht="10.199999999999999">
      <c r="B178" s="28"/>
      <c r="D178" s="143" t="s">
        <v>136</v>
      </c>
      <c r="F178" s="144" t="s">
        <v>671</v>
      </c>
      <c r="L178" s="28"/>
      <c r="M178" s="142"/>
      <c r="T178" s="52"/>
      <c r="AT178" s="16" t="s">
        <v>136</v>
      </c>
      <c r="AU178" s="16" t="s">
        <v>78</v>
      </c>
    </row>
    <row r="179" spans="2:65" s="1" customFormat="1" ht="21.75" customHeight="1">
      <c r="B179" s="127"/>
      <c r="C179" s="128" t="s">
        <v>672</v>
      </c>
      <c r="D179" s="128" t="s">
        <v>129</v>
      </c>
      <c r="E179" s="129" t="s">
        <v>673</v>
      </c>
      <c r="F179" s="130" t="s">
        <v>674</v>
      </c>
      <c r="G179" s="131" t="s">
        <v>221</v>
      </c>
      <c r="H179" s="132">
        <v>10</v>
      </c>
      <c r="I179" s="133"/>
      <c r="J179" s="133">
        <f>ROUND(I179*H179,2)</f>
        <v>0</v>
      </c>
      <c r="K179" s="130"/>
      <c r="L179" s="28"/>
      <c r="M179" s="134" t="s">
        <v>1</v>
      </c>
      <c r="N179" s="135" t="s">
        <v>34</v>
      </c>
      <c r="O179" s="136">
        <v>8.2000000000000003E-2</v>
      </c>
      <c r="P179" s="136">
        <f>O179*H179</f>
        <v>0.82000000000000006</v>
      </c>
      <c r="Q179" s="136">
        <v>1.0000000000000001E-5</v>
      </c>
      <c r="R179" s="136">
        <f>Q179*H179</f>
        <v>1E-4</v>
      </c>
      <c r="S179" s="136">
        <v>0</v>
      </c>
      <c r="T179" s="137">
        <f>S179*H179</f>
        <v>0</v>
      </c>
      <c r="AR179" s="138" t="s">
        <v>282</v>
      </c>
      <c r="AT179" s="138" t="s">
        <v>129</v>
      </c>
      <c r="AU179" s="138" t="s">
        <v>78</v>
      </c>
      <c r="AY179" s="16" t="s">
        <v>126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74</v>
      </c>
      <c r="BK179" s="139">
        <f>ROUND(I179*H179,2)</f>
        <v>0</v>
      </c>
      <c r="BL179" s="16" t="s">
        <v>282</v>
      </c>
      <c r="BM179" s="138" t="s">
        <v>675</v>
      </c>
    </row>
    <row r="180" spans="2:65" s="1" customFormat="1" ht="19.2">
      <c r="B180" s="28"/>
      <c r="D180" s="140" t="s">
        <v>134</v>
      </c>
      <c r="F180" s="141" t="s">
        <v>676</v>
      </c>
      <c r="L180" s="28"/>
      <c r="M180" s="142"/>
      <c r="T180" s="52"/>
      <c r="AT180" s="16" t="s">
        <v>134</v>
      </c>
      <c r="AU180" s="16" t="s">
        <v>78</v>
      </c>
    </row>
    <row r="181" spans="2:65" s="1" customFormat="1" ht="10.199999999999999">
      <c r="B181" s="28"/>
      <c r="D181" s="143" t="s">
        <v>136</v>
      </c>
      <c r="F181" s="144" t="s">
        <v>677</v>
      </c>
      <c r="L181" s="28"/>
      <c r="M181" s="142"/>
      <c r="T181" s="52"/>
      <c r="AT181" s="16" t="s">
        <v>136</v>
      </c>
      <c r="AU181" s="16" t="s">
        <v>78</v>
      </c>
    </row>
    <row r="182" spans="2:65" s="1" customFormat="1" ht="24.15" customHeight="1">
      <c r="B182" s="127"/>
      <c r="C182" s="128" t="s">
        <v>678</v>
      </c>
      <c r="D182" s="128" t="s">
        <v>129</v>
      </c>
      <c r="E182" s="129" t="s">
        <v>679</v>
      </c>
      <c r="F182" s="130" t="s">
        <v>680</v>
      </c>
      <c r="G182" s="131" t="s">
        <v>379</v>
      </c>
      <c r="H182" s="132">
        <v>74.906000000000006</v>
      </c>
      <c r="I182" s="133"/>
      <c r="J182" s="133">
        <f>ROUND(I182*H182,2)</f>
        <v>0</v>
      </c>
      <c r="K182" s="130"/>
      <c r="L182" s="28"/>
      <c r="M182" s="134" t="s">
        <v>1</v>
      </c>
      <c r="N182" s="135" t="s">
        <v>34</v>
      </c>
      <c r="O182" s="136">
        <v>0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282</v>
      </c>
      <c r="AT182" s="138" t="s">
        <v>129</v>
      </c>
      <c r="AU182" s="138" t="s">
        <v>78</v>
      </c>
      <c r="AY182" s="16" t="s">
        <v>126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74</v>
      </c>
      <c r="BK182" s="139">
        <f>ROUND(I182*H182,2)</f>
        <v>0</v>
      </c>
      <c r="BL182" s="16" t="s">
        <v>282</v>
      </c>
      <c r="BM182" s="138" t="s">
        <v>681</v>
      </c>
    </row>
    <row r="183" spans="2:65" s="1" customFormat="1" ht="28.8">
      <c r="B183" s="28"/>
      <c r="D183" s="140" t="s">
        <v>134</v>
      </c>
      <c r="F183" s="141" t="s">
        <v>682</v>
      </c>
      <c r="L183" s="28"/>
      <c r="M183" s="142"/>
      <c r="T183" s="52"/>
      <c r="AT183" s="16" t="s">
        <v>134</v>
      </c>
      <c r="AU183" s="16" t="s">
        <v>78</v>
      </c>
    </row>
    <row r="184" spans="2:65" s="1" customFormat="1" ht="10.199999999999999">
      <c r="B184" s="28"/>
      <c r="D184" s="143" t="s">
        <v>136</v>
      </c>
      <c r="F184" s="144" t="s">
        <v>683</v>
      </c>
      <c r="L184" s="28"/>
      <c r="M184" s="142"/>
      <c r="T184" s="52"/>
      <c r="AT184" s="16" t="s">
        <v>136</v>
      </c>
      <c r="AU184" s="16" t="s">
        <v>78</v>
      </c>
    </row>
    <row r="185" spans="2:65" s="11" customFormat="1" ht="22.8" customHeight="1">
      <c r="B185" s="116"/>
      <c r="D185" s="117" t="s">
        <v>68</v>
      </c>
      <c r="E185" s="125" t="s">
        <v>684</v>
      </c>
      <c r="F185" s="125" t="s">
        <v>685</v>
      </c>
      <c r="J185" s="126">
        <f>BK185</f>
        <v>0</v>
      </c>
      <c r="L185" s="116"/>
      <c r="M185" s="120"/>
      <c r="P185" s="121">
        <f>SUM(P186:P192)</f>
        <v>1.1000000000000001</v>
      </c>
      <c r="R185" s="121">
        <f>SUM(R186:R192)</f>
        <v>1.3730000000000001E-2</v>
      </c>
      <c r="T185" s="122">
        <f>SUM(T186:T192)</f>
        <v>0</v>
      </c>
      <c r="AR185" s="117" t="s">
        <v>78</v>
      </c>
      <c r="AT185" s="123" t="s">
        <v>68</v>
      </c>
      <c r="AU185" s="123" t="s">
        <v>74</v>
      </c>
      <c r="AY185" s="117" t="s">
        <v>126</v>
      </c>
      <c r="BK185" s="124">
        <f>SUM(BK186:BK192)</f>
        <v>0</v>
      </c>
    </row>
    <row r="186" spans="2:65" s="1" customFormat="1" ht="21.75" customHeight="1">
      <c r="B186" s="127"/>
      <c r="C186" s="128" t="s">
        <v>686</v>
      </c>
      <c r="D186" s="128" t="s">
        <v>129</v>
      </c>
      <c r="E186" s="129" t="s">
        <v>687</v>
      </c>
      <c r="F186" s="130" t="s">
        <v>688</v>
      </c>
      <c r="G186" s="131" t="s">
        <v>689</v>
      </c>
      <c r="H186" s="132">
        <v>1</v>
      </c>
      <c r="I186" s="133"/>
      <c r="J186" s="133">
        <f>ROUND(I186*H186,2)</f>
        <v>0</v>
      </c>
      <c r="K186" s="130"/>
      <c r="L186" s="28"/>
      <c r="M186" s="134" t="s">
        <v>1</v>
      </c>
      <c r="N186" s="135" t="s">
        <v>34</v>
      </c>
      <c r="O186" s="136">
        <v>1.1000000000000001</v>
      </c>
      <c r="P186" s="136">
        <f>O186*H186</f>
        <v>1.1000000000000001</v>
      </c>
      <c r="Q186" s="136">
        <v>1.73E-3</v>
      </c>
      <c r="R186" s="136">
        <f>Q186*H186</f>
        <v>1.73E-3</v>
      </c>
      <c r="S186" s="136">
        <v>0</v>
      </c>
      <c r="T186" s="137">
        <f>S186*H186</f>
        <v>0</v>
      </c>
      <c r="AR186" s="138" t="s">
        <v>282</v>
      </c>
      <c r="AT186" s="138" t="s">
        <v>129</v>
      </c>
      <c r="AU186" s="138" t="s">
        <v>78</v>
      </c>
      <c r="AY186" s="16" t="s">
        <v>126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74</v>
      </c>
      <c r="BK186" s="139">
        <f>ROUND(I186*H186,2)</f>
        <v>0</v>
      </c>
      <c r="BL186" s="16" t="s">
        <v>282</v>
      </c>
      <c r="BM186" s="138" t="s">
        <v>690</v>
      </c>
    </row>
    <row r="187" spans="2:65" s="1" customFormat="1" ht="10.199999999999999">
      <c r="B187" s="28"/>
      <c r="D187" s="140" t="s">
        <v>134</v>
      </c>
      <c r="F187" s="141" t="s">
        <v>691</v>
      </c>
      <c r="L187" s="28"/>
      <c r="M187" s="142"/>
      <c r="T187" s="52"/>
      <c r="AT187" s="16" t="s">
        <v>134</v>
      </c>
      <c r="AU187" s="16" t="s">
        <v>78</v>
      </c>
    </row>
    <row r="188" spans="2:65" s="1" customFormat="1" ht="10.199999999999999">
      <c r="B188" s="28"/>
      <c r="D188" s="143" t="s">
        <v>136</v>
      </c>
      <c r="F188" s="144" t="s">
        <v>692</v>
      </c>
      <c r="L188" s="28"/>
      <c r="M188" s="142"/>
      <c r="T188" s="52"/>
      <c r="AT188" s="16" t="s">
        <v>136</v>
      </c>
      <c r="AU188" s="16" t="s">
        <v>78</v>
      </c>
    </row>
    <row r="189" spans="2:65" s="1" customFormat="1" ht="16.5" customHeight="1">
      <c r="B189" s="127"/>
      <c r="C189" s="156" t="s">
        <v>693</v>
      </c>
      <c r="D189" s="156" t="s">
        <v>182</v>
      </c>
      <c r="E189" s="157" t="s">
        <v>694</v>
      </c>
      <c r="F189" s="158" t="s">
        <v>695</v>
      </c>
      <c r="G189" s="159" t="s">
        <v>531</v>
      </c>
      <c r="H189" s="160">
        <v>1</v>
      </c>
      <c r="I189" s="161"/>
      <c r="J189" s="161">
        <f>ROUND(I189*H189,2)</f>
        <v>0</v>
      </c>
      <c r="K189" s="158"/>
      <c r="L189" s="162"/>
      <c r="M189" s="163" t="s">
        <v>1</v>
      </c>
      <c r="N189" s="164" t="s">
        <v>34</v>
      </c>
      <c r="O189" s="136">
        <v>0</v>
      </c>
      <c r="P189" s="136">
        <f>O189*H189</f>
        <v>0</v>
      </c>
      <c r="Q189" s="136">
        <v>1.2E-2</v>
      </c>
      <c r="R189" s="136">
        <f>Q189*H189</f>
        <v>1.2E-2</v>
      </c>
      <c r="S189" s="136">
        <v>0</v>
      </c>
      <c r="T189" s="137">
        <f>S189*H189</f>
        <v>0</v>
      </c>
      <c r="AR189" s="138" t="s">
        <v>368</v>
      </c>
      <c r="AT189" s="138" t="s">
        <v>182</v>
      </c>
      <c r="AU189" s="138" t="s">
        <v>78</v>
      </c>
      <c r="AY189" s="16" t="s">
        <v>126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6" t="s">
        <v>74</v>
      </c>
      <c r="BK189" s="139">
        <f>ROUND(I189*H189,2)</f>
        <v>0</v>
      </c>
      <c r="BL189" s="16" t="s">
        <v>282</v>
      </c>
      <c r="BM189" s="138" t="s">
        <v>696</v>
      </c>
    </row>
    <row r="190" spans="2:65" s="1" customFormat="1" ht="10.199999999999999">
      <c r="B190" s="28"/>
      <c r="D190" s="140" t="s">
        <v>134</v>
      </c>
      <c r="F190" s="141" t="s">
        <v>695</v>
      </c>
      <c r="L190" s="28"/>
      <c r="M190" s="142"/>
      <c r="T190" s="52"/>
      <c r="AT190" s="16" t="s">
        <v>134</v>
      </c>
      <c r="AU190" s="16" t="s">
        <v>78</v>
      </c>
    </row>
    <row r="191" spans="2:65" s="12" customFormat="1" ht="10.199999999999999">
      <c r="B191" s="145"/>
      <c r="D191" s="140" t="s">
        <v>138</v>
      </c>
      <c r="E191" s="146" t="s">
        <v>1</v>
      </c>
      <c r="F191" s="147" t="s">
        <v>697</v>
      </c>
      <c r="H191" s="146" t="s">
        <v>1</v>
      </c>
      <c r="L191" s="145"/>
      <c r="M191" s="148"/>
      <c r="T191" s="149"/>
      <c r="AT191" s="146" t="s">
        <v>138</v>
      </c>
      <c r="AU191" s="146" t="s">
        <v>78</v>
      </c>
      <c r="AV191" s="12" t="s">
        <v>74</v>
      </c>
      <c r="AW191" s="12" t="s">
        <v>26</v>
      </c>
      <c r="AX191" s="12" t="s">
        <v>69</v>
      </c>
      <c r="AY191" s="146" t="s">
        <v>126</v>
      </c>
    </row>
    <row r="192" spans="2:65" s="13" customFormat="1" ht="10.199999999999999">
      <c r="B192" s="150"/>
      <c r="D192" s="140" t="s">
        <v>138</v>
      </c>
      <c r="E192" s="151" t="s">
        <v>1</v>
      </c>
      <c r="F192" s="152" t="s">
        <v>74</v>
      </c>
      <c r="H192" s="153">
        <v>1</v>
      </c>
      <c r="L192" s="150"/>
      <c r="M192" s="154"/>
      <c r="T192" s="155"/>
      <c r="AT192" s="151" t="s">
        <v>138</v>
      </c>
      <c r="AU192" s="151" t="s">
        <v>78</v>
      </c>
      <c r="AV192" s="13" t="s">
        <v>78</v>
      </c>
      <c r="AW192" s="13" t="s">
        <v>26</v>
      </c>
      <c r="AX192" s="13" t="s">
        <v>74</v>
      </c>
      <c r="AY192" s="151" t="s">
        <v>126</v>
      </c>
    </row>
    <row r="193" spans="2:65" s="11" customFormat="1" ht="25.95" customHeight="1">
      <c r="B193" s="116"/>
      <c r="D193" s="117" t="s">
        <v>68</v>
      </c>
      <c r="E193" s="118" t="s">
        <v>574</v>
      </c>
      <c r="F193" s="118" t="s">
        <v>575</v>
      </c>
      <c r="J193" s="119">
        <f>BK193</f>
        <v>0</v>
      </c>
      <c r="L193" s="116"/>
      <c r="M193" s="120"/>
      <c r="P193" s="121">
        <f>SUM(P194:P198)</f>
        <v>2</v>
      </c>
      <c r="R193" s="121">
        <f>SUM(R194:R198)</f>
        <v>0</v>
      </c>
      <c r="T193" s="122">
        <f>SUM(T194:T198)</f>
        <v>0</v>
      </c>
      <c r="AR193" s="117" t="s">
        <v>84</v>
      </c>
      <c r="AT193" s="123" t="s">
        <v>68</v>
      </c>
      <c r="AU193" s="123" t="s">
        <v>69</v>
      </c>
      <c r="AY193" s="117" t="s">
        <v>126</v>
      </c>
      <c r="BK193" s="124">
        <f>SUM(BK194:BK198)</f>
        <v>0</v>
      </c>
    </row>
    <row r="194" spans="2:65" s="1" customFormat="1" ht="16.5" customHeight="1">
      <c r="B194" s="127"/>
      <c r="C194" s="128" t="s">
        <v>698</v>
      </c>
      <c r="D194" s="128" t="s">
        <v>129</v>
      </c>
      <c r="E194" s="129" t="s">
        <v>699</v>
      </c>
      <c r="F194" s="130" t="s">
        <v>700</v>
      </c>
      <c r="G194" s="131" t="s">
        <v>579</v>
      </c>
      <c r="H194" s="132">
        <v>2</v>
      </c>
      <c r="I194" s="133"/>
      <c r="J194" s="133">
        <f>ROUND(I194*H194,2)</f>
        <v>0</v>
      </c>
      <c r="K194" s="130"/>
      <c r="L194" s="28"/>
      <c r="M194" s="134" t="s">
        <v>1</v>
      </c>
      <c r="N194" s="135" t="s">
        <v>34</v>
      </c>
      <c r="O194" s="136">
        <v>1</v>
      </c>
      <c r="P194" s="136">
        <f>O194*H194</f>
        <v>2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580</v>
      </c>
      <c r="AT194" s="138" t="s">
        <v>129</v>
      </c>
      <c r="AU194" s="138" t="s">
        <v>74</v>
      </c>
      <c r="AY194" s="16" t="s">
        <v>126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6" t="s">
        <v>74</v>
      </c>
      <c r="BK194" s="139">
        <f>ROUND(I194*H194,2)</f>
        <v>0</v>
      </c>
      <c r="BL194" s="16" t="s">
        <v>580</v>
      </c>
      <c r="BM194" s="138" t="s">
        <v>701</v>
      </c>
    </row>
    <row r="195" spans="2:65" s="1" customFormat="1" ht="19.2">
      <c r="B195" s="28"/>
      <c r="D195" s="140" t="s">
        <v>134</v>
      </c>
      <c r="F195" s="141" t="s">
        <v>702</v>
      </c>
      <c r="L195" s="28"/>
      <c r="M195" s="142"/>
      <c r="T195" s="52"/>
      <c r="AT195" s="16" t="s">
        <v>134</v>
      </c>
      <c r="AU195" s="16" t="s">
        <v>74</v>
      </c>
    </row>
    <row r="196" spans="2:65" s="1" customFormat="1" ht="10.199999999999999">
      <c r="B196" s="28"/>
      <c r="D196" s="143" t="s">
        <v>136</v>
      </c>
      <c r="F196" s="144" t="s">
        <v>703</v>
      </c>
      <c r="L196" s="28"/>
      <c r="M196" s="142"/>
      <c r="T196" s="52"/>
      <c r="AT196" s="16" t="s">
        <v>136</v>
      </c>
      <c r="AU196" s="16" t="s">
        <v>74</v>
      </c>
    </row>
    <row r="197" spans="2:65" s="12" customFormat="1" ht="10.199999999999999">
      <c r="B197" s="145"/>
      <c r="D197" s="140" t="s">
        <v>138</v>
      </c>
      <c r="E197" s="146" t="s">
        <v>1</v>
      </c>
      <c r="F197" s="147" t="s">
        <v>704</v>
      </c>
      <c r="H197" s="146" t="s">
        <v>1</v>
      </c>
      <c r="L197" s="145"/>
      <c r="M197" s="148"/>
      <c r="T197" s="149"/>
      <c r="AT197" s="146" t="s">
        <v>138</v>
      </c>
      <c r="AU197" s="146" t="s">
        <v>74</v>
      </c>
      <c r="AV197" s="12" t="s">
        <v>74</v>
      </c>
      <c r="AW197" s="12" t="s">
        <v>26</v>
      </c>
      <c r="AX197" s="12" t="s">
        <v>69</v>
      </c>
      <c r="AY197" s="146" t="s">
        <v>126</v>
      </c>
    </row>
    <row r="198" spans="2:65" s="13" customFormat="1" ht="10.199999999999999">
      <c r="B198" s="150"/>
      <c r="D198" s="140" t="s">
        <v>138</v>
      </c>
      <c r="E198" s="151" t="s">
        <v>1</v>
      </c>
      <c r="F198" s="152" t="s">
        <v>78</v>
      </c>
      <c r="H198" s="153">
        <v>2</v>
      </c>
      <c r="L198" s="150"/>
      <c r="M198" s="154"/>
      <c r="T198" s="155"/>
      <c r="AT198" s="151" t="s">
        <v>138</v>
      </c>
      <c r="AU198" s="151" t="s">
        <v>74</v>
      </c>
      <c r="AV198" s="13" t="s">
        <v>78</v>
      </c>
      <c r="AW198" s="13" t="s">
        <v>26</v>
      </c>
      <c r="AX198" s="13" t="s">
        <v>74</v>
      </c>
      <c r="AY198" s="151" t="s">
        <v>126</v>
      </c>
    </row>
    <row r="199" spans="2:65" s="11" customFormat="1" ht="25.95" customHeight="1">
      <c r="B199" s="116"/>
      <c r="D199" s="117" t="s">
        <v>68</v>
      </c>
      <c r="E199" s="118" t="s">
        <v>705</v>
      </c>
      <c r="F199" s="118" t="s">
        <v>706</v>
      </c>
      <c r="J199" s="119">
        <f>BK199</f>
        <v>0</v>
      </c>
      <c r="L199" s="116"/>
      <c r="M199" s="120"/>
      <c r="P199" s="121">
        <f>P200</f>
        <v>0</v>
      </c>
      <c r="R199" s="121">
        <f>R200</f>
        <v>0</v>
      </c>
      <c r="T199" s="122">
        <f>T200</f>
        <v>0</v>
      </c>
      <c r="AR199" s="117" t="s">
        <v>84</v>
      </c>
      <c r="AT199" s="123" t="s">
        <v>68</v>
      </c>
      <c r="AU199" s="123" t="s">
        <v>69</v>
      </c>
      <c r="AY199" s="117" t="s">
        <v>126</v>
      </c>
      <c r="BK199" s="124">
        <f>BK200</f>
        <v>0</v>
      </c>
    </row>
    <row r="200" spans="2:65" s="11" customFormat="1" ht="22.8" customHeight="1">
      <c r="B200" s="116"/>
      <c r="D200" s="117" t="s">
        <v>68</v>
      </c>
      <c r="E200" s="125" t="s">
        <v>707</v>
      </c>
      <c r="F200" s="125" t="s">
        <v>708</v>
      </c>
      <c r="J200" s="126">
        <f>BK200</f>
        <v>0</v>
      </c>
      <c r="L200" s="116"/>
      <c r="M200" s="120"/>
      <c r="P200" s="121">
        <f>SUM(P201:P206)</f>
        <v>0</v>
      </c>
      <c r="R200" s="121">
        <f>SUM(R201:R206)</f>
        <v>0</v>
      </c>
      <c r="T200" s="122">
        <f>SUM(T201:T206)</f>
        <v>0</v>
      </c>
      <c r="AR200" s="117" t="s">
        <v>84</v>
      </c>
      <c r="AT200" s="123" t="s">
        <v>68</v>
      </c>
      <c r="AU200" s="123" t="s">
        <v>74</v>
      </c>
      <c r="AY200" s="117" t="s">
        <v>126</v>
      </c>
      <c r="BK200" s="124">
        <f>SUM(BK201:BK206)</f>
        <v>0</v>
      </c>
    </row>
    <row r="201" spans="2:65" s="1" customFormat="1" ht="16.5" customHeight="1">
      <c r="B201" s="127"/>
      <c r="C201" s="128" t="s">
        <v>709</v>
      </c>
      <c r="D201" s="128" t="s">
        <v>129</v>
      </c>
      <c r="E201" s="129" t="s">
        <v>710</v>
      </c>
      <c r="F201" s="130" t="s">
        <v>711</v>
      </c>
      <c r="G201" s="131" t="s">
        <v>712</v>
      </c>
      <c r="H201" s="132">
        <v>1</v>
      </c>
      <c r="I201" s="133"/>
      <c r="J201" s="133">
        <f>ROUND(I201*H201,2)</f>
        <v>0</v>
      </c>
      <c r="K201" s="130"/>
      <c r="L201" s="28"/>
      <c r="M201" s="134" t="s">
        <v>1</v>
      </c>
      <c r="N201" s="135" t="s">
        <v>34</v>
      </c>
      <c r="O201" s="136">
        <v>0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580</v>
      </c>
      <c r="AT201" s="138" t="s">
        <v>129</v>
      </c>
      <c r="AU201" s="138" t="s">
        <v>78</v>
      </c>
      <c r="AY201" s="16" t="s">
        <v>126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74</v>
      </c>
      <c r="BK201" s="139">
        <f>ROUND(I201*H201,2)</f>
        <v>0</v>
      </c>
      <c r="BL201" s="16" t="s">
        <v>580</v>
      </c>
      <c r="BM201" s="138" t="s">
        <v>713</v>
      </c>
    </row>
    <row r="202" spans="2:65" s="1" customFormat="1" ht="10.199999999999999">
      <c r="B202" s="28"/>
      <c r="D202" s="140" t="s">
        <v>134</v>
      </c>
      <c r="F202" s="141" t="s">
        <v>714</v>
      </c>
      <c r="L202" s="28"/>
      <c r="M202" s="142"/>
      <c r="T202" s="52"/>
      <c r="AT202" s="16" t="s">
        <v>134</v>
      </c>
      <c r="AU202" s="16" t="s">
        <v>78</v>
      </c>
    </row>
    <row r="203" spans="2:65" s="1" customFormat="1" ht="16.5" customHeight="1">
      <c r="B203" s="127"/>
      <c r="C203" s="128" t="s">
        <v>715</v>
      </c>
      <c r="D203" s="128" t="s">
        <v>129</v>
      </c>
      <c r="E203" s="129" t="s">
        <v>716</v>
      </c>
      <c r="F203" s="130" t="s">
        <v>717</v>
      </c>
      <c r="G203" s="131" t="s">
        <v>712</v>
      </c>
      <c r="H203" s="132">
        <v>2</v>
      </c>
      <c r="I203" s="133"/>
      <c r="J203" s="133">
        <f>ROUND(I203*H203,2)</f>
        <v>0</v>
      </c>
      <c r="K203" s="130"/>
      <c r="L203" s="28"/>
      <c r="M203" s="134" t="s">
        <v>1</v>
      </c>
      <c r="N203" s="135" t="s">
        <v>34</v>
      </c>
      <c r="O203" s="136">
        <v>0</v>
      </c>
      <c r="P203" s="136">
        <f>O203*H203</f>
        <v>0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580</v>
      </c>
      <c r="AT203" s="138" t="s">
        <v>129</v>
      </c>
      <c r="AU203" s="138" t="s">
        <v>78</v>
      </c>
      <c r="AY203" s="16" t="s">
        <v>126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74</v>
      </c>
      <c r="BK203" s="139">
        <f>ROUND(I203*H203,2)</f>
        <v>0</v>
      </c>
      <c r="BL203" s="16" t="s">
        <v>580</v>
      </c>
      <c r="BM203" s="138" t="s">
        <v>718</v>
      </c>
    </row>
    <row r="204" spans="2:65" s="1" customFormat="1" ht="10.199999999999999">
      <c r="B204" s="28"/>
      <c r="D204" s="140" t="s">
        <v>134</v>
      </c>
      <c r="F204" s="141" t="s">
        <v>714</v>
      </c>
      <c r="L204" s="28"/>
      <c r="M204" s="142"/>
      <c r="T204" s="52"/>
      <c r="AT204" s="16" t="s">
        <v>134</v>
      </c>
      <c r="AU204" s="16" t="s">
        <v>78</v>
      </c>
    </row>
    <row r="205" spans="2:65" s="1" customFormat="1" ht="24.15" customHeight="1">
      <c r="B205" s="127"/>
      <c r="C205" s="128" t="s">
        <v>719</v>
      </c>
      <c r="D205" s="128" t="s">
        <v>129</v>
      </c>
      <c r="E205" s="129" t="s">
        <v>8</v>
      </c>
      <c r="F205" s="130" t="s">
        <v>720</v>
      </c>
      <c r="G205" s="131" t="s">
        <v>712</v>
      </c>
      <c r="H205" s="132">
        <v>1</v>
      </c>
      <c r="I205" s="133"/>
      <c r="J205" s="133">
        <f>ROUND(I205*H205,2)</f>
        <v>0</v>
      </c>
      <c r="K205" s="130"/>
      <c r="L205" s="28"/>
      <c r="M205" s="134" t="s">
        <v>1</v>
      </c>
      <c r="N205" s="135" t="s">
        <v>34</v>
      </c>
      <c r="O205" s="136">
        <v>0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580</v>
      </c>
      <c r="AT205" s="138" t="s">
        <v>129</v>
      </c>
      <c r="AU205" s="138" t="s">
        <v>78</v>
      </c>
      <c r="AY205" s="16" t="s">
        <v>126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74</v>
      </c>
      <c r="BK205" s="139">
        <f>ROUND(I205*H205,2)</f>
        <v>0</v>
      </c>
      <c r="BL205" s="16" t="s">
        <v>580</v>
      </c>
      <c r="BM205" s="138" t="s">
        <v>721</v>
      </c>
    </row>
    <row r="206" spans="2:65" s="1" customFormat="1" ht="10.199999999999999">
      <c r="B206" s="28"/>
      <c r="D206" s="140" t="s">
        <v>134</v>
      </c>
      <c r="F206" s="141" t="s">
        <v>714</v>
      </c>
      <c r="L206" s="28"/>
      <c r="M206" s="174"/>
      <c r="N206" s="175"/>
      <c r="O206" s="175"/>
      <c r="P206" s="175"/>
      <c r="Q206" s="175"/>
      <c r="R206" s="175"/>
      <c r="S206" s="175"/>
      <c r="T206" s="176"/>
      <c r="AT206" s="16" t="s">
        <v>134</v>
      </c>
      <c r="AU206" s="16" t="s">
        <v>78</v>
      </c>
    </row>
    <row r="207" spans="2:65" s="1" customFormat="1" ht="6.9" customHeight="1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28"/>
    </row>
  </sheetData>
  <autoFilter ref="C125:K206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hyperlinks>
    <hyperlink ref="F131" r:id="rId1" xr:uid="{00000000-0004-0000-0200-000000000000}"/>
    <hyperlink ref="F134" r:id="rId2" xr:uid="{00000000-0004-0000-0200-000001000000}"/>
    <hyperlink ref="F138" r:id="rId3" xr:uid="{00000000-0004-0000-0200-000002000000}"/>
    <hyperlink ref="F141" r:id="rId4" xr:uid="{00000000-0004-0000-0200-000003000000}"/>
    <hyperlink ref="F146" r:id="rId5" xr:uid="{00000000-0004-0000-0200-000004000000}"/>
    <hyperlink ref="F151" r:id="rId6" xr:uid="{00000000-0004-0000-0200-000005000000}"/>
    <hyperlink ref="F154" r:id="rId7" xr:uid="{00000000-0004-0000-0200-000006000000}"/>
    <hyperlink ref="F157" r:id="rId8" xr:uid="{00000000-0004-0000-0200-000007000000}"/>
    <hyperlink ref="F160" r:id="rId9" xr:uid="{00000000-0004-0000-0200-000008000000}"/>
    <hyperlink ref="F164" r:id="rId10" xr:uid="{00000000-0004-0000-0200-000009000000}"/>
    <hyperlink ref="F167" r:id="rId11" xr:uid="{00000000-0004-0000-0200-00000A000000}"/>
    <hyperlink ref="F170" r:id="rId12" xr:uid="{00000000-0004-0000-0200-00000B000000}"/>
    <hyperlink ref="F175" r:id="rId13" xr:uid="{00000000-0004-0000-0200-00000C000000}"/>
    <hyperlink ref="F178" r:id="rId14" xr:uid="{00000000-0004-0000-0200-00000D000000}"/>
    <hyperlink ref="F181" r:id="rId15" xr:uid="{00000000-0004-0000-0200-00000E000000}"/>
    <hyperlink ref="F184" r:id="rId16" xr:uid="{00000000-0004-0000-0200-00000F000000}"/>
    <hyperlink ref="F188" r:id="rId17" xr:uid="{00000000-0004-0000-0200-000010000000}"/>
    <hyperlink ref="F196" r:id="rId18" xr:uid="{00000000-0004-0000-02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215"/>
  <sheetViews>
    <sheetView showGridLines="0" workbookViewId="0">
      <selection activeCell="D4" sqref="D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210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" customHeight="1">
      <c r="B4" s="19"/>
      <c r="D4" s="20" t="s">
        <v>959</v>
      </c>
      <c r="L4" s="19"/>
      <c r="M4" s="8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1" t="str">
        <f>'Rekapitulace stavby'!K6</f>
        <v>STAVEBNÍ ÚPRAVY OBJEKTU OBČANSKÉ VYBAVENOSTI NA PARC. Č. ST. 90 V OBCI KRCHLEBY U NYMBURKA</v>
      </c>
      <c r="F7" s="212"/>
      <c r="G7" s="212"/>
      <c r="H7" s="212"/>
      <c r="L7" s="19"/>
    </row>
    <row r="8" spans="2:46" s="1" customFormat="1" ht="12" customHeight="1">
      <c r="B8" s="28"/>
      <c r="D8" s="25" t="s">
        <v>87</v>
      </c>
      <c r="L8" s="28"/>
    </row>
    <row r="9" spans="2:46" s="1" customFormat="1" ht="16.5" customHeight="1">
      <c r="B9" s="28"/>
      <c r="E9" s="177" t="s">
        <v>722</v>
      </c>
      <c r="F9" s="213"/>
      <c r="G9" s="213"/>
      <c r="H9" s="213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955</v>
      </c>
      <c r="I12" s="25" t="s">
        <v>17</v>
      </c>
      <c r="J12" s="48"/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20</v>
      </c>
      <c r="L14" s="28"/>
    </row>
    <row r="15" spans="2:46" s="1" customFormat="1" ht="18" customHeight="1">
      <c r="B15" s="28"/>
      <c r="E15" s="23" t="s">
        <v>21</v>
      </c>
      <c r="I15" s="25" t="s">
        <v>22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19</v>
      </c>
      <c r="J17" s="23" t="str">
        <f>'Rekapitulace stavby'!AN13</f>
        <v/>
      </c>
      <c r="L17" s="28"/>
    </row>
    <row r="18" spans="2:12" s="1" customFormat="1" ht="18" customHeight="1">
      <c r="B18" s="28"/>
      <c r="E18" s="196" t="str">
        <f>'Rekapitulace stavby'!E14</f>
        <v xml:space="preserve"> </v>
      </c>
      <c r="F18" s="196"/>
      <c r="G18" s="196"/>
      <c r="H18" s="196"/>
      <c r="I18" s="25" t="s">
        <v>22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19</v>
      </c>
      <c r="J20" s="23"/>
      <c r="L20" s="28"/>
    </row>
    <row r="21" spans="2:12" s="1" customFormat="1" ht="18" customHeight="1">
      <c r="B21" s="28"/>
      <c r="E21" s="23"/>
      <c r="I21" s="25" t="s">
        <v>22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19</v>
      </c>
      <c r="J23" s="23"/>
      <c r="L23" s="28"/>
    </row>
    <row r="24" spans="2:12" s="1" customFormat="1" ht="18" customHeight="1">
      <c r="B24" s="28"/>
      <c r="E24" s="23"/>
      <c r="I24" s="25" t="s">
        <v>22</v>
      </c>
      <c r="J24" s="23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29</v>
      </c>
      <c r="J30" s="62">
        <f>ROUND(J120,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" customHeight="1">
      <c r="B33" s="28"/>
      <c r="D33" s="51" t="s">
        <v>33</v>
      </c>
      <c r="E33" s="25" t="s">
        <v>34</v>
      </c>
      <c r="F33" s="87">
        <f>ROUND((SUM(BE120:BE214)),  2)</f>
        <v>0</v>
      </c>
      <c r="I33" s="88">
        <v>0.21</v>
      </c>
      <c r="J33" s="87">
        <f>ROUND(((SUM(BE120:BE214))*I33),  2)</f>
        <v>0</v>
      </c>
      <c r="L33" s="28"/>
    </row>
    <row r="34" spans="2:12" s="1" customFormat="1" ht="14.4" customHeight="1">
      <c r="B34" s="28"/>
      <c r="E34" s="25" t="s">
        <v>35</v>
      </c>
      <c r="F34" s="87">
        <f>ROUND((SUM(BF120:BF214)),  2)</f>
        <v>0</v>
      </c>
      <c r="I34" s="88">
        <v>0.12</v>
      </c>
      <c r="J34" s="87">
        <f>ROUND(((SUM(BF120:BF214))*I34),  2)</f>
        <v>0</v>
      </c>
      <c r="L34" s="28"/>
    </row>
    <row r="35" spans="2:12" s="1" customFormat="1" ht="14.4" hidden="1" customHeight="1">
      <c r="B35" s="28"/>
      <c r="E35" s="25" t="s">
        <v>36</v>
      </c>
      <c r="F35" s="87">
        <f>ROUND((SUM(BG120:BG214)),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37</v>
      </c>
      <c r="F36" s="87">
        <f>ROUND((SUM(BH120:BH214)),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38</v>
      </c>
      <c r="F37" s="87">
        <f>ROUND((SUM(BI120:BI214)),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39</v>
      </c>
      <c r="E39" s="53"/>
      <c r="F39" s="53"/>
      <c r="G39" s="91" t="s">
        <v>40</v>
      </c>
      <c r="H39" s="92" t="s">
        <v>41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28"/>
      <c r="D61" s="39" t="s">
        <v>44</v>
      </c>
      <c r="E61" s="30"/>
      <c r="F61" s="95" t="s">
        <v>45</v>
      </c>
      <c r="G61" s="39" t="s">
        <v>44</v>
      </c>
      <c r="H61" s="30"/>
      <c r="I61" s="30"/>
      <c r="J61" s="96" t="s">
        <v>45</v>
      </c>
      <c r="K61" s="30"/>
      <c r="L61" s="28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28"/>
      <c r="D76" s="39" t="s">
        <v>44</v>
      </c>
      <c r="E76" s="30"/>
      <c r="F76" s="95" t="s">
        <v>45</v>
      </c>
      <c r="G76" s="39" t="s">
        <v>44</v>
      </c>
      <c r="H76" s="30"/>
      <c r="I76" s="30"/>
      <c r="J76" s="96" t="s">
        <v>45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89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1" t="str">
        <f>E7</f>
        <v>STAVEBNÍ ÚPRAVY OBJEKTU OBČANSKÉ VYBAVENOSTI NA PARC. Č. ST. 90 V OBCI KRCHLEBY U NYMBURKA</v>
      </c>
      <c r="F85" s="212"/>
      <c r="G85" s="212"/>
      <c r="H85" s="212"/>
      <c r="L85" s="28"/>
    </row>
    <row r="86" spans="2:47" s="1" customFormat="1" ht="12" customHeight="1">
      <c r="B86" s="28"/>
      <c r="C86" s="25" t="s">
        <v>87</v>
      </c>
      <c r="L86" s="28"/>
    </row>
    <row r="87" spans="2:47" s="1" customFormat="1" ht="16.5" customHeight="1">
      <c r="B87" s="28"/>
      <c r="E87" s="177" t="str">
        <f>E9</f>
        <v>3 - ELEKTROINSTALACE</v>
      </c>
      <c r="F87" s="213"/>
      <c r="G87" s="213"/>
      <c r="H87" s="213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Nymburská 82, 28808 Krchleby</v>
      </c>
      <c r="I89" s="25" t="s">
        <v>17</v>
      </c>
      <c r="J89" s="48" t="str">
        <f>IF(J12="","",J12)</f>
        <v/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18</v>
      </c>
      <c r="F91" s="23" t="str">
        <f>E15</f>
        <v>Obec Krchleby</v>
      </c>
      <c r="I91" s="25" t="s">
        <v>25</v>
      </c>
      <c r="J91" s="26"/>
      <c r="L91" s="28"/>
    </row>
    <row r="92" spans="2:47" s="1" customFormat="1" ht="15.15" customHeight="1">
      <c r="B92" s="28"/>
      <c r="C92" s="25" t="s">
        <v>23</v>
      </c>
      <c r="F92" s="23" t="str">
        <f>IF(E18="","",E18)</f>
        <v xml:space="preserve"> </v>
      </c>
      <c r="I92" s="25" t="s">
        <v>27</v>
      </c>
      <c r="J92" s="26"/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92</v>
      </c>
      <c r="J96" s="62">
        <f>J120</f>
        <v>0</v>
      </c>
      <c r="L96" s="28"/>
      <c r="AU96" s="16" t="s">
        <v>93</v>
      </c>
    </row>
    <row r="97" spans="2:12" s="8" customFormat="1" ht="24.9" customHeight="1">
      <c r="B97" s="100"/>
      <c r="D97" s="101" t="s">
        <v>103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95" customHeight="1">
      <c r="B98" s="104"/>
      <c r="D98" s="105" t="s">
        <v>723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9" customFormat="1" ht="19.95" customHeight="1">
      <c r="B99" s="104"/>
      <c r="D99" s="105" t="s">
        <v>724</v>
      </c>
      <c r="E99" s="106"/>
      <c r="F99" s="106"/>
      <c r="G99" s="106"/>
      <c r="H99" s="106"/>
      <c r="I99" s="106"/>
      <c r="J99" s="107">
        <f>J206</f>
        <v>0</v>
      </c>
      <c r="L99" s="104"/>
    </row>
    <row r="100" spans="2:12" s="8" customFormat="1" ht="24.9" customHeight="1">
      <c r="B100" s="100"/>
      <c r="D100" s="101" t="s">
        <v>110</v>
      </c>
      <c r="E100" s="102"/>
      <c r="F100" s="102"/>
      <c r="G100" s="102"/>
      <c r="H100" s="102"/>
      <c r="I100" s="102"/>
      <c r="J100" s="103">
        <f>J209</f>
        <v>0</v>
      </c>
      <c r="L100" s="100"/>
    </row>
    <row r="101" spans="2:12" s="1" customFormat="1" ht="21.75" customHeight="1">
      <c r="B101" s="28"/>
      <c r="L101" s="28"/>
    </row>
    <row r="102" spans="2:12" s="1" customFormat="1" ht="6.9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" customHeight="1">
      <c r="B107" s="28"/>
      <c r="C107" s="20" t="s">
        <v>111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5" t="s">
        <v>12</v>
      </c>
      <c r="L109" s="28"/>
    </row>
    <row r="110" spans="2:12" s="1" customFormat="1" ht="26.25" customHeight="1">
      <c r="B110" s="28"/>
      <c r="E110" s="211" t="str">
        <f>E7</f>
        <v>STAVEBNÍ ÚPRAVY OBJEKTU OBČANSKÉ VYBAVENOSTI NA PARC. Č. ST. 90 V OBCI KRCHLEBY U NYMBURKA</v>
      </c>
      <c r="F110" s="212"/>
      <c r="G110" s="212"/>
      <c r="H110" s="212"/>
      <c r="L110" s="28"/>
    </row>
    <row r="111" spans="2:12" s="1" customFormat="1" ht="12" customHeight="1">
      <c r="B111" s="28"/>
      <c r="C111" s="25" t="s">
        <v>87</v>
      </c>
      <c r="L111" s="28"/>
    </row>
    <row r="112" spans="2:12" s="1" customFormat="1" ht="16.5" customHeight="1">
      <c r="B112" s="28"/>
      <c r="E112" s="177" t="str">
        <f>E9</f>
        <v>3 - ELEKTROINSTALACE</v>
      </c>
      <c r="F112" s="213"/>
      <c r="G112" s="213"/>
      <c r="H112" s="213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5" t="s">
        <v>16</v>
      </c>
      <c r="F114" s="23" t="str">
        <f>F12</f>
        <v>Nymburská 82, 28808 Krchleby</v>
      </c>
      <c r="I114" s="25" t="s">
        <v>17</v>
      </c>
      <c r="J114" s="48" t="str">
        <f>IF(J12="","",J12)</f>
        <v/>
      </c>
      <c r="L114" s="28"/>
    </row>
    <row r="115" spans="2:65" s="1" customFormat="1" ht="6.9" customHeight="1">
      <c r="B115" s="28"/>
      <c r="L115" s="28"/>
    </row>
    <row r="116" spans="2:65" s="1" customFormat="1" ht="15.15" customHeight="1">
      <c r="B116" s="28"/>
      <c r="C116" s="25" t="s">
        <v>18</v>
      </c>
      <c r="F116" s="23" t="str">
        <f>E15</f>
        <v>Obec Krchleby</v>
      </c>
      <c r="I116" s="25" t="s">
        <v>25</v>
      </c>
      <c r="J116" s="26"/>
      <c r="L116" s="28"/>
    </row>
    <row r="117" spans="2:65" s="1" customFormat="1" ht="15.15" customHeight="1">
      <c r="B117" s="28"/>
      <c r="C117" s="25" t="s">
        <v>23</v>
      </c>
      <c r="F117" s="23" t="str">
        <f>IF(E18="","",E18)</f>
        <v xml:space="preserve"> </v>
      </c>
      <c r="I117" s="25" t="s">
        <v>27</v>
      </c>
      <c r="J117" s="26"/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112</v>
      </c>
      <c r="D119" s="110" t="s">
        <v>54</v>
      </c>
      <c r="E119" s="110" t="s">
        <v>50</v>
      </c>
      <c r="F119" s="110" t="s">
        <v>51</v>
      </c>
      <c r="G119" s="110" t="s">
        <v>113</v>
      </c>
      <c r="H119" s="110" t="s">
        <v>114</v>
      </c>
      <c r="I119" s="110" t="s">
        <v>115</v>
      </c>
      <c r="J119" s="110" t="s">
        <v>91</v>
      </c>
      <c r="K119" s="111" t="s">
        <v>116</v>
      </c>
      <c r="L119" s="108"/>
      <c r="M119" s="55" t="s">
        <v>1</v>
      </c>
      <c r="N119" s="56" t="s">
        <v>33</v>
      </c>
      <c r="O119" s="56" t="s">
        <v>117</v>
      </c>
      <c r="P119" s="56" t="s">
        <v>118</v>
      </c>
      <c r="Q119" s="56" t="s">
        <v>119</v>
      </c>
      <c r="R119" s="56" t="s">
        <v>120</v>
      </c>
      <c r="S119" s="56" t="s">
        <v>121</v>
      </c>
      <c r="T119" s="57" t="s">
        <v>122</v>
      </c>
    </row>
    <row r="120" spans="2:65" s="1" customFormat="1" ht="22.8" customHeight="1">
      <c r="B120" s="28"/>
      <c r="C120" s="60" t="s">
        <v>123</v>
      </c>
      <c r="J120" s="112">
        <f>BK120</f>
        <v>0</v>
      </c>
      <c r="L120" s="28"/>
      <c r="M120" s="58"/>
      <c r="N120" s="49"/>
      <c r="O120" s="49"/>
      <c r="P120" s="113">
        <f>P121+P209</f>
        <v>41.126000000000005</v>
      </c>
      <c r="Q120" s="49"/>
      <c r="R120" s="113">
        <f>R121+R209</f>
        <v>3.2554999999999994E-2</v>
      </c>
      <c r="S120" s="49"/>
      <c r="T120" s="114">
        <f>T121+T209</f>
        <v>0</v>
      </c>
      <c r="AT120" s="16" t="s">
        <v>68</v>
      </c>
      <c r="AU120" s="16" t="s">
        <v>93</v>
      </c>
      <c r="BK120" s="115">
        <f>BK121+BK209</f>
        <v>0</v>
      </c>
    </row>
    <row r="121" spans="2:65" s="11" customFormat="1" ht="25.95" customHeight="1">
      <c r="B121" s="116"/>
      <c r="D121" s="117" t="s">
        <v>68</v>
      </c>
      <c r="E121" s="118" t="s">
        <v>349</v>
      </c>
      <c r="F121" s="118" t="s">
        <v>350</v>
      </c>
      <c r="J121" s="119">
        <f>BK121</f>
        <v>0</v>
      </c>
      <c r="L121" s="116"/>
      <c r="M121" s="120"/>
      <c r="P121" s="121">
        <f>P122+P206</f>
        <v>39.126000000000005</v>
      </c>
      <c r="R121" s="121">
        <f>R122+R206</f>
        <v>3.2554999999999994E-2</v>
      </c>
      <c r="T121" s="122">
        <f>T122+T206</f>
        <v>0</v>
      </c>
      <c r="AR121" s="117" t="s">
        <v>78</v>
      </c>
      <c r="AT121" s="123" t="s">
        <v>68</v>
      </c>
      <c r="AU121" s="123" t="s">
        <v>69</v>
      </c>
      <c r="AY121" s="117" t="s">
        <v>126</v>
      </c>
      <c r="BK121" s="124">
        <f>BK122+BK206</f>
        <v>0</v>
      </c>
    </row>
    <row r="122" spans="2:65" s="11" customFormat="1" ht="22.8" customHeight="1">
      <c r="B122" s="116"/>
      <c r="D122" s="117" t="s">
        <v>68</v>
      </c>
      <c r="E122" s="125" t="s">
        <v>725</v>
      </c>
      <c r="F122" s="125" t="s">
        <v>726</v>
      </c>
      <c r="J122" s="126">
        <f>BK122</f>
        <v>0</v>
      </c>
      <c r="L122" s="116"/>
      <c r="M122" s="120"/>
      <c r="P122" s="121">
        <f>SUM(P123:P205)</f>
        <v>36.926000000000002</v>
      </c>
      <c r="R122" s="121">
        <f>SUM(R123:R205)</f>
        <v>3.2554999999999994E-2</v>
      </c>
      <c r="T122" s="122">
        <f>SUM(T123:T205)</f>
        <v>0</v>
      </c>
      <c r="AR122" s="117" t="s">
        <v>78</v>
      </c>
      <c r="AT122" s="123" t="s">
        <v>68</v>
      </c>
      <c r="AU122" s="123" t="s">
        <v>74</v>
      </c>
      <c r="AY122" s="117" t="s">
        <v>126</v>
      </c>
      <c r="BK122" s="124">
        <f>SUM(BK123:BK205)</f>
        <v>0</v>
      </c>
    </row>
    <row r="123" spans="2:65" s="1" customFormat="1" ht="24.15" customHeight="1">
      <c r="B123" s="127"/>
      <c r="C123" s="128" t="s">
        <v>74</v>
      </c>
      <c r="D123" s="128" t="s">
        <v>129</v>
      </c>
      <c r="E123" s="129" t="s">
        <v>727</v>
      </c>
      <c r="F123" s="130" t="s">
        <v>728</v>
      </c>
      <c r="G123" s="131" t="s">
        <v>221</v>
      </c>
      <c r="H123" s="132">
        <v>20</v>
      </c>
      <c r="I123" s="133"/>
      <c r="J123" s="133">
        <f>ROUND(I123*H123,2)</f>
        <v>0</v>
      </c>
      <c r="K123" s="130"/>
      <c r="L123" s="28"/>
      <c r="M123" s="134" t="s">
        <v>1</v>
      </c>
      <c r="N123" s="135" t="s">
        <v>34</v>
      </c>
      <c r="O123" s="136">
        <v>0.08</v>
      </c>
      <c r="P123" s="136">
        <f>O123*H123</f>
        <v>1.6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282</v>
      </c>
      <c r="AT123" s="138" t="s">
        <v>129</v>
      </c>
      <c r="AU123" s="138" t="s">
        <v>78</v>
      </c>
      <c r="AY123" s="16" t="s">
        <v>126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6" t="s">
        <v>74</v>
      </c>
      <c r="BK123" s="139">
        <f>ROUND(I123*H123,2)</f>
        <v>0</v>
      </c>
      <c r="BL123" s="16" t="s">
        <v>282</v>
      </c>
      <c r="BM123" s="138" t="s">
        <v>729</v>
      </c>
    </row>
    <row r="124" spans="2:65" s="1" customFormat="1" ht="28.8">
      <c r="B124" s="28"/>
      <c r="D124" s="140" t="s">
        <v>134</v>
      </c>
      <c r="F124" s="141" t="s">
        <v>730</v>
      </c>
      <c r="L124" s="28"/>
      <c r="M124" s="142"/>
      <c r="T124" s="52"/>
      <c r="AT124" s="16" t="s">
        <v>134</v>
      </c>
      <c r="AU124" s="16" t="s">
        <v>78</v>
      </c>
    </row>
    <row r="125" spans="2:65" s="1" customFormat="1" ht="10.199999999999999">
      <c r="B125" s="28"/>
      <c r="D125" s="143" t="s">
        <v>136</v>
      </c>
      <c r="F125" s="144" t="s">
        <v>731</v>
      </c>
      <c r="L125" s="28"/>
      <c r="M125" s="142"/>
      <c r="T125" s="52"/>
      <c r="AT125" s="16" t="s">
        <v>136</v>
      </c>
      <c r="AU125" s="16" t="s">
        <v>78</v>
      </c>
    </row>
    <row r="126" spans="2:65" s="1" customFormat="1" ht="21.75" customHeight="1">
      <c r="B126" s="127"/>
      <c r="C126" s="156" t="s">
        <v>78</v>
      </c>
      <c r="D126" s="156" t="s">
        <v>182</v>
      </c>
      <c r="E126" s="157" t="s">
        <v>732</v>
      </c>
      <c r="F126" s="158" t="s">
        <v>733</v>
      </c>
      <c r="G126" s="159" t="s">
        <v>221</v>
      </c>
      <c r="H126" s="160">
        <v>21</v>
      </c>
      <c r="I126" s="161"/>
      <c r="J126" s="161">
        <f>ROUND(I126*H126,2)</f>
        <v>0</v>
      </c>
      <c r="K126" s="158"/>
      <c r="L126" s="162"/>
      <c r="M126" s="163" t="s">
        <v>1</v>
      </c>
      <c r="N126" s="164" t="s">
        <v>34</v>
      </c>
      <c r="O126" s="136">
        <v>0</v>
      </c>
      <c r="P126" s="136">
        <f>O126*H126</f>
        <v>0</v>
      </c>
      <c r="Q126" s="136">
        <v>6.9999999999999994E-5</v>
      </c>
      <c r="R126" s="136">
        <f>Q126*H126</f>
        <v>1.47E-3</v>
      </c>
      <c r="S126" s="136">
        <v>0</v>
      </c>
      <c r="T126" s="137">
        <f>S126*H126</f>
        <v>0</v>
      </c>
      <c r="AR126" s="138" t="s">
        <v>368</v>
      </c>
      <c r="AT126" s="138" t="s">
        <v>182</v>
      </c>
      <c r="AU126" s="138" t="s">
        <v>78</v>
      </c>
      <c r="AY126" s="16" t="s">
        <v>126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6" t="s">
        <v>74</v>
      </c>
      <c r="BK126" s="139">
        <f>ROUND(I126*H126,2)</f>
        <v>0</v>
      </c>
      <c r="BL126" s="16" t="s">
        <v>282</v>
      </c>
      <c r="BM126" s="138" t="s">
        <v>734</v>
      </c>
    </row>
    <row r="127" spans="2:65" s="1" customFormat="1" ht="10.199999999999999">
      <c r="B127" s="28"/>
      <c r="D127" s="140" t="s">
        <v>134</v>
      </c>
      <c r="F127" s="141" t="s">
        <v>733</v>
      </c>
      <c r="L127" s="28"/>
      <c r="M127" s="142"/>
      <c r="T127" s="52"/>
      <c r="AT127" s="16" t="s">
        <v>134</v>
      </c>
      <c r="AU127" s="16" t="s">
        <v>78</v>
      </c>
    </row>
    <row r="128" spans="2:65" s="13" customFormat="1" ht="10.199999999999999">
      <c r="B128" s="150"/>
      <c r="D128" s="140" t="s">
        <v>138</v>
      </c>
      <c r="F128" s="152" t="s">
        <v>735</v>
      </c>
      <c r="H128" s="153">
        <v>21</v>
      </c>
      <c r="L128" s="150"/>
      <c r="M128" s="154"/>
      <c r="T128" s="155"/>
      <c r="AT128" s="151" t="s">
        <v>138</v>
      </c>
      <c r="AU128" s="151" t="s">
        <v>78</v>
      </c>
      <c r="AV128" s="13" t="s">
        <v>78</v>
      </c>
      <c r="AW128" s="13" t="s">
        <v>3</v>
      </c>
      <c r="AX128" s="13" t="s">
        <v>74</v>
      </c>
      <c r="AY128" s="151" t="s">
        <v>126</v>
      </c>
    </row>
    <row r="129" spans="2:65" s="1" customFormat="1" ht="24.15" customHeight="1">
      <c r="B129" s="127"/>
      <c r="C129" s="128" t="s">
        <v>81</v>
      </c>
      <c r="D129" s="128" t="s">
        <v>129</v>
      </c>
      <c r="E129" s="129" t="s">
        <v>736</v>
      </c>
      <c r="F129" s="130" t="s">
        <v>737</v>
      </c>
      <c r="G129" s="131" t="s">
        <v>221</v>
      </c>
      <c r="H129" s="132">
        <v>10</v>
      </c>
      <c r="I129" s="133"/>
      <c r="J129" s="133">
        <f>ROUND(I129*H129,2)</f>
        <v>0</v>
      </c>
      <c r="K129" s="130"/>
      <c r="L129" s="28"/>
      <c r="M129" s="134" t="s">
        <v>1</v>
      </c>
      <c r="N129" s="135" t="s">
        <v>34</v>
      </c>
      <c r="O129" s="136">
        <v>0.11600000000000001</v>
      </c>
      <c r="P129" s="136">
        <f>O129*H129</f>
        <v>1.1600000000000001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282</v>
      </c>
      <c r="AT129" s="138" t="s">
        <v>129</v>
      </c>
      <c r="AU129" s="138" t="s">
        <v>78</v>
      </c>
      <c r="AY129" s="16" t="s">
        <v>126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74</v>
      </c>
      <c r="BK129" s="139">
        <f>ROUND(I129*H129,2)</f>
        <v>0</v>
      </c>
      <c r="BL129" s="16" t="s">
        <v>282</v>
      </c>
      <c r="BM129" s="138" t="s">
        <v>738</v>
      </c>
    </row>
    <row r="130" spans="2:65" s="1" customFormat="1" ht="28.8">
      <c r="B130" s="28"/>
      <c r="D130" s="140" t="s">
        <v>134</v>
      </c>
      <c r="F130" s="141" t="s">
        <v>739</v>
      </c>
      <c r="L130" s="28"/>
      <c r="M130" s="142"/>
      <c r="T130" s="52"/>
      <c r="AT130" s="16" t="s">
        <v>134</v>
      </c>
      <c r="AU130" s="16" t="s">
        <v>78</v>
      </c>
    </row>
    <row r="131" spans="2:65" s="1" customFormat="1" ht="10.199999999999999">
      <c r="B131" s="28"/>
      <c r="D131" s="143" t="s">
        <v>136</v>
      </c>
      <c r="F131" s="144" t="s">
        <v>740</v>
      </c>
      <c r="L131" s="28"/>
      <c r="M131" s="142"/>
      <c r="T131" s="52"/>
      <c r="AT131" s="16" t="s">
        <v>136</v>
      </c>
      <c r="AU131" s="16" t="s">
        <v>78</v>
      </c>
    </row>
    <row r="132" spans="2:65" s="1" customFormat="1" ht="24.15" customHeight="1">
      <c r="B132" s="127"/>
      <c r="C132" s="156" t="s">
        <v>84</v>
      </c>
      <c r="D132" s="156" t="s">
        <v>182</v>
      </c>
      <c r="E132" s="157" t="s">
        <v>741</v>
      </c>
      <c r="F132" s="158" t="s">
        <v>742</v>
      </c>
      <c r="G132" s="159" t="s">
        <v>221</v>
      </c>
      <c r="H132" s="160">
        <v>10.5</v>
      </c>
      <c r="I132" s="161"/>
      <c r="J132" s="161">
        <f>ROUND(I132*H132,2)</f>
        <v>0</v>
      </c>
      <c r="K132" s="158"/>
      <c r="L132" s="162"/>
      <c r="M132" s="163" t="s">
        <v>1</v>
      </c>
      <c r="N132" s="164" t="s">
        <v>34</v>
      </c>
      <c r="O132" s="136">
        <v>0</v>
      </c>
      <c r="P132" s="136">
        <f>O132*H132</f>
        <v>0</v>
      </c>
      <c r="Q132" s="136">
        <v>2.0000000000000001E-4</v>
      </c>
      <c r="R132" s="136">
        <f>Q132*H132</f>
        <v>2.1000000000000003E-3</v>
      </c>
      <c r="S132" s="136">
        <v>0</v>
      </c>
      <c r="T132" s="137">
        <f>S132*H132</f>
        <v>0</v>
      </c>
      <c r="AR132" s="138" t="s">
        <v>368</v>
      </c>
      <c r="AT132" s="138" t="s">
        <v>182</v>
      </c>
      <c r="AU132" s="138" t="s">
        <v>78</v>
      </c>
      <c r="AY132" s="16" t="s">
        <v>126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74</v>
      </c>
      <c r="BK132" s="139">
        <f>ROUND(I132*H132,2)</f>
        <v>0</v>
      </c>
      <c r="BL132" s="16" t="s">
        <v>282</v>
      </c>
      <c r="BM132" s="138" t="s">
        <v>743</v>
      </c>
    </row>
    <row r="133" spans="2:65" s="1" customFormat="1" ht="19.2">
      <c r="B133" s="28"/>
      <c r="D133" s="140" t="s">
        <v>134</v>
      </c>
      <c r="F133" s="141" t="s">
        <v>742</v>
      </c>
      <c r="L133" s="28"/>
      <c r="M133" s="142"/>
      <c r="T133" s="52"/>
      <c r="AT133" s="16" t="s">
        <v>134</v>
      </c>
      <c r="AU133" s="16" t="s">
        <v>78</v>
      </c>
    </row>
    <row r="134" spans="2:65" s="13" customFormat="1" ht="10.199999999999999">
      <c r="B134" s="150"/>
      <c r="D134" s="140" t="s">
        <v>138</v>
      </c>
      <c r="F134" s="152" t="s">
        <v>744</v>
      </c>
      <c r="H134" s="153">
        <v>10.5</v>
      </c>
      <c r="L134" s="150"/>
      <c r="M134" s="154"/>
      <c r="T134" s="155"/>
      <c r="AT134" s="151" t="s">
        <v>138</v>
      </c>
      <c r="AU134" s="151" t="s">
        <v>78</v>
      </c>
      <c r="AV134" s="13" t="s">
        <v>78</v>
      </c>
      <c r="AW134" s="13" t="s">
        <v>3</v>
      </c>
      <c r="AX134" s="13" t="s">
        <v>74</v>
      </c>
      <c r="AY134" s="151" t="s">
        <v>126</v>
      </c>
    </row>
    <row r="135" spans="2:65" s="1" customFormat="1" ht="24.15" customHeight="1">
      <c r="B135" s="127"/>
      <c r="C135" s="128" t="s">
        <v>218</v>
      </c>
      <c r="D135" s="128" t="s">
        <v>129</v>
      </c>
      <c r="E135" s="129" t="s">
        <v>745</v>
      </c>
      <c r="F135" s="130" t="s">
        <v>746</v>
      </c>
      <c r="G135" s="131" t="s">
        <v>221</v>
      </c>
      <c r="H135" s="132">
        <v>50</v>
      </c>
      <c r="I135" s="133"/>
      <c r="J135" s="133">
        <f>ROUND(I135*H135,2)</f>
        <v>0</v>
      </c>
      <c r="K135" s="130"/>
      <c r="L135" s="28"/>
      <c r="M135" s="134" t="s">
        <v>1</v>
      </c>
      <c r="N135" s="135" t="s">
        <v>34</v>
      </c>
      <c r="O135" s="136">
        <v>8.2000000000000003E-2</v>
      </c>
      <c r="P135" s="136">
        <f>O135*H135</f>
        <v>4.1000000000000005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282</v>
      </c>
      <c r="AT135" s="138" t="s">
        <v>129</v>
      </c>
      <c r="AU135" s="138" t="s">
        <v>78</v>
      </c>
      <c r="AY135" s="16" t="s">
        <v>126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74</v>
      </c>
      <c r="BK135" s="139">
        <f>ROUND(I135*H135,2)</f>
        <v>0</v>
      </c>
      <c r="BL135" s="16" t="s">
        <v>282</v>
      </c>
      <c r="BM135" s="138" t="s">
        <v>747</v>
      </c>
    </row>
    <row r="136" spans="2:65" s="1" customFormat="1" ht="19.2">
      <c r="B136" s="28"/>
      <c r="D136" s="140" t="s">
        <v>134</v>
      </c>
      <c r="F136" s="141" t="s">
        <v>748</v>
      </c>
      <c r="L136" s="28"/>
      <c r="M136" s="142"/>
      <c r="T136" s="52"/>
      <c r="AT136" s="16" t="s">
        <v>134</v>
      </c>
      <c r="AU136" s="16" t="s">
        <v>78</v>
      </c>
    </row>
    <row r="137" spans="2:65" s="1" customFormat="1" ht="10.199999999999999">
      <c r="B137" s="28"/>
      <c r="D137" s="143" t="s">
        <v>136</v>
      </c>
      <c r="F137" s="144" t="s">
        <v>749</v>
      </c>
      <c r="L137" s="28"/>
      <c r="M137" s="142"/>
      <c r="T137" s="52"/>
      <c r="AT137" s="16" t="s">
        <v>136</v>
      </c>
      <c r="AU137" s="16" t="s">
        <v>78</v>
      </c>
    </row>
    <row r="138" spans="2:65" s="1" customFormat="1" ht="24.15" customHeight="1">
      <c r="B138" s="127"/>
      <c r="C138" s="156" t="s">
        <v>226</v>
      </c>
      <c r="D138" s="156" t="s">
        <v>182</v>
      </c>
      <c r="E138" s="157" t="s">
        <v>750</v>
      </c>
      <c r="F138" s="158" t="s">
        <v>751</v>
      </c>
      <c r="G138" s="159" t="s">
        <v>221</v>
      </c>
      <c r="H138" s="160">
        <v>57.5</v>
      </c>
      <c r="I138" s="161"/>
      <c r="J138" s="161">
        <f>ROUND(I138*H138,2)</f>
        <v>0</v>
      </c>
      <c r="K138" s="158"/>
      <c r="L138" s="162"/>
      <c r="M138" s="163" t="s">
        <v>1</v>
      </c>
      <c r="N138" s="164" t="s">
        <v>34</v>
      </c>
      <c r="O138" s="136">
        <v>0</v>
      </c>
      <c r="P138" s="136">
        <f>O138*H138</f>
        <v>0</v>
      </c>
      <c r="Q138" s="136">
        <v>1.2E-4</v>
      </c>
      <c r="R138" s="136">
        <f>Q138*H138</f>
        <v>6.8999999999999999E-3</v>
      </c>
      <c r="S138" s="136">
        <v>0</v>
      </c>
      <c r="T138" s="137">
        <f>S138*H138</f>
        <v>0</v>
      </c>
      <c r="AR138" s="138" t="s">
        <v>368</v>
      </c>
      <c r="AT138" s="138" t="s">
        <v>182</v>
      </c>
      <c r="AU138" s="138" t="s">
        <v>78</v>
      </c>
      <c r="AY138" s="16" t="s">
        <v>126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74</v>
      </c>
      <c r="BK138" s="139">
        <f>ROUND(I138*H138,2)</f>
        <v>0</v>
      </c>
      <c r="BL138" s="16" t="s">
        <v>282</v>
      </c>
      <c r="BM138" s="138" t="s">
        <v>752</v>
      </c>
    </row>
    <row r="139" spans="2:65" s="1" customFormat="1" ht="19.2">
      <c r="B139" s="28"/>
      <c r="D139" s="140" t="s">
        <v>134</v>
      </c>
      <c r="F139" s="141" t="s">
        <v>751</v>
      </c>
      <c r="L139" s="28"/>
      <c r="M139" s="142"/>
      <c r="T139" s="52"/>
      <c r="AT139" s="16" t="s">
        <v>134</v>
      </c>
      <c r="AU139" s="16" t="s">
        <v>78</v>
      </c>
    </row>
    <row r="140" spans="2:65" s="13" customFormat="1" ht="10.199999999999999">
      <c r="B140" s="150"/>
      <c r="D140" s="140" t="s">
        <v>138</v>
      </c>
      <c r="F140" s="152" t="s">
        <v>753</v>
      </c>
      <c r="H140" s="153">
        <v>57.5</v>
      </c>
      <c r="L140" s="150"/>
      <c r="M140" s="154"/>
      <c r="T140" s="155"/>
      <c r="AT140" s="151" t="s">
        <v>138</v>
      </c>
      <c r="AU140" s="151" t="s">
        <v>78</v>
      </c>
      <c r="AV140" s="13" t="s">
        <v>78</v>
      </c>
      <c r="AW140" s="13" t="s">
        <v>3</v>
      </c>
      <c r="AX140" s="13" t="s">
        <v>74</v>
      </c>
      <c r="AY140" s="151" t="s">
        <v>126</v>
      </c>
    </row>
    <row r="141" spans="2:65" s="1" customFormat="1" ht="33" customHeight="1">
      <c r="B141" s="127"/>
      <c r="C141" s="128" t="s">
        <v>754</v>
      </c>
      <c r="D141" s="128" t="s">
        <v>129</v>
      </c>
      <c r="E141" s="129" t="s">
        <v>755</v>
      </c>
      <c r="F141" s="130" t="s">
        <v>756</v>
      </c>
      <c r="G141" s="131" t="s">
        <v>221</v>
      </c>
      <c r="H141" s="132">
        <v>50</v>
      </c>
      <c r="I141" s="133"/>
      <c r="J141" s="133">
        <f>ROUND(I141*H141,2)</f>
        <v>0</v>
      </c>
      <c r="K141" s="130"/>
      <c r="L141" s="28"/>
      <c r="M141" s="134" t="s">
        <v>1</v>
      </c>
      <c r="N141" s="135" t="s">
        <v>34</v>
      </c>
      <c r="O141" s="136">
        <v>8.5999999999999993E-2</v>
      </c>
      <c r="P141" s="136">
        <f>O141*H141</f>
        <v>4.3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282</v>
      </c>
      <c r="AT141" s="138" t="s">
        <v>129</v>
      </c>
      <c r="AU141" s="138" t="s">
        <v>78</v>
      </c>
      <c r="AY141" s="16" t="s">
        <v>126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74</v>
      </c>
      <c r="BK141" s="139">
        <f>ROUND(I141*H141,2)</f>
        <v>0</v>
      </c>
      <c r="BL141" s="16" t="s">
        <v>282</v>
      </c>
      <c r="BM141" s="138" t="s">
        <v>757</v>
      </c>
    </row>
    <row r="142" spans="2:65" s="1" customFormat="1" ht="28.8">
      <c r="B142" s="28"/>
      <c r="D142" s="140" t="s">
        <v>134</v>
      </c>
      <c r="F142" s="141" t="s">
        <v>758</v>
      </c>
      <c r="L142" s="28"/>
      <c r="M142" s="142"/>
      <c r="T142" s="52"/>
      <c r="AT142" s="16" t="s">
        <v>134</v>
      </c>
      <c r="AU142" s="16" t="s">
        <v>78</v>
      </c>
    </row>
    <row r="143" spans="2:65" s="1" customFormat="1" ht="10.199999999999999">
      <c r="B143" s="28"/>
      <c r="D143" s="143" t="s">
        <v>136</v>
      </c>
      <c r="F143" s="144" t="s">
        <v>759</v>
      </c>
      <c r="L143" s="28"/>
      <c r="M143" s="142"/>
      <c r="T143" s="52"/>
      <c r="AT143" s="16" t="s">
        <v>136</v>
      </c>
      <c r="AU143" s="16" t="s">
        <v>78</v>
      </c>
    </row>
    <row r="144" spans="2:65" s="1" customFormat="1" ht="24.15" customHeight="1">
      <c r="B144" s="127"/>
      <c r="C144" s="156" t="s">
        <v>185</v>
      </c>
      <c r="D144" s="156" t="s">
        <v>182</v>
      </c>
      <c r="E144" s="157" t="s">
        <v>760</v>
      </c>
      <c r="F144" s="158" t="s">
        <v>761</v>
      </c>
      <c r="G144" s="159" t="s">
        <v>221</v>
      </c>
      <c r="H144" s="160">
        <v>57.5</v>
      </c>
      <c r="I144" s="161"/>
      <c r="J144" s="161">
        <f>ROUND(I144*H144,2)</f>
        <v>0</v>
      </c>
      <c r="K144" s="158"/>
      <c r="L144" s="162"/>
      <c r="M144" s="163" t="s">
        <v>1</v>
      </c>
      <c r="N144" s="164" t="s">
        <v>34</v>
      </c>
      <c r="O144" s="136">
        <v>0</v>
      </c>
      <c r="P144" s="136">
        <f>O144*H144</f>
        <v>0</v>
      </c>
      <c r="Q144" s="136">
        <v>1.7000000000000001E-4</v>
      </c>
      <c r="R144" s="136">
        <f>Q144*H144</f>
        <v>9.7750000000000007E-3</v>
      </c>
      <c r="S144" s="136">
        <v>0</v>
      </c>
      <c r="T144" s="137">
        <f>S144*H144</f>
        <v>0</v>
      </c>
      <c r="AR144" s="138" t="s">
        <v>368</v>
      </c>
      <c r="AT144" s="138" t="s">
        <v>182</v>
      </c>
      <c r="AU144" s="138" t="s">
        <v>78</v>
      </c>
      <c r="AY144" s="16" t="s">
        <v>126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74</v>
      </c>
      <c r="BK144" s="139">
        <f>ROUND(I144*H144,2)</f>
        <v>0</v>
      </c>
      <c r="BL144" s="16" t="s">
        <v>282</v>
      </c>
      <c r="BM144" s="138" t="s">
        <v>762</v>
      </c>
    </row>
    <row r="145" spans="2:65" s="1" customFormat="1" ht="19.2">
      <c r="B145" s="28"/>
      <c r="D145" s="140" t="s">
        <v>134</v>
      </c>
      <c r="F145" s="141" t="s">
        <v>761</v>
      </c>
      <c r="L145" s="28"/>
      <c r="M145" s="142"/>
      <c r="T145" s="52"/>
      <c r="AT145" s="16" t="s">
        <v>134</v>
      </c>
      <c r="AU145" s="16" t="s">
        <v>78</v>
      </c>
    </row>
    <row r="146" spans="2:65" s="13" customFormat="1" ht="10.199999999999999">
      <c r="B146" s="150"/>
      <c r="D146" s="140" t="s">
        <v>138</v>
      </c>
      <c r="F146" s="152" t="s">
        <v>753</v>
      </c>
      <c r="H146" s="153">
        <v>57.5</v>
      </c>
      <c r="L146" s="150"/>
      <c r="M146" s="154"/>
      <c r="T146" s="155"/>
      <c r="AT146" s="151" t="s">
        <v>138</v>
      </c>
      <c r="AU146" s="151" t="s">
        <v>78</v>
      </c>
      <c r="AV146" s="13" t="s">
        <v>78</v>
      </c>
      <c r="AW146" s="13" t="s">
        <v>3</v>
      </c>
      <c r="AX146" s="13" t="s">
        <v>74</v>
      </c>
      <c r="AY146" s="151" t="s">
        <v>126</v>
      </c>
    </row>
    <row r="147" spans="2:65" s="1" customFormat="1" ht="24.15" customHeight="1">
      <c r="B147" s="127"/>
      <c r="C147" s="128" t="s">
        <v>716</v>
      </c>
      <c r="D147" s="128" t="s">
        <v>129</v>
      </c>
      <c r="E147" s="129" t="s">
        <v>763</v>
      </c>
      <c r="F147" s="130" t="s">
        <v>764</v>
      </c>
      <c r="G147" s="131" t="s">
        <v>531</v>
      </c>
      <c r="H147" s="132">
        <v>5</v>
      </c>
      <c r="I147" s="133"/>
      <c r="J147" s="133">
        <f>ROUND(I147*H147,2)</f>
        <v>0</v>
      </c>
      <c r="K147" s="130"/>
      <c r="L147" s="28"/>
      <c r="M147" s="134" t="s">
        <v>1</v>
      </c>
      <c r="N147" s="135" t="s">
        <v>34</v>
      </c>
      <c r="O147" s="136">
        <v>5.0999999999999997E-2</v>
      </c>
      <c r="P147" s="136">
        <f>O147*H147</f>
        <v>0.255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282</v>
      </c>
      <c r="AT147" s="138" t="s">
        <v>129</v>
      </c>
      <c r="AU147" s="138" t="s">
        <v>78</v>
      </c>
      <c r="AY147" s="16" t="s">
        <v>126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74</v>
      </c>
      <c r="BK147" s="139">
        <f>ROUND(I147*H147,2)</f>
        <v>0</v>
      </c>
      <c r="BL147" s="16" t="s">
        <v>282</v>
      </c>
      <c r="BM147" s="138" t="s">
        <v>765</v>
      </c>
    </row>
    <row r="148" spans="2:65" s="1" customFormat="1" ht="19.2">
      <c r="B148" s="28"/>
      <c r="D148" s="140" t="s">
        <v>134</v>
      </c>
      <c r="F148" s="141" t="s">
        <v>766</v>
      </c>
      <c r="L148" s="28"/>
      <c r="M148" s="142"/>
      <c r="T148" s="52"/>
      <c r="AT148" s="16" t="s">
        <v>134</v>
      </c>
      <c r="AU148" s="16" t="s">
        <v>78</v>
      </c>
    </row>
    <row r="149" spans="2:65" s="1" customFormat="1" ht="10.199999999999999">
      <c r="B149" s="28"/>
      <c r="D149" s="143" t="s">
        <v>136</v>
      </c>
      <c r="F149" s="144" t="s">
        <v>767</v>
      </c>
      <c r="L149" s="28"/>
      <c r="M149" s="142"/>
      <c r="T149" s="52"/>
      <c r="AT149" s="16" t="s">
        <v>136</v>
      </c>
      <c r="AU149" s="16" t="s">
        <v>78</v>
      </c>
    </row>
    <row r="150" spans="2:65" s="1" customFormat="1" ht="24.15" customHeight="1">
      <c r="B150" s="127"/>
      <c r="C150" s="128" t="s">
        <v>8</v>
      </c>
      <c r="D150" s="128" t="s">
        <v>129</v>
      </c>
      <c r="E150" s="129" t="s">
        <v>768</v>
      </c>
      <c r="F150" s="130" t="s">
        <v>769</v>
      </c>
      <c r="G150" s="131" t="s">
        <v>531</v>
      </c>
      <c r="H150" s="132">
        <v>10</v>
      </c>
      <c r="I150" s="133"/>
      <c r="J150" s="133">
        <f>ROUND(I150*H150,2)</f>
        <v>0</v>
      </c>
      <c r="K150" s="130"/>
      <c r="L150" s="28"/>
      <c r="M150" s="134" t="s">
        <v>1</v>
      </c>
      <c r="N150" s="135" t="s">
        <v>34</v>
      </c>
      <c r="O150" s="136">
        <v>9.1999999999999998E-2</v>
      </c>
      <c r="P150" s="136">
        <f>O150*H150</f>
        <v>0.91999999999999993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282</v>
      </c>
      <c r="AT150" s="138" t="s">
        <v>129</v>
      </c>
      <c r="AU150" s="138" t="s">
        <v>78</v>
      </c>
      <c r="AY150" s="16" t="s">
        <v>126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74</v>
      </c>
      <c r="BK150" s="139">
        <f>ROUND(I150*H150,2)</f>
        <v>0</v>
      </c>
      <c r="BL150" s="16" t="s">
        <v>282</v>
      </c>
      <c r="BM150" s="138" t="s">
        <v>770</v>
      </c>
    </row>
    <row r="151" spans="2:65" s="1" customFormat="1" ht="19.2">
      <c r="B151" s="28"/>
      <c r="D151" s="140" t="s">
        <v>134</v>
      </c>
      <c r="F151" s="141" t="s">
        <v>771</v>
      </c>
      <c r="L151" s="28"/>
      <c r="M151" s="142"/>
      <c r="T151" s="52"/>
      <c r="AT151" s="16" t="s">
        <v>134</v>
      </c>
      <c r="AU151" s="16" t="s">
        <v>78</v>
      </c>
    </row>
    <row r="152" spans="2:65" s="1" customFormat="1" ht="10.199999999999999">
      <c r="B152" s="28"/>
      <c r="D152" s="143" t="s">
        <v>136</v>
      </c>
      <c r="F152" s="144" t="s">
        <v>772</v>
      </c>
      <c r="L152" s="28"/>
      <c r="M152" s="142"/>
      <c r="T152" s="52"/>
      <c r="AT152" s="16" t="s">
        <v>136</v>
      </c>
      <c r="AU152" s="16" t="s">
        <v>78</v>
      </c>
    </row>
    <row r="153" spans="2:65" s="1" customFormat="1" ht="24.15" customHeight="1">
      <c r="B153" s="127"/>
      <c r="C153" s="128" t="s">
        <v>773</v>
      </c>
      <c r="D153" s="128" t="s">
        <v>129</v>
      </c>
      <c r="E153" s="129" t="s">
        <v>774</v>
      </c>
      <c r="F153" s="130" t="s">
        <v>775</v>
      </c>
      <c r="G153" s="131" t="s">
        <v>531</v>
      </c>
      <c r="H153" s="132">
        <v>1</v>
      </c>
      <c r="I153" s="133"/>
      <c r="J153" s="133">
        <f>ROUND(I153*H153,2)</f>
        <v>0</v>
      </c>
      <c r="K153" s="130"/>
      <c r="L153" s="28"/>
      <c r="M153" s="134" t="s">
        <v>1</v>
      </c>
      <c r="N153" s="135" t="s">
        <v>34</v>
      </c>
      <c r="O153" s="136">
        <v>0.50600000000000001</v>
      </c>
      <c r="P153" s="136">
        <f>O153*H153</f>
        <v>0.50600000000000001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282</v>
      </c>
      <c r="AT153" s="138" t="s">
        <v>129</v>
      </c>
      <c r="AU153" s="138" t="s">
        <v>78</v>
      </c>
      <c r="AY153" s="16" t="s">
        <v>126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74</v>
      </c>
      <c r="BK153" s="139">
        <f>ROUND(I153*H153,2)</f>
        <v>0</v>
      </c>
      <c r="BL153" s="16" t="s">
        <v>282</v>
      </c>
      <c r="BM153" s="138" t="s">
        <v>776</v>
      </c>
    </row>
    <row r="154" spans="2:65" s="1" customFormat="1" ht="19.2">
      <c r="B154" s="28"/>
      <c r="D154" s="140" t="s">
        <v>134</v>
      </c>
      <c r="F154" s="141" t="s">
        <v>777</v>
      </c>
      <c r="L154" s="28"/>
      <c r="M154" s="142"/>
      <c r="T154" s="52"/>
      <c r="AT154" s="16" t="s">
        <v>134</v>
      </c>
      <c r="AU154" s="16" t="s">
        <v>78</v>
      </c>
    </row>
    <row r="155" spans="2:65" s="1" customFormat="1" ht="10.199999999999999">
      <c r="B155" s="28"/>
      <c r="D155" s="143" t="s">
        <v>136</v>
      </c>
      <c r="F155" s="144" t="s">
        <v>778</v>
      </c>
      <c r="L155" s="28"/>
      <c r="M155" s="142"/>
      <c r="T155" s="52"/>
      <c r="AT155" s="16" t="s">
        <v>136</v>
      </c>
      <c r="AU155" s="16" t="s">
        <v>78</v>
      </c>
    </row>
    <row r="156" spans="2:65" s="12" customFormat="1" ht="20.399999999999999">
      <c r="B156" s="145"/>
      <c r="D156" s="140" t="s">
        <v>138</v>
      </c>
      <c r="E156" s="146" t="s">
        <v>1</v>
      </c>
      <c r="F156" s="147" t="s">
        <v>779</v>
      </c>
      <c r="H156" s="146" t="s">
        <v>1</v>
      </c>
      <c r="L156" s="145"/>
      <c r="M156" s="148"/>
      <c r="T156" s="149"/>
      <c r="AT156" s="146" t="s">
        <v>138</v>
      </c>
      <c r="AU156" s="146" t="s">
        <v>78</v>
      </c>
      <c r="AV156" s="12" t="s">
        <v>74</v>
      </c>
      <c r="AW156" s="12" t="s">
        <v>26</v>
      </c>
      <c r="AX156" s="12" t="s">
        <v>69</v>
      </c>
      <c r="AY156" s="146" t="s">
        <v>126</v>
      </c>
    </row>
    <row r="157" spans="2:65" s="12" customFormat="1" ht="20.399999999999999">
      <c r="B157" s="145"/>
      <c r="D157" s="140" t="s">
        <v>138</v>
      </c>
      <c r="E157" s="146" t="s">
        <v>1</v>
      </c>
      <c r="F157" s="147" t="s">
        <v>780</v>
      </c>
      <c r="H157" s="146" t="s">
        <v>1</v>
      </c>
      <c r="L157" s="145"/>
      <c r="M157" s="148"/>
      <c r="T157" s="149"/>
      <c r="AT157" s="146" t="s">
        <v>138</v>
      </c>
      <c r="AU157" s="146" t="s">
        <v>78</v>
      </c>
      <c r="AV157" s="12" t="s">
        <v>74</v>
      </c>
      <c r="AW157" s="12" t="s">
        <v>26</v>
      </c>
      <c r="AX157" s="12" t="s">
        <v>69</v>
      </c>
      <c r="AY157" s="146" t="s">
        <v>126</v>
      </c>
    </row>
    <row r="158" spans="2:65" s="13" customFormat="1" ht="10.199999999999999">
      <c r="B158" s="150"/>
      <c r="D158" s="140" t="s">
        <v>138</v>
      </c>
      <c r="E158" s="151" t="s">
        <v>1</v>
      </c>
      <c r="F158" s="152" t="s">
        <v>74</v>
      </c>
      <c r="H158" s="153">
        <v>1</v>
      </c>
      <c r="L158" s="150"/>
      <c r="M158" s="154"/>
      <c r="T158" s="155"/>
      <c r="AT158" s="151" t="s">
        <v>138</v>
      </c>
      <c r="AU158" s="151" t="s">
        <v>78</v>
      </c>
      <c r="AV158" s="13" t="s">
        <v>78</v>
      </c>
      <c r="AW158" s="13" t="s">
        <v>26</v>
      </c>
      <c r="AX158" s="13" t="s">
        <v>74</v>
      </c>
      <c r="AY158" s="151" t="s">
        <v>126</v>
      </c>
    </row>
    <row r="159" spans="2:65" s="1" customFormat="1" ht="24.15" customHeight="1">
      <c r="B159" s="127"/>
      <c r="C159" s="156" t="s">
        <v>646</v>
      </c>
      <c r="D159" s="156" t="s">
        <v>182</v>
      </c>
      <c r="E159" s="157" t="s">
        <v>781</v>
      </c>
      <c r="F159" s="158" t="s">
        <v>782</v>
      </c>
      <c r="G159" s="159" t="s">
        <v>531</v>
      </c>
      <c r="H159" s="160">
        <v>1</v>
      </c>
      <c r="I159" s="161"/>
      <c r="J159" s="161">
        <f>ROUND(I159*H159,2)</f>
        <v>0</v>
      </c>
      <c r="K159" s="158"/>
      <c r="L159" s="162"/>
      <c r="M159" s="163" t="s">
        <v>1</v>
      </c>
      <c r="N159" s="164" t="s">
        <v>34</v>
      </c>
      <c r="O159" s="136">
        <v>0</v>
      </c>
      <c r="P159" s="136">
        <f>O159*H159</f>
        <v>0</v>
      </c>
      <c r="Q159" s="136">
        <v>1.2099999999999999E-3</v>
      </c>
      <c r="R159" s="136">
        <f>Q159*H159</f>
        <v>1.2099999999999999E-3</v>
      </c>
      <c r="S159" s="136">
        <v>0</v>
      </c>
      <c r="T159" s="137">
        <f>S159*H159</f>
        <v>0</v>
      </c>
      <c r="AR159" s="138" t="s">
        <v>368</v>
      </c>
      <c r="AT159" s="138" t="s">
        <v>182</v>
      </c>
      <c r="AU159" s="138" t="s">
        <v>78</v>
      </c>
      <c r="AY159" s="16" t="s">
        <v>126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74</v>
      </c>
      <c r="BK159" s="139">
        <f>ROUND(I159*H159,2)</f>
        <v>0</v>
      </c>
      <c r="BL159" s="16" t="s">
        <v>282</v>
      </c>
      <c r="BM159" s="138" t="s">
        <v>783</v>
      </c>
    </row>
    <row r="160" spans="2:65" s="1" customFormat="1" ht="19.2">
      <c r="B160" s="28"/>
      <c r="D160" s="140" t="s">
        <v>134</v>
      </c>
      <c r="F160" s="141" t="s">
        <v>782</v>
      </c>
      <c r="L160" s="28"/>
      <c r="M160" s="142"/>
      <c r="T160" s="52"/>
      <c r="AT160" s="16" t="s">
        <v>134</v>
      </c>
      <c r="AU160" s="16" t="s">
        <v>78</v>
      </c>
    </row>
    <row r="161" spans="2:65" s="1" customFormat="1" ht="24.15" customHeight="1">
      <c r="B161" s="127"/>
      <c r="C161" s="128" t="s">
        <v>289</v>
      </c>
      <c r="D161" s="128" t="s">
        <v>129</v>
      </c>
      <c r="E161" s="129" t="s">
        <v>784</v>
      </c>
      <c r="F161" s="130" t="s">
        <v>785</v>
      </c>
      <c r="G161" s="131" t="s">
        <v>531</v>
      </c>
      <c r="H161" s="132">
        <v>2</v>
      </c>
      <c r="I161" s="133"/>
      <c r="J161" s="133">
        <f>ROUND(I161*H161,2)</f>
        <v>0</v>
      </c>
      <c r="K161" s="130"/>
      <c r="L161" s="28"/>
      <c r="M161" s="134" t="s">
        <v>1</v>
      </c>
      <c r="N161" s="135" t="s">
        <v>34</v>
      </c>
      <c r="O161" s="136">
        <v>5.8000000000000003E-2</v>
      </c>
      <c r="P161" s="136">
        <f>O161*H161</f>
        <v>0.11600000000000001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282</v>
      </c>
      <c r="AT161" s="138" t="s">
        <v>129</v>
      </c>
      <c r="AU161" s="138" t="s">
        <v>78</v>
      </c>
      <c r="AY161" s="16" t="s">
        <v>126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74</v>
      </c>
      <c r="BK161" s="139">
        <f>ROUND(I161*H161,2)</f>
        <v>0</v>
      </c>
      <c r="BL161" s="16" t="s">
        <v>282</v>
      </c>
      <c r="BM161" s="138" t="s">
        <v>786</v>
      </c>
    </row>
    <row r="162" spans="2:65" s="1" customFormat="1" ht="28.8">
      <c r="B162" s="28"/>
      <c r="D162" s="140" t="s">
        <v>134</v>
      </c>
      <c r="F162" s="141" t="s">
        <v>787</v>
      </c>
      <c r="L162" s="28"/>
      <c r="M162" s="142"/>
      <c r="T162" s="52"/>
      <c r="AT162" s="16" t="s">
        <v>134</v>
      </c>
      <c r="AU162" s="16" t="s">
        <v>78</v>
      </c>
    </row>
    <row r="163" spans="2:65" s="1" customFormat="1" ht="10.199999999999999">
      <c r="B163" s="28"/>
      <c r="D163" s="143" t="s">
        <v>136</v>
      </c>
      <c r="F163" s="144" t="s">
        <v>788</v>
      </c>
      <c r="L163" s="28"/>
      <c r="M163" s="142"/>
      <c r="T163" s="52"/>
      <c r="AT163" s="16" t="s">
        <v>136</v>
      </c>
      <c r="AU163" s="16" t="s">
        <v>78</v>
      </c>
    </row>
    <row r="164" spans="2:65" s="1" customFormat="1" ht="24.15" customHeight="1">
      <c r="B164" s="127"/>
      <c r="C164" s="128" t="s">
        <v>789</v>
      </c>
      <c r="D164" s="128" t="s">
        <v>129</v>
      </c>
      <c r="E164" s="129" t="s">
        <v>790</v>
      </c>
      <c r="F164" s="130" t="s">
        <v>791</v>
      </c>
      <c r="G164" s="131" t="s">
        <v>531</v>
      </c>
      <c r="H164" s="132">
        <v>1</v>
      </c>
      <c r="I164" s="133"/>
      <c r="J164" s="133">
        <f>ROUND(I164*H164,2)</f>
        <v>0</v>
      </c>
      <c r="K164" s="130"/>
      <c r="L164" s="28"/>
      <c r="M164" s="134" t="s">
        <v>1</v>
      </c>
      <c r="N164" s="135" t="s">
        <v>34</v>
      </c>
      <c r="O164" s="136">
        <v>0.30599999999999999</v>
      </c>
      <c r="P164" s="136">
        <f>O164*H164</f>
        <v>0.30599999999999999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282</v>
      </c>
      <c r="AT164" s="138" t="s">
        <v>129</v>
      </c>
      <c r="AU164" s="138" t="s">
        <v>78</v>
      </c>
      <c r="AY164" s="16" t="s">
        <v>126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74</v>
      </c>
      <c r="BK164" s="139">
        <f>ROUND(I164*H164,2)</f>
        <v>0</v>
      </c>
      <c r="BL164" s="16" t="s">
        <v>282</v>
      </c>
      <c r="BM164" s="138" t="s">
        <v>792</v>
      </c>
    </row>
    <row r="165" spans="2:65" s="1" customFormat="1" ht="28.8">
      <c r="B165" s="28"/>
      <c r="D165" s="140" t="s">
        <v>134</v>
      </c>
      <c r="F165" s="141" t="s">
        <v>793</v>
      </c>
      <c r="L165" s="28"/>
      <c r="M165" s="142"/>
      <c r="T165" s="52"/>
      <c r="AT165" s="16" t="s">
        <v>134</v>
      </c>
      <c r="AU165" s="16" t="s">
        <v>78</v>
      </c>
    </row>
    <row r="166" spans="2:65" s="1" customFormat="1" ht="10.199999999999999">
      <c r="B166" s="28"/>
      <c r="D166" s="143" t="s">
        <v>136</v>
      </c>
      <c r="F166" s="144" t="s">
        <v>794</v>
      </c>
      <c r="L166" s="28"/>
      <c r="M166" s="142"/>
      <c r="T166" s="52"/>
      <c r="AT166" s="16" t="s">
        <v>136</v>
      </c>
      <c r="AU166" s="16" t="s">
        <v>78</v>
      </c>
    </row>
    <row r="167" spans="2:65" s="1" customFormat="1" ht="24.15" customHeight="1">
      <c r="B167" s="127"/>
      <c r="C167" s="156" t="s">
        <v>7</v>
      </c>
      <c r="D167" s="156" t="s">
        <v>182</v>
      </c>
      <c r="E167" s="157" t="s">
        <v>795</v>
      </c>
      <c r="F167" s="158" t="s">
        <v>796</v>
      </c>
      <c r="G167" s="159" t="s">
        <v>531</v>
      </c>
      <c r="H167" s="160">
        <v>1</v>
      </c>
      <c r="I167" s="161"/>
      <c r="J167" s="161">
        <f>ROUND(I167*H167,2)</f>
        <v>0</v>
      </c>
      <c r="K167" s="158"/>
      <c r="L167" s="162"/>
      <c r="M167" s="163" t="s">
        <v>1</v>
      </c>
      <c r="N167" s="164" t="s">
        <v>34</v>
      </c>
      <c r="O167" s="136">
        <v>0</v>
      </c>
      <c r="P167" s="136">
        <f>O167*H167</f>
        <v>0</v>
      </c>
      <c r="Q167" s="136">
        <v>1.1E-4</v>
      </c>
      <c r="R167" s="136">
        <f>Q167*H167</f>
        <v>1.1E-4</v>
      </c>
      <c r="S167" s="136">
        <v>0</v>
      </c>
      <c r="T167" s="137">
        <f>S167*H167</f>
        <v>0</v>
      </c>
      <c r="AR167" s="138" t="s">
        <v>368</v>
      </c>
      <c r="AT167" s="138" t="s">
        <v>182</v>
      </c>
      <c r="AU167" s="138" t="s">
        <v>78</v>
      </c>
      <c r="AY167" s="16" t="s">
        <v>126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74</v>
      </c>
      <c r="BK167" s="139">
        <f>ROUND(I167*H167,2)</f>
        <v>0</v>
      </c>
      <c r="BL167" s="16" t="s">
        <v>282</v>
      </c>
      <c r="BM167" s="138" t="s">
        <v>797</v>
      </c>
    </row>
    <row r="168" spans="2:65" s="1" customFormat="1" ht="19.2">
      <c r="B168" s="28"/>
      <c r="D168" s="140" t="s">
        <v>134</v>
      </c>
      <c r="F168" s="141" t="s">
        <v>796</v>
      </c>
      <c r="L168" s="28"/>
      <c r="M168" s="142"/>
      <c r="T168" s="52"/>
      <c r="AT168" s="16" t="s">
        <v>134</v>
      </c>
      <c r="AU168" s="16" t="s">
        <v>78</v>
      </c>
    </row>
    <row r="169" spans="2:65" s="1" customFormat="1" ht="24.15" customHeight="1">
      <c r="B169" s="127"/>
      <c r="C169" s="128" t="s">
        <v>686</v>
      </c>
      <c r="D169" s="128" t="s">
        <v>129</v>
      </c>
      <c r="E169" s="129" t="s">
        <v>798</v>
      </c>
      <c r="F169" s="130" t="s">
        <v>799</v>
      </c>
      <c r="G169" s="131" t="s">
        <v>531</v>
      </c>
      <c r="H169" s="132">
        <v>10</v>
      </c>
      <c r="I169" s="133"/>
      <c r="J169" s="133">
        <f>ROUND(I169*H169,2)</f>
        <v>0</v>
      </c>
      <c r="K169" s="130"/>
      <c r="L169" s="28"/>
      <c r="M169" s="134" t="s">
        <v>1</v>
      </c>
      <c r="N169" s="135" t="s">
        <v>34</v>
      </c>
      <c r="O169" s="136">
        <v>0.249</v>
      </c>
      <c r="P169" s="136">
        <f>O169*H169</f>
        <v>2.4900000000000002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282</v>
      </c>
      <c r="AT169" s="138" t="s">
        <v>129</v>
      </c>
      <c r="AU169" s="138" t="s">
        <v>78</v>
      </c>
      <c r="AY169" s="16" t="s">
        <v>126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6" t="s">
        <v>74</v>
      </c>
      <c r="BK169" s="139">
        <f>ROUND(I169*H169,2)</f>
        <v>0</v>
      </c>
      <c r="BL169" s="16" t="s">
        <v>282</v>
      </c>
      <c r="BM169" s="138" t="s">
        <v>800</v>
      </c>
    </row>
    <row r="170" spans="2:65" s="1" customFormat="1" ht="28.8">
      <c r="B170" s="28"/>
      <c r="D170" s="140" t="s">
        <v>134</v>
      </c>
      <c r="F170" s="141" t="s">
        <v>801</v>
      </c>
      <c r="L170" s="28"/>
      <c r="M170" s="142"/>
      <c r="T170" s="52"/>
      <c r="AT170" s="16" t="s">
        <v>134</v>
      </c>
      <c r="AU170" s="16" t="s">
        <v>78</v>
      </c>
    </row>
    <row r="171" spans="2:65" s="1" customFormat="1" ht="10.199999999999999">
      <c r="B171" s="28"/>
      <c r="D171" s="143" t="s">
        <v>136</v>
      </c>
      <c r="F171" s="144" t="s">
        <v>802</v>
      </c>
      <c r="L171" s="28"/>
      <c r="M171" s="142"/>
      <c r="T171" s="52"/>
      <c r="AT171" s="16" t="s">
        <v>136</v>
      </c>
      <c r="AU171" s="16" t="s">
        <v>78</v>
      </c>
    </row>
    <row r="172" spans="2:65" s="1" customFormat="1" ht="24.15" customHeight="1">
      <c r="B172" s="127"/>
      <c r="C172" s="156" t="s">
        <v>693</v>
      </c>
      <c r="D172" s="156" t="s">
        <v>182</v>
      </c>
      <c r="E172" s="157" t="s">
        <v>803</v>
      </c>
      <c r="F172" s="158" t="s">
        <v>804</v>
      </c>
      <c r="G172" s="159" t="s">
        <v>531</v>
      </c>
      <c r="H172" s="160">
        <v>10</v>
      </c>
      <c r="I172" s="161"/>
      <c r="J172" s="161">
        <f>ROUND(I172*H172,2)</f>
        <v>0</v>
      </c>
      <c r="K172" s="158"/>
      <c r="L172" s="162"/>
      <c r="M172" s="163" t="s">
        <v>1</v>
      </c>
      <c r="N172" s="164" t="s">
        <v>34</v>
      </c>
      <c r="O172" s="136">
        <v>0</v>
      </c>
      <c r="P172" s="136">
        <f>O172*H172</f>
        <v>0</v>
      </c>
      <c r="Q172" s="136">
        <v>9.0000000000000006E-5</v>
      </c>
      <c r="R172" s="136">
        <f>Q172*H172</f>
        <v>9.0000000000000008E-4</v>
      </c>
      <c r="S172" s="136">
        <v>0</v>
      </c>
      <c r="T172" s="137">
        <f>S172*H172</f>
        <v>0</v>
      </c>
      <c r="AR172" s="138" t="s">
        <v>368</v>
      </c>
      <c r="AT172" s="138" t="s">
        <v>182</v>
      </c>
      <c r="AU172" s="138" t="s">
        <v>78</v>
      </c>
      <c r="AY172" s="16" t="s">
        <v>126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74</v>
      </c>
      <c r="BK172" s="139">
        <f>ROUND(I172*H172,2)</f>
        <v>0</v>
      </c>
      <c r="BL172" s="16" t="s">
        <v>282</v>
      </c>
      <c r="BM172" s="138" t="s">
        <v>805</v>
      </c>
    </row>
    <row r="173" spans="2:65" s="1" customFormat="1" ht="10.199999999999999">
      <c r="B173" s="28"/>
      <c r="D173" s="140" t="s">
        <v>134</v>
      </c>
      <c r="F173" s="141" t="s">
        <v>804</v>
      </c>
      <c r="L173" s="28"/>
      <c r="M173" s="142"/>
      <c r="T173" s="52"/>
      <c r="AT173" s="16" t="s">
        <v>134</v>
      </c>
      <c r="AU173" s="16" t="s">
        <v>78</v>
      </c>
    </row>
    <row r="174" spans="2:65" s="1" customFormat="1" ht="21.75" customHeight="1">
      <c r="B174" s="127"/>
      <c r="C174" s="156" t="s">
        <v>806</v>
      </c>
      <c r="D174" s="156" t="s">
        <v>182</v>
      </c>
      <c r="E174" s="157" t="s">
        <v>807</v>
      </c>
      <c r="F174" s="158" t="s">
        <v>808</v>
      </c>
      <c r="G174" s="159" t="s">
        <v>531</v>
      </c>
      <c r="H174" s="160">
        <v>1</v>
      </c>
      <c r="I174" s="161"/>
      <c r="J174" s="161">
        <f>ROUND(I174*H174,2)</f>
        <v>0</v>
      </c>
      <c r="K174" s="158"/>
      <c r="L174" s="162"/>
      <c r="M174" s="163" t="s">
        <v>1</v>
      </c>
      <c r="N174" s="164" t="s">
        <v>34</v>
      </c>
      <c r="O174" s="136">
        <v>0</v>
      </c>
      <c r="P174" s="136">
        <f>O174*H174</f>
        <v>0</v>
      </c>
      <c r="Q174" s="136">
        <v>2.0000000000000002E-5</v>
      </c>
      <c r="R174" s="136">
        <f>Q174*H174</f>
        <v>2.0000000000000002E-5</v>
      </c>
      <c r="S174" s="136">
        <v>0</v>
      </c>
      <c r="T174" s="137">
        <f>S174*H174</f>
        <v>0</v>
      </c>
      <c r="AR174" s="138" t="s">
        <v>368</v>
      </c>
      <c r="AT174" s="138" t="s">
        <v>182</v>
      </c>
      <c r="AU174" s="138" t="s">
        <v>78</v>
      </c>
      <c r="AY174" s="16" t="s">
        <v>126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74</v>
      </c>
      <c r="BK174" s="139">
        <f>ROUND(I174*H174,2)</f>
        <v>0</v>
      </c>
      <c r="BL174" s="16" t="s">
        <v>282</v>
      </c>
      <c r="BM174" s="138" t="s">
        <v>809</v>
      </c>
    </row>
    <row r="175" spans="2:65" s="1" customFormat="1" ht="10.199999999999999">
      <c r="B175" s="28"/>
      <c r="D175" s="140" t="s">
        <v>134</v>
      </c>
      <c r="F175" s="141" t="s">
        <v>808</v>
      </c>
      <c r="L175" s="28"/>
      <c r="M175" s="142"/>
      <c r="T175" s="52"/>
      <c r="AT175" s="16" t="s">
        <v>134</v>
      </c>
      <c r="AU175" s="16" t="s">
        <v>78</v>
      </c>
    </row>
    <row r="176" spans="2:65" s="1" customFormat="1" ht="16.5" customHeight="1">
      <c r="B176" s="127"/>
      <c r="C176" s="156" t="s">
        <v>810</v>
      </c>
      <c r="D176" s="156" t="s">
        <v>182</v>
      </c>
      <c r="E176" s="157" t="s">
        <v>811</v>
      </c>
      <c r="F176" s="158" t="s">
        <v>812</v>
      </c>
      <c r="G176" s="159" t="s">
        <v>531</v>
      </c>
      <c r="H176" s="160">
        <v>10</v>
      </c>
      <c r="I176" s="161"/>
      <c r="J176" s="161">
        <f>ROUND(I176*H176,2)</f>
        <v>0</v>
      </c>
      <c r="K176" s="158"/>
      <c r="L176" s="162"/>
      <c r="M176" s="163" t="s">
        <v>1</v>
      </c>
      <c r="N176" s="164" t="s">
        <v>34</v>
      </c>
      <c r="O176" s="136">
        <v>0</v>
      </c>
      <c r="P176" s="136">
        <f>O176*H176</f>
        <v>0</v>
      </c>
      <c r="Q176" s="136">
        <v>4.0000000000000003E-5</v>
      </c>
      <c r="R176" s="136">
        <f>Q176*H176</f>
        <v>4.0000000000000002E-4</v>
      </c>
      <c r="S176" s="136">
        <v>0</v>
      </c>
      <c r="T176" s="137">
        <f>S176*H176</f>
        <v>0</v>
      </c>
      <c r="AR176" s="138" t="s">
        <v>368</v>
      </c>
      <c r="AT176" s="138" t="s">
        <v>182</v>
      </c>
      <c r="AU176" s="138" t="s">
        <v>78</v>
      </c>
      <c r="AY176" s="16" t="s">
        <v>126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74</v>
      </c>
      <c r="BK176" s="139">
        <f>ROUND(I176*H176,2)</f>
        <v>0</v>
      </c>
      <c r="BL176" s="16" t="s">
        <v>282</v>
      </c>
      <c r="BM176" s="138" t="s">
        <v>813</v>
      </c>
    </row>
    <row r="177" spans="2:65" s="1" customFormat="1" ht="10.199999999999999">
      <c r="B177" s="28"/>
      <c r="D177" s="140" t="s">
        <v>134</v>
      </c>
      <c r="F177" s="141" t="s">
        <v>812</v>
      </c>
      <c r="L177" s="28"/>
      <c r="M177" s="142"/>
      <c r="T177" s="52"/>
      <c r="AT177" s="16" t="s">
        <v>134</v>
      </c>
      <c r="AU177" s="16" t="s">
        <v>78</v>
      </c>
    </row>
    <row r="178" spans="2:65" s="1" customFormat="1" ht="24.15" customHeight="1">
      <c r="B178" s="127"/>
      <c r="C178" s="128" t="s">
        <v>632</v>
      </c>
      <c r="D178" s="128" t="s">
        <v>129</v>
      </c>
      <c r="E178" s="129" t="s">
        <v>814</v>
      </c>
      <c r="F178" s="130" t="s">
        <v>815</v>
      </c>
      <c r="G178" s="131" t="s">
        <v>531</v>
      </c>
      <c r="H178" s="132">
        <v>10</v>
      </c>
      <c r="I178" s="133"/>
      <c r="J178" s="133">
        <f>ROUND(I178*H178,2)</f>
        <v>0</v>
      </c>
      <c r="K178" s="130"/>
      <c r="L178" s="28"/>
      <c r="M178" s="134" t="s">
        <v>1</v>
      </c>
      <c r="N178" s="135" t="s">
        <v>34</v>
      </c>
      <c r="O178" s="136">
        <v>0.38400000000000001</v>
      </c>
      <c r="P178" s="136">
        <f>O178*H178</f>
        <v>3.84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282</v>
      </c>
      <c r="AT178" s="138" t="s">
        <v>129</v>
      </c>
      <c r="AU178" s="138" t="s">
        <v>78</v>
      </c>
      <c r="AY178" s="16" t="s">
        <v>126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74</v>
      </c>
      <c r="BK178" s="139">
        <f>ROUND(I178*H178,2)</f>
        <v>0</v>
      </c>
      <c r="BL178" s="16" t="s">
        <v>282</v>
      </c>
      <c r="BM178" s="138" t="s">
        <v>816</v>
      </c>
    </row>
    <row r="179" spans="2:65" s="1" customFormat="1" ht="19.2">
      <c r="B179" s="28"/>
      <c r="D179" s="140" t="s">
        <v>134</v>
      </c>
      <c r="F179" s="141" t="s">
        <v>817</v>
      </c>
      <c r="L179" s="28"/>
      <c r="M179" s="142"/>
      <c r="T179" s="52"/>
      <c r="AT179" s="16" t="s">
        <v>134</v>
      </c>
      <c r="AU179" s="16" t="s">
        <v>78</v>
      </c>
    </row>
    <row r="180" spans="2:65" s="1" customFormat="1" ht="10.199999999999999">
      <c r="B180" s="28"/>
      <c r="D180" s="143" t="s">
        <v>136</v>
      </c>
      <c r="F180" s="144" t="s">
        <v>818</v>
      </c>
      <c r="L180" s="28"/>
      <c r="M180" s="142"/>
      <c r="T180" s="52"/>
      <c r="AT180" s="16" t="s">
        <v>136</v>
      </c>
      <c r="AU180" s="16" t="s">
        <v>78</v>
      </c>
    </row>
    <row r="181" spans="2:65" s="1" customFormat="1" ht="24.15" customHeight="1">
      <c r="B181" s="127"/>
      <c r="C181" s="156" t="s">
        <v>640</v>
      </c>
      <c r="D181" s="156" t="s">
        <v>182</v>
      </c>
      <c r="E181" s="157" t="s">
        <v>819</v>
      </c>
      <c r="F181" s="158" t="s">
        <v>820</v>
      </c>
      <c r="G181" s="159" t="s">
        <v>531</v>
      </c>
      <c r="H181" s="160">
        <v>10</v>
      </c>
      <c r="I181" s="161"/>
      <c r="J181" s="161">
        <f>ROUND(I181*H181,2)</f>
        <v>0</v>
      </c>
      <c r="K181" s="158"/>
      <c r="L181" s="162"/>
      <c r="M181" s="163" t="s">
        <v>1</v>
      </c>
      <c r="N181" s="164" t="s">
        <v>34</v>
      </c>
      <c r="O181" s="136">
        <v>0</v>
      </c>
      <c r="P181" s="136">
        <f>O181*H181</f>
        <v>0</v>
      </c>
      <c r="Q181" s="136">
        <v>4.0000000000000002E-4</v>
      </c>
      <c r="R181" s="136">
        <f>Q181*H181</f>
        <v>4.0000000000000001E-3</v>
      </c>
      <c r="S181" s="136">
        <v>0</v>
      </c>
      <c r="T181" s="137">
        <f>S181*H181</f>
        <v>0</v>
      </c>
      <c r="AR181" s="138" t="s">
        <v>368</v>
      </c>
      <c r="AT181" s="138" t="s">
        <v>182</v>
      </c>
      <c r="AU181" s="138" t="s">
        <v>78</v>
      </c>
      <c r="AY181" s="16" t="s">
        <v>126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74</v>
      </c>
      <c r="BK181" s="139">
        <f>ROUND(I181*H181,2)</f>
        <v>0</v>
      </c>
      <c r="BL181" s="16" t="s">
        <v>282</v>
      </c>
      <c r="BM181" s="138" t="s">
        <v>821</v>
      </c>
    </row>
    <row r="182" spans="2:65" s="1" customFormat="1" ht="19.2">
      <c r="B182" s="28"/>
      <c r="D182" s="140" t="s">
        <v>134</v>
      </c>
      <c r="F182" s="141" t="s">
        <v>820</v>
      </c>
      <c r="L182" s="28"/>
      <c r="M182" s="142"/>
      <c r="T182" s="52"/>
      <c r="AT182" s="16" t="s">
        <v>134</v>
      </c>
      <c r="AU182" s="16" t="s">
        <v>78</v>
      </c>
    </row>
    <row r="183" spans="2:65" s="1" customFormat="1" ht="24.15" customHeight="1">
      <c r="B183" s="127"/>
      <c r="C183" s="128" t="s">
        <v>822</v>
      </c>
      <c r="D183" s="128" t="s">
        <v>129</v>
      </c>
      <c r="E183" s="129" t="s">
        <v>823</v>
      </c>
      <c r="F183" s="130" t="s">
        <v>824</v>
      </c>
      <c r="G183" s="131" t="s">
        <v>531</v>
      </c>
      <c r="H183" s="132">
        <v>2</v>
      </c>
      <c r="I183" s="133"/>
      <c r="J183" s="133">
        <f>ROUND(I183*H183,2)</f>
        <v>0</v>
      </c>
      <c r="K183" s="130"/>
      <c r="L183" s="28"/>
      <c r="M183" s="134" t="s">
        <v>1</v>
      </c>
      <c r="N183" s="135" t="s">
        <v>34</v>
      </c>
      <c r="O183" s="136">
        <v>0.48399999999999999</v>
      </c>
      <c r="P183" s="136">
        <f>O183*H183</f>
        <v>0.96799999999999997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282</v>
      </c>
      <c r="AT183" s="138" t="s">
        <v>129</v>
      </c>
      <c r="AU183" s="138" t="s">
        <v>78</v>
      </c>
      <c r="AY183" s="16" t="s">
        <v>126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74</v>
      </c>
      <c r="BK183" s="139">
        <f>ROUND(I183*H183,2)</f>
        <v>0</v>
      </c>
      <c r="BL183" s="16" t="s">
        <v>282</v>
      </c>
      <c r="BM183" s="138" t="s">
        <v>825</v>
      </c>
    </row>
    <row r="184" spans="2:65" s="1" customFormat="1" ht="19.2">
      <c r="B184" s="28"/>
      <c r="D184" s="140" t="s">
        <v>134</v>
      </c>
      <c r="F184" s="141" t="s">
        <v>826</v>
      </c>
      <c r="L184" s="28"/>
      <c r="M184" s="142"/>
      <c r="T184" s="52"/>
      <c r="AT184" s="16" t="s">
        <v>134</v>
      </c>
      <c r="AU184" s="16" t="s">
        <v>78</v>
      </c>
    </row>
    <row r="185" spans="2:65" s="1" customFormat="1" ht="10.199999999999999">
      <c r="B185" s="28"/>
      <c r="D185" s="143" t="s">
        <v>136</v>
      </c>
      <c r="F185" s="144" t="s">
        <v>827</v>
      </c>
      <c r="L185" s="28"/>
      <c r="M185" s="142"/>
      <c r="T185" s="52"/>
      <c r="AT185" s="16" t="s">
        <v>136</v>
      </c>
      <c r="AU185" s="16" t="s">
        <v>78</v>
      </c>
    </row>
    <row r="186" spans="2:65" s="1" customFormat="1" ht="24.15" customHeight="1">
      <c r="B186" s="127"/>
      <c r="C186" s="156" t="s">
        <v>828</v>
      </c>
      <c r="D186" s="156" t="s">
        <v>182</v>
      </c>
      <c r="E186" s="157" t="s">
        <v>829</v>
      </c>
      <c r="F186" s="158" t="s">
        <v>830</v>
      </c>
      <c r="G186" s="159" t="s">
        <v>531</v>
      </c>
      <c r="H186" s="160">
        <v>2</v>
      </c>
      <c r="I186" s="161"/>
      <c r="J186" s="161">
        <f>ROUND(I186*H186,2)</f>
        <v>0</v>
      </c>
      <c r="K186" s="158"/>
      <c r="L186" s="162"/>
      <c r="M186" s="163" t="s">
        <v>1</v>
      </c>
      <c r="N186" s="164" t="s">
        <v>34</v>
      </c>
      <c r="O186" s="136">
        <v>0</v>
      </c>
      <c r="P186" s="136">
        <f>O186*H186</f>
        <v>0</v>
      </c>
      <c r="Q186" s="136">
        <v>4.0000000000000002E-4</v>
      </c>
      <c r="R186" s="136">
        <f>Q186*H186</f>
        <v>8.0000000000000004E-4</v>
      </c>
      <c r="S186" s="136">
        <v>0</v>
      </c>
      <c r="T186" s="137">
        <f>S186*H186</f>
        <v>0</v>
      </c>
      <c r="AR186" s="138" t="s">
        <v>368</v>
      </c>
      <c r="AT186" s="138" t="s">
        <v>182</v>
      </c>
      <c r="AU186" s="138" t="s">
        <v>78</v>
      </c>
      <c r="AY186" s="16" t="s">
        <v>126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74</v>
      </c>
      <c r="BK186" s="139">
        <f>ROUND(I186*H186,2)</f>
        <v>0</v>
      </c>
      <c r="BL186" s="16" t="s">
        <v>282</v>
      </c>
      <c r="BM186" s="138" t="s">
        <v>831</v>
      </c>
    </row>
    <row r="187" spans="2:65" s="1" customFormat="1" ht="19.2">
      <c r="B187" s="28"/>
      <c r="D187" s="140" t="s">
        <v>134</v>
      </c>
      <c r="F187" s="141" t="s">
        <v>830</v>
      </c>
      <c r="L187" s="28"/>
      <c r="M187" s="142"/>
      <c r="T187" s="52"/>
      <c r="AT187" s="16" t="s">
        <v>134</v>
      </c>
      <c r="AU187" s="16" t="s">
        <v>78</v>
      </c>
    </row>
    <row r="188" spans="2:65" s="1" customFormat="1" ht="24.15" customHeight="1">
      <c r="B188" s="127"/>
      <c r="C188" s="128" t="s">
        <v>832</v>
      </c>
      <c r="D188" s="128" t="s">
        <v>129</v>
      </c>
      <c r="E188" s="129" t="s">
        <v>833</v>
      </c>
      <c r="F188" s="130" t="s">
        <v>834</v>
      </c>
      <c r="G188" s="131" t="s">
        <v>531</v>
      </c>
      <c r="H188" s="132">
        <v>1</v>
      </c>
      <c r="I188" s="133"/>
      <c r="J188" s="133">
        <f>ROUND(I188*H188,2)</f>
        <v>0</v>
      </c>
      <c r="K188" s="130"/>
      <c r="L188" s="28"/>
      <c r="M188" s="134" t="s">
        <v>1</v>
      </c>
      <c r="N188" s="135" t="s">
        <v>34</v>
      </c>
      <c r="O188" s="136">
        <v>0.71699999999999997</v>
      </c>
      <c r="P188" s="136">
        <f>O188*H188</f>
        <v>0.71699999999999997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282</v>
      </c>
      <c r="AT188" s="138" t="s">
        <v>129</v>
      </c>
      <c r="AU188" s="138" t="s">
        <v>78</v>
      </c>
      <c r="AY188" s="16" t="s">
        <v>126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74</v>
      </c>
      <c r="BK188" s="139">
        <f>ROUND(I188*H188,2)</f>
        <v>0</v>
      </c>
      <c r="BL188" s="16" t="s">
        <v>282</v>
      </c>
      <c r="BM188" s="138" t="s">
        <v>835</v>
      </c>
    </row>
    <row r="189" spans="2:65" s="1" customFormat="1" ht="19.2">
      <c r="B189" s="28"/>
      <c r="D189" s="140" t="s">
        <v>134</v>
      </c>
      <c r="F189" s="141" t="s">
        <v>836</v>
      </c>
      <c r="L189" s="28"/>
      <c r="M189" s="142"/>
      <c r="T189" s="52"/>
      <c r="AT189" s="16" t="s">
        <v>134</v>
      </c>
      <c r="AU189" s="16" t="s">
        <v>78</v>
      </c>
    </row>
    <row r="190" spans="2:65" s="1" customFormat="1" ht="10.199999999999999">
      <c r="B190" s="28"/>
      <c r="D190" s="143" t="s">
        <v>136</v>
      </c>
      <c r="F190" s="144" t="s">
        <v>837</v>
      </c>
      <c r="L190" s="28"/>
      <c r="M190" s="142"/>
      <c r="T190" s="52"/>
      <c r="AT190" s="16" t="s">
        <v>136</v>
      </c>
      <c r="AU190" s="16" t="s">
        <v>78</v>
      </c>
    </row>
    <row r="191" spans="2:65" s="1" customFormat="1" ht="24.15" customHeight="1">
      <c r="B191" s="127"/>
      <c r="C191" s="156" t="s">
        <v>838</v>
      </c>
      <c r="D191" s="156" t="s">
        <v>182</v>
      </c>
      <c r="E191" s="157" t="s">
        <v>839</v>
      </c>
      <c r="F191" s="158" t="s">
        <v>840</v>
      </c>
      <c r="G191" s="159" t="s">
        <v>531</v>
      </c>
      <c r="H191" s="160">
        <v>1</v>
      </c>
      <c r="I191" s="161"/>
      <c r="J191" s="161">
        <f>ROUND(I191*H191,2)</f>
        <v>0</v>
      </c>
      <c r="K191" s="158"/>
      <c r="L191" s="162"/>
      <c r="M191" s="163" t="s">
        <v>1</v>
      </c>
      <c r="N191" s="164" t="s">
        <v>34</v>
      </c>
      <c r="O191" s="136">
        <v>0</v>
      </c>
      <c r="P191" s="136">
        <f>O191*H191</f>
        <v>0</v>
      </c>
      <c r="Q191" s="136">
        <v>1.0499999999999999E-3</v>
      </c>
      <c r="R191" s="136">
        <f>Q191*H191</f>
        <v>1.0499999999999999E-3</v>
      </c>
      <c r="S191" s="136">
        <v>0</v>
      </c>
      <c r="T191" s="137">
        <f>S191*H191</f>
        <v>0</v>
      </c>
      <c r="AR191" s="138" t="s">
        <v>368</v>
      </c>
      <c r="AT191" s="138" t="s">
        <v>182</v>
      </c>
      <c r="AU191" s="138" t="s">
        <v>78</v>
      </c>
      <c r="AY191" s="16" t="s">
        <v>126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74</v>
      </c>
      <c r="BK191" s="139">
        <f>ROUND(I191*H191,2)</f>
        <v>0</v>
      </c>
      <c r="BL191" s="16" t="s">
        <v>282</v>
      </c>
      <c r="BM191" s="138" t="s">
        <v>841</v>
      </c>
    </row>
    <row r="192" spans="2:65" s="1" customFormat="1" ht="19.2">
      <c r="B192" s="28"/>
      <c r="D192" s="140" t="s">
        <v>134</v>
      </c>
      <c r="F192" s="141" t="s">
        <v>840</v>
      </c>
      <c r="L192" s="28"/>
      <c r="M192" s="142"/>
      <c r="T192" s="52"/>
      <c r="AT192" s="16" t="s">
        <v>134</v>
      </c>
      <c r="AU192" s="16" t="s">
        <v>78</v>
      </c>
    </row>
    <row r="193" spans="2:65" s="1" customFormat="1" ht="24.15" customHeight="1">
      <c r="B193" s="127"/>
      <c r="C193" s="128" t="s">
        <v>678</v>
      </c>
      <c r="D193" s="128" t="s">
        <v>129</v>
      </c>
      <c r="E193" s="129" t="s">
        <v>842</v>
      </c>
      <c r="F193" s="130" t="s">
        <v>843</v>
      </c>
      <c r="G193" s="131" t="s">
        <v>531</v>
      </c>
      <c r="H193" s="132">
        <v>2</v>
      </c>
      <c r="I193" s="133"/>
      <c r="J193" s="133">
        <f>ROUND(I193*H193,2)</f>
        <v>0</v>
      </c>
      <c r="K193" s="130"/>
      <c r="L193" s="28"/>
      <c r="M193" s="134" t="s">
        <v>1</v>
      </c>
      <c r="N193" s="135" t="s">
        <v>34</v>
      </c>
      <c r="O193" s="136">
        <v>0.48499999999999999</v>
      </c>
      <c r="P193" s="136">
        <f>O193*H193</f>
        <v>0.97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282</v>
      </c>
      <c r="AT193" s="138" t="s">
        <v>129</v>
      </c>
      <c r="AU193" s="138" t="s">
        <v>78</v>
      </c>
      <c r="AY193" s="16" t="s">
        <v>126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74</v>
      </c>
      <c r="BK193" s="139">
        <f>ROUND(I193*H193,2)</f>
        <v>0</v>
      </c>
      <c r="BL193" s="16" t="s">
        <v>282</v>
      </c>
      <c r="BM193" s="138" t="s">
        <v>844</v>
      </c>
    </row>
    <row r="194" spans="2:65" s="1" customFormat="1" ht="19.2">
      <c r="B194" s="28"/>
      <c r="D194" s="140" t="s">
        <v>134</v>
      </c>
      <c r="F194" s="141" t="s">
        <v>845</v>
      </c>
      <c r="L194" s="28"/>
      <c r="M194" s="142"/>
      <c r="T194" s="52"/>
      <c r="AT194" s="16" t="s">
        <v>134</v>
      </c>
      <c r="AU194" s="16" t="s">
        <v>78</v>
      </c>
    </row>
    <row r="195" spans="2:65" s="1" customFormat="1" ht="10.199999999999999">
      <c r="B195" s="28"/>
      <c r="D195" s="143" t="s">
        <v>136</v>
      </c>
      <c r="F195" s="144" t="s">
        <v>846</v>
      </c>
      <c r="L195" s="28"/>
      <c r="M195" s="142"/>
      <c r="T195" s="52"/>
      <c r="AT195" s="16" t="s">
        <v>136</v>
      </c>
      <c r="AU195" s="16" t="s">
        <v>78</v>
      </c>
    </row>
    <row r="196" spans="2:65" s="1" customFormat="1" ht="16.5" customHeight="1">
      <c r="B196" s="127"/>
      <c r="C196" s="156" t="s">
        <v>597</v>
      </c>
      <c r="D196" s="156" t="s">
        <v>182</v>
      </c>
      <c r="E196" s="157" t="s">
        <v>847</v>
      </c>
      <c r="F196" s="158" t="s">
        <v>848</v>
      </c>
      <c r="G196" s="159" t="s">
        <v>531</v>
      </c>
      <c r="H196" s="160">
        <v>2</v>
      </c>
      <c r="I196" s="161"/>
      <c r="J196" s="161">
        <f>ROUND(I196*H196,2)</f>
        <v>0</v>
      </c>
      <c r="K196" s="158"/>
      <c r="L196" s="162"/>
      <c r="M196" s="163" t="s">
        <v>1</v>
      </c>
      <c r="N196" s="164" t="s">
        <v>34</v>
      </c>
      <c r="O196" s="136">
        <v>0</v>
      </c>
      <c r="P196" s="136">
        <f>O196*H196</f>
        <v>0</v>
      </c>
      <c r="Q196" s="136">
        <v>4.6999999999999999E-4</v>
      </c>
      <c r="R196" s="136">
        <f>Q196*H196</f>
        <v>9.3999999999999997E-4</v>
      </c>
      <c r="S196" s="136">
        <v>0</v>
      </c>
      <c r="T196" s="137">
        <f>S196*H196</f>
        <v>0</v>
      </c>
      <c r="AR196" s="138" t="s">
        <v>368</v>
      </c>
      <c r="AT196" s="138" t="s">
        <v>182</v>
      </c>
      <c r="AU196" s="138" t="s">
        <v>78</v>
      </c>
      <c r="AY196" s="16" t="s">
        <v>126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6" t="s">
        <v>74</v>
      </c>
      <c r="BK196" s="139">
        <f>ROUND(I196*H196,2)</f>
        <v>0</v>
      </c>
      <c r="BL196" s="16" t="s">
        <v>282</v>
      </c>
      <c r="BM196" s="138" t="s">
        <v>849</v>
      </c>
    </row>
    <row r="197" spans="2:65" s="1" customFormat="1" ht="10.199999999999999">
      <c r="B197" s="28"/>
      <c r="D197" s="140" t="s">
        <v>134</v>
      </c>
      <c r="F197" s="141" t="s">
        <v>848</v>
      </c>
      <c r="L197" s="28"/>
      <c r="M197" s="142"/>
      <c r="T197" s="52"/>
      <c r="AT197" s="16" t="s">
        <v>134</v>
      </c>
      <c r="AU197" s="16" t="s">
        <v>78</v>
      </c>
    </row>
    <row r="198" spans="2:65" s="1" customFormat="1" ht="24.15" customHeight="1">
      <c r="B198" s="127"/>
      <c r="C198" s="128" t="s">
        <v>603</v>
      </c>
      <c r="D198" s="128" t="s">
        <v>129</v>
      </c>
      <c r="E198" s="129" t="s">
        <v>850</v>
      </c>
      <c r="F198" s="130" t="s">
        <v>851</v>
      </c>
      <c r="G198" s="131" t="s">
        <v>531</v>
      </c>
      <c r="H198" s="132">
        <v>6</v>
      </c>
      <c r="I198" s="133"/>
      <c r="J198" s="133">
        <f>ROUND(I198*H198,2)</f>
        <v>0</v>
      </c>
      <c r="K198" s="130"/>
      <c r="L198" s="28"/>
      <c r="M198" s="134" t="s">
        <v>1</v>
      </c>
      <c r="N198" s="135" t="s">
        <v>34</v>
      </c>
      <c r="O198" s="136">
        <v>0.38</v>
      </c>
      <c r="P198" s="136">
        <f>O198*H198</f>
        <v>2.2800000000000002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282</v>
      </c>
      <c r="AT198" s="138" t="s">
        <v>129</v>
      </c>
      <c r="AU198" s="138" t="s">
        <v>78</v>
      </c>
      <c r="AY198" s="16" t="s">
        <v>126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74</v>
      </c>
      <c r="BK198" s="139">
        <f>ROUND(I198*H198,2)</f>
        <v>0</v>
      </c>
      <c r="BL198" s="16" t="s">
        <v>282</v>
      </c>
      <c r="BM198" s="138" t="s">
        <v>852</v>
      </c>
    </row>
    <row r="199" spans="2:65" s="1" customFormat="1" ht="28.8">
      <c r="B199" s="28"/>
      <c r="D199" s="140" t="s">
        <v>134</v>
      </c>
      <c r="F199" s="141" t="s">
        <v>853</v>
      </c>
      <c r="L199" s="28"/>
      <c r="M199" s="142"/>
      <c r="T199" s="52"/>
      <c r="AT199" s="16" t="s">
        <v>134</v>
      </c>
      <c r="AU199" s="16" t="s">
        <v>78</v>
      </c>
    </row>
    <row r="200" spans="2:65" s="1" customFormat="1" ht="10.199999999999999">
      <c r="B200" s="28"/>
      <c r="D200" s="143" t="s">
        <v>136</v>
      </c>
      <c r="F200" s="144" t="s">
        <v>854</v>
      </c>
      <c r="L200" s="28"/>
      <c r="M200" s="142"/>
      <c r="T200" s="52"/>
      <c r="AT200" s="16" t="s">
        <v>136</v>
      </c>
      <c r="AU200" s="16" t="s">
        <v>78</v>
      </c>
    </row>
    <row r="201" spans="2:65" s="1" customFormat="1" ht="24.15" customHeight="1">
      <c r="B201" s="127"/>
      <c r="C201" s="156" t="s">
        <v>368</v>
      </c>
      <c r="D201" s="156" t="s">
        <v>182</v>
      </c>
      <c r="E201" s="157" t="s">
        <v>855</v>
      </c>
      <c r="F201" s="158" t="s">
        <v>856</v>
      </c>
      <c r="G201" s="159" t="s">
        <v>531</v>
      </c>
      <c r="H201" s="160">
        <v>6</v>
      </c>
      <c r="I201" s="161"/>
      <c r="J201" s="161">
        <f>ROUND(I201*H201,2)</f>
        <v>0</v>
      </c>
      <c r="K201" s="158"/>
      <c r="L201" s="162"/>
      <c r="M201" s="163" t="s">
        <v>1</v>
      </c>
      <c r="N201" s="164" t="s">
        <v>34</v>
      </c>
      <c r="O201" s="136">
        <v>0</v>
      </c>
      <c r="P201" s="136">
        <f>O201*H201</f>
        <v>0</v>
      </c>
      <c r="Q201" s="136">
        <v>4.8000000000000001E-4</v>
      </c>
      <c r="R201" s="136">
        <f>Q201*H201</f>
        <v>2.8800000000000002E-3</v>
      </c>
      <c r="S201" s="136">
        <v>0</v>
      </c>
      <c r="T201" s="137">
        <f>S201*H201</f>
        <v>0</v>
      </c>
      <c r="AR201" s="138" t="s">
        <v>368</v>
      </c>
      <c r="AT201" s="138" t="s">
        <v>182</v>
      </c>
      <c r="AU201" s="138" t="s">
        <v>78</v>
      </c>
      <c r="AY201" s="16" t="s">
        <v>126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74</v>
      </c>
      <c r="BK201" s="139">
        <f>ROUND(I201*H201,2)</f>
        <v>0</v>
      </c>
      <c r="BL201" s="16" t="s">
        <v>282</v>
      </c>
      <c r="BM201" s="138" t="s">
        <v>857</v>
      </c>
    </row>
    <row r="202" spans="2:65" s="1" customFormat="1" ht="19.2">
      <c r="B202" s="28"/>
      <c r="D202" s="140" t="s">
        <v>134</v>
      </c>
      <c r="F202" s="141" t="s">
        <v>856</v>
      </c>
      <c r="L202" s="28"/>
      <c r="M202" s="142"/>
      <c r="T202" s="52"/>
      <c r="AT202" s="16" t="s">
        <v>134</v>
      </c>
      <c r="AU202" s="16" t="s">
        <v>78</v>
      </c>
    </row>
    <row r="203" spans="2:65" s="1" customFormat="1" ht="24.15" customHeight="1">
      <c r="B203" s="127"/>
      <c r="C203" s="128" t="s">
        <v>610</v>
      </c>
      <c r="D203" s="128" t="s">
        <v>129</v>
      </c>
      <c r="E203" s="129" t="s">
        <v>858</v>
      </c>
      <c r="F203" s="130" t="s">
        <v>859</v>
      </c>
      <c r="G203" s="131" t="s">
        <v>531</v>
      </c>
      <c r="H203" s="132">
        <v>1</v>
      </c>
      <c r="I203" s="133"/>
      <c r="J203" s="133">
        <f>ROUND(I203*H203,2)</f>
        <v>0</v>
      </c>
      <c r="K203" s="130"/>
      <c r="L203" s="28"/>
      <c r="M203" s="134" t="s">
        <v>1</v>
      </c>
      <c r="N203" s="135" t="s">
        <v>34</v>
      </c>
      <c r="O203" s="136">
        <v>12.398</v>
      </c>
      <c r="P203" s="136">
        <f>O203*H203</f>
        <v>12.398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282</v>
      </c>
      <c r="AT203" s="138" t="s">
        <v>129</v>
      </c>
      <c r="AU203" s="138" t="s">
        <v>78</v>
      </c>
      <c r="AY203" s="16" t="s">
        <v>126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74</v>
      </c>
      <c r="BK203" s="139">
        <f>ROUND(I203*H203,2)</f>
        <v>0</v>
      </c>
      <c r="BL203" s="16" t="s">
        <v>282</v>
      </c>
      <c r="BM203" s="138" t="s">
        <v>860</v>
      </c>
    </row>
    <row r="204" spans="2:65" s="1" customFormat="1" ht="28.8">
      <c r="B204" s="28"/>
      <c r="D204" s="140" t="s">
        <v>134</v>
      </c>
      <c r="F204" s="141" t="s">
        <v>861</v>
      </c>
      <c r="L204" s="28"/>
      <c r="M204" s="142"/>
      <c r="T204" s="52"/>
      <c r="AT204" s="16" t="s">
        <v>134</v>
      </c>
      <c r="AU204" s="16" t="s">
        <v>78</v>
      </c>
    </row>
    <row r="205" spans="2:65" s="1" customFormat="1" ht="10.199999999999999">
      <c r="B205" s="28"/>
      <c r="D205" s="143" t="s">
        <v>136</v>
      </c>
      <c r="F205" s="144" t="s">
        <v>862</v>
      </c>
      <c r="L205" s="28"/>
      <c r="M205" s="142"/>
      <c r="T205" s="52"/>
      <c r="AT205" s="16" t="s">
        <v>136</v>
      </c>
      <c r="AU205" s="16" t="s">
        <v>78</v>
      </c>
    </row>
    <row r="206" spans="2:65" s="11" customFormat="1" ht="22.8" customHeight="1">
      <c r="B206" s="116"/>
      <c r="D206" s="117" t="s">
        <v>68</v>
      </c>
      <c r="E206" s="125" t="s">
        <v>863</v>
      </c>
      <c r="F206" s="125" t="s">
        <v>864</v>
      </c>
      <c r="J206" s="126">
        <f>BK206</f>
        <v>0</v>
      </c>
      <c r="L206" s="116"/>
      <c r="M206" s="120"/>
      <c r="P206" s="121">
        <f>SUM(P207:P208)</f>
        <v>2.2000000000000002</v>
      </c>
      <c r="R206" s="121">
        <f>SUM(R207:R208)</f>
        <v>0</v>
      </c>
      <c r="T206" s="122">
        <f>SUM(T207:T208)</f>
        <v>0</v>
      </c>
      <c r="AR206" s="117" t="s">
        <v>78</v>
      </c>
      <c r="AT206" s="123" t="s">
        <v>68</v>
      </c>
      <c r="AU206" s="123" t="s">
        <v>74</v>
      </c>
      <c r="AY206" s="117" t="s">
        <v>126</v>
      </c>
      <c r="BK206" s="124">
        <f>SUM(BK207:BK208)</f>
        <v>0</v>
      </c>
    </row>
    <row r="207" spans="2:65" s="1" customFormat="1" ht="16.5" customHeight="1">
      <c r="B207" s="127"/>
      <c r="C207" s="128" t="s">
        <v>613</v>
      </c>
      <c r="D207" s="128" t="s">
        <v>129</v>
      </c>
      <c r="E207" s="129" t="s">
        <v>865</v>
      </c>
      <c r="F207" s="130" t="s">
        <v>866</v>
      </c>
      <c r="G207" s="131" t="s">
        <v>531</v>
      </c>
      <c r="H207" s="132">
        <v>11</v>
      </c>
      <c r="I207" s="133"/>
      <c r="J207" s="133">
        <f>ROUND(I207*H207,2)</f>
        <v>0</v>
      </c>
      <c r="K207" s="130"/>
      <c r="L207" s="28"/>
      <c r="M207" s="134" t="s">
        <v>1</v>
      </c>
      <c r="N207" s="135" t="s">
        <v>34</v>
      </c>
      <c r="O207" s="136">
        <v>0.2</v>
      </c>
      <c r="P207" s="136">
        <f>O207*H207</f>
        <v>2.2000000000000002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282</v>
      </c>
      <c r="AT207" s="138" t="s">
        <v>129</v>
      </c>
      <c r="AU207" s="138" t="s">
        <v>78</v>
      </c>
      <c r="AY207" s="16" t="s">
        <v>126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74</v>
      </c>
      <c r="BK207" s="139">
        <f>ROUND(I207*H207,2)</f>
        <v>0</v>
      </c>
      <c r="BL207" s="16" t="s">
        <v>282</v>
      </c>
      <c r="BM207" s="138" t="s">
        <v>867</v>
      </c>
    </row>
    <row r="208" spans="2:65" s="1" customFormat="1" ht="28.8">
      <c r="B208" s="28"/>
      <c r="D208" s="140" t="s">
        <v>134</v>
      </c>
      <c r="F208" s="141" t="s">
        <v>868</v>
      </c>
      <c r="L208" s="28"/>
      <c r="M208" s="142"/>
      <c r="T208" s="52"/>
      <c r="AT208" s="16" t="s">
        <v>134</v>
      </c>
      <c r="AU208" s="16" t="s">
        <v>78</v>
      </c>
    </row>
    <row r="209" spans="2:65" s="11" customFormat="1" ht="25.95" customHeight="1">
      <c r="B209" s="116"/>
      <c r="D209" s="117" t="s">
        <v>68</v>
      </c>
      <c r="E209" s="118" t="s">
        <v>574</v>
      </c>
      <c r="F209" s="118" t="s">
        <v>575</v>
      </c>
      <c r="J209" s="119">
        <f>BK209</f>
        <v>0</v>
      </c>
      <c r="L209" s="116"/>
      <c r="M209" s="120"/>
      <c r="P209" s="121">
        <f>SUM(P210:P214)</f>
        <v>2</v>
      </c>
      <c r="R209" s="121">
        <f>SUM(R210:R214)</f>
        <v>0</v>
      </c>
      <c r="T209" s="122">
        <f>SUM(T210:T214)</f>
        <v>0</v>
      </c>
      <c r="AR209" s="117" t="s">
        <v>84</v>
      </c>
      <c r="AT209" s="123" t="s">
        <v>68</v>
      </c>
      <c r="AU209" s="123" t="s">
        <v>69</v>
      </c>
      <c r="AY209" s="117" t="s">
        <v>126</v>
      </c>
      <c r="BK209" s="124">
        <f>SUM(BK210:BK214)</f>
        <v>0</v>
      </c>
    </row>
    <row r="210" spans="2:65" s="1" customFormat="1" ht="16.5" customHeight="1">
      <c r="B210" s="127"/>
      <c r="C210" s="128" t="s">
        <v>869</v>
      </c>
      <c r="D210" s="128" t="s">
        <v>129</v>
      </c>
      <c r="E210" s="129" t="s">
        <v>870</v>
      </c>
      <c r="F210" s="130" t="s">
        <v>871</v>
      </c>
      <c r="G210" s="131" t="s">
        <v>579</v>
      </c>
      <c r="H210" s="132">
        <v>2</v>
      </c>
      <c r="I210" s="133"/>
      <c r="J210" s="133">
        <f>ROUND(I210*H210,2)</f>
        <v>0</v>
      </c>
      <c r="K210" s="130"/>
      <c r="L210" s="28"/>
      <c r="M210" s="134" t="s">
        <v>1</v>
      </c>
      <c r="N210" s="135" t="s">
        <v>34</v>
      </c>
      <c r="O210" s="136">
        <v>1</v>
      </c>
      <c r="P210" s="136">
        <f>O210*H210</f>
        <v>2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580</v>
      </c>
      <c r="AT210" s="138" t="s">
        <v>129</v>
      </c>
      <c r="AU210" s="138" t="s">
        <v>74</v>
      </c>
      <c r="AY210" s="16" t="s">
        <v>126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74</v>
      </c>
      <c r="BK210" s="139">
        <f>ROUND(I210*H210,2)</f>
        <v>0</v>
      </c>
      <c r="BL210" s="16" t="s">
        <v>580</v>
      </c>
      <c r="BM210" s="138" t="s">
        <v>872</v>
      </c>
    </row>
    <row r="211" spans="2:65" s="1" customFormat="1" ht="19.2">
      <c r="B211" s="28"/>
      <c r="D211" s="140" t="s">
        <v>134</v>
      </c>
      <c r="F211" s="141" t="s">
        <v>873</v>
      </c>
      <c r="L211" s="28"/>
      <c r="M211" s="142"/>
      <c r="T211" s="52"/>
      <c r="AT211" s="16" t="s">
        <v>134</v>
      </c>
      <c r="AU211" s="16" t="s">
        <v>74</v>
      </c>
    </row>
    <row r="212" spans="2:65" s="1" customFormat="1" ht="10.199999999999999">
      <c r="B212" s="28"/>
      <c r="D212" s="143" t="s">
        <v>136</v>
      </c>
      <c r="F212" s="144" t="s">
        <v>874</v>
      </c>
      <c r="L212" s="28"/>
      <c r="M212" s="142"/>
      <c r="T212" s="52"/>
      <c r="AT212" s="16" t="s">
        <v>136</v>
      </c>
      <c r="AU212" s="16" t="s">
        <v>74</v>
      </c>
    </row>
    <row r="213" spans="2:65" s="12" customFormat="1" ht="10.199999999999999">
      <c r="B213" s="145"/>
      <c r="D213" s="140" t="s">
        <v>138</v>
      </c>
      <c r="E213" s="146" t="s">
        <v>1</v>
      </c>
      <c r="F213" s="147" t="s">
        <v>704</v>
      </c>
      <c r="H213" s="146" t="s">
        <v>1</v>
      </c>
      <c r="L213" s="145"/>
      <c r="M213" s="148"/>
      <c r="T213" s="149"/>
      <c r="AT213" s="146" t="s">
        <v>138</v>
      </c>
      <c r="AU213" s="146" t="s">
        <v>74</v>
      </c>
      <c r="AV213" s="12" t="s">
        <v>74</v>
      </c>
      <c r="AW213" s="12" t="s">
        <v>26</v>
      </c>
      <c r="AX213" s="12" t="s">
        <v>69</v>
      </c>
      <c r="AY213" s="146" t="s">
        <v>126</v>
      </c>
    </row>
    <row r="214" spans="2:65" s="13" customFormat="1" ht="10.199999999999999">
      <c r="B214" s="150"/>
      <c r="D214" s="140" t="s">
        <v>138</v>
      </c>
      <c r="E214" s="151" t="s">
        <v>1</v>
      </c>
      <c r="F214" s="152" t="s">
        <v>78</v>
      </c>
      <c r="H214" s="153">
        <v>2</v>
      </c>
      <c r="L214" s="150"/>
      <c r="M214" s="171"/>
      <c r="N214" s="172"/>
      <c r="O214" s="172"/>
      <c r="P214" s="172"/>
      <c r="Q214" s="172"/>
      <c r="R214" s="172"/>
      <c r="S214" s="172"/>
      <c r="T214" s="173"/>
      <c r="AT214" s="151" t="s">
        <v>138</v>
      </c>
      <c r="AU214" s="151" t="s">
        <v>74</v>
      </c>
      <c r="AV214" s="13" t="s">
        <v>78</v>
      </c>
      <c r="AW214" s="13" t="s">
        <v>26</v>
      </c>
      <c r="AX214" s="13" t="s">
        <v>74</v>
      </c>
      <c r="AY214" s="151" t="s">
        <v>126</v>
      </c>
    </row>
    <row r="215" spans="2:65" s="1" customFormat="1" ht="6.9" customHeight="1"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28"/>
    </row>
  </sheetData>
  <autoFilter ref="C119:K214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300-000000000000}"/>
    <hyperlink ref="F131" r:id="rId2" xr:uid="{00000000-0004-0000-0300-000001000000}"/>
    <hyperlink ref="F137" r:id="rId3" xr:uid="{00000000-0004-0000-0300-000002000000}"/>
    <hyperlink ref="F143" r:id="rId4" xr:uid="{00000000-0004-0000-0300-000003000000}"/>
    <hyperlink ref="F149" r:id="rId5" xr:uid="{00000000-0004-0000-0300-000004000000}"/>
    <hyperlink ref="F152" r:id="rId6" xr:uid="{00000000-0004-0000-0300-000005000000}"/>
    <hyperlink ref="F155" r:id="rId7" xr:uid="{00000000-0004-0000-0300-000006000000}"/>
    <hyperlink ref="F163" r:id="rId8" xr:uid="{00000000-0004-0000-0300-000007000000}"/>
    <hyperlink ref="F166" r:id="rId9" xr:uid="{00000000-0004-0000-0300-000008000000}"/>
    <hyperlink ref="F171" r:id="rId10" xr:uid="{00000000-0004-0000-0300-000009000000}"/>
    <hyperlink ref="F180" r:id="rId11" xr:uid="{00000000-0004-0000-0300-00000A000000}"/>
    <hyperlink ref="F185" r:id="rId12" xr:uid="{00000000-0004-0000-0300-00000B000000}"/>
    <hyperlink ref="F190" r:id="rId13" xr:uid="{00000000-0004-0000-0300-00000C000000}"/>
    <hyperlink ref="F195" r:id="rId14" xr:uid="{00000000-0004-0000-0300-00000D000000}"/>
    <hyperlink ref="F200" r:id="rId15" xr:uid="{00000000-0004-0000-0300-00000E000000}"/>
    <hyperlink ref="F205" r:id="rId16" xr:uid="{00000000-0004-0000-0300-00000F000000}"/>
    <hyperlink ref="F212" r:id="rId17" xr:uid="{00000000-0004-0000-03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174"/>
  <sheetViews>
    <sheetView showGridLines="0" tabSelected="1" topLeftCell="A131" workbookViewId="0">
      <selection activeCell="Y15" sqref="Y15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210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" customHeight="1">
      <c r="B4" s="19"/>
      <c r="D4" s="20" t="s">
        <v>960</v>
      </c>
      <c r="L4" s="19"/>
      <c r="M4" s="8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1" t="str">
        <f>'Rekapitulace stavby'!K6</f>
        <v>STAVEBNÍ ÚPRAVY OBJEKTU OBČANSKÉ VYBAVENOSTI NA PARC. Č. ST. 90 V OBCI KRCHLEBY U NYMBURKA</v>
      </c>
      <c r="F7" s="212"/>
      <c r="G7" s="212"/>
      <c r="H7" s="212"/>
      <c r="L7" s="19"/>
    </row>
    <row r="8" spans="2:46" s="1" customFormat="1" ht="12" customHeight="1">
      <c r="B8" s="28"/>
      <c r="D8" s="25" t="s">
        <v>87</v>
      </c>
      <c r="L8" s="28"/>
    </row>
    <row r="9" spans="2:46" s="1" customFormat="1" ht="16.5" customHeight="1">
      <c r="B9" s="28"/>
      <c r="E9" s="177" t="s">
        <v>875</v>
      </c>
      <c r="F9" s="213"/>
      <c r="G9" s="213"/>
      <c r="H9" s="213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955</v>
      </c>
      <c r="I12" s="25" t="s">
        <v>17</v>
      </c>
      <c r="J12" s="48"/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20</v>
      </c>
      <c r="L14" s="28"/>
    </row>
    <row r="15" spans="2:46" s="1" customFormat="1" ht="18" customHeight="1">
      <c r="B15" s="28"/>
      <c r="E15" s="23" t="s">
        <v>21</v>
      </c>
      <c r="I15" s="25" t="s">
        <v>22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19</v>
      </c>
      <c r="J17" s="23" t="str">
        <f>'Rekapitulace stavby'!AN13</f>
        <v/>
      </c>
      <c r="L17" s="28"/>
    </row>
    <row r="18" spans="2:12" s="1" customFormat="1" ht="18" customHeight="1">
      <c r="B18" s="28"/>
      <c r="E18" s="196" t="str">
        <f>'Rekapitulace stavby'!E14</f>
        <v xml:space="preserve"> </v>
      </c>
      <c r="F18" s="196"/>
      <c r="G18" s="196"/>
      <c r="H18" s="196"/>
      <c r="I18" s="25" t="s">
        <v>22</v>
      </c>
      <c r="J18" s="23" t="str">
        <f>'Rekapitulace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19</v>
      </c>
      <c r="J20" s="23"/>
      <c r="L20" s="28"/>
    </row>
    <row r="21" spans="2:12" s="1" customFormat="1" ht="18" customHeight="1">
      <c r="B21" s="28"/>
      <c r="E21" s="23"/>
      <c r="I21" s="25" t="s">
        <v>22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19</v>
      </c>
      <c r="J23" s="23"/>
      <c r="L23" s="28"/>
    </row>
    <row r="24" spans="2:12" s="1" customFormat="1" ht="18" customHeight="1">
      <c r="B24" s="28"/>
      <c r="E24" s="23"/>
      <c r="I24" s="25" t="s">
        <v>22</v>
      </c>
      <c r="J24" s="23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5"/>
      <c r="E27" s="199" t="s">
        <v>1</v>
      </c>
      <c r="F27" s="199"/>
      <c r="G27" s="199"/>
      <c r="H27" s="199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29</v>
      </c>
      <c r="J30" s="62">
        <f>ROUND(J125,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" customHeight="1">
      <c r="B33" s="28"/>
      <c r="D33" s="51" t="s">
        <v>33</v>
      </c>
      <c r="E33" s="25" t="s">
        <v>34</v>
      </c>
      <c r="F33" s="87">
        <f>ROUND((SUM(BE125:BE173)),  2)</f>
        <v>0</v>
      </c>
      <c r="I33" s="88">
        <v>0.21</v>
      </c>
      <c r="J33" s="87">
        <f>ROUND(((SUM(BE125:BE173))*I33),  2)</f>
        <v>0</v>
      </c>
      <c r="L33" s="28"/>
    </row>
    <row r="34" spans="2:12" s="1" customFormat="1" ht="14.4" customHeight="1">
      <c r="B34" s="28"/>
      <c r="E34" s="25" t="s">
        <v>35</v>
      </c>
      <c r="F34" s="87">
        <f>ROUND((SUM(BF125:BF173)),  2)</f>
        <v>0</v>
      </c>
      <c r="I34" s="88">
        <v>0.12</v>
      </c>
      <c r="J34" s="87">
        <f>ROUND(((SUM(BF125:BF173))*I34),  2)</f>
        <v>0</v>
      </c>
      <c r="L34" s="28"/>
    </row>
    <row r="35" spans="2:12" s="1" customFormat="1" ht="14.4" hidden="1" customHeight="1">
      <c r="B35" s="28"/>
      <c r="E35" s="25" t="s">
        <v>36</v>
      </c>
      <c r="F35" s="87">
        <f>ROUND((SUM(BG125:BG173)),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37</v>
      </c>
      <c r="F36" s="87">
        <f>ROUND((SUM(BH125:BH173)),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38</v>
      </c>
      <c r="F37" s="87">
        <f>ROUND((SUM(BI125:BI173)),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39</v>
      </c>
      <c r="E39" s="53"/>
      <c r="F39" s="53"/>
      <c r="G39" s="91" t="s">
        <v>40</v>
      </c>
      <c r="H39" s="92" t="s">
        <v>41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28"/>
      <c r="D61" s="39" t="s">
        <v>44</v>
      </c>
      <c r="E61" s="30"/>
      <c r="F61" s="95" t="s">
        <v>45</v>
      </c>
      <c r="G61" s="39" t="s">
        <v>44</v>
      </c>
      <c r="H61" s="30"/>
      <c r="I61" s="30"/>
      <c r="J61" s="96" t="s">
        <v>45</v>
      </c>
      <c r="K61" s="30"/>
      <c r="L61" s="28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28"/>
      <c r="D76" s="39" t="s">
        <v>44</v>
      </c>
      <c r="E76" s="30"/>
      <c r="F76" s="95" t="s">
        <v>45</v>
      </c>
      <c r="G76" s="39" t="s">
        <v>44</v>
      </c>
      <c r="H76" s="30"/>
      <c r="I76" s="30"/>
      <c r="J76" s="96" t="s">
        <v>45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89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1" t="str">
        <f>E7</f>
        <v>STAVEBNÍ ÚPRAVY OBJEKTU OBČANSKÉ VYBAVENOSTI NA PARC. Č. ST. 90 V OBCI KRCHLEBY U NYMBURKA</v>
      </c>
      <c r="F85" s="212"/>
      <c r="G85" s="212"/>
      <c r="H85" s="212"/>
      <c r="L85" s="28"/>
    </row>
    <row r="86" spans="2:47" s="1" customFormat="1" ht="12" customHeight="1">
      <c r="B86" s="28"/>
      <c r="C86" s="25" t="s">
        <v>87</v>
      </c>
      <c r="L86" s="28"/>
    </row>
    <row r="87" spans="2:47" s="1" customFormat="1" ht="16.5" customHeight="1">
      <c r="B87" s="28"/>
      <c r="E87" s="177" t="str">
        <f>E9</f>
        <v>4 - VRN</v>
      </c>
      <c r="F87" s="213"/>
      <c r="G87" s="213"/>
      <c r="H87" s="213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Nymburská 82, 28808 Krchleby</v>
      </c>
      <c r="I89" s="25" t="s">
        <v>17</v>
      </c>
      <c r="J89" s="48" t="str">
        <f>IF(J12="","",J12)</f>
        <v/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18</v>
      </c>
      <c r="F91" s="23" t="str">
        <f>E15</f>
        <v>Obec Krchleby</v>
      </c>
      <c r="I91" s="25" t="s">
        <v>25</v>
      </c>
      <c r="J91" s="26">
        <f>E21</f>
        <v>0</v>
      </c>
      <c r="L91" s="28"/>
    </row>
    <row r="92" spans="2:47" s="1" customFormat="1" ht="15.15" customHeight="1">
      <c r="B92" s="28"/>
      <c r="C92" s="25" t="s">
        <v>23</v>
      </c>
      <c r="F92" s="23" t="str">
        <f>IF(E18="","",E18)</f>
        <v xml:space="preserve"> </v>
      </c>
      <c r="I92" s="25" t="s">
        <v>27</v>
      </c>
      <c r="J92" s="26">
        <f>E24</f>
        <v>0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92</v>
      </c>
      <c r="J96" s="62">
        <f>J125</f>
        <v>0</v>
      </c>
      <c r="L96" s="28"/>
      <c r="AU96" s="16" t="s">
        <v>93</v>
      </c>
    </row>
    <row r="97" spans="2:12" s="8" customFormat="1" ht="24.9" customHeight="1">
      <c r="B97" s="100"/>
      <c r="D97" s="101" t="s">
        <v>876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95" customHeight="1">
      <c r="B98" s="104"/>
      <c r="D98" s="105" t="s">
        <v>877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8" customFormat="1" ht="24.9" customHeight="1">
      <c r="B99" s="100"/>
      <c r="D99" s="101" t="s">
        <v>878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9" customFormat="1" ht="19.95" customHeight="1">
      <c r="B100" s="104"/>
      <c r="D100" s="105" t="s">
        <v>879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9" customFormat="1" ht="19.95" customHeight="1">
      <c r="B101" s="104"/>
      <c r="D101" s="105" t="s">
        <v>880</v>
      </c>
      <c r="E101" s="106"/>
      <c r="F101" s="106"/>
      <c r="G101" s="106"/>
      <c r="H101" s="106"/>
      <c r="I101" s="106"/>
      <c r="J101" s="107">
        <f>J135</f>
        <v>0</v>
      </c>
      <c r="L101" s="104"/>
    </row>
    <row r="102" spans="2:12" s="9" customFormat="1" ht="19.95" customHeight="1">
      <c r="B102" s="104"/>
      <c r="D102" s="105" t="s">
        <v>881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9" customFormat="1" ht="19.95" customHeight="1">
      <c r="B103" s="104"/>
      <c r="D103" s="105" t="s">
        <v>882</v>
      </c>
      <c r="E103" s="106"/>
      <c r="F103" s="106"/>
      <c r="G103" s="106"/>
      <c r="H103" s="106"/>
      <c r="I103" s="106"/>
      <c r="J103" s="107">
        <f>J160</f>
        <v>0</v>
      </c>
      <c r="L103" s="104"/>
    </row>
    <row r="104" spans="2:12" s="9" customFormat="1" ht="19.95" customHeight="1">
      <c r="B104" s="104"/>
      <c r="D104" s="105" t="s">
        <v>883</v>
      </c>
      <c r="E104" s="106"/>
      <c r="F104" s="106"/>
      <c r="G104" s="106"/>
      <c r="H104" s="106"/>
      <c r="I104" s="106"/>
      <c r="J104" s="107">
        <f>J166</f>
        <v>0</v>
      </c>
      <c r="L104" s="104"/>
    </row>
    <row r="105" spans="2:12" s="9" customFormat="1" ht="19.95" customHeight="1">
      <c r="B105" s="104"/>
      <c r="D105" s="105" t="s">
        <v>884</v>
      </c>
      <c r="E105" s="106"/>
      <c r="F105" s="106"/>
      <c r="G105" s="106"/>
      <c r="H105" s="106"/>
      <c r="I105" s="106"/>
      <c r="J105" s="107">
        <f>J170</f>
        <v>0</v>
      </c>
      <c r="L105" s="104"/>
    </row>
    <row r="106" spans="2:12" s="1" customFormat="1" ht="21.75" customHeight="1">
      <c r="B106" s="28"/>
      <c r="L106" s="28"/>
    </row>
    <row r="107" spans="2:12" s="1" customFormat="1" ht="6.9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" customHeight="1">
      <c r="B112" s="28"/>
      <c r="C112" s="20" t="s">
        <v>111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5" t="s">
        <v>12</v>
      </c>
      <c r="L114" s="28"/>
    </row>
    <row r="115" spans="2:65" s="1" customFormat="1" ht="26.25" customHeight="1">
      <c r="B115" s="28"/>
      <c r="E115" s="211" t="str">
        <f>E7</f>
        <v>STAVEBNÍ ÚPRAVY OBJEKTU OBČANSKÉ VYBAVENOSTI NA PARC. Č. ST. 90 V OBCI KRCHLEBY U NYMBURKA</v>
      </c>
      <c r="F115" s="212"/>
      <c r="G115" s="212"/>
      <c r="H115" s="212"/>
      <c r="L115" s="28"/>
    </row>
    <row r="116" spans="2:65" s="1" customFormat="1" ht="12" customHeight="1">
      <c r="B116" s="28"/>
      <c r="C116" s="25" t="s">
        <v>87</v>
      </c>
      <c r="L116" s="28"/>
    </row>
    <row r="117" spans="2:65" s="1" customFormat="1" ht="16.5" customHeight="1">
      <c r="B117" s="28"/>
      <c r="E117" s="177" t="str">
        <f>E9</f>
        <v>4 - VRN</v>
      </c>
      <c r="F117" s="213"/>
      <c r="G117" s="213"/>
      <c r="H117" s="213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5" t="s">
        <v>16</v>
      </c>
      <c r="F119" s="23" t="str">
        <f>F12</f>
        <v>Nymburská 82, 28808 Krchleby</v>
      </c>
      <c r="I119" s="25" t="s">
        <v>17</v>
      </c>
      <c r="J119" s="48" t="str">
        <f>IF(J12="","",J12)</f>
        <v/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5" t="s">
        <v>18</v>
      </c>
      <c r="F121" s="23" t="str">
        <f>E15</f>
        <v>Obec Krchleby</v>
      </c>
      <c r="I121" s="25" t="s">
        <v>25</v>
      </c>
      <c r="J121" s="26">
        <f>E21</f>
        <v>0</v>
      </c>
      <c r="L121" s="28"/>
    </row>
    <row r="122" spans="2:65" s="1" customFormat="1" ht="15.15" customHeight="1">
      <c r="B122" s="28"/>
      <c r="C122" s="25" t="s">
        <v>23</v>
      </c>
      <c r="F122" s="23" t="str">
        <f>IF(E18="","",E18)</f>
        <v xml:space="preserve"> </v>
      </c>
      <c r="I122" s="25" t="s">
        <v>27</v>
      </c>
      <c r="J122" s="26">
        <f>E24</f>
        <v>0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8"/>
      <c r="C124" s="109" t="s">
        <v>112</v>
      </c>
      <c r="D124" s="110" t="s">
        <v>54</v>
      </c>
      <c r="E124" s="110" t="s">
        <v>50</v>
      </c>
      <c r="F124" s="110" t="s">
        <v>51</v>
      </c>
      <c r="G124" s="110" t="s">
        <v>113</v>
      </c>
      <c r="H124" s="110" t="s">
        <v>114</v>
      </c>
      <c r="I124" s="110" t="s">
        <v>115</v>
      </c>
      <c r="J124" s="110" t="s">
        <v>91</v>
      </c>
      <c r="K124" s="111" t="s">
        <v>116</v>
      </c>
      <c r="L124" s="108"/>
      <c r="M124" s="55" t="s">
        <v>1</v>
      </c>
      <c r="N124" s="56" t="s">
        <v>33</v>
      </c>
      <c r="O124" s="56" t="s">
        <v>117</v>
      </c>
      <c r="P124" s="56" t="s">
        <v>118</v>
      </c>
      <c r="Q124" s="56" t="s">
        <v>119</v>
      </c>
      <c r="R124" s="56" t="s">
        <v>120</v>
      </c>
      <c r="S124" s="56" t="s">
        <v>121</v>
      </c>
      <c r="T124" s="57" t="s">
        <v>122</v>
      </c>
    </row>
    <row r="125" spans="2:65" s="1" customFormat="1" ht="22.8" customHeight="1">
      <c r="B125" s="28"/>
      <c r="C125" s="60" t="s">
        <v>123</v>
      </c>
      <c r="J125" s="112">
        <f>BK125</f>
        <v>0</v>
      </c>
      <c r="L125" s="28"/>
      <c r="M125" s="58"/>
      <c r="N125" s="49"/>
      <c r="O125" s="49"/>
      <c r="P125" s="113">
        <f>P126+P130</f>
        <v>0</v>
      </c>
      <c r="Q125" s="49"/>
      <c r="R125" s="113">
        <f>R126+R130</f>
        <v>0</v>
      </c>
      <c r="S125" s="49"/>
      <c r="T125" s="114">
        <f>T126+T130</f>
        <v>0</v>
      </c>
      <c r="AT125" s="16" t="s">
        <v>68</v>
      </c>
      <c r="AU125" s="16" t="s">
        <v>93</v>
      </c>
      <c r="BK125" s="115">
        <f>BK126+BK130</f>
        <v>0</v>
      </c>
    </row>
    <row r="126" spans="2:65" s="11" customFormat="1" ht="25.95" customHeight="1">
      <c r="B126" s="116"/>
      <c r="D126" s="117" t="s">
        <v>68</v>
      </c>
      <c r="E126" s="118" t="s">
        <v>885</v>
      </c>
      <c r="F126" s="118" t="s">
        <v>886</v>
      </c>
      <c r="J126" s="119">
        <f>BK126</f>
        <v>0</v>
      </c>
      <c r="L126" s="116"/>
      <c r="M126" s="120"/>
      <c r="P126" s="121">
        <f>P127</f>
        <v>0</v>
      </c>
      <c r="R126" s="121">
        <f>R127</f>
        <v>0</v>
      </c>
      <c r="T126" s="122">
        <f>T127</f>
        <v>0</v>
      </c>
      <c r="AR126" s="117" t="s">
        <v>74</v>
      </c>
      <c r="AT126" s="123" t="s">
        <v>68</v>
      </c>
      <c r="AU126" s="123" t="s">
        <v>69</v>
      </c>
      <c r="AY126" s="117" t="s">
        <v>126</v>
      </c>
      <c r="BK126" s="124">
        <f>BK127</f>
        <v>0</v>
      </c>
    </row>
    <row r="127" spans="2:65" s="11" customFormat="1" ht="22.8" customHeight="1">
      <c r="B127" s="116"/>
      <c r="D127" s="117" t="s">
        <v>68</v>
      </c>
      <c r="E127" s="125" t="s">
        <v>887</v>
      </c>
      <c r="F127" s="125" t="s">
        <v>888</v>
      </c>
      <c r="J127" s="126">
        <f>BK127</f>
        <v>0</v>
      </c>
      <c r="L127" s="116"/>
      <c r="M127" s="120"/>
      <c r="P127" s="121">
        <f>SUM(P128:P129)</f>
        <v>0</v>
      </c>
      <c r="R127" s="121">
        <f>SUM(R128:R129)</f>
        <v>0</v>
      </c>
      <c r="T127" s="122">
        <f>SUM(T128:T129)</f>
        <v>0</v>
      </c>
      <c r="AR127" s="117" t="s">
        <v>74</v>
      </c>
      <c r="AT127" s="123" t="s">
        <v>68</v>
      </c>
      <c r="AU127" s="123" t="s">
        <v>74</v>
      </c>
      <c r="AY127" s="117" t="s">
        <v>126</v>
      </c>
      <c r="BK127" s="124">
        <f>SUM(BK128:BK129)</f>
        <v>0</v>
      </c>
    </row>
    <row r="128" spans="2:65" s="1" customFormat="1" ht="16.5" customHeight="1">
      <c r="B128" s="127"/>
      <c r="C128" s="128" t="s">
        <v>267</v>
      </c>
      <c r="D128" s="128" t="s">
        <v>129</v>
      </c>
      <c r="E128" s="129" t="s">
        <v>889</v>
      </c>
      <c r="F128" s="130" t="s">
        <v>890</v>
      </c>
      <c r="G128" s="131" t="s">
        <v>531</v>
      </c>
      <c r="H128" s="132">
        <v>1</v>
      </c>
      <c r="I128" s="133"/>
      <c r="J128" s="133">
        <f>ROUND(I128*H128,2)</f>
        <v>0</v>
      </c>
      <c r="K128" s="130" t="s">
        <v>1</v>
      </c>
      <c r="L128" s="28"/>
      <c r="M128" s="134" t="s">
        <v>1</v>
      </c>
      <c r="N128" s="135" t="s">
        <v>34</v>
      </c>
      <c r="O128" s="136">
        <v>0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84</v>
      </c>
      <c r="AT128" s="138" t="s">
        <v>129</v>
      </c>
      <c r="AU128" s="138" t="s">
        <v>78</v>
      </c>
      <c r="AY128" s="16" t="s">
        <v>126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6" t="s">
        <v>74</v>
      </c>
      <c r="BK128" s="139">
        <f>ROUND(I128*H128,2)</f>
        <v>0</v>
      </c>
      <c r="BL128" s="16" t="s">
        <v>84</v>
      </c>
      <c r="BM128" s="138" t="s">
        <v>891</v>
      </c>
    </row>
    <row r="129" spans="2:65" s="1" customFormat="1" ht="10.199999999999999">
      <c r="B129" s="28"/>
      <c r="D129" s="140" t="s">
        <v>134</v>
      </c>
      <c r="F129" s="141" t="s">
        <v>892</v>
      </c>
      <c r="L129" s="28"/>
      <c r="M129" s="142"/>
      <c r="T129" s="52"/>
      <c r="AT129" s="16" t="s">
        <v>134</v>
      </c>
      <c r="AU129" s="16" t="s">
        <v>78</v>
      </c>
    </row>
    <row r="130" spans="2:65" s="11" customFormat="1" ht="25.95" customHeight="1">
      <c r="B130" s="116"/>
      <c r="D130" s="117" t="s">
        <v>68</v>
      </c>
      <c r="E130" s="118" t="s">
        <v>85</v>
      </c>
      <c r="F130" s="118" t="s">
        <v>893</v>
      </c>
      <c r="J130" s="119">
        <f>BK130</f>
        <v>0</v>
      </c>
      <c r="L130" s="116"/>
      <c r="M130" s="120"/>
      <c r="P130" s="121">
        <f>P131+P135+P153+P160+P166+P170</f>
        <v>0</v>
      </c>
      <c r="R130" s="121">
        <f>R131+R135+R153+R160+R166+R170</f>
        <v>0</v>
      </c>
      <c r="T130" s="122">
        <f>T131+T135+T153+T160+T166+T170</f>
        <v>0</v>
      </c>
      <c r="AR130" s="117" t="s">
        <v>218</v>
      </c>
      <c r="AT130" s="123" t="s">
        <v>68</v>
      </c>
      <c r="AU130" s="123" t="s">
        <v>69</v>
      </c>
      <c r="AY130" s="117" t="s">
        <v>126</v>
      </c>
      <c r="BK130" s="124">
        <f>BK131+BK135+BK153+BK160+BK166+BK170</f>
        <v>0</v>
      </c>
    </row>
    <row r="131" spans="2:65" s="11" customFormat="1" ht="22.8" customHeight="1">
      <c r="B131" s="116"/>
      <c r="D131" s="117" t="s">
        <v>68</v>
      </c>
      <c r="E131" s="125" t="s">
        <v>894</v>
      </c>
      <c r="F131" s="125" t="s">
        <v>895</v>
      </c>
      <c r="J131" s="126">
        <f>BK131</f>
        <v>0</v>
      </c>
      <c r="L131" s="116"/>
      <c r="M131" s="120"/>
      <c r="P131" s="121">
        <f>SUM(P132:P134)</f>
        <v>0</v>
      </c>
      <c r="R131" s="121">
        <f>SUM(R132:R134)</f>
        <v>0</v>
      </c>
      <c r="T131" s="122">
        <f>SUM(T132:T134)</f>
        <v>0</v>
      </c>
      <c r="AR131" s="117" t="s">
        <v>218</v>
      </c>
      <c r="AT131" s="123" t="s">
        <v>68</v>
      </c>
      <c r="AU131" s="123" t="s">
        <v>74</v>
      </c>
      <c r="AY131" s="117" t="s">
        <v>126</v>
      </c>
      <c r="BK131" s="124">
        <f>SUM(BK132:BK134)</f>
        <v>0</v>
      </c>
    </row>
    <row r="132" spans="2:65" s="1" customFormat="1" ht="16.5" customHeight="1">
      <c r="B132" s="127"/>
      <c r="C132" s="128" t="s">
        <v>74</v>
      </c>
      <c r="D132" s="128" t="s">
        <v>129</v>
      </c>
      <c r="E132" s="129" t="s">
        <v>896</v>
      </c>
      <c r="F132" s="130" t="s">
        <v>895</v>
      </c>
      <c r="G132" s="131" t="s">
        <v>897</v>
      </c>
      <c r="H132" s="132">
        <v>1</v>
      </c>
      <c r="I132" s="133"/>
      <c r="J132" s="133">
        <f>ROUND(I132*H132,2)</f>
        <v>0</v>
      </c>
      <c r="K132" s="130"/>
      <c r="L132" s="28"/>
      <c r="M132" s="134" t="s">
        <v>1</v>
      </c>
      <c r="N132" s="135" t="s">
        <v>34</v>
      </c>
      <c r="O132" s="136">
        <v>0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898</v>
      </c>
      <c r="AT132" s="138" t="s">
        <v>129</v>
      </c>
      <c r="AU132" s="138" t="s">
        <v>78</v>
      </c>
      <c r="AY132" s="16" t="s">
        <v>126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74</v>
      </c>
      <c r="BK132" s="139">
        <f>ROUND(I132*H132,2)</f>
        <v>0</v>
      </c>
      <c r="BL132" s="16" t="s">
        <v>898</v>
      </c>
      <c r="BM132" s="138" t="s">
        <v>899</v>
      </c>
    </row>
    <row r="133" spans="2:65" s="1" customFormat="1" ht="10.199999999999999">
      <c r="B133" s="28"/>
      <c r="D133" s="140" t="s">
        <v>134</v>
      </c>
      <c r="F133" s="141" t="s">
        <v>895</v>
      </c>
      <c r="L133" s="28"/>
      <c r="M133" s="142"/>
      <c r="T133" s="52"/>
      <c r="AT133" s="16" t="s">
        <v>134</v>
      </c>
      <c r="AU133" s="16" t="s">
        <v>78</v>
      </c>
    </row>
    <row r="134" spans="2:65" s="1" customFormat="1" ht="10.199999999999999">
      <c r="B134" s="28"/>
      <c r="D134" s="143" t="s">
        <v>136</v>
      </c>
      <c r="F134" s="144" t="s">
        <v>900</v>
      </c>
      <c r="L134" s="28"/>
      <c r="M134" s="142"/>
      <c r="T134" s="52"/>
      <c r="AT134" s="16" t="s">
        <v>136</v>
      </c>
      <c r="AU134" s="16" t="s">
        <v>78</v>
      </c>
    </row>
    <row r="135" spans="2:65" s="11" customFormat="1" ht="22.8" customHeight="1">
      <c r="B135" s="116"/>
      <c r="D135" s="117" t="s">
        <v>68</v>
      </c>
      <c r="E135" s="125" t="s">
        <v>901</v>
      </c>
      <c r="F135" s="125" t="s">
        <v>902</v>
      </c>
      <c r="J135" s="126">
        <f>BK135</f>
        <v>0</v>
      </c>
      <c r="L135" s="116"/>
      <c r="M135" s="120"/>
      <c r="P135" s="121">
        <f>SUM(P136:P152)</f>
        <v>0</v>
      </c>
      <c r="R135" s="121">
        <f>SUM(R136:R152)</f>
        <v>0</v>
      </c>
      <c r="T135" s="122">
        <f>SUM(T136:T152)</f>
        <v>0</v>
      </c>
      <c r="AR135" s="117" t="s">
        <v>218</v>
      </c>
      <c r="AT135" s="123" t="s">
        <v>68</v>
      </c>
      <c r="AU135" s="123" t="s">
        <v>74</v>
      </c>
      <c r="AY135" s="117" t="s">
        <v>126</v>
      </c>
      <c r="BK135" s="124">
        <f>SUM(BK136:BK152)</f>
        <v>0</v>
      </c>
    </row>
    <row r="136" spans="2:65" s="1" customFormat="1" ht="16.5" customHeight="1">
      <c r="B136" s="127"/>
      <c r="C136" s="128" t="s">
        <v>78</v>
      </c>
      <c r="D136" s="128" t="s">
        <v>129</v>
      </c>
      <c r="E136" s="129" t="s">
        <v>903</v>
      </c>
      <c r="F136" s="130" t="s">
        <v>902</v>
      </c>
      <c r="G136" s="131" t="s">
        <v>897</v>
      </c>
      <c r="H136" s="132">
        <v>1</v>
      </c>
      <c r="I136" s="133"/>
      <c r="J136" s="133">
        <f>ROUND(I136*H136,2)</f>
        <v>0</v>
      </c>
      <c r="K136" s="130"/>
      <c r="L136" s="28"/>
      <c r="M136" s="134" t="s">
        <v>1</v>
      </c>
      <c r="N136" s="135" t="s">
        <v>34</v>
      </c>
      <c r="O136" s="136">
        <v>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898</v>
      </c>
      <c r="AT136" s="138" t="s">
        <v>129</v>
      </c>
      <c r="AU136" s="138" t="s">
        <v>78</v>
      </c>
      <c r="AY136" s="16" t="s">
        <v>126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74</v>
      </c>
      <c r="BK136" s="139">
        <f>ROUND(I136*H136,2)</f>
        <v>0</v>
      </c>
      <c r="BL136" s="16" t="s">
        <v>898</v>
      </c>
      <c r="BM136" s="138" t="s">
        <v>904</v>
      </c>
    </row>
    <row r="137" spans="2:65" s="1" customFormat="1" ht="10.199999999999999">
      <c r="B137" s="28"/>
      <c r="D137" s="140" t="s">
        <v>134</v>
      </c>
      <c r="F137" s="141" t="s">
        <v>902</v>
      </c>
      <c r="L137" s="28"/>
      <c r="M137" s="142"/>
      <c r="T137" s="52"/>
      <c r="AT137" s="16" t="s">
        <v>134</v>
      </c>
      <c r="AU137" s="16" t="s">
        <v>78</v>
      </c>
    </row>
    <row r="138" spans="2:65" s="1" customFormat="1" ht="10.199999999999999">
      <c r="B138" s="28"/>
      <c r="D138" s="143" t="s">
        <v>136</v>
      </c>
      <c r="F138" s="144" t="s">
        <v>905</v>
      </c>
      <c r="L138" s="28"/>
      <c r="M138" s="142"/>
      <c r="T138" s="52"/>
      <c r="AT138" s="16" t="s">
        <v>136</v>
      </c>
      <c r="AU138" s="16" t="s">
        <v>78</v>
      </c>
    </row>
    <row r="139" spans="2:65" s="1" customFormat="1" ht="16.5" customHeight="1">
      <c r="B139" s="127"/>
      <c r="C139" s="128" t="s">
        <v>81</v>
      </c>
      <c r="D139" s="128" t="s">
        <v>129</v>
      </c>
      <c r="E139" s="129" t="s">
        <v>906</v>
      </c>
      <c r="F139" s="130" t="s">
        <v>907</v>
      </c>
      <c r="G139" s="131" t="s">
        <v>897</v>
      </c>
      <c r="H139" s="132">
        <v>1</v>
      </c>
      <c r="I139" s="133"/>
      <c r="J139" s="133">
        <f>ROUND(I139*H139,2)</f>
        <v>0</v>
      </c>
      <c r="K139" s="130"/>
      <c r="L139" s="28"/>
      <c r="M139" s="134" t="s">
        <v>1</v>
      </c>
      <c r="N139" s="135" t="s">
        <v>34</v>
      </c>
      <c r="O139" s="136">
        <v>0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898</v>
      </c>
      <c r="AT139" s="138" t="s">
        <v>129</v>
      </c>
      <c r="AU139" s="138" t="s">
        <v>78</v>
      </c>
      <c r="AY139" s="16" t="s">
        <v>126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74</v>
      </c>
      <c r="BK139" s="139">
        <f>ROUND(I139*H139,2)</f>
        <v>0</v>
      </c>
      <c r="BL139" s="16" t="s">
        <v>898</v>
      </c>
      <c r="BM139" s="138" t="s">
        <v>908</v>
      </c>
    </row>
    <row r="140" spans="2:65" s="1" customFormat="1" ht="10.199999999999999">
      <c r="B140" s="28"/>
      <c r="D140" s="140" t="s">
        <v>134</v>
      </c>
      <c r="F140" s="141" t="s">
        <v>907</v>
      </c>
      <c r="L140" s="28"/>
      <c r="M140" s="142"/>
      <c r="T140" s="52"/>
      <c r="AT140" s="16" t="s">
        <v>134</v>
      </c>
      <c r="AU140" s="16" t="s">
        <v>78</v>
      </c>
    </row>
    <row r="141" spans="2:65" s="1" customFormat="1" ht="10.199999999999999">
      <c r="B141" s="28"/>
      <c r="D141" s="143" t="s">
        <v>136</v>
      </c>
      <c r="F141" s="144" t="s">
        <v>909</v>
      </c>
      <c r="L141" s="28"/>
      <c r="M141" s="142"/>
      <c r="T141" s="52"/>
      <c r="AT141" s="16" t="s">
        <v>136</v>
      </c>
      <c r="AU141" s="16" t="s">
        <v>78</v>
      </c>
    </row>
    <row r="142" spans="2:65" s="1" customFormat="1" ht="16.5" customHeight="1">
      <c r="B142" s="127"/>
      <c r="C142" s="128" t="s">
        <v>84</v>
      </c>
      <c r="D142" s="128" t="s">
        <v>129</v>
      </c>
      <c r="E142" s="129" t="s">
        <v>910</v>
      </c>
      <c r="F142" s="130" t="s">
        <v>911</v>
      </c>
      <c r="G142" s="131" t="s">
        <v>897</v>
      </c>
      <c r="H142" s="132">
        <v>1</v>
      </c>
      <c r="I142" s="133"/>
      <c r="J142" s="133">
        <f>ROUND(I142*H142,2)</f>
        <v>0</v>
      </c>
      <c r="K142" s="130"/>
      <c r="L142" s="28"/>
      <c r="M142" s="134" t="s">
        <v>1</v>
      </c>
      <c r="N142" s="135" t="s">
        <v>34</v>
      </c>
      <c r="O142" s="136">
        <v>0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898</v>
      </c>
      <c r="AT142" s="138" t="s">
        <v>129</v>
      </c>
      <c r="AU142" s="138" t="s">
        <v>78</v>
      </c>
      <c r="AY142" s="16" t="s">
        <v>126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74</v>
      </c>
      <c r="BK142" s="139">
        <f>ROUND(I142*H142,2)</f>
        <v>0</v>
      </c>
      <c r="BL142" s="16" t="s">
        <v>898</v>
      </c>
      <c r="BM142" s="138" t="s">
        <v>912</v>
      </c>
    </row>
    <row r="143" spans="2:65" s="1" customFormat="1" ht="10.199999999999999">
      <c r="B143" s="28"/>
      <c r="D143" s="140" t="s">
        <v>134</v>
      </c>
      <c r="F143" s="141" t="s">
        <v>911</v>
      </c>
      <c r="L143" s="28"/>
      <c r="M143" s="142"/>
      <c r="T143" s="52"/>
      <c r="AT143" s="16" t="s">
        <v>134</v>
      </c>
      <c r="AU143" s="16" t="s">
        <v>78</v>
      </c>
    </row>
    <row r="144" spans="2:65" s="1" customFormat="1" ht="10.199999999999999">
      <c r="B144" s="28"/>
      <c r="D144" s="143" t="s">
        <v>136</v>
      </c>
      <c r="F144" s="144" t="s">
        <v>913</v>
      </c>
      <c r="L144" s="28"/>
      <c r="M144" s="142"/>
      <c r="T144" s="52"/>
      <c r="AT144" s="16" t="s">
        <v>136</v>
      </c>
      <c r="AU144" s="16" t="s">
        <v>78</v>
      </c>
    </row>
    <row r="145" spans="2:65" s="12" customFormat="1" ht="20.399999999999999">
      <c r="B145" s="145"/>
      <c r="D145" s="140" t="s">
        <v>138</v>
      </c>
      <c r="E145" s="146" t="s">
        <v>1</v>
      </c>
      <c r="F145" s="147" t="s">
        <v>914</v>
      </c>
      <c r="H145" s="146" t="s">
        <v>1</v>
      </c>
      <c r="L145" s="145"/>
      <c r="M145" s="148"/>
      <c r="T145" s="149"/>
      <c r="AT145" s="146" t="s">
        <v>138</v>
      </c>
      <c r="AU145" s="146" t="s">
        <v>78</v>
      </c>
      <c r="AV145" s="12" t="s">
        <v>74</v>
      </c>
      <c r="AW145" s="12" t="s">
        <v>26</v>
      </c>
      <c r="AX145" s="12" t="s">
        <v>69</v>
      </c>
      <c r="AY145" s="146" t="s">
        <v>126</v>
      </c>
    </row>
    <row r="146" spans="2:65" s="13" customFormat="1" ht="10.199999999999999">
      <c r="B146" s="150"/>
      <c r="D146" s="140" t="s">
        <v>138</v>
      </c>
      <c r="E146" s="151" t="s">
        <v>1</v>
      </c>
      <c r="F146" s="152" t="s">
        <v>74</v>
      </c>
      <c r="H146" s="153">
        <v>1</v>
      </c>
      <c r="L146" s="150"/>
      <c r="M146" s="154"/>
      <c r="T146" s="155"/>
      <c r="AT146" s="151" t="s">
        <v>138</v>
      </c>
      <c r="AU146" s="151" t="s">
        <v>78</v>
      </c>
      <c r="AV146" s="13" t="s">
        <v>78</v>
      </c>
      <c r="AW146" s="13" t="s">
        <v>26</v>
      </c>
      <c r="AX146" s="13" t="s">
        <v>74</v>
      </c>
      <c r="AY146" s="151" t="s">
        <v>126</v>
      </c>
    </row>
    <row r="147" spans="2:65" s="1" customFormat="1" ht="16.5" customHeight="1">
      <c r="B147" s="127"/>
      <c r="C147" s="128" t="s">
        <v>218</v>
      </c>
      <c r="D147" s="128" t="s">
        <v>129</v>
      </c>
      <c r="E147" s="129" t="s">
        <v>915</v>
      </c>
      <c r="F147" s="130" t="s">
        <v>916</v>
      </c>
      <c r="G147" s="131" t="s">
        <v>897</v>
      </c>
      <c r="H147" s="132">
        <v>1</v>
      </c>
      <c r="I147" s="133"/>
      <c r="J147" s="133">
        <f>ROUND(I147*H147,2)</f>
        <v>0</v>
      </c>
      <c r="K147" s="130"/>
      <c r="L147" s="28"/>
      <c r="M147" s="134" t="s">
        <v>1</v>
      </c>
      <c r="N147" s="135" t="s">
        <v>34</v>
      </c>
      <c r="O147" s="136">
        <v>0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898</v>
      </c>
      <c r="AT147" s="138" t="s">
        <v>129</v>
      </c>
      <c r="AU147" s="138" t="s">
        <v>78</v>
      </c>
      <c r="AY147" s="16" t="s">
        <v>126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74</v>
      </c>
      <c r="BK147" s="139">
        <f>ROUND(I147*H147,2)</f>
        <v>0</v>
      </c>
      <c r="BL147" s="16" t="s">
        <v>898</v>
      </c>
      <c r="BM147" s="138" t="s">
        <v>917</v>
      </c>
    </row>
    <row r="148" spans="2:65" s="1" customFormat="1" ht="10.199999999999999">
      <c r="B148" s="28"/>
      <c r="D148" s="140" t="s">
        <v>134</v>
      </c>
      <c r="F148" s="141" t="s">
        <v>916</v>
      </c>
      <c r="L148" s="28"/>
      <c r="M148" s="142"/>
      <c r="T148" s="52"/>
      <c r="AT148" s="16" t="s">
        <v>134</v>
      </c>
      <c r="AU148" s="16" t="s">
        <v>78</v>
      </c>
    </row>
    <row r="149" spans="2:65" s="1" customFormat="1" ht="10.199999999999999">
      <c r="B149" s="28"/>
      <c r="D149" s="143" t="s">
        <v>136</v>
      </c>
      <c r="F149" s="144" t="s">
        <v>918</v>
      </c>
      <c r="L149" s="28"/>
      <c r="M149" s="142"/>
      <c r="T149" s="52"/>
      <c r="AT149" s="16" t="s">
        <v>136</v>
      </c>
      <c r="AU149" s="16" t="s">
        <v>78</v>
      </c>
    </row>
    <row r="150" spans="2:65" s="1" customFormat="1" ht="16.5" customHeight="1">
      <c r="B150" s="127"/>
      <c r="C150" s="128" t="s">
        <v>754</v>
      </c>
      <c r="D150" s="128" t="s">
        <v>129</v>
      </c>
      <c r="E150" s="129" t="s">
        <v>919</v>
      </c>
      <c r="F150" s="130" t="s">
        <v>920</v>
      </c>
      <c r="G150" s="131" t="s">
        <v>897</v>
      </c>
      <c r="H150" s="132">
        <v>1</v>
      </c>
      <c r="I150" s="133"/>
      <c r="J150" s="133">
        <f>ROUND(I150*H150,2)</f>
        <v>0</v>
      </c>
      <c r="K150" s="130"/>
      <c r="L150" s="28"/>
      <c r="M150" s="134" t="s">
        <v>1</v>
      </c>
      <c r="N150" s="135" t="s">
        <v>34</v>
      </c>
      <c r="O150" s="136">
        <v>0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898</v>
      </c>
      <c r="AT150" s="138" t="s">
        <v>129</v>
      </c>
      <c r="AU150" s="138" t="s">
        <v>78</v>
      </c>
      <c r="AY150" s="16" t="s">
        <v>126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74</v>
      </c>
      <c r="BK150" s="139">
        <f>ROUND(I150*H150,2)</f>
        <v>0</v>
      </c>
      <c r="BL150" s="16" t="s">
        <v>898</v>
      </c>
      <c r="BM150" s="138" t="s">
        <v>921</v>
      </c>
    </row>
    <row r="151" spans="2:65" s="1" customFormat="1" ht="10.199999999999999">
      <c r="B151" s="28"/>
      <c r="D151" s="140" t="s">
        <v>134</v>
      </c>
      <c r="F151" s="141" t="s">
        <v>920</v>
      </c>
      <c r="L151" s="28"/>
      <c r="M151" s="142"/>
      <c r="T151" s="52"/>
      <c r="AT151" s="16" t="s">
        <v>134</v>
      </c>
      <c r="AU151" s="16" t="s">
        <v>78</v>
      </c>
    </row>
    <row r="152" spans="2:65" s="1" customFormat="1" ht="10.199999999999999">
      <c r="B152" s="28"/>
      <c r="D152" s="143" t="s">
        <v>136</v>
      </c>
      <c r="F152" s="144" t="s">
        <v>922</v>
      </c>
      <c r="L152" s="28"/>
      <c r="M152" s="142"/>
      <c r="T152" s="52"/>
      <c r="AT152" s="16" t="s">
        <v>136</v>
      </c>
      <c r="AU152" s="16" t="s">
        <v>78</v>
      </c>
    </row>
    <row r="153" spans="2:65" s="11" customFormat="1" ht="22.8" customHeight="1">
      <c r="B153" s="116"/>
      <c r="D153" s="117" t="s">
        <v>68</v>
      </c>
      <c r="E153" s="125" t="s">
        <v>923</v>
      </c>
      <c r="F153" s="125" t="s">
        <v>924</v>
      </c>
      <c r="J153" s="126">
        <f>BK153</f>
        <v>0</v>
      </c>
      <c r="L153" s="116"/>
      <c r="M153" s="120"/>
      <c r="P153" s="121">
        <f>SUM(P154:P159)</f>
        <v>0</v>
      </c>
      <c r="R153" s="121">
        <f>SUM(R154:R159)</f>
        <v>0</v>
      </c>
      <c r="T153" s="122">
        <f>SUM(T154:T159)</f>
        <v>0</v>
      </c>
      <c r="AR153" s="117" t="s">
        <v>218</v>
      </c>
      <c r="AT153" s="123" t="s">
        <v>68</v>
      </c>
      <c r="AU153" s="123" t="s">
        <v>74</v>
      </c>
      <c r="AY153" s="117" t="s">
        <v>126</v>
      </c>
      <c r="BK153" s="124">
        <f>SUM(BK154:BK159)</f>
        <v>0</v>
      </c>
    </row>
    <row r="154" spans="2:65" s="1" customFormat="1" ht="16.5" customHeight="1">
      <c r="B154" s="127"/>
      <c r="C154" s="128" t="s">
        <v>185</v>
      </c>
      <c r="D154" s="128" t="s">
        <v>129</v>
      </c>
      <c r="E154" s="129" t="s">
        <v>925</v>
      </c>
      <c r="F154" s="130" t="s">
        <v>926</v>
      </c>
      <c r="G154" s="131" t="s">
        <v>897</v>
      </c>
      <c r="H154" s="132">
        <v>1</v>
      </c>
      <c r="I154" s="133"/>
      <c r="J154" s="133">
        <f>ROUND(I154*H154,2)</f>
        <v>0</v>
      </c>
      <c r="K154" s="130"/>
      <c r="L154" s="28"/>
      <c r="M154" s="134" t="s">
        <v>1</v>
      </c>
      <c r="N154" s="135" t="s">
        <v>34</v>
      </c>
      <c r="O154" s="136">
        <v>0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898</v>
      </c>
      <c r="AT154" s="138" t="s">
        <v>129</v>
      </c>
      <c r="AU154" s="138" t="s">
        <v>78</v>
      </c>
      <c r="AY154" s="16" t="s">
        <v>126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6" t="s">
        <v>74</v>
      </c>
      <c r="BK154" s="139">
        <f>ROUND(I154*H154,2)</f>
        <v>0</v>
      </c>
      <c r="BL154" s="16" t="s">
        <v>898</v>
      </c>
      <c r="BM154" s="138" t="s">
        <v>927</v>
      </c>
    </row>
    <row r="155" spans="2:65" s="1" customFormat="1" ht="10.199999999999999">
      <c r="B155" s="28"/>
      <c r="D155" s="140" t="s">
        <v>134</v>
      </c>
      <c r="F155" s="141" t="s">
        <v>926</v>
      </c>
      <c r="L155" s="28"/>
      <c r="M155" s="142"/>
      <c r="T155" s="52"/>
      <c r="AT155" s="16" t="s">
        <v>134</v>
      </c>
      <c r="AU155" s="16" t="s">
        <v>78</v>
      </c>
    </row>
    <row r="156" spans="2:65" s="1" customFormat="1" ht="10.199999999999999">
      <c r="B156" s="28"/>
      <c r="D156" s="143" t="s">
        <v>136</v>
      </c>
      <c r="F156" s="144" t="s">
        <v>928</v>
      </c>
      <c r="L156" s="28"/>
      <c r="M156" s="142"/>
      <c r="T156" s="52"/>
      <c r="AT156" s="16" t="s">
        <v>136</v>
      </c>
      <c r="AU156" s="16" t="s">
        <v>78</v>
      </c>
    </row>
    <row r="157" spans="2:65" s="1" customFormat="1" ht="16.5" customHeight="1">
      <c r="B157" s="127"/>
      <c r="C157" s="128" t="s">
        <v>280</v>
      </c>
      <c r="D157" s="128" t="s">
        <v>129</v>
      </c>
      <c r="E157" s="129" t="s">
        <v>929</v>
      </c>
      <c r="F157" s="130" t="s">
        <v>930</v>
      </c>
      <c r="G157" s="131" t="s">
        <v>897</v>
      </c>
      <c r="H157" s="132">
        <v>1</v>
      </c>
      <c r="I157" s="133"/>
      <c r="J157" s="133">
        <f>ROUND(I157*H157,2)</f>
        <v>0</v>
      </c>
      <c r="K157" s="130"/>
      <c r="L157" s="28"/>
      <c r="M157" s="134" t="s">
        <v>1</v>
      </c>
      <c r="N157" s="135" t="s">
        <v>34</v>
      </c>
      <c r="O157" s="136">
        <v>0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898</v>
      </c>
      <c r="AT157" s="138" t="s">
        <v>129</v>
      </c>
      <c r="AU157" s="138" t="s">
        <v>78</v>
      </c>
      <c r="AY157" s="16" t="s">
        <v>126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74</v>
      </c>
      <c r="BK157" s="139">
        <f>ROUND(I157*H157,2)</f>
        <v>0</v>
      </c>
      <c r="BL157" s="16" t="s">
        <v>898</v>
      </c>
      <c r="BM157" s="138" t="s">
        <v>931</v>
      </c>
    </row>
    <row r="158" spans="2:65" s="1" customFormat="1" ht="10.199999999999999">
      <c r="B158" s="28"/>
      <c r="D158" s="140" t="s">
        <v>134</v>
      </c>
      <c r="F158" s="141" t="s">
        <v>930</v>
      </c>
      <c r="L158" s="28"/>
      <c r="M158" s="142"/>
      <c r="T158" s="52"/>
      <c r="AT158" s="16" t="s">
        <v>134</v>
      </c>
      <c r="AU158" s="16" t="s">
        <v>78</v>
      </c>
    </row>
    <row r="159" spans="2:65" s="1" customFormat="1" ht="10.199999999999999">
      <c r="B159" s="28"/>
      <c r="D159" s="143" t="s">
        <v>136</v>
      </c>
      <c r="F159" s="144" t="s">
        <v>932</v>
      </c>
      <c r="L159" s="28"/>
      <c r="M159" s="142"/>
      <c r="T159" s="52"/>
      <c r="AT159" s="16" t="s">
        <v>136</v>
      </c>
      <c r="AU159" s="16" t="s">
        <v>78</v>
      </c>
    </row>
    <row r="160" spans="2:65" s="11" customFormat="1" ht="22.8" customHeight="1">
      <c r="B160" s="116"/>
      <c r="D160" s="117" t="s">
        <v>68</v>
      </c>
      <c r="E160" s="125" t="s">
        <v>933</v>
      </c>
      <c r="F160" s="125" t="s">
        <v>934</v>
      </c>
      <c r="J160" s="126">
        <f>BK160</f>
        <v>0</v>
      </c>
      <c r="L160" s="116"/>
      <c r="M160" s="120"/>
      <c r="P160" s="121">
        <f>SUM(P161:P165)</f>
        <v>0</v>
      </c>
      <c r="R160" s="121">
        <f>SUM(R161:R165)</f>
        <v>0</v>
      </c>
      <c r="T160" s="122">
        <f>SUM(T161:T165)</f>
        <v>0</v>
      </c>
      <c r="AR160" s="117" t="s">
        <v>218</v>
      </c>
      <c r="AT160" s="123" t="s">
        <v>68</v>
      </c>
      <c r="AU160" s="123" t="s">
        <v>74</v>
      </c>
      <c r="AY160" s="117" t="s">
        <v>126</v>
      </c>
      <c r="BK160" s="124">
        <f>SUM(BK161:BK165)</f>
        <v>0</v>
      </c>
    </row>
    <row r="161" spans="2:65" s="1" customFormat="1" ht="16.5" customHeight="1">
      <c r="B161" s="127"/>
      <c r="C161" s="128" t="s">
        <v>710</v>
      </c>
      <c r="D161" s="128" t="s">
        <v>129</v>
      </c>
      <c r="E161" s="129" t="s">
        <v>935</v>
      </c>
      <c r="F161" s="130" t="s">
        <v>934</v>
      </c>
      <c r="G161" s="131" t="s">
        <v>897</v>
      </c>
      <c r="H161" s="132">
        <v>10</v>
      </c>
      <c r="I161" s="133"/>
      <c r="J161" s="133">
        <f>ROUND(I161*H161,2)</f>
        <v>0</v>
      </c>
      <c r="K161" s="130"/>
      <c r="L161" s="28"/>
      <c r="M161" s="134" t="s">
        <v>1</v>
      </c>
      <c r="N161" s="135" t="s">
        <v>34</v>
      </c>
      <c r="O161" s="136">
        <v>0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898</v>
      </c>
      <c r="AT161" s="138" t="s">
        <v>129</v>
      </c>
      <c r="AU161" s="138" t="s">
        <v>78</v>
      </c>
      <c r="AY161" s="16" t="s">
        <v>126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74</v>
      </c>
      <c r="BK161" s="139">
        <f>ROUND(I161*H161,2)</f>
        <v>0</v>
      </c>
      <c r="BL161" s="16" t="s">
        <v>898</v>
      </c>
      <c r="BM161" s="138" t="s">
        <v>936</v>
      </c>
    </row>
    <row r="162" spans="2:65" s="1" customFormat="1" ht="10.199999999999999">
      <c r="B162" s="28"/>
      <c r="D162" s="140" t="s">
        <v>134</v>
      </c>
      <c r="F162" s="141" t="s">
        <v>934</v>
      </c>
      <c r="L162" s="28"/>
      <c r="M162" s="142"/>
      <c r="T162" s="52"/>
      <c r="AT162" s="16" t="s">
        <v>134</v>
      </c>
      <c r="AU162" s="16" t="s">
        <v>78</v>
      </c>
    </row>
    <row r="163" spans="2:65" s="1" customFormat="1" ht="10.199999999999999">
      <c r="B163" s="28"/>
      <c r="D163" s="143" t="s">
        <v>136</v>
      </c>
      <c r="F163" s="144" t="s">
        <v>937</v>
      </c>
      <c r="L163" s="28"/>
      <c r="M163" s="142"/>
      <c r="T163" s="52"/>
      <c r="AT163" s="16" t="s">
        <v>136</v>
      </c>
      <c r="AU163" s="16" t="s">
        <v>78</v>
      </c>
    </row>
    <row r="164" spans="2:65" s="1" customFormat="1" ht="16.5" customHeight="1">
      <c r="B164" s="127"/>
      <c r="C164" s="128" t="s">
        <v>716</v>
      </c>
      <c r="D164" s="128" t="s">
        <v>129</v>
      </c>
      <c r="E164" s="129" t="s">
        <v>938</v>
      </c>
      <c r="F164" s="130" t="s">
        <v>939</v>
      </c>
      <c r="G164" s="131" t="s">
        <v>897</v>
      </c>
      <c r="H164" s="132">
        <v>1</v>
      </c>
      <c r="I164" s="133"/>
      <c r="J164" s="133">
        <f>ROUND(I164*H164,2)</f>
        <v>0</v>
      </c>
      <c r="K164" s="130" t="s">
        <v>1</v>
      </c>
      <c r="L164" s="28"/>
      <c r="M164" s="134" t="s">
        <v>1</v>
      </c>
      <c r="N164" s="135" t="s">
        <v>34</v>
      </c>
      <c r="O164" s="136">
        <v>0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898</v>
      </c>
      <c r="AT164" s="138" t="s">
        <v>129</v>
      </c>
      <c r="AU164" s="138" t="s">
        <v>78</v>
      </c>
      <c r="AY164" s="16" t="s">
        <v>126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74</v>
      </c>
      <c r="BK164" s="139">
        <f>ROUND(I164*H164,2)</f>
        <v>0</v>
      </c>
      <c r="BL164" s="16" t="s">
        <v>898</v>
      </c>
      <c r="BM164" s="138" t="s">
        <v>940</v>
      </c>
    </row>
    <row r="165" spans="2:65" s="1" customFormat="1" ht="10.199999999999999">
      <c r="B165" s="28"/>
      <c r="D165" s="140" t="s">
        <v>134</v>
      </c>
      <c r="F165" s="141" t="s">
        <v>939</v>
      </c>
      <c r="L165" s="28"/>
      <c r="M165" s="142"/>
      <c r="T165" s="52"/>
      <c r="AT165" s="16" t="s">
        <v>134</v>
      </c>
      <c r="AU165" s="16" t="s">
        <v>78</v>
      </c>
    </row>
    <row r="166" spans="2:65" s="11" customFormat="1" ht="22.8" customHeight="1">
      <c r="B166" s="116"/>
      <c r="D166" s="117" t="s">
        <v>68</v>
      </c>
      <c r="E166" s="125" t="s">
        <v>941</v>
      </c>
      <c r="F166" s="125" t="s">
        <v>942</v>
      </c>
      <c r="J166" s="126">
        <f>BK166</f>
        <v>0</v>
      </c>
      <c r="L166" s="116"/>
      <c r="M166" s="120"/>
      <c r="P166" s="121">
        <f>SUM(P167:P169)</f>
        <v>0</v>
      </c>
      <c r="R166" s="121">
        <f>SUM(R167:R169)</f>
        <v>0</v>
      </c>
      <c r="T166" s="122">
        <f>SUM(T167:T169)</f>
        <v>0</v>
      </c>
      <c r="AR166" s="117" t="s">
        <v>218</v>
      </c>
      <c r="AT166" s="123" t="s">
        <v>68</v>
      </c>
      <c r="AU166" s="123" t="s">
        <v>74</v>
      </c>
      <c r="AY166" s="117" t="s">
        <v>126</v>
      </c>
      <c r="BK166" s="124">
        <f>SUM(BK167:BK169)</f>
        <v>0</v>
      </c>
    </row>
    <row r="167" spans="2:65" s="1" customFormat="1" ht="16.5" customHeight="1">
      <c r="B167" s="127"/>
      <c r="C167" s="128" t="s">
        <v>8</v>
      </c>
      <c r="D167" s="128" t="s">
        <v>129</v>
      </c>
      <c r="E167" s="129" t="s">
        <v>943</v>
      </c>
      <c r="F167" s="130" t="s">
        <v>944</v>
      </c>
      <c r="G167" s="131" t="s">
        <v>897</v>
      </c>
      <c r="H167" s="132">
        <v>1</v>
      </c>
      <c r="I167" s="133"/>
      <c r="J167" s="133">
        <f>ROUND(I167*H167,2)</f>
        <v>0</v>
      </c>
      <c r="K167" s="130"/>
      <c r="L167" s="28"/>
      <c r="M167" s="134" t="s">
        <v>1</v>
      </c>
      <c r="N167" s="135" t="s">
        <v>34</v>
      </c>
      <c r="O167" s="136">
        <v>0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898</v>
      </c>
      <c r="AT167" s="138" t="s">
        <v>129</v>
      </c>
      <c r="AU167" s="138" t="s">
        <v>78</v>
      </c>
      <c r="AY167" s="16" t="s">
        <v>126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74</v>
      </c>
      <c r="BK167" s="139">
        <f>ROUND(I167*H167,2)</f>
        <v>0</v>
      </c>
      <c r="BL167" s="16" t="s">
        <v>898</v>
      </c>
      <c r="BM167" s="138" t="s">
        <v>945</v>
      </c>
    </row>
    <row r="168" spans="2:65" s="1" customFormat="1" ht="10.199999999999999">
      <c r="B168" s="28"/>
      <c r="D168" s="140" t="s">
        <v>134</v>
      </c>
      <c r="F168" s="141" t="s">
        <v>944</v>
      </c>
      <c r="L168" s="28"/>
      <c r="M168" s="142"/>
      <c r="T168" s="52"/>
      <c r="AT168" s="16" t="s">
        <v>134</v>
      </c>
      <c r="AU168" s="16" t="s">
        <v>78</v>
      </c>
    </row>
    <row r="169" spans="2:65" s="1" customFormat="1" ht="10.199999999999999">
      <c r="B169" s="28"/>
      <c r="D169" s="143" t="s">
        <v>136</v>
      </c>
      <c r="F169" s="144" t="s">
        <v>946</v>
      </c>
      <c r="L169" s="28"/>
      <c r="M169" s="142"/>
      <c r="T169" s="52"/>
      <c r="AT169" s="16" t="s">
        <v>136</v>
      </c>
      <c r="AU169" s="16" t="s">
        <v>78</v>
      </c>
    </row>
    <row r="170" spans="2:65" s="11" customFormat="1" ht="22.8" customHeight="1">
      <c r="B170" s="116"/>
      <c r="D170" s="117" t="s">
        <v>68</v>
      </c>
      <c r="E170" s="125" t="s">
        <v>947</v>
      </c>
      <c r="F170" s="125" t="s">
        <v>948</v>
      </c>
      <c r="J170" s="126">
        <f>BK170</f>
        <v>0</v>
      </c>
      <c r="L170" s="116"/>
      <c r="M170" s="120"/>
      <c r="P170" s="121">
        <f>SUM(P171:P173)</f>
        <v>0</v>
      </c>
      <c r="R170" s="121">
        <f>SUM(R171:R173)</f>
        <v>0</v>
      </c>
      <c r="T170" s="122">
        <f>SUM(T171:T173)</f>
        <v>0</v>
      </c>
      <c r="AR170" s="117" t="s">
        <v>218</v>
      </c>
      <c r="AT170" s="123" t="s">
        <v>68</v>
      </c>
      <c r="AU170" s="123" t="s">
        <v>74</v>
      </c>
      <c r="AY170" s="117" t="s">
        <v>126</v>
      </c>
      <c r="BK170" s="124">
        <f>SUM(BK171:BK173)</f>
        <v>0</v>
      </c>
    </row>
    <row r="171" spans="2:65" s="1" customFormat="1" ht="16.5" customHeight="1">
      <c r="B171" s="127"/>
      <c r="C171" s="128" t="s">
        <v>773</v>
      </c>
      <c r="D171" s="128" t="s">
        <v>129</v>
      </c>
      <c r="E171" s="129" t="s">
        <v>949</v>
      </c>
      <c r="F171" s="130" t="s">
        <v>950</v>
      </c>
      <c r="G171" s="131" t="s">
        <v>897</v>
      </c>
      <c r="H171" s="132">
        <v>1</v>
      </c>
      <c r="I171" s="133"/>
      <c r="J171" s="133">
        <f>ROUND(I171*H171,2)</f>
        <v>0</v>
      </c>
      <c r="K171" s="130"/>
      <c r="L171" s="28"/>
      <c r="M171" s="134" t="s">
        <v>1</v>
      </c>
      <c r="N171" s="135" t="s">
        <v>34</v>
      </c>
      <c r="O171" s="136">
        <v>0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898</v>
      </c>
      <c r="AT171" s="138" t="s">
        <v>129</v>
      </c>
      <c r="AU171" s="138" t="s">
        <v>78</v>
      </c>
      <c r="AY171" s="16" t="s">
        <v>126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74</v>
      </c>
      <c r="BK171" s="139">
        <f>ROUND(I171*H171,2)</f>
        <v>0</v>
      </c>
      <c r="BL171" s="16" t="s">
        <v>898</v>
      </c>
      <c r="BM171" s="138" t="s">
        <v>951</v>
      </c>
    </row>
    <row r="172" spans="2:65" s="1" customFormat="1" ht="10.199999999999999">
      <c r="B172" s="28"/>
      <c r="D172" s="140" t="s">
        <v>134</v>
      </c>
      <c r="F172" s="141" t="s">
        <v>952</v>
      </c>
      <c r="L172" s="28"/>
      <c r="M172" s="142"/>
      <c r="T172" s="52"/>
      <c r="AT172" s="16" t="s">
        <v>134</v>
      </c>
      <c r="AU172" s="16" t="s">
        <v>78</v>
      </c>
    </row>
    <row r="173" spans="2:65" s="1" customFormat="1" ht="10.199999999999999">
      <c r="B173" s="28"/>
      <c r="D173" s="143" t="s">
        <v>136</v>
      </c>
      <c r="F173" s="144" t="s">
        <v>953</v>
      </c>
      <c r="L173" s="28"/>
      <c r="M173" s="174"/>
      <c r="N173" s="175"/>
      <c r="O173" s="175"/>
      <c r="P173" s="175"/>
      <c r="Q173" s="175"/>
      <c r="R173" s="175"/>
      <c r="S173" s="175"/>
      <c r="T173" s="176"/>
      <c r="AT173" s="16" t="s">
        <v>136</v>
      </c>
      <c r="AU173" s="16" t="s">
        <v>78</v>
      </c>
    </row>
    <row r="174" spans="2:65" s="1" customFormat="1" ht="6.9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8"/>
    </row>
  </sheetData>
  <autoFilter ref="C124:K173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34" r:id="rId1" xr:uid="{00000000-0004-0000-0400-000000000000}"/>
    <hyperlink ref="F138" r:id="rId2" xr:uid="{00000000-0004-0000-0400-000001000000}"/>
    <hyperlink ref="F141" r:id="rId3" xr:uid="{00000000-0004-0000-0400-000002000000}"/>
    <hyperlink ref="F144" r:id="rId4" xr:uid="{00000000-0004-0000-0400-000003000000}"/>
    <hyperlink ref="F149" r:id="rId5" xr:uid="{00000000-0004-0000-0400-000004000000}"/>
    <hyperlink ref="F152" r:id="rId6" xr:uid="{00000000-0004-0000-0400-000005000000}"/>
    <hyperlink ref="F156" r:id="rId7" xr:uid="{00000000-0004-0000-0400-000006000000}"/>
    <hyperlink ref="F159" r:id="rId8" xr:uid="{00000000-0004-0000-0400-000007000000}"/>
    <hyperlink ref="F163" r:id="rId9" xr:uid="{00000000-0004-0000-0400-000008000000}"/>
    <hyperlink ref="F169" r:id="rId10" xr:uid="{00000000-0004-0000-0400-000009000000}"/>
    <hyperlink ref="F173" r:id="rId11" xr:uid="{00000000-0004-0000-04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1 - STAVEBNÍ PRÁCE</vt:lpstr>
      <vt:lpstr>2 - ZTI</vt:lpstr>
      <vt:lpstr>3 - ELEKTROINSTALACE</vt:lpstr>
      <vt:lpstr>4 - VRN</vt:lpstr>
      <vt:lpstr>'1 - STAVEBNÍ PRÁCE'!Názvy_tisku</vt:lpstr>
      <vt:lpstr>'2 - ZTI'!Názvy_tisku</vt:lpstr>
      <vt:lpstr>'3 - ELEKTROINSTALACE'!Názvy_tisku</vt:lpstr>
      <vt:lpstr>'4 - VRN'!Názvy_tisku</vt:lpstr>
      <vt:lpstr>'Rekapitulace stavby'!Názvy_tisku</vt:lpstr>
      <vt:lpstr>'1 - STAVEBNÍ PRÁCE'!Oblast_tisku</vt:lpstr>
      <vt:lpstr>'2 - ZTI'!Oblast_tisku</vt:lpstr>
      <vt:lpstr>'3 - ELEKTROINSTALACE'!Oblast_tisku</vt:lpstr>
      <vt:lpstr>'4 -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DESKTOP-M9DBVT6\PC</dc:creator>
  <cp:lastModifiedBy>Tomáš Blažek</cp:lastModifiedBy>
  <dcterms:created xsi:type="dcterms:W3CDTF">2024-06-20T03:59:28Z</dcterms:created>
  <dcterms:modified xsi:type="dcterms:W3CDTF">2025-01-30T21:19:09Z</dcterms:modified>
</cp:coreProperties>
</file>