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05" windowWidth="27480" windowHeight="22140"/>
  </bookViews>
  <sheets>
    <sheet name="Rekapitulace stavby" sheetId="1" r:id="rId1"/>
    <sheet name="02 - Ostatní a vedlejší n..." sheetId="2" r:id="rId2"/>
    <sheet name="101a - Chodník – Ovčárna ..." sheetId="3" r:id="rId3"/>
    <sheet name="101b - Chodník – Ovčárna ..." sheetId="4" r:id="rId4"/>
  </sheets>
  <definedNames>
    <definedName name="_xlnm._FilterDatabase" localSheetId="1" hidden="1">'02 - Ostatní a vedlejší n...'!$C$116:$K$170</definedName>
    <definedName name="_xlnm._FilterDatabase" localSheetId="2" hidden="1">'101a - Chodník – Ovčárna ...'!$C$122:$K$247</definedName>
    <definedName name="_xlnm._FilterDatabase" localSheetId="3" hidden="1">'101b - Chodník – Ovčárna ...'!$C$121:$K$246</definedName>
    <definedName name="_xlnm.Print_Titles" localSheetId="1">'02 - Ostatní a vedlejší n...'!$116:$116</definedName>
    <definedName name="_xlnm.Print_Titles" localSheetId="2">'101a - Chodník – Ovčárna ...'!$122:$122</definedName>
    <definedName name="_xlnm.Print_Titles" localSheetId="3">'101b - Chodník – Ovčárna ...'!$121:$121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n...'!$C$82:$J$98,'02 - Ostatní a vedlejší n...'!$C$104:$K$170</definedName>
    <definedName name="_xlnm.Print_Area" localSheetId="2">'101a - Chodník – Ovčárna ...'!$C$4:$J$39,'101a - Chodník – Ovčárna ...'!$C$50:$J$76,'101a - Chodník – Ovčárna ...'!$C$82:$J$104,'101a - Chodník – Ovčárna ...'!$C$110:$K$247</definedName>
    <definedName name="_xlnm.Print_Area" localSheetId="3">'101b - Chodník – Ovčárna ...'!$C$4:$J$39,'101b - Chodník – Ovčárna ...'!$C$50:$J$76,'101b - Chodník – Ovčárna ...'!$C$82:$J$103,'101b - Chodník – Ovčárna ...'!$C$109:$K$246</definedName>
    <definedName name="_xlnm.Print_Area" localSheetId="0">'Rekapitulace stavby'!$D$4:$AO$76,'Rekapitulace stavby'!$C$82:$AQ$98</definedName>
  </definedNames>
  <calcPr calcId="125725"/>
</workbook>
</file>

<file path=xl/calcChain.xml><?xml version="1.0" encoding="utf-8"?>
<calcChain xmlns="http://schemas.openxmlformats.org/spreadsheetml/2006/main">
  <c r="J37" i="4"/>
  <c r="J36"/>
  <c r="AY97" i="1" s="1"/>
  <c r="J35" i="4"/>
  <c r="AX97" i="1"/>
  <c r="BI245" i="4"/>
  <c r="BH245"/>
  <c r="BG245"/>
  <c r="BF245"/>
  <c r="T245"/>
  <c r="T244" s="1"/>
  <c r="R245"/>
  <c r="R244" s="1"/>
  <c r="P245"/>
  <c r="P244" s="1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T227" s="1"/>
  <c r="R228"/>
  <c r="R227" s="1"/>
  <c r="P228"/>
  <c r="P227" s="1"/>
  <c r="BI222"/>
  <c r="BH222"/>
  <c r="BG222"/>
  <c r="BF222"/>
  <c r="T222"/>
  <c r="R222"/>
  <c r="P222"/>
  <c r="BI217"/>
  <c r="BH217"/>
  <c r="BG217"/>
  <c r="BF217"/>
  <c r="T217"/>
  <c r="R217"/>
  <c r="P217"/>
  <c r="BI214"/>
  <c r="BH214"/>
  <c r="BG214"/>
  <c r="BF214"/>
  <c r="T214"/>
  <c r="R214"/>
  <c r="P214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 s="1"/>
  <c r="J23"/>
  <c r="J18"/>
  <c r="E18"/>
  <c r="F119" s="1"/>
  <c r="J17"/>
  <c r="J12"/>
  <c r="J116" s="1"/>
  <c r="E7"/>
  <c r="E112"/>
  <c r="J37" i="3"/>
  <c r="J36"/>
  <c r="AY96" i="1" s="1"/>
  <c r="J35" i="3"/>
  <c r="AX96" i="1" s="1"/>
  <c r="BI246" i="3"/>
  <c r="BH246"/>
  <c r="BG246"/>
  <c r="BF246"/>
  <c r="T246"/>
  <c r="T245" s="1"/>
  <c r="R246"/>
  <c r="R245" s="1"/>
  <c r="P246"/>
  <c r="P245" s="1"/>
  <c r="BI241"/>
  <c r="BH241"/>
  <c r="BG241"/>
  <c r="BF241"/>
  <c r="T241"/>
  <c r="T240" s="1"/>
  <c r="R241"/>
  <c r="R240" s="1"/>
  <c r="P241"/>
  <c r="P240" s="1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T203" s="1"/>
  <c r="R204"/>
  <c r="R203" s="1"/>
  <c r="P204"/>
  <c r="P203" s="1"/>
  <c r="BI198"/>
  <c r="BH198"/>
  <c r="BG198"/>
  <c r="BF198"/>
  <c r="T198"/>
  <c r="R198"/>
  <c r="P198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 s="1"/>
  <c r="J23"/>
  <c r="J18"/>
  <c r="E18"/>
  <c r="F120" s="1"/>
  <c r="J17"/>
  <c r="J12"/>
  <c r="J117" s="1"/>
  <c r="E7"/>
  <c r="E113" s="1"/>
  <c r="J37" i="2"/>
  <c r="J36"/>
  <c r="AY95" i="1" s="1"/>
  <c r="J35" i="2"/>
  <c r="AX95" i="1"/>
  <c r="BI166" i="2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92" s="1"/>
  <c r="J23"/>
  <c r="J18"/>
  <c r="E18"/>
  <c r="F114" s="1"/>
  <c r="J17"/>
  <c r="J12"/>
  <c r="J111" s="1"/>
  <c r="E7"/>
  <c r="E85"/>
  <c r="L90" i="1"/>
  <c r="AM90"/>
  <c r="AM89"/>
  <c r="L89"/>
  <c r="AM87"/>
  <c r="L87"/>
  <c r="L85"/>
  <c r="L84"/>
  <c r="BK166" i="2"/>
  <c r="BK162"/>
  <c r="J153"/>
  <c r="J140"/>
  <c r="J131"/>
  <c r="BK122"/>
  <c r="J162"/>
  <c r="BK153"/>
  <c r="J145"/>
  <c r="J135"/>
  <c r="J126"/>
  <c r="J119"/>
  <c r="BK246" i="3"/>
  <c r="BK241"/>
  <c r="BK237"/>
  <c r="BK234"/>
  <c r="J228"/>
  <c r="J222"/>
  <c r="J216"/>
  <c r="BK208"/>
  <c r="BK198"/>
  <c r="J187"/>
  <c r="BK179"/>
  <c r="BK169"/>
  <c r="J160"/>
  <c r="BK153"/>
  <c r="J150"/>
  <c r="J144"/>
  <c r="J135"/>
  <c r="J129"/>
  <c r="J246"/>
  <c r="J237"/>
  <c r="J234"/>
  <c r="BK228"/>
  <c r="BK219"/>
  <c r="J211"/>
  <c r="J204"/>
  <c r="BK187"/>
  <c r="J179"/>
  <c r="J169"/>
  <c r="BK160"/>
  <c r="J153"/>
  <c r="J147"/>
  <c r="BK141"/>
  <c r="BK138"/>
  <c r="J132"/>
  <c r="J126"/>
  <c r="BK245" i="4"/>
  <c r="J235"/>
  <c r="BK228"/>
  <c r="BK214"/>
  <c r="J204"/>
  <c r="BK196"/>
  <c r="BK186"/>
  <c r="BK179"/>
  <c r="BK172"/>
  <c r="BK166"/>
  <c r="J156"/>
  <c r="J153"/>
  <c r="BK147"/>
  <c r="BK141"/>
  <c r="J135"/>
  <c r="J128"/>
  <c r="J125"/>
  <c r="J245"/>
  <c r="BK238"/>
  <c r="BK232"/>
  <c r="BK222"/>
  <c r="J217"/>
  <c r="J214"/>
  <c r="BK204"/>
  <c r="J196"/>
  <c r="J186"/>
  <c r="J179"/>
  <c r="J172"/>
  <c r="J169"/>
  <c r="BK160"/>
  <c r="BK153"/>
  <c r="J147"/>
  <c r="J138"/>
  <c r="J132"/>
  <c r="J166" i="2"/>
  <c r="J158"/>
  <c r="J149"/>
  <c r="BK145"/>
  <c r="BK135"/>
  <c r="BK126"/>
  <c r="BK119"/>
  <c r="BK158"/>
  <c r="BK149"/>
  <c r="BK140"/>
  <c r="BK131"/>
  <c r="J122"/>
  <c r="AS94" i="1"/>
  <c r="BK231" i="3"/>
  <c r="J225"/>
  <c r="J219"/>
  <c r="BK211"/>
  <c r="BK204"/>
  <c r="J198"/>
  <c r="BK191"/>
  <c r="BK183"/>
  <c r="J175"/>
  <c r="J166"/>
  <c r="BK156"/>
  <c r="BK147"/>
  <c r="J141"/>
  <c r="J138"/>
  <c r="BK132"/>
  <c r="BK126"/>
  <c r="J241"/>
  <c r="J231"/>
  <c r="BK225"/>
  <c r="BK222"/>
  <c r="BK216"/>
  <c r="J208"/>
  <c r="J191"/>
  <c r="J183"/>
  <c r="BK175"/>
  <c r="BK166"/>
  <c r="J156"/>
  <c r="BK150"/>
  <c r="BK144"/>
  <c r="BK135"/>
  <c r="BK129"/>
  <c r="BK241" i="4"/>
  <c r="J238"/>
  <c r="J232"/>
  <c r="BK217"/>
  <c r="J208"/>
  <c r="BK200"/>
  <c r="J192"/>
  <c r="J183"/>
  <c r="J175"/>
  <c r="BK169"/>
  <c r="J160"/>
  <c r="J150"/>
  <c r="J144"/>
  <c r="BK138"/>
  <c r="BK132"/>
  <c r="BK125"/>
  <c r="J241"/>
  <c r="BK235"/>
  <c r="J228"/>
  <c r="J222"/>
  <c r="BK208"/>
  <c r="J200"/>
  <c r="BK192"/>
  <c r="BK183"/>
  <c r="BK175"/>
  <c r="J166"/>
  <c r="BK156"/>
  <c r="BK150"/>
  <c r="BK144"/>
  <c r="J141"/>
  <c r="BK135"/>
  <c r="BK128"/>
  <c r="BK118" i="2" l="1"/>
  <c r="J118"/>
  <c r="J97" s="1"/>
  <c r="R118"/>
  <c r="R117" s="1"/>
  <c r="BK125" i="3"/>
  <c r="J125" s="1"/>
  <c r="J98" s="1"/>
  <c r="T125"/>
  <c r="P174"/>
  <c r="T174"/>
  <c r="P207"/>
  <c r="T207"/>
  <c r="BK124" i="4"/>
  <c r="R124"/>
  <c r="BK191"/>
  <c r="J191" s="1"/>
  <c r="J99" s="1"/>
  <c r="R191"/>
  <c r="BK231"/>
  <c r="J231" s="1"/>
  <c r="J101" s="1"/>
  <c r="R231"/>
  <c r="P118" i="2"/>
  <c r="P117" s="1"/>
  <c r="AU95" i="1" s="1"/>
  <c r="T118" i="2"/>
  <c r="T117" s="1"/>
  <c r="P125" i="3"/>
  <c r="P124"/>
  <c r="P123" s="1"/>
  <c r="AU96" i="1" s="1"/>
  <c r="R125" i="3"/>
  <c r="BK174"/>
  <c r="J174" s="1"/>
  <c r="J99" s="1"/>
  <c r="R174"/>
  <c r="BK207"/>
  <c r="J207" s="1"/>
  <c r="J101" s="1"/>
  <c r="R207"/>
  <c r="P124" i="4"/>
  <c r="T124"/>
  <c r="P191"/>
  <c r="T191"/>
  <c r="P231"/>
  <c r="T231"/>
  <c r="BK227"/>
  <c r="J227" s="1"/>
  <c r="J100" s="1"/>
  <c r="BK203" i="3"/>
  <c r="J203" s="1"/>
  <c r="J100" s="1"/>
  <c r="BK240"/>
  <c r="J240" s="1"/>
  <c r="J102" s="1"/>
  <c r="BK245"/>
  <c r="J245"/>
  <c r="J103" s="1"/>
  <c r="BK244" i="4"/>
  <c r="J244" s="1"/>
  <c r="J102" s="1"/>
  <c r="J89"/>
  <c r="F92"/>
  <c r="J92"/>
  <c r="BE128"/>
  <c r="BE138"/>
  <c r="BE141"/>
  <c r="BE150"/>
  <c r="BE156"/>
  <c r="BE160"/>
  <c r="BE172"/>
  <c r="BE179"/>
  <c r="BE186"/>
  <c r="BE200"/>
  <c r="BE204"/>
  <c r="BE217"/>
  <c r="BE235"/>
  <c r="BE238"/>
  <c r="BE241"/>
  <c r="BE245"/>
  <c r="E85"/>
  <c r="BE125"/>
  <c r="BE132"/>
  <c r="BE135"/>
  <c r="BE144"/>
  <c r="BE147"/>
  <c r="BE153"/>
  <c r="BE166"/>
  <c r="BE169"/>
  <c r="BE175"/>
  <c r="BE183"/>
  <c r="BE192"/>
  <c r="BE196"/>
  <c r="BE208"/>
  <c r="BE214"/>
  <c r="BE222"/>
  <c r="BE228"/>
  <c r="BE232"/>
  <c r="E85" i="3"/>
  <c r="J89"/>
  <c r="F92"/>
  <c r="J120"/>
  <c r="BE126"/>
  <c r="BE129"/>
  <c r="BE132"/>
  <c r="BE135"/>
  <c r="BE141"/>
  <c r="BE147"/>
  <c r="BE156"/>
  <c r="BE160"/>
  <c r="BE183"/>
  <c r="BE198"/>
  <c r="BE211"/>
  <c r="BE222"/>
  <c r="BE225"/>
  <c r="BE234"/>
  <c r="BE138"/>
  <c r="BE144"/>
  <c r="BE150"/>
  <c r="BE153"/>
  <c r="BE166"/>
  <c r="BE169"/>
  <c r="BE175"/>
  <c r="BE179"/>
  <c r="BE187"/>
  <c r="BE191"/>
  <c r="BE204"/>
  <c r="BE208"/>
  <c r="BE216"/>
  <c r="BE219"/>
  <c r="BE228"/>
  <c r="BE231"/>
  <c r="BE237"/>
  <c r="BE241"/>
  <c r="BE246"/>
  <c r="F92" i="2"/>
  <c r="E107"/>
  <c r="J114"/>
  <c r="BE126"/>
  <c r="BE135"/>
  <c r="BE140"/>
  <c r="BE145"/>
  <c r="BE153"/>
  <c r="J89"/>
  <c r="BE119"/>
  <c r="BE122"/>
  <c r="BE131"/>
  <c r="BE149"/>
  <c r="BE158"/>
  <c r="BE162"/>
  <c r="BE166"/>
  <c r="F34"/>
  <c r="BA95" i="1"/>
  <c r="J34" i="2"/>
  <c r="AW95" i="1" s="1"/>
  <c r="F36" i="2"/>
  <c r="BC95" i="1"/>
  <c r="F37" i="2"/>
  <c r="BD95" i="1" s="1"/>
  <c r="F35" i="2"/>
  <c r="BB95" i="1"/>
  <c r="F34" i="3"/>
  <c r="BA96" i="1" s="1"/>
  <c r="F36" i="3"/>
  <c r="BC96" i="1"/>
  <c r="J34" i="3"/>
  <c r="AW96" i="1" s="1"/>
  <c r="F35" i="3"/>
  <c r="BB96" i="1"/>
  <c r="F37" i="3"/>
  <c r="BD96" i="1" s="1"/>
  <c r="J34" i="4"/>
  <c r="AW97" i="1"/>
  <c r="F35" i="4"/>
  <c r="BB97" i="1" s="1"/>
  <c r="F36" i="4"/>
  <c r="BC97" i="1" s="1"/>
  <c r="F34" i="4"/>
  <c r="BA97" i="1" s="1"/>
  <c r="F37" i="4"/>
  <c r="BD97" i="1" s="1"/>
  <c r="T123" i="4" l="1"/>
  <c r="T122" s="1"/>
  <c r="P123"/>
  <c r="P122" s="1"/>
  <c r="AU97" i="1" s="1"/>
  <c r="AU94" s="1"/>
  <c r="R124" i="3"/>
  <c r="R123"/>
  <c r="R123" i="4"/>
  <c r="R122"/>
  <c r="BK123"/>
  <c r="J123"/>
  <c r="J97" s="1"/>
  <c r="T124" i="3"/>
  <c r="T123" s="1"/>
  <c r="J124" i="4"/>
  <c r="J98" s="1"/>
  <c r="BK117" i="2"/>
  <c r="J117" s="1"/>
  <c r="J96" s="1"/>
  <c r="BK124" i="3"/>
  <c r="J124"/>
  <c r="J97" s="1"/>
  <c r="F33" i="2"/>
  <c r="AZ95" i="1" s="1"/>
  <c r="F33" i="3"/>
  <c r="AZ96" i="1"/>
  <c r="J33" i="4"/>
  <c r="AV97" i="1" s="1"/>
  <c r="AT97" s="1"/>
  <c r="BA94"/>
  <c r="W30" s="1"/>
  <c r="J33" i="2"/>
  <c r="AV95" i="1" s="1"/>
  <c r="AT95" s="1"/>
  <c r="J33" i="3"/>
  <c r="AV96" i="1" s="1"/>
  <c r="AT96" s="1"/>
  <c r="BD94"/>
  <c r="W33" s="1"/>
  <c r="BB94"/>
  <c r="W31" s="1"/>
  <c r="F33" i="4"/>
  <c r="AZ97" i="1"/>
  <c r="BC94"/>
  <c r="W32" s="1"/>
  <c r="BK123" i="3" l="1"/>
  <c r="J123" s="1"/>
  <c r="J96" s="1"/>
  <c r="BK122" i="4"/>
  <c r="J122"/>
  <c r="J96" s="1"/>
  <c r="J30" i="2"/>
  <c r="AG95" i="1" s="1"/>
  <c r="AZ94"/>
  <c r="W29" s="1"/>
  <c r="AW94"/>
  <c r="AK30" s="1"/>
  <c r="AX94"/>
  <c r="AY94"/>
  <c r="J39" i="2" l="1"/>
  <c r="AN95" i="1"/>
  <c r="J30" i="4"/>
  <c r="AG97" i="1" s="1"/>
  <c r="AV94"/>
  <c r="AK29" s="1"/>
  <c r="J30" i="3"/>
  <c r="AG96" i="1" s="1"/>
  <c r="J39" i="3" l="1"/>
  <c r="J39" i="4"/>
  <c r="AN97" i="1"/>
  <c r="AN96"/>
  <c r="AG94"/>
  <c r="AK26" s="1"/>
  <c r="AT94"/>
  <c r="AN94" l="1"/>
  <c r="AK35"/>
</calcChain>
</file>

<file path=xl/sharedStrings.xml><?xml version="1.0" encoding="utf-8"?>
<sst xmlns="http://schemas.openxmlformats.org/spreadsheetml/2006/main" count="3272" uniqueCount="499">
  <si>
    <t>Export Komplet</t>
  </si>
  <si>
    <t/>
  </si>
  <si>
    <t>2.0</t>
  </si>
  <si>
    <t>ZAMOK</t>
  </si>
  <si>
    <t>False</t>
  </si>
  <si>
    <t>{6a164435-4de5-445a-85e1-b67aa7df028a}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</si>
  <si>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</si>
  <si>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</si>
  <si>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</si>
  <si>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</si>
  <si>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</si>
  <si>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</si>
  <si>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</si>
  <si>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</si>
  <si>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824_a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</si>
  <si>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</si>
  <si>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</si>
  <si>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podél sil. II/128 Nová Bystřice - Ovčárna - 1. etapa</t>
  </si>
  <si>
    <t>KSO:</t>
  </si>
  <si>
    <t>CC-CZ:</t>
  </si>
  <si>
    <t>Místo:</t>
  </si>
  <si>
    <t>Nová Bystřice</t>
  </si>
  <si>
    <t>Datum:</t>
  </si>
  <si>
    <t>25. 4. 2023</t>
  </si>
  <si>
    <t>Zadavatel:</t>
  </si>
  <si>
    <t>IČ:</t>
  </si>
  <si>
    <t>00247138</t>
  </si>
  <si>
    <t>Město Nová Bystřice</t>
  </si>
  <si>
    <t>DIČ:</t>
  </si>
  <si>
    <t>Uchazeč:</t>
  </si>
  <si>
    <t>Vyplň údaj</t>
  </si>
  <si>
    <t>Projektant:</t>
  </si>
  <si>
    <t>WAY project s.r.o.</t>
  </si>
  <si>
    <t>True</t>
  </si>
  <si>
    <t>Zpracovatel:</t>
  </si>
  <si>
    <t xml:space="preserve"> </t>
  </si>
  <si>
    <t>Poznámka:</t>
  </si>
  <si>
    <t xml:space="preserve">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</si>
  <si>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</si>
  <si>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</si>
  <si>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</si>
  <si>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</si>
  <si>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</si>
  <si>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</si>
  <si>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</si>
  <si>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</si>
  <si>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</si>
  <si>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</si>
  <si>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</si>
  <si>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</si>
  <si>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</si>
  <si>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</si>
  <si>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</si>
  <si>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</si>
  <si>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</si>
  <si>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</si>
  <si>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</si>
  <si>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</si>
  <si>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</si>
  <si>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</si>
  <si>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</si>
  <si>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</si>
  <si>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</si>
  <si>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</si>
  <si>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</si>
  <si>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</si>
  <si>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</si>
  <si>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</si>
  <si>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</si>
  <si>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</si>
  <si>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</si>
  <si>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</si>
  <si>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</si>
  <si>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</si>
  <si>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</si>
  <si>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</si>
  <si>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</si>
  <si>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</si>
  <si>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</si>
  <si>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</si>
  <si>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</si>
  <si>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</si>
  <si>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</si>
  <si>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</si>
  <si>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 (neuznatelné náklady)</t>
  </si>
  <si>
    <t>VON</t>
  </si>
  <si>
    <t>1</t>
  </si>
  <si>
    <t>{90bf9636-91af-4cd2-9c65-d9fe44c74add}</t>
  </si>
  <si>
    <t>2</t>
  </si>
  <si>
    <t>101a</t>
  </si>
  <si>
    <t>Chodník – Ovčárna – 1. etapa (uznatelné náklady)</t>
  </si>
  <si>
    <t>STA</t>
  </si>
  <si>
    <t>{a8ac7b82-7f6a-45c2-b268-3a9613b28382}</t>
  </si>
  <si>
    <t>822 27 72</t>
  </si>
  <si>
    <t>101b</t>
  </si>
  <si>
    <t>Chodník – Ovčárna – 1. etapa (neuznatelné náklady)</t>
  </si>
  <si>
    <t>{fe0549d2-02e6-4971-ba2b-dd094473256c}</t>
  </si>
  <si>
    <t>KRYCÍ LIST SOUPISU PRACÍ</t>
  </si>
  <si>
    <t>Objekt:</t>
  </si>
  <si>
    <t>02 - Ostatní a vedlejší náklady (neuznatelné náklady)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</si>
  <si>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</si>
  <si>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</si>
  <si>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</si>
  <si>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</si>
  <si>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</si>
  <si>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</si>
  <si>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</si>
  <si>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</si>
  <si>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</si>
  <si>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</si>
  <si>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</si>
  <si>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</si>
  <si>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</si>
  <si>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</si>
  <si>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</si>
  <si>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</si>
  <si>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</si>
  <si>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</si>
  <si>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</si>
  <si>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</si>
  <si>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</si>
  <si>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</si>
  <si>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</si>
  <si>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</si>
  <si>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053002000</t>
  </si>
  <si>
    <t>Poplatky</t>
  </si>
  <si>
    <t>kpl</t>
  </si>
  <si>
    <t>CS ÚRS 2023 01</t>
  </si>
  <si>
    <t>512</t>
  </si>
  <si>
    <t>-1803026739</t>
  </si>
  <si>
    <t>PP</t>
  </si>
  <si>
    <t>VV</t>
  </si>
  <si>
    <t>"za vytýčení inženýrský sítí pro stavbu jako celek" 1</t>
  </si>
  <si>
    <t>043103000w</t>
  </si>
  <si>
    <t>Zkoušky bez rozlišení -Zkoušky materiálů zkušebnou zhotovitele</t>
  </si>
  <si>
    <t>-631003639</t>
  </si>
  <si>
    <t>Zkoušky bez rozlišení</t>
  </si>
  <si>
    <t>zajištění všech zkoušek materiálů  dle požadavků TKP a ZTKP</t>
  </si>
  <si>
    <t>"Zkoušky materiálů zhotovitelem, pro stavbu jako celek" 1</t>
  </si>
  <si>
    <t>3</t>
  </si>
  <si>
    <t>043103000w1</t>
  </si>
  <si>
    <t>Zkoušky bez rozlišení -Zkoušky materiálů nezávislou zkušebnou</t>
  </si>
  <si>
    <t>Kč</t>
  </si>
  <si>
    <t>-828958501</t>
  </si>
  <si>
    <t>"bere se pro celou stavbu jako celek" 5000</t>
  </si>
  <si>
    <t>Čerpat po odsouhlasení TDI.</t>
  </si>
  <si>
    <t>043194000w</t>
  </si>
  <si>
    <t>Ostatní zkoušky - Zkoušky konstrukcí a prací zkušebnou zhotovitele</t>
  </si>
  <si>
    <t>583666159</t>
  </si>
  <si>
    <t>Ostatní zkoušky</t>
  </si>
  <si>
    <t>zajištění všech zkoušek konstrukcí a prací dle požadavků TKP a ZTKP</t>
  </si>
  <si>
    <t>"Pro stavbu jako celek" 1</t>
  </si>
  <si>
    <t>5</t>
  </si>
  <si>
    <t>043194000w1</t>
  </si>
  <si>
    <t>Ostatní zkoušky - Zkoušky konstrukcí a prací nezávislou zkušebnou</t>
  </si>
  <si>
    <t>-1265643410</t>
  </si>
  <si>
    <t>6</t>
  </si>
  <si>
    <t>034303000</t>
  </si>
  <si>
    <t>Dopravní značení na staveništi</t>
  </si>
  <si>
    <t>-1599670676</t>
  </si>
  <si>
    <t>dopravně inženýrské opatření</t>
  </si>
  <si>
    <t>označení omezení provozu, vč. přeznačování v průběhu stavby</t>
  </si>
  <si>
    <t>"bere se pro celou stavbu jako jedn celek" 1</t>
  </si>
  <si>
    <t>7</t>
  </si>
  <si>
    <t>011103000</t>
  </si>
  <si>
    <t>Geologický průzkum bez rozlišení</t>
  </si>
  <si>
    <t>-1680787531</t>
  </si>
  <si>
    <t>prohlídka a posouzení podloží chodníku a park. zálivů geotechnikem včetně návrhu opatření</t>
  </si>
  <si>
    <t>"pro stavbu jako celek" 1</t>
  </si>
  <si>
    <t>8</t>
  </si>
  <si>
    <t>034203000</t>
  </si>
  <si>
    <t>Opatření na ochranu pozemků sousedních se staveništěm</t>
  </si>
  <si>
    <t>-1431308310</t>
  </si>
  <si>
    <t xml:space="preserve">Vypracování pasportu statického stavu přilehlé zástavby, </t>
  </si>
  <si>
    <t>9</t>
  </si>
  <si>
    <t>012203000</t>
  </si>
  <si>
    <t>Geodetické práce při provádění stavby</t>
  </si>
  <si>
    <t>-519015433</t>
  </si>
  <si>
    <t>podrobné vytýčení podle vytyčovacích protokolů</t>
  </si>
  <si>
    <t>podrobné vytýčení výšek povrchu podle příčných řezů</t>
  </si>
  <si>
    <t>10</t>
  </si>
  <si>
    <t>012303000</t>
  </si>
  <si>
    <t>Geodetické práce po výstavbě</t>
  </si>
  <si>
    <t>2101929908</t>
  </si>
  <si>
    <t>Zaměření skutečného provedení stavby</t>
  </si>
  <si>
    <t>11</t>
  </si>
  <si>
    <t>013254000</t>
  </si>
  <si>
    <t>Dokumentace skutečného provedení stavby</t>
  </si>
  <si>
    <t>773017539</t>
  </si>
  <si>
    <t>vypracování  dokumentace skutečného provedení</t>
  </si>
  <si>
    <t>"bere se jako celek, PD ve 4 vyhotoveních" 1</t>
  </si>
  <si>
    <t>12</t>
  </si>
  <si>
    <t>042503000</t>
  </si>
  <si>
    <t>Plán BOZP na staveništi</t>
  </si>
  <si>
    <t>121459794</t>
  </si>
  <si>
    <t>opatření pro zajištění BOZP na staveništi</t>
  </si>
  <si>
    <t>oplocení a ohrazení staveniště, vytýčení bezp. koridoru pro pěší a cyklisty</t>
  </si>
  <si>
    <t>101a - Chodník – Ovčárna – 1. etapa (uznatelné náklady)</t>
  </si>
  <si>
    <t>63906601</t>
  </si>
  <si>
    <t>WAY project</t>
  </si>
  <si>
    <t>CZ63906601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</si>
  <si>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</si>
  <si>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</si>
  <si>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</si>
  <si>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</si>
  <si>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</si>
  <si>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</si>
  <si>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</si>
  <si>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</si>
  <si>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</si>
  <si>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</si>
  <si>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112101121</t>
  </si>
  <si>
    <t>Odstranění stromů jehličnatých průměru kmene přes 100 do 300 mm</t>
  </si>
  <si>
    <t>kus</t>
  </si>
  <si>
    <t>1842251019</t>
  </si>
  <si>
    <t>Odstranění stromů s odřezáním kmene a s odvětvením jehličnatých bez odkornění, průměru kmene přes 100 do 300 mm</t>
  </si>
  <si>
    <t>"dle výk. výměr" 2,0</t>
  </si>
  <si>
    <t>112251101</t>
  </si>
  <si>
    <t>Odstranění pařezů průměru přes 100 do 300 mm</t>
  </si>
  <si>
    <t>-550326680</t>
  </si>
  <si>
    <t>Odstranění pařezů strojně s jejich vykopáním nebo vytrháním průměru přes 100 do 300 mm</t>
  </si>
  <si>
    <t>"dle kácení" 2,0</t>
  </si>
  <si>
    <t>113154112</t>
  </si>
  <si>
    <t>Frézování živičného krytu tl 40 mm pruh š 0,5 m pl do 500 m2 bez překážek v trase</t>
  </si>
  <si>
    <t>m2</t>
  </si>
  <si>
    <t>-233805664</t>
  </si>
  <si>
    <t>Frézování živičného podkladu nebo krytu s naložením na dopravní prostředek plochy do 500 m2 bez překážek v trase pruhu šířky do 0,5 m, tloušťky vrstvy 40 mm</t>
  </si>
  <si>
    <t>"pro povrch. úpravu vozovky podél nových obrub dle výk. výměr" 7,8</t>
  </si>
  <si>
    <t>113202111</t>
  </si>
  <si>
    <t>Vytrhání obrub krajníků obrubníků stojatých</t>
  </si>
  <si>
    <t>m</t>
  </si>
  <si>
    <t>-1184158234</t>
  </si>
  <si>
    <t>Vytrhání obrub s vybouráním lože, s přemístěním hmot na skládku na vzdálenost do 3 m nebo s naložením na dopravní prostředek z krajníků nebo obrubníků stojatých</t>
  </si>
  <si>
    <t>"Vytrhání bet. znovuosazovaných silničních obrubníků  stojatých dle výk. výměr" 2,0</t>
  </si>
  <si>
    <t>129001101</t>
  </si>
  <si>
    <t>Příplatek za ztížení odkopávky nebo prokopávky v blízkosti inženýrských sítí</t>
  </si>
  <si>
    <t>m3</t>
  </si>
  <si>
    <t>738686993</t>
  </si>
  <si>
    <t>Příplatek k cenám vykopávek za ztížení vykopávky v blízkosti podzemního vedení nebo výbušnin v horninách jakékoliv třídy</t>
  </si>
  <si>
    <t>"bere se cca 20% odkopávky" 61,43*0,2</t>
  </si>
  <si>
    <t>121151103</t>
  </si>
  <si>
    <t>Sejmutí ornice plochy do 100 m2 tl vrstvy do 200 mm strojně</t>
  </si>
  <si>
    <t>-1270500469</t>
  </si>
  <si>
    <t>Sejmutí ornice strojně při souvislé ploše do 100 m2, tl. vrstvy do 200 mm</t>
  </si>
  <si>
    <t>"odhumusování tl. 0.1 m, dle výk. výměr" 149,1</t>
  </si>
  <si>
    <t>122252513</t>
  </si>
  <si>
    <t>Odkopávky a prokopávky zapažené pro silnice a dálnice v hornině třídy těžitelnosti I objem do 100 m3 strojně</t>
  </si>
  <si>
    <t>-328410005</t>
  </si>
  <si>
    <t>Odkopávky a prokopávky zapažené pro silnice a dálnice strojně v hornině třídy těžitelnosti I do 100 m3</t>
  </si>
  <si>
    <t>"výkop pro konstrukci vozovky dle výk. výměr" 61,43</t>
  </si>
  <si>
    <t>162201405</t>
  </si>
  <si>
    <t>Vodorovné přemístění větví stromů jehličnatých do 1 km D kmene přes 100 do 300 mm</t>
  </si>
  <si>
    <t>-383918316</t>
  </si>
  <si>
    <t>Vodorovné přemístění větví, kmenů nebo pařezů s naložením, složením a dopravou do 1000 m větví stromů jehličnatých, průměru kmene přes 100 do 300 mm</t>
  </si>
  <si>
    <t>162201415</t>
  </si>
  <si>
    <t>Vodorovné přemístění kmenů stromů jehličnatých do 1 km D kmene přes 100 do 300 mm</t>
  </si>
  <si>
    <t>1555144140</t>
  </si>
  <si>
    <t>Vodorovné přemístění větví, kmenů nebo pařezů s naložením, složením a dopravou do 1000 m kmenů stromů jehličnatých, průměru přes 100 do 300 mm</t>
  </si>
  <si>
    <t>162201421</t>
  </si>
  <si>
    <t>Vodorovné přemístění pařezů do 1 km D přes 100 do 300 mm</t>
  </si>
  <si>
    <t>-679551301</t>
  </si>
  <si>
    <t>Vodorovné přemístění větví, kmenů nebo pařezů s naložením, složením a dopravou do 1000 m pařezů kmenů, průměru přes 100 do 300 mm</t>
  </si>
  <si>
    <t>162351104</t>
  </si>
  <si>
    <t>Vodorovné přemístění přes 500 do 1000 m výkopku/sypaniny z horniny třídy těžitelnosti I skupiny 1 až 3</t>
  </si>
  <si>
    <t>-1248614960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</si>
  <si>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</si>
  <si>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přebytečná ornice na deponii do 1 km</t>
  </si>
  <si>
    <t>"dle výk. výměr" 149,1*0,1</t>
  </si>
  <si>
    <t>162551108</t>
  </si>
  <si>
    <t>Vodorovné přemístění přes 2 500 do 3000 m výkopku/sypaniny z horniny třídy těžitelnosti I skupiny 1 až 3</t>
  </si>
  <si>
    <t>1443379047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</si>
  <si>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</si>
  <si>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přebytečná zemina z výkopu na deponii do 3 km</t>
  </si>
  <si>
    <t>"odkopávka" 61,43</t>
  </si>
  <si>
    <t>"odečte se dod. násyp" -0,72</t>
  </si>
  <si>
    <t>Součet</t>
  </si>
  <si>
    <t>13</t>
  </si>
  <si>
    <t>171152112</t>
  </si>
  <si>
    <t>Uložení sypaniny z hornin nesoudržných a sypkých do násypů zhutněných mimo aktivní zónu silnic a dálnic</t>
  </si>
  <si>
    <t>-1151528357</t>
  </si>
  <si>
    <t>Uložení sypaniny do zhutněných násypů pro silnice, dálnice a letiště s rozprostřením sypaniny ve vrstvách, s hrubým urovnáním a uzavřením povrchu násypu z hornin nesoudržných sypkých mimo aktivní zónu</t>
  </si>
  <si>
    <t>"pro dodatečný násyp dle výk. výměr" 0,72</t>
  </si>
  <si>
    <t>14</t>
  </si>
  <si>
    <t>181951112</t>
  </si>
  <si>
    <t>Úprava pláně v hornině třídy těžitelnosti I skupiny 1 až 3 se zhutněním strojně</t>
  </si>
  <si>
    <t>-746915973</t>
  </si>
  <si>
    <t>Úprava pláně vyrovnáním výškových rozdílů strojně v hornině třídy těžitelnosti I, skupiny 1 až 3 se zhutněním</t>
  </si>
  <si>
    <t>"plocha chodníků dle výk. výměr" 240,7</t>
  </si>
  <si>
    <t>"přičte se plocha obrubníků dle výk. výměr" (98,6*0,15)+(61,4*0,08)</t>
  </si>
  <si>
    <t>Komunikace pozemní</t>
  </si>
  <si>
    <t>564861112</t>
  </si>
  <si>
    <t>Podklad ze štěrkodrtě ŠD plochy přes 100 m2 tl 210 mm</t>
  </si>
  <si>
    <t>2122779592</t>
  </si>
  <si>
    <t>Podklad ze štěrkodrti ŠD s rozprostřením a zhutněním plochy přes 100 m2, po zhutnění tl. 210 mm</t>
  </si>
  <si>
    <t>Pro konstrukci chodníků v min. tl. 200 mm, prům. 210 mm, ŠDa 0/32</t>
  </si>
  <si>
    <t>"dle výk výměr" 240,7</t>
  </si>
  <si>
    <t>16</t>
  </si>
  <si>
    <t>572341111</t>
  </si>
  <si>
    <t>Vyspravení krytu komunikací po překopech pl přes 15 m2 asfalt betonem ACO (AB) tl přes 30 do 50 mm</t>
  </si>
  <si>
    <t>1909377864</t>
  </si>
  <si>
    <t>Vyspravení krytu komunikací po překopech inženýrských sítí plochy přes 15 m2 asfaltovým betonem ACO (AB), po zhutnění tl. přes 30 do 50 mm</t>
  </si>
  <si>
    <t>pro povrch. úpravu st. vozovky, ACO 11 tl. 40 mm</t>
  </si>
  <si>
    <t>"dle výk. výměr" 7,8</t>
  </si>
  <si>
    <t>17</t>
  </si>
  <si>
    <t>573231108</t>
  </si>
  <si>
    <t>Postřik živičný spojovací ze silniční emulze v množství 0,50 kg/m2</t>
  </si>
  <si>
    <t>174605695</t>
  </si>
  <si>
    <t>Postřik spojovací PS bez posypu kamenivem ze silniční emulze, v množství 0,50 kg/m2</t>
  </si>
  <si>
    <t>PS-CP, pod ACO v množství 0,5 kg/m2, povrch. úprava vozovky</t>
  </si>
  <si>
    <t>18</t>
  </si>
  <si>
    <t>596211112</t>
  </si>
  <si>
    <t>Kladení zámkové dlažby komunikací pro pěší ručně tl 60 mm skupiny A pl přes 100 do 300 m2</t>
  </si>
  <si>
    <t>-1356769648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</si>
  <si>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</si>
  <si>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plocha nového chodníku</t>
  </si>
  <si>
    <t>"kce tl. 290 mm, dle výk. výměr" 240,70</t>
  </si>
  <si>
    <t>19</t>
  </si>
  <si>
    <t>M</t>
  </si>
  <si>
    <t>59245008</t>
  </si>
  <si>
    <t>dlažba tvar obdélník betonová 200x100x60mm barevná</t>
  </si>
  <si>
    <t>-1859465304</t>
  </si>
  <si>
    <t>"plocha kce nového chodníku, ZD, dle výk. výměr" 240,70</t>
  </si>
  <si>
    <t>"odečte se plocha varovných a sign. pásů dle výk.výměr" -19,7</t>
  </si>
  <si>
    <t>přičteno ztratné 2%</t>
  </si>
  <si>
    <t>221*1,02 'Přepočtené koeficientem množství</t>
  </si>
  <si>
    <t>20</t>
  </si>
  <si>
    <t>59245006</t>
  </si>
  <si>
    <t>dlažba tvar obdélník betonová pro nevidomé 200x100x60mm barevná</t>
  </si>
  <si>
    <t>-2088258918</t>
  </si>
  <si>
    <t>"plocha varovných a sign. pásů v chodnících dle výk. výměr" 19,7</t>
  </si>
  <si>
    <t>přičteno ztratné 3%, barva červená</t>
  </si>
  <si>
    <t>19,7*1,03 'Přepočtené koeficientem množství</t>
  </si>
  <si>
    <t>Trubní vedení</t>
  </si>
  <si>
    <t>899431111</t>
  </si>
  <si>
    <t>Výšková úprava uličního vstupu nebo vpusti do 200 mm zvýšením krycího hrnce, šoupěte nebo hydrantu</t>
  </si>
  <si>
    <t>-1668344334</t>
  </si>
  <si>
    <t>Výšková úprava uličního vstupu nebo vpusti do 200 mm zvýšením krycího hrnce, šoupěte nebo hydrantu bez úpravy armatur</t>
  </si>
  <si>
    <t>"zvýšení i snížení, dle výk. výměr" 1</t>
  </si>
  <si>
    <t>Ostatní konstrukce a práce, bourání</t>
  </si>
  <si>
    <t>22</t>
  </si>
  <si>
    <t>914511112</t>
  </si>
  <si>
    <t>Montáž sloupku dopravních značek délky do 3,5 m s betonovým základem a patkou D 60 mm</t>
  </si>
  <si>
    <t>635801929</t>
  </si>
  <si>
    <t>Montáž sloupku dopravních značek délky do 3,5 m do hliníkové patky pro sloupek D 60 mm</t>
  </si>
  <si>
    <t>"pro znovuosazované DZ dle výk. výměr" 1</t>
  </si>
  <si>
    <t>23</t>
  </si>
  <si>
    <t>916131213</t>
  </si>
  <si>
    <t>Osazení silničního obrubníku betonového stojatého s boční opěrou do lože z betonu prostého</t>
  </si>
  <si>
    <t>391426279</t>
  </si>
  <si>
    <t>Osazení silničního obrubníku betonového se zřízením lože, s vyplněním a zatřením spár cementovou maltou stojatého s boční opěrou z betonu prostého, do lože z betonu prostého</t>
  </si>
  <si>
    <t>"osazení bet. silničních obrubníků do lože z betonu C20/25n XF3 dle výk. výměr" 98,6</t>
  </si>
  <si>
    <t>"znovuosazení silničních obrubníků  stojatých dle výk. výměr" 2,0</t>
  </si>
  <si>
    <t>24</t>
  </si>
  <si>
    <t>59217031</t>
  </si>
  <si>
    <t>obrubník betonový silniční 1000x150x250mm</t>
  </si>
  <si>
    <t>-323639300</t>
  </si>
  <si>
    <t>"bet. silniční obrubníky dle výk. výměr" 98,6</t>
  </si>
  <si>
    <t>25</t>
  </si>
  <si>
    <t>916231213</t>
  </si>
  <si>
    <t>Osazení chodníkového obrubníku betonového stojatého s boční opěrou do lože z betonu prostého</t>
  </si>
  <si>
    <t>-1037662370</t>
  </si>
  <si>
    <t>Osazení chodníkového obrubníku betonového se zřízením lože, s vyplněním a zatřením spár cementovou maltou stojatého s boční opěrou z betonu prostého, do lože z betonu prostého</t>
  </si>
  <si>
    <t>"osazení bet. parkových obrubníků do lože z betonu C20/25n XF3 dle výk. výměr" 61,4</t>
  </si>
  <si>
    <t>26</t>
  </si>
  <si>
    <t>59217016</t>
  </si>
  <si>
    <t>obrubník betonový chodníkový 1000x80x250mm</t>
  </si>
  <si>
    <t>252019097</t>
  </si>
  <si>
    <t>"bet. parkové obrubníky dle výk. výměr" 61,4</t>
  </si>
  <si>
    <t>27</t>
  </si>
  <si>
    <t>919112213</t>
  </si>
  <si>
    <t>Řezání spár pro vytvoření komůrky š 10 mm hl 25 mm pro těsnící zálivku v živičném krytu</t>
  </si>
  <si>
    <t>-1298405030</t>
  </si>
  <si>
    <t>Řezání dilatačních spár v živičném krytu vytvoření komůrky pro těsnící zálivku šířky 10 mm, hloubky 25 mm</t>
  </si>
  <si>
    <t>"dle řezání" 16,5</t>
  </si>
  <si>
    <t>28</t>
  </si>
  <si>
    <t>919121213</t>
  </si>
  <si>
    <t>Těsnění spár zálivkou za studena pro komůrky š 10 mm hl 25 mm bez těsnicího profilu</t>
  </si>
  <si>
    <t>290430297</t>
  </si>
  <si>
    <t>Utěsnění dilatačních spár zálivkou za studena v cementobetonovém nebo živičném krytu včetně adhezního nátěru bez těsnicího profilu pod zálivkou, pro komůrky šířky 10 mm, hloubky 25 mm</t>
  </si>
  <si>
    <t>29</t>
  </si>
  <si>
    <t>919735111</t>
  </si>
  <si>
    <t>Řezání stávajícího živičného krytu hl do 50 mm</t>
  </si>
  <si>
    <t>-50280918</t>
  </si>
  <si>
    <t>Řezání stávajícího živičného krytu nebo podkladu hloubky do 50 mm</t>
  </si>
  <si>
    <t>"řezání dle výk. výměr" 16,5</t>
  </si>
  <si>
    <t>30</t>
  </si>
  <si>
    <t>935932314</t>
  </si>
  <si>
    <t>Odvodňovací plastový žlab pro zatížení C250 vnitřní š 100 mm s roštem můstkovým z litiny</t>
  </si>
  <si>
    <t>1266777833</t>
  </si>
  <si>
    <t>Odvodňovací plastový žlab pro třídu zatížení C 250 vnitřní šířky 100 mm s krycím roštem můstkovým z litiny</t>
  </si>
  <si>
    <t>"odvodňovací žlab dle výk. výměr" 3,5</t>
  </si>
  <si>
    <t>31</t>
  </si>
  <si>
    <t>966006132</t>
  </si>
  <si>
    <t>Odstranění značek dopravních nebo orientačních se sloupky s betonovými patkami</t>
  </si>
  <si>
    <t>595698450</t>
  </si>
  <si>
    <t>Odstranění dopravních nebo orientačních značek se sloupkem s uložením hmot na vzdálenost do 20 m nebo s naložením na dopravní prostředek, se zásypem jam a jeho zhutněním s betonovou patkou</t>
  </si>
  <si>
    <t>997</t>
  </si>
  <si>
    <t>Přesun sutě</t>
  </si>
  <si>
    <t>32</t>
  </si>
  <si>
    <t>997221551</t>
  </si>
  <si>
    <t>Vodorovná doprava suti ze sypkých materiálů do 1 km</t>
  </si>
  <si>
    <t>t</t>
  </si>
  <si>
    <t>504217502</t>
  </si>
  <si>
    <t>Vodorovná doprava suti bez naložení, ale se složením a s hrubým urovnáním ze sypkých materiálů, na vzdálenost do 1 km</t>
  </si>
  <si>
    <t>Na deponii dle učení stavebníka 1 km</t>
  </si>
  <si>
    <t>"Vyfrézovaný materiál" 0,718</t>
  </si>
  <si>
    <t>998</t>
  </si>
  <si>
    <t>Přesun hmot</t>
  </si>
  <si>
    <t>33</t>
  </si>
  <si>
    <t>998223011</t>
  </si>
  <si>
    <t>Přesun hmot pro pozemní komunikace s krytem dlážděným</t>
  </si>
  <si>
    <t>-649799546</t>
  </si>
  <si>
    <t>Přesun hmot pro pozemní komunikace s krytem dlážděným dopravní vzdálenost do 200 m jakékoliv délky objektu</t>
  </si>
  <si>
    <t>101b - Chodník – Ovčárna – 1. etapa (neuznatelné náklady)</t>
  </si>
  <si>
    <t>111251101</t>
  </si>
  <si>
    <t>Odstranění křovin a stromů průměru kmene do 100 mm i s kořeny sklonu terénu do 1:5 z celkové plochy do 100 m2 strojně</t>
  </si>
  <si>
    <t>-1783308778</t>
  </si>
  <si>
    <t>Odstranění křovin a stromů s odstraněním kořenů strojně průměru kmene do 100 mm v rovině nebo ve svahu sklonu terénu do 1:5, při celkové ploše do 100 m2</t>
  </si>
  <si>
    <t>"pro odstranění keřů, dle výk. výměr" 10,0</t>
  </si>
  <si>
    <t>112155315</t>
  </si>
  <si>
    <t>Štěpkování keřového porostu hustého s naložením</t>
  </si>
  <si>
    <t>180665739</t>
  </si>
  <si>
    <t>Štěpkování s naložením na dopravní prostředek a odvozem do 20 km keřového porostu hustého</t>
  </si>
  <si>
    <t>"odstraněných keřů, dle výk. výměr" 10,0</t>
  </si>
  <si>
    <t>včetně přepravy na deponi stavebníka do 1 km</t>
  </si>
  <si>
    <t>"bere se cca 20% odkopávky" 32,49*0,2</t>
  </si>
  <si>
    <t>"odhumusování tl. 0.1 m, dle výk. výměr" 188,5</t>
  </si>
  <si>
    <t>"výkop pro konstrukci vozovky dle výk. výměr" 32,49</t>
  </si>
  <si>
    <t>"dle výk. výměr" (188,5-69,5)*0,1</t>
  </si>
  <si>
    <t>"odkopávka" 32,49</t>
  </si>
  <si>
    <t>"odečte se dod. násyp" -6,72</t>
  </si>
  <si>
    <t>"pro dodatečný násyp dle výk. výměr" 6,72</t>
  </si>
  <si>
    <t>181351003</t>
  </si>
  <si>
    <t>Rozprostření ornice tl vrstvy do 200 mm pl do 100 m2 v rovině nebo ve svahu do 1:5 strojně</t>
  </si>
  <si>
    <t>160455051</t>
  </si>
  <si>
    <t>Rozprostření a urovnání ornice v rovině nebo ve svahu sklonu do 1:5 strojně při souvislé ploše do 100 m2, tl. vrstvy do 200 mm</t>
  </si>
  <si>
    <t>"ohumusování v rovině tl.100 mm dle výk. výměr" 69,5</t>
  </si>
  <si>
    <t>181411131</t>
  </si>
  <si>
    <t>Založení parkového trávníku výsevem pl do 1000 m2 v rovině a ve svahu do 1:5</t>
  </si>
  <si>
    <t>-788904107</t>
  </si>
  <si>
    <t>Založení trávníku na půdě předem připravené plochy do 1000 m2 výsevem včetně utažení parkového v rovině nebo na svahu do 1:5</t>
  </si>
  <si>
    <t>"ohumusování v rovině dle výk. výměr" 69,5</t>
  </si>
  <si>
    <t>005724100</t>
  </si>
  <si>
    <t>osivo směs travní parková</t>
  </si>
  <si>
    <t>kg</t>
  </si>
  <si>
    <t>1211085951</t>
  </si>
  <si>
    <t>dle ohumusování dle výk. výměr, cca 0,03 kg/m2</t>
  </si>
  <si>
    <t>69,5*0,03</t>
  </si>
  <si>
    <t>185804312</t>
  </si>
  <si>
    <t>Zalití rostlin vodou plocha přes 20 m2</t>
  </si>
  <si>
    <t>-2133174130</t>
  </si>
  <si>
    <t>Zalití rostlin vodou plochy záhonů jednotlivě přes 20 m2</t>
  </si>
  <si>
    <t>uvažuje se 10x po 5l na 1 m2 travnatých ploch</t>
  </si>
  <si>
    <t>69,5*10*0,005</t>
  </si>
  <si>
    <t>181152301</t>
  </si>
  <si>
    <t>Úprava pláně pro silnice a dálnice v zářezech bez zhutnění</t>
  </si>
  <si>
    <t>508696017</t>
  </si>
  <si>
    <t>Úprava pláně na stavbách silnic a dálnic strojně v zářezech mimo skalních bez zhutnění</t>
  </si>
  <si>
    <t>"plocha chodníků a park. zálivů dle výk. výměr" 8,3+119,0</t>
  </si>
  <si>
    <t>"přičte se plocha obrubníků dle výk. výměr" (10,4*0,15)+(7,1*0,08)</t>
  </si>
  <si>
    <t>564851111</t>
  </si>
  <si>
    <t>Podklad ze štěrkodrtě ŠD plochy přes 100 m2 tl 150 mm</t>
  </si>
  <si>
    <t>1739009699</t>
  </si>
  <si>
    <t>Podklad ze štěrkodrti ŠD s rozprostřením a zhutněním plochy přes 100 m2, po zhutnění tl. 150 mm</t>
  </si>
  <si>
    <t>Pro konstrukci park. zálivů v tl. 150 mm ŠDa 0/32</t>
  </si>
  <si>
    <t>"nová kce park. zálivů tl. 390 mm dle výk. výměr" 119,0</t>
  </si>
  <si>
    <t>Pro konstrukci chodníků ve vjezdech v min. tl. 200 mm, prům. 210 mm, ŠDa 0/32</t>
  </si>
  <si>
    <t>"dle výk výměr" 8,3</t>
  </si>
  <si>
    <t>567921111</t>
  </si>
  <si>
    <t>Podklad z mezerovitého betonu MCB tl 120 mm</t>
  </si>
  <si>
    <t>1539341823</t>
  </si>
  <si>
    <t>Podklad z mezerovitého betonu MCB tl. 120 mm</t>
  </si>
  <si>
    <t>Pro konstrukci park. zálivů v tl. 120 mm, MCB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</si>
  <si>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</t>
  </si>
  <si>
    <t>plocha nového chodníku ve vjezdech</t>
  </si>
  <si>
    <t>"kce tl. 290 mm, dle výk. výměr" 8,3</t>
  </si>
  <si>
    <t>"plocha kce nového chodníku ve vjezdech, ZD, dle výk. výměr" 8,3</t>
  </si>
  <si>
    <t>8,3*1,02 'Přepočtené koeficientem množství</t>
  </si>
  <si>
    <t>596212213</t>
  </si>
  <si>
    <t>Kladení zámkové dlažby pozemních komunikací ručně tl 80 mm skupiny A pl přes 300 m2</t>
  </si>
  <si>
    <t>-626737534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</si>
  <si>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300 m2</t>
  </si>
  <si>
    <t>"nová konstrukce park.zálivů, dle výk. výměr" 119,0</t>
  </si>
  <si>
    <t>59245020</t>
  </si>
  <si>
    <t>dlažba tvar obdélník betonová 200x100x80mm přírodní</t>
  </si>
  <si>
    <t>1431007454</t>
  </si>
  <si>
    <t>"nová kce park. zálivu v místech sjezdů, dle výk. výměr" 33,3</t>
  </si>
  <si>
    <t>přičteno ztratné 3%</t>
  </si>
  <si>
    <t>33,3*1,03 'Přepočtené koeficientem množství</t>
  </si>
  <si>
    <t>59245005</t>
  </si>
  <si>
    <t>dlažba tvar obdélník betonová 200x100x80mm barevná</t>
  </si>
  <si>
    <t>392144172</t>
  </si>
  <si>
    <t>"parkovací zálivy, barva červená, dle výk. výměr" 119,0-33,3</t>
  </si>
  <si>
    <t>85,7*1,03 'Přepočtené koeficientem množství</t>
  </si>
  <si>
    <t>"zvýšení i snížení, dle výk. výměr" 3</t>
  </si>
  <si>
    <t>"osazení bet. silničních obrubníků do lože z betonu C20/25n XF3 dle výk. výměr" 10,4</t>
  </si>
  <si>
    <t>"bet. silniční obrubníky dle výk. výměr" 10,4</t>
  </si>
  <si>
    <t>"osazení bet. parkových obrubníků do lože z betonu C20/25n XF3 dle výk. výměr" 7,1</t>
  </si>
  <si>
    <t>"bet. parkové obrubníky dle výk. výměr" 7,1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</si>
</sst>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6" t="s">
        <v>14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2"/>
      <c r="AQ5" s="22"/>
      <c r="AR5" s="20"/>
      <c r="BE5" s="253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8" t="s">
        <v>17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2"/>
      <c r="AQ6" s="22"/>
      <c r="AR6" s="20"/>
      <c r="BE6" s="254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4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4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4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54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254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4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30</v>
      </c>
      <c r="AO13" s="22"/>
      <c r="AP13" s="22"/>
      <c r="AQ13" s="22"/>
      <c r="AR13" s="20"/>
      <c r="BE13" s="254"/>
      <c r="BS13" s="17" t="s">
        <v>6</v>
      </c>
    </row>
    <row r="14" spans="1:74" ht="12.75">
      <c r="B14" s="21"/>
      <c r="C14" s="22"/>
      <c r="D14" s="22"/>
      <c r="E14" s="259" t="s">
        <v>30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254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4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54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54"/>
      <c r="BS17" s="17" t="s">
        <v>33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4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54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54"/>
      <c r="BS20" s="17" t="s">
        <v>33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4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4"/>
    </row>
    <row r="23" spans="1:71" s="1" customFormat="1" ht="24" customHeight="1">
      <c r="B23" s="21"/>
      <c r="C23" s="22"/>
      <c r="D23" s="22"/>
      <c r="E23" s="261" t="s">
        <v>37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2"/>
      <c r="AP23" s="22"/>
      <c r="AQ23" s="22"/>
      <c r="AR23" s="20"/>
      <c r="BE23" s="254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4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4"/>
    </row>
    <row r="26" spans="1:71" s="2" customFormat="1" ht="25.9" customHeight="1">
      <c r="A26" s="34"/>
      <c r="B26" s="35"/>
      <c r="C26" s="36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2">
        <f>ROUND(AG94,2)</f>
        <v>0</v>
      </c>
      <c r="AL26" s="263"/>
      <c r="AM26" s="263"/>
      <c r="AN26" s="263"/>
      <c r="AO26" s="263"/>
      <c r="AP26" s="36"/>
      <c r="AQ26" s="36"/>
      <c r="AR26" s="39"/>
      <c r="BE26" s="254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4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4" t="s">
        <v>39</v>
      </c>
      <c r="M28" s="264"/>
      <c r="N28" s="264"/>
      <c r="O28" s="264"/>
      <c r="P28" s="264"/>
      <c r="Q28" s="36"/>
      <c r="R28" s="36"/>
      <c r="S28" s="36"/>
      <c r="T28" s="36"/>
      <c r="U28" s="36"/>
      <c r="V28" s="36"/>
      <c r="W28" s="264" t="s">
        <v>40</v>
      </c>
      <c r="X28" s="264"/>
      <c r="Y28" s="264"/>
      <c r="Z28" s="264"/>
      <c r="AA28" s="264"/>
      <c r="AB28" s="264"/>
      <c r="AC28" s="264"/>
      <c r="AD28" s="264"/>
      <c r="AE28" s="264"/>
      <c r="AF28" s="36"/>
      <c r="AG28" s="36"/>
      <c r="AH28" s="36"/>
      <c r="AI28" s="36"/>
      <c r="AJ28" s="36"/>
      <c r="AK28" s="264" t="s">
        <v>41</v>
      </c>
      <c r="AL28" s="264"/>
      <c r="AM28" s="264"/>
      <c r="AN28" s="264"/>
      <c r="AO28" s="264"/>
      <c r="AP28" s="36"/>
      <c r="AQ28" s="36"/>
      <c r="AR28" s="39"/>
      <c r="BE28" s="254"/>
    </row>
    <row r="29" spans="1:71" s="3" customFormat="1" ht="14.45" customHeight="1">
      <c r="B29" s="40"/>
      <c r="C29" s="41"/>
      <c r="D29" s="29" t="s">
        <v>42</v>
      </c>
      <c r="E29" s="41"/>
      <c r="F29" s="29" t="s">
        <v>43</v>
      </c>
      <c r="G29" s="41"/>
      <c r="H29" s="41"/>
      <c r="I29" s="41"/>
      <c r="J29" s="41"/>
      <c r="K29" s="41"/>
      <c r="L29" s="267">
        <v>0.21</v>
      </c>
      <c r="M29" s="266"/>
      <c r="N29" s="266"/>
      <c r="O29" s="266"/>
      <c r="P29" s="266"/>
      <c r="Q29" s="41"/>
      <c r="R29" s="41"/>
      <c r="S29" s="41"/>
      <c r="T29" s="41"/>
      <c r="U29" s="41"/>
      <c r="V29" s="41"/>
      <c r="W29" s="265">
        <f>ROUND(AZ94, 2)</f>
        <v>0</v>
      </c>
      <c r="X29" s="266"/>
      <c r="Y29" s="266"/>
      <c r="Z29" s="266"/>
      <c r="AA29" s="266"/>
      <c r="AB29" s="266"/>
      <c r="AC29" s="266"/>
      <c r="AD29" s="266"/>
      <c r="AE29" s="266"/>
      <c r="AF29" s="41"/>
      <c r="AG29" s="41"/>
      <c r="AH29" s="41"/>
      <c r="AI29" s="41"/>
      <c r="AJ29" s="41"/>
      <c r="AK29" s="265">
        <f>ROUND(AV94, 2)</f>
        <v>0</v>
      </c>
      <c r="AL29" s="266"/>
      <c r="AM29" s="266"/>
      <c r="AN29" s="266"/>
      <c r="AO29" s="266"/>
      <c r="AP29" s="41"/>
      <c r="AQ29" s="41"/>
      <c r="AR29" s="42"/>
      <c r="BE29" s="255"/>
    </row>
    <row r="30" spans="1:71" s="3" customFormat="1" ht="14.45" customHeight="1">
      <c r="B30" s="40"/>
      <c r="C30" s="41"/>
      <c r="D30" s="41"/>
      <c r="E30" s="41"/>
      <c r="F30" s="29" t="s">
        <v>44</v>
      </c>
      <c r="G30" s="41"/>
      <c r="H30" s="41"/>
      <c r="I30" s="41"/>
      <c r="J30" s="41"/>
      <c r="K30" s="41"/>
      <c r="L30" s="267">
        <v>0.15</v>
      </c>
      <c r="M30" s="266"/>
      <c r="N30" s="266"/>
      <c r="O30" s="266"/>
      <c r="P30" s="266"/>
      <c r="Q30" s="41"/>
      <c r="R30" s="41"/>
      <c r="S30" s="41"/>
      <c r="T30" s="41"/>
      <c r="U30" s="41"/>
      <c r="V30" s="41"/>
      <c r="W30" s="265">
        <f>ROUND(BA94, 2)</f>
        <v>0</v>
      </c>
      <c r="X30" s="266"/>
      <c r="Y30" s="266"/>
      <c r="Z30" s="266"/>
      <c r="AA30" s="266"/>
      <c r="AB30" s="266"/>
      <c r="AC30" s="266"/>
      <c r="AD30" s="266"/>
      <c r="AE30" s="266"/>
      <c r="AF30" s="41"/>
      <c r="AG30" s="41"/>
      <c r="AH30" s="41"/>
      <c r="AI30" s="41"/>
      <c r="AJ30" s="41"/>
      <c r="AK30" s="265">
        <f>ROUND(AW94, 2)</f>
        <v>0</v>
      </c>
      <c r="AL30" s="266"/>
      <c r="AM30" s="266"/>
      <c r="AN30" s="266"/>
      <c r="AO30" s="266"/>
      <c r="AP30" s="41"/>
      <c r="AQ30" s="41"/>
      <c r="AR30" s="42"/>
      <c r="BE30" s="255"/>
    </row>
    <row r="31" spans="1:71" s="3" customFormat="1" ht="14.45" hidden="1" customHeight="1">
      <c r="B31" s="40"/>
      <c r="C31" s="41"/>
      <c r="D31" s="41"/>
      <c r="E31" s="41"/>
      <c r="F31" s="29" t="s">
        <v>45</v>
      </c>
      <c r="G31" s="41"/>
      <c r="H31" s="41"/>
      <c r="I31" s="41"/>
      <c r="J31" s="41"/>
      <c r="K31" s="41"/>
      <c r="L31" s="267">
        <v>0.21</v>
      </c>
      <c r="M31" s="266"/>
      <c r="N31" s="266"/>
      <c r="O31" s="266"/>
      <c r="P31" s="266"/>
      <c r="Q31" s="41"/>
      <c r="R31" s="41"/>
      <c r="S31" s="41"/>
      <c r="T31" s="41"/>
      <c r="U31" s="41"/>
      <c r="V31" s="41"/>
      <c r="W31" s="265">
        <f>ROUND(BB94, 2)</f>
        <v>0</v>
      </c>
      <c r="X31" s="266"/>
      <c r="Y31" s="266"/>
      <c r="Z31" s="266"/>
      <c r="AA31" s="266"/>
      <c r="AB31" s="266"/>
      <c r="AC31" s="266"/>
      <c r="AD31" s="266"/>
      <c r="AE31" s="266"/>
      <c r="AF31" s="41"/>
      <c r="AG31" s="41"/>
      <c r="AH31" s="41"/>
      <c r="AI31" s="41"/>
      <c r="AJ31" s="41"/>
      <c r="AK31" s="265">
        <v>0</v>
      </c>
      <c r="AL31" s="266"/>
      <c r="AM31" s="266"/>
      <c r="AN31" s="266"/>
      <c r="AO31" s="266"/>
      <c r="AP31" s="41"/>
      <c r="AQ31" s="41"/>
      <c r="AR31" s="42"/>
      <c r="BE31" s="255"/>
    </row>
    <row r="32" spans="1:71" s="3" customFormat="1" ht="14.45" hidden="1" customHeight="1">
      <c r="B32" s="40"/>
      <c r="C32" s="41"/>
      <c r="D32" s="41"/>
      <c r="E32" s="41"/>
      <c r="F32" s="29" t="s">
        <v>46</v>
      </c>
      <c r="G32" s="41"/>
      <c r="H32" s="41"/>
      <c r="I32" s="41"/>
      <c r="J32" s="41"/>
      <c r="K32" s="41"/>
      <c r="L32" s="267">
        <v>0.15</v>
      </c>
      <c r="M32" s="266"/>
      <c r="N32" s="266"/>
      <c r="O32" s="266"/>
      <c r="P32" s="266"/>
      <c r="Q32" s="41"/>
      <c r="R32" s="41"/>
      <c r="S32" s="41"/>
      <c r="T32" s="41"/>
      <c r="U32" s="41"/>
      <c r="V32" s="41"/>
      <c r="W32" s="265">
        <f>ROUND(BC94, 2)</f>
        <v>0</v>
      </c>
      <c r="X32" s="266"/>
      <c r="Y32" s="266"/>
      <c r="Z32" s="266"/>
      <c r="AA32" s="266"/>
      <c r="AB32" s="266"/>
      <c r="AC32" s="266"/>
      <c r="AD32" s="266"/>
      <c r="AE32" s="266"/>
      <c r="AF32" s="41"/>
      <c r="AG32" s="41"/>
      <c r="AH32" s="41"/>
      <c r="AI32" s="41"/>
      <c r="AJ32" s="41"/>
      <c r="AK32" s="265">
        <v>0</v>
      </c>
      <c r="AL32" s="266"/>
      <c r="AM32" s="266"/>
      <c r="AN32" s="266"/>
      <c r="AO32" s="266"/>
      <c r="AP32" s="41"/>
      <c r="AQ32" s="41"/>
      <c r="AR32" s="42"/>
      <c r="BE32" s="255"/>
    </row>
    <row r="33" spans="1:57" s="3" customFormat="1" ht="14.45" hidden="1" customHeight="1">
      <c r="B33" s="40"/>
      <c r="C33" s="41"/>
      <c r="D33" s="41"/>
      <c r="E33" s="41"/>
      <c r="F33" s="29" t="s">
        <v>47</v>
      </c>
      <c r="G33" s="41"/>
      <c r="H33" s="41"/>
      <c r="I33" s="41"/>
      <c r="J33" s="41"/>
      <c r="K33" s="41"/>
      <c r="L33" s="267">
        <v>0</v>
      </c>
      <c r="M33" s="266"/>
      <c r="N33" s="266"/>
      <c r="O33" s="266"/>
      <c r="P33" s="266"/>
      <c r="Q33" s="41"/>
      <c r="R33" s="41"/>
      <c r="S33" s="41"/>
      <c r="T33" s="41"/>
      <c r="U33" s="41"/>
      <c r="V33" s="41"/>
      <c r="W33" s="265">
        <f>ROUND(BD94, 2)</f>
        <v>0</v>
      </c>
      <c r="X33" s="266"/>
      <c r="Y33" s="266"/>
      <c r="Z33" s="266"/>
      <c r="AA33" s="266"/>
      <c r="AB33" s="266"/>
      <c r="AC33" s="266"/>
      <c r="AD33" s="266"/>
      <c r="AE33" s="266"/>
      <c r="AF33" s="41"/>
      <c r="AG33" s="41"/>
      <c r="AH33" s="41"/>
      <c r="AI33" s="41"/>
      <c r="AJ33" s="41"/>
      <c r="AK33" s="265">
        <v>0</v>
      </c>
      <c r="AL33" s="266"/>
      <c r="AM33" s="266"/>
      <c r="AN33" s="266"/>
      <c r="AO33" s="266"/>
      <c r="AP33" s="41"/>
      <c r="AQ33" s="41"/>
      <c r="AR33" s="42"/>
      <c r="BE33" s="255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4"/>
    </row>
    <row r="35" spans="1:57" s="2" customFormat="1" ht="25.9" customHeight="1">
      <c r="A35" s="34"/>
      <c r="B35" s="35"/>
      <c r="C35" s="43"/>
      <c r="D35" s="44" t="s">
        <v>48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49</v>
      </c>
      <c r="U35" s="45"/>
      <c r="V35" s="45"/>
      <c r="W35" s="45"/>
      <c r="X35" s="268" t="s">
        <v>50</v>
      </c>
      <c r="Y35" s="269"/>
      <c r="Z35" s="269"/>
      <c r="AA35" s="269"/>
      <c r="AB35" s="269"/>
      <c r="AC35" s="45"/>
      <c r="AD35" s="45"/>
      <c r="AE35" s="45"/>
      <c r="AF35" s="45"/>
      <c r="AG35" s="45"/>
      <c r="AH35" s="45"/>
      <c r="AI35" s="45"/>
      <c r="AJ35" s="45"/>
      <c r="AK35" s="270">
        <f>SUM(AK26:AK33)</f>
        <v>0</v>
      </c>
      <c r="AL35" s="269"/>
      <c r="AM35" s="269"/>
      <c r="AN35" s="269"/>
      <c r="AO35" s="271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52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54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53</v>
      </c>
      <c r="AI60" s="38"/>
      <c r="AJ60" s="38"/>
      <c r="AK60" s="38"/>
      <c r="AL60" s="38"/>
      <c r="AM60" s="52" t="s">
        <v>54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56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54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53</v>
      </c>
      <c r="AI75" s="38"/>
      <c r="AJ75" s="38"/>
      <c r="AK75" s="38"/>
      <c r="AL75" s="38"/>
      <c r="AM75" s="52" t="s">
        <v>54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824_a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2" t="str">
        <f>K6</f>
        <v>Chodník podél sil. II/128 Nová Bystřice - Ovčárna - 1. etapa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Nová Bystřice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4" t="str">
        <f>IF(AN8= "","",AN8)</f>
        <v>25. 4. 2023</v>
      </c>
      <c r="AN87" s="274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Nová Bystřice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31</v>
      </c>
      <c r="AJ89" s="36"/>
      <c r="AK89" s="36"/>
      <c r="AL89" s="36"/>
      <c r="AM89" s="275" t="str">
        <f>IF(E17="","",E17)</f>
        <v>WAY project s.r.o.</v>
      </c>
      <c r="AN89" s="276"/>
      <c r="AO89" s="276"/>
      <c r="AP89" s="276"/>
      <c r="AQ89" s="36"/>
      <c r="AR89" s="39"/>
      <c r="AS89" s="277" t="s">
        <v>58</v>
      </c>
      <c r="AT89" s="278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34</v>
      </c>
      <c r="AJ90" s="36"/>
      <c r="AK90" s="36"/>
      <c r="AL90" s="36"/>
      <c r="AM90" s="275" t="str">
        <f>IF(E20="","",E20)</f>
        <v xml:space="preserve"> </v>
      </c>
      <c r="AN90" s="276"/>
      <c r="AO90" s="276"/>
      <c r="AP90" s="276"/>
      <c r="AQ90" s="36"/>
      <c r="AR90" s="39"/>
      <c r="AS90" s="279"/>
      <c r="AT90" s="280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1"/>
      <c r="AT91" s="282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3" t="s">
        <v>59</v>
      </c>
      <c r="D92" s="284"/>
      <c r="E92" s="284"/>
      <c r="F92" s="284"/>
      <c r="G92" s="284"/>
      <c r="H92" s="73"/>
      <c r="I92" s="285" t="s">
        <v>60</v>
      </c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6" t="s">
        <v>61</v>
      </c>
      <c r="AH92" s="284"/>
      <c r="AI92" s="284"/>
      <c r="AJ92" s="284"/>
      <c r="AK92" s="284"/>
      <c r="AL92" s="284"/>
      <c r="AM92" s="284"/>
      <c r="AN92" s="285" t="s">
        <v>62</v>
      </c>
      <c r="AO92" s="284"/>
      <c r="AP92" s="287"/>
      <c r="AQ92" s="74" t="s">
        <v>63</v>
      </c>
      <c r="AR92" s="39"/>
      <c r="AS92" s="75" t="s">
        <v>64</v>
      </c>
      <c r="AT92" s="76" t="s">
        <v>65</v>
      </c>
      <c r="AU92" s="76" t="s">
        <v>66</v>
      </c>
      <c r="AV92" s="76" t="s">
        <v>67</v>
      </c>
      <c r="AW92" s="76" t="s">
        <v>68</v>
      </c>
      <c r="AX92" s="76" t="s">
        <v>69</v>
      </c>
      <c r="AY92" s="76" t="s">
        <v>70</v>
      </c>
      <c r="AZ92" s="76" t="s">
        <v>71</v>
      </c>
      <c r="BA92" s="76" t="s">
        <v>72</v>
      </c>
      <c r="BB92" s="76" t="s">
        <v>73</v>
      </c>
      <c r="BC92" s="76" t="s">
        <v>74</v>
      </c>
      <c r="BD92" s="77" t="s">
        <v>75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76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1">
        <f>ROUND(SUM(AG95:AG97),2)</f>
        <v>0</v>
      </c>
      <c r="AH94" s="291"/>
      <c r="AI94" s="291"/>
      <c r="AJ94" s="291"/>
      <c r="AK94" s="291"/>
      <c r="AL94" s="291"/>
      <c r="AM94" s="291"/>
      <c r="AN94" s="292">
        <f>SUM(AG94,AT94)</f>
        <v>0</v>
      </c>
      <c r="AO94" s="292"/>
      <c r="AP94" s="292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77</v>
      </c>
      <c r="BT94" s="91" t="s">
        <v>78</v>
      </c>
      <c r="BU94" s="92" t="s">
        <v>79</v>
      </c>
      <c r="BV94" s="91" t="s">
        <v>80</v>
      </c>
      <c r="BW94" s="91" t="s">
        <v>5</v>
      </c>
      <c r="BX94" s="91" t="s">
        <v>81</v>
      </c>
      <c r="CL94" s="91" t="s">
        <v>1</v>
      </c>
    </row>
    <row r="95" spans="1:91" s="7" customFormat="1" ht="24.75" customHeight="1">
      <c r="A95" s="93" t="s">
        <v>82</v>
      </c>
      <c r="B95" s="94"/>
      <c r="C95" s="95"/>
      <c r="D95" s="290" t="s">
        <v>83</v>
      </c>
      <c r="E95" s="290"/>
      <c r="F95" s="290"/>
      <c r="G95" s="290"/>
      <c r="H95" s="290"/>
      <c r="I95" s="96"/>
      <c r="J95" s="290" t="s">
        <v>84</v>
      </c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88">
        <f>'02 - Ostatní a vedlejší n...'!J30</f>
        <v>0</v>
      </c>
      <c r="AH95" s="289"/>
      <c r="AI95" s="289"/>
      <c r="AJ95" s="289"/>
      <c r="AK95" s="289"/>
      <c r="AL95" s="289"/>
      <c r="AM95" s="289"/>
      <c r="AN95" s="288">
        <f>SUM(AG95,AT95)</f>
        <v>0</v>
      </c>
      <c r="AO95" s="289"/>
      <c r="AP95" s="289"/>
      <c r="AQ95" s="97" t="s">
        <v>85</v>
      </c>
      <c r="AR95" s="98"/>
      <c r="AS95" s="99">
        <v>0</v>
      </c>
      <c r="AT95" s="100">
        <f>ROUND(SUM(AV95:AW95),2)</f>
        <v>0</v>
      </c>
      <c r="AU95" s="101">
        <f>'02 - Ostatní a vedlejší n...'!P117</f>
        <v>0</v>
      </c>
      <c r="AV95" s="100">
        <f>'02 - Ostatní a vedlejší n...'!J33</f>
        <v>0</v>
      </c>
      <c r="AW95" s="100">
        <f>'02 - Ostatní a vedlejší n...'!J34</f>
        <v>0</v>
      </c>
      <c r="AX95" s="100">
        <f>'02 - Ostatní a vedlejší n...'!J35</f>
        <v>0</v>
      </c>
      <c r="AY95" s="100">
        <f>'02 - Ostatní a vedlejší n...'!J36</f>
        <v>0</v>
      </c>
      <c r="AZ95" s="100">
        <f>'02 - Ostatní a vedlejší n...'!F33</f>
        <v>0</v>
      </c>
      <c r="BA95" s="100">
        <f>'02 - Ostatní a vedlejší n...'!F34</f>
        <v>0</v>
      </c>
      <c r="BB95" s="100">
        <f>'02 - Ostatní a vedlejší n...'!F35</f>
        <v>0</v>
      </c>
      <c r="BC95" s="100">
        <f>'02 - Ostatní a vedlejší n...'!F36</f>
        <v>0</v>
      </c>
      <c r="BD95" s="102">
        <f>'02 - Ostatní a vedlejší n...'!F37</f>
        <v>0</v>
      </c>
      <c r="BT95" s="103" t="s">
        <v>86</v>
      </c>
      <c r="BV95" s="103" t="s">
        <v>80</v>
      </c>
      <c r="BW95" s="103" t="s">
        <v>87</v>
      </c>
      <c r="BX95" s="103" t="s">
        <v>5</v>
      </c>
      <c r="CL95" s="103" t="s">
        <v>1</v>
      </c>
      <c r="CM95" s="103" t="s">
        <v>88</v>
      </c>
    </row>
    <row r="96" spans="1:91" s="7" customFormat="1" ht="24.75" customHeight="1">
      <c r="A96" s="93" t="s">
        <v>82</v>
      </c>
      <c r="B96" s="94"/>
      <c r="C96" s="95"/>
      <c r="D96" s="290" t="s">
        <v>89</v>
      </c>
      <c r="E96" s="290"/>
      <c r="F96" s="290"/>
      <c r="G96" s="290"/>
      <c r="H96" s="290"/>
      <c r="I96" s="96"/>
      <c r="J96" s="290" t="s">
        <v>90</v>
      </c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88">
        <f>'101a - Chodník – Ovčárna ...'!J30</f>
        <v>0</v>
      </c>
      <c r="AH96" s="289"/>
      <c r="AI96" s="289"/>
      <c r="AJ96" s="289"/>
      <c r="AK96" s="289"/>
      <c r="AL96" s="289"/>
      <c r="AM96" s="289"/>
      <c r="AN96" s="288">
        <f>SUM(AG96,AT96)</f>
        <v>0</v>
      </c>
      <c r="AO96" s="289"/>
      <c r="AP96" s="289"/>
      <c r="AQ96" s="97" t="s">
        <v>91</v>
      </c>
      <c r="AR96" s="98"/>
      <c r="AS96" s="99">
        <v>0</v>
      </c>
      <c r="AT96" s="100">
        <f>ROUND(SUM(AV96:AW96),2)</f>
        <v>0</v>
      </c>
      <c r="AU96" s="101">
        <f>'101a - Chodník – Ovčárna ...'!P123</f>
        <v>0</v>
      </c>
      <c r="AV96" s="100">
        <f>'101a - Chodník – Ovčárna ...'!J33</f>
        <v>0</v>
      </c>
      <c r="AW96" s="100">
        <f>'101a - Chodník – Ovčárna ...'!J34</f>
        <v>0</v>
      </c>
      <c r="AX96" s="100">
        <f>'101a - Chodník – Ovčárna ...'!J35</f>
        <v>0</v>
      </c>
      <c r="AY96" s="100">
        <f>'101a - Chodník – Ovčárna ...'!J36</f>
        <v>0</v>
      </c>
      <c r="AZ96" s="100">
        <f>'101a - Chodník – Ovčárna ...'!F33</f>
        <v>0</v>
      </c>
      <c r="BA96" s="100">
        <f>'101a - Chodník – Ovčárna ...'!F34</f>
        <v>0</v>
      </c>
      <c r="BB96" s="100">
        <f>'101a - Chodník – Ovčárna ...'!F35</f>
        <v>0</v>
      </c>
      <c r="BC96" s="100">
        <f>'101a - Chodník – Ovčárna ...'!F36</f>
        <v>0</v>
      </c>
      <c r="BD96" s="102">
        <f>'101a - Chodník – Ovčárna ...'!F37</f>
        <v>0</v>
      </c>
      <c r="BT96" s="103" t="s">
        <v>86</v>
      </c>
      <c r="BV96" s="103" t="s">
        <v>80</v>
      </c>
      <c r="BW96" s="103" t="s">
        <v>92</v>
      </c>
      <c r="BX96" s="103" t="s">
        <v>5</v>
      </c>
      <c r="CL96" s="103" t="s">
        <v>93</v>
      </c>
      <c r="CM96" s="103" t="s">
        <v>88</v>
      </c>
    </row>
    <row r="97" spans="1:91" s="7" customFormat="1" ht="24.75" customHeight="1">
      <c r="A97" s="93" t="s">
        <v>82</v>
      </c>
      <c r="B97" s="94"/>
      <c r="C97" s="95"/>
      <c r="D97" s="290" t="s">
        <v>94</v>
      </c>
      <c r="E97" s="290"/>
      <c r="F97" s="290"/>
      <c r="G97" s="290"/>
      <c r="H97" s="290"/>
      <c r="I97" s="96"/>
      <c r="J97" s="290" t="s">
        <v>95</v>
      </c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88">
        <f>'101b - Chodník – Ovčárna ...'!J30</f>
        <v>0</v>
      </c>
      <c r="AH97" s="289"/>
      <c r="AI97" s="289"/>
      <c r="AJ97" s="289"/>
      <c r="AK97" s="289"/>
      <c r="AL97" s="289"/>
      <c r="AM97" s="289"/>
      <c r="AN97" s="288">
        <f>SUM(AG97,AT97)</f>
        <v>0</v>
      </c>
      <c r="AO97" s="289"/>
      <c r="AP97" s="289"/>
      <c r="AQ97" s="97" t="s">
        <v>91</v>
      </c>
      <c r="AR97" s="98"/>
      <c r="AS97" s="104">
        <v>0</v>
      </c>
      <c r="AT97" s="105">
        <f>ROUND(SUM(AV97:AW97),2)</f>
        <v>0</v>
      </c>
      <c r="AU97" s="106">
        <f>'101b - Chodník – Ovčárna ...'!P122</f>
        <v>0</v>
      </c>
      <c r="AV97" s="105">
        <f>'101b - Chodník – Ovčárna ...'!J33</f>
        <v>0</v>
      </c>
      <c r="AW97" s="105">
        <f>'101b - Chodník – Ovčárna ...'!J34</f>
        <v>0</v>
      </c>
      <c r="AX97" s="105">
        <f>'101b - Chodník – Ovčárna ...'!J35</f>
        <v>0</v>
      </c>
      <c r="AY97" s="105">
        <f>'101b - Chodník – Ovčárna ...'!J36</f>
        <v>0</v>
      </c>
      <c r="AZ97" s="105">
        <f>'101b - Chodník – Ovčárna ...'!F33</f>
        <v>0</v>
      </c>
      <c r="BA97" s="105">
        <f>'101b - Chodník – Ovčárna ...'!F34</f>
        <v>0</v>
      </c>
      <c r="BB97" s="105">
        <f>'101b - Chodník – Ovčárna ...'!F35</f>
        <v>0</v>
      </c>
      <c r="BC97" s="105">
        <f>'101b - Chodník – Ovčárna ...'!F36</f>
        <v>0</v>
      </c>
      <c r="BD97" s="107">
        <f>'101b - Chodník – Ovčárna ...'!F37</f>
        <v>0</v>
      </c>
      <c r="BT97" s="103" t="s">
        <v>86</v>
      </c>
      <c r="BV97" s="103" t="s">
        <v>80</v>
      </c>
      <c r="BW97" s="103" t="s">
        <v>96</v>
      </c>
      <c r="BX97" s="103" t="s">
        <v>5</v>
      </c>
      <c r="CL97" s="103" t="s">
        <v>93</v>
      </c>
      <c r="CM97" s="103" t="s">
        <v>88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7L34ML2WFzHlkrMmba89MtSym+zGncF31hexUz3LZZERxeSwvDCEM+MRKv7xjM5O/fixH0OoMW68uYVD1qQZDg==" saltValue="B3W4HTdXFqizecgsWNK9nIUws4GZ9lRj9swhXNxSvgvy1tIS2wdIVetCtTaSiyJbn2ejGanzyP1GnBo2wqqdV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2 - Ostatní a vedlejší n...'!C2" display="/"/>
    <hyperlink ref="A96" location="'101a - Chodník – Ovčárna ...'!C2" display="/"/>
    <hyperlink ref="A97" location="'101b - Chodník – Ovčárna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7" t="s">
        <v>87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88</v>
      </c>
    </row>
    <row r="4" spans="1:46" s="1" customFormat="1" ht="24.95" customHeight="1">
      <c r="B4" s="20"/>
      <c r="D4" s="110" t="s">
        <v>97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4" t="str">
        <f>'Rekapitulace stavby'!K6</f>
        <v>Chodník podél sil. II/128 Nová Bystřice - Ovčárna - 1. etapa</v>
      </c>
      <c r="F7" s="295"/>
      <c r="G7" s="295"/>
      <c r="H7" s="295"/>
      <c r="L7" s="20"/>
    </row>
    <row r="8" spans="1:46" s="2" customFormat="1" ht="12" customHeight="1">
      <c r="A8" s="34"/>
      <c r="B8" s="39"/>
      <c r="C8" s="34"/>
      <c r="D8" s="112" t="s">
        <v>98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6" t="s">
        <v>99</v>
      </c>
      <c r="F9" s="297"/>
      <c r="G9" s="297"/>
      <c r="H9" s="297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25. 4. 2023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8" t="str">
        <f>'Rekapitulace stavby'!E14</f>
        <v>Vyplň údaj</v>
      </c>
      <c r="F18" s="299"/>
      <c r="G18" s="299"/>
      <c r="H18" s="299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32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0" t="s">
        <v>1</v>
      </c>
      <c r="F27" s="300"/>
      <c r="G27" s="300"/>
      <c r="H27" s="300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38</v>
      </c>
      <c r="E30" s="34"/>
      <c r="F30" s="34"/>
      <c r="G30" s="34"/>
      <c r="H30" s="34"/>
      <c r="I30" s="34"/>
      <c r="J30" s="120">
        <f>ROUND(J117,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40</v>
      </c>
      <c r="G32" s="34"/>
      <c r="H32" s="34"/>
      <c r="I32" s="121" t="s">
        <v>39</v>
      </c>
      <c r="J32" s="121" t="s">
        <v>41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42</v>
      </c>
      <c r="E33" s="112" t="s">
        <v>43</v>
      </c>
      <c r="F33" s="123">
        <f>ROUND((SUM(BE117:BE170)),  2)</f>
        <v>0</v>
      </c>
      <c r="G33" s="34"/>
      <c r="H33" s="34"/>
      <c r="I33" s="124">
        <v>0.21</v>
      </c>
      <c r="J33" s="123">
        <f>ROUND(((SUM(BE117:BE170))*I33),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44</v>
      </c>
      <c r="F34" s="123">
        <f>ROUND((SUM(BF117:BF170)),  2)</f>
        <v>0</v>
      </c>
      <c r="G34" s="34"/>
      <c r="H34" s="34"/>
      <c r="I34" s="124">
        <v>0.15</v>
      </c>
      <c r="J34" s="123">
        <f>ROUND(((SUM(BF117:BF170))*I34),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45</v>
      </c>
      <c r="F35" s="123">
        <f>ROUND((SUM(BG117:BG170)),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46</v>
      </c>
      <c r="F36" s="123">
        <f>ROUND((SUM(BH117:BH170)),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47</v>
      </c>
      <c r="F37" s="123">
        <f>ROUND((SUM(BI117:BI170)),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48</v>
      </c>
      <c r="E39" s="127"/>
      <c r="F39" s="127"/>
      <c r="G39" s="128" t="s">
        <v>49</v>
      </c>
      <c r="H39" s="129" t="s">
        <v>50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51</v>
      </c>
      <c r="E50" s="133"/>
      <c r="F50" s="133"/>
      <c r="G50" s="132" t="s">
        <v>52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53</v>
      </c>
      <c r="E61" s="135"/>
      <c r="F61" s="136" t="s">
        <v>54</v>
      </c>
      <c r="G61" s="134" t="s">
        <v>53</v>
      </c>
      <c r="H61" s="135"/>
      <c r="I61" s="135"/>
      <c r="J61" s="137" t="s">
        <v>54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55</v>
      </c>
      <c r="E65" s="138"/>
      <c r="F65" s="138"/>
      <c r="G65" s="132" t="s">
        <v>56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53</v>
      </c>
      <c r="E76" s="135"/>
      <c r="F76" s="136" t="s">
        <v>54</v>
      </c>
      <c r="G76" s="134" t="s">
        <v>53</v>
      </c>
      <c r="H76" s="135"/>
      <c r="I76" s="135"/>
      <c r="J76" s="137" t="s">
        <v>54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1" t="str">
        <f>E7</f>
        <v>Chodník podél sil. II/128 Nová Bystřice - Ovčárna - 1. etapa</v>
      </c>
      <c r="F85" s="302"/>
      <c r="G85" s="302"/>
      <c r="H85" s="30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2" t="str">
        <f>E9</f>
        <v>02 - Ostatní a vedlejší náklady (neuznatelné náklady)</v>
      </c>
      <c r="F87" s="303"/>
      <c r="G87" s="303"/>
      <c r="H87" s="30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Nová Bystřice</v>
      </c>
      <c r="G89" s="36"/>
      <c r="H89" s="36"/>
      <c r="I89" s="29" t="s">
        <v>22</v>
      </c>
      <c r="J89" s="66" t="str">
        <f>IF(J12="","",J12)</f>
        <v>25. 4. 2023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Město Nová Bystřice</v>
      </c>
      <c r="G91" s="36"/>
      <c r="H91" s="36"/>
      <c r="I91" s="29" t="s">
        <v>31</v>
      </c>
      <c r="J91" s="32" t="str">
        <f>E21</f>
        <v>WAY project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101</v>
      </c>
      <c r="D94" s="144"/>
      <c r="E94" s="144"/>
      <c r="F94" s="144"/>
      <c r="G94" s="144"/>
      <c r="H94" s="144"/>
      <c r="I94" s="144"/>
      <c r="J94" s="145" t="s">
        <v>102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103</v>
      </c>
      <c r="D96" s="36"/>
      <c r="E96" s="36"/>
      <c r="F96" s="36"/>
      <c r="G96" s="36"/>
      <c r="H96" s="36"/>
      <c r="I96" s="36"/>
      <c r="J96" s="84">
        <f>J117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104</v>
      </c>
    </row>
    <row r="97" spans="1:31" s="9" customFormat="1" ht="24.95" customHeight="1">
      <c r="B97" s="147"/>
      <c r="C97" s="148"/>
      <c r="D97" s="149" t="s">
        <v>105</v>
      </c>
      <c r="E97" s="150"/>
      <c r="F97" s="150"/>
      <c r="G97" s="150"/>
      <c r="H97" s="150"/>
      <c r="I97" s="150"/>
      <c r="J97" s="151">
        <f>J118</f>
        <v>0</v>
      </c>
      <c r="K97" s="148"/>
      <c r="L97" s="152"/>
    </row>
    <row r="98" spans="1:31" s="2" customFormat="1" ht="21.75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pans="1:3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3" spans="1:31" s="2" customFormat="1" ht="6.95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24.95" customHeight="1">
      <c r="A104" s="34"/>
      <c r="B104" s="35"/>
      <c r="C104" s="23" t="s">
        <v>106</v>
      </c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12" customHeight="1">
      <c r="A106" s="34"/>
      <c r="B106" s="35"/>
      <c r="C106" s="29" t="s">
        <v>16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6.5" customHeight="1">
      <c r="A107" s="34"/>
      <c r="B107" s="35"/>
      <c r="C107" s="36"/>
      <c r="D107" s="36"/>
      <c r="E107" s="301" t="str">
        <f>E7</f>
        <v>Chodník podél sil. II/128 Nová Bystřice - Ovčárna - 1. etapa</v>
      </c>
      <c r="F107" s="302"/>
      <c r="G107" s="302"/>
      <c r="H107" s="302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98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6.5" customHeight="1">
      <c r="A109" s="34"/>
      <c r="B109" s="35"/>
      <c r="C109" s="36"/>
      <c r="D109" s="36"/>
      <c r="E109" s="272" t="str">
        <f>E9</f>
        <v>02 - Ostatní a vedlejší náklady (neuznatelné náklady)</v>
      </c>
      <c r="F109" s="303"/>
      <c r="G109" s="303"/>
      <c r="H109" s="303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20</v>
      </c>
      <c r="D111" s="36"/>
      <c r="E111" s="36"/>
      <c r="F111" s="27" t="str">
        <f>F12</f>
        <v>Nová Bystřice</v>
      </c>
      <c r="G111" s="36"/>
      <c r="H111" s="36"/>
      <c r="I111" s="29" t="s">
        <v>22</v>
      </c>
      <c r="J111" s="66" t="str">
        <f>IF(J12="","",J12)</f>
        <v>25. 4. 2023</v>
      </c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5.2" customHeight="1">
      <c r="A113" s="34"/>
      <c r="B113" s="35"/>
      <c r="C113" s="29" t="s">
        <v>24</v>
      </c>
      <c r="D113" s="36"/>
      <c r="E113" s="36"/>
      <c r="F113" s="27" t="str">
        <f>E15</f>
        <v>Město Nová Bystřice</v>
      </c>
      <c r="G113" s="36"/>
      <c r="H113" s="36"/>
      <c r="I113" s="29" t="s">
        <v>31</v>
      </c>
      <c r="J113" s="32" t="str">
        <f>E21</f>
        <v>WAY project s.r.o.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2" customHeight="1">
      <c r="A114" s="34"/>
      <c r="B114" s="35"/>
      <c r="C114" s="29" t="s">
        <v>29</v>
      </c>
      <c r="D114" s="36"/>
      <c r="E114" s="36"/>
      <c r="F114" s="27" t="str">
        <f>IF(E18="","",E18)</f>
        <v>Vyplň údaj</v>
      </c>
      <c r="G114" s="36"/>
      <c r="H114" s="36"/>
      <c r="I114" s="29" t="s">
        <v>34</v>
      </c>
      <c r="J114" s="32" t="str">
        <f>E24</f>
        <v xml:space="preserve"> 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0.3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10" customFormat="1" ht="29.25" customHeight="1">
      <c r="A116" s="153"/>
      <c r="B116" s="154"/>
      <c r="C116" s="155" t="s">
        <v>107</v>
      </c>
      <c r="D116" s="156" t="s">
        <v>63</v>
      </c>
      <c r="E116" s="156" t="s">
        <v>59</v>
      </c>
      <c r="F116" s="156" t="s">
        <v>60</v>
      </c>
      <c r="G116" s="156" t="s">
        <v>108</v>
      </c>
      <c r="H116" s="156" t="s">
        <v>109</v>
      </c>
      <c r="I116" s="156" t="s">
        <v>110</v>
      </c>
      <c r="J116" s="156" t="s">
        <v>102</v>
      </c>
      <c r="K116" s="157" t="s">
        <v>111</v>
      </c>
      <c r="L116" s="158"/>
      <c r="M116" s="75" t="s">
        <v>1</v>
      </c>
      <c r="N116" s="76" t="s">
        <v>42</v>
      </c>
      <c r="O116" s="76" t="s">
        <v>112</v>
      </c>
      <c r="P116" s="76" t="s">
        <v>113</v>
      </c>
      <c r="Q116" s="76" t="s">
        <v>114</v>
      </c>
      <c r="R116" s="76" t="s">
        <v>115</v>
      </c>
      <c r="S116" s="76" t="s">
        <v>116</v>
      </c>
      <c r="T116" s="77" t="s">
        <v>117</v>
      </c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</row>
    <row r="117" spans="1:65" s="2" customFormat="1" ht="22.9" customHeight="1">
      <c r="A117" s="34"/>
      <c r="B117" s="35"/>
      <c r="C117" s="82" t="s">
        <v>118</v>
      </c>
      <c r="D117" s="36"/>
      <c r="E117" s="36"/>
      <c r="F117" s="36"/>
      <c r="G117" s="36"/>
      <c r="H117" s="36"/>
      <c r="I117" s="36"/>
      <c r="J117" s="159">
        <f>BK117</f>
        <v>0</v>
      </c>
      <c r="K117" s="36"/>
      <c r="L117" s="39"/>
      <c r="M117" s="78"/>
      <c r="N117" s="160"/>
      <c r="O117" s="79"/>
      <c r="P117" s="161">
        <f>P118</f>
        <v>0</v>
      </c>
      <c r="Q117" s="79"/>
      <c r="R117" s="161">
        <f>R118</f>
        <v>0</v>
      </c>
      <c r="S117" s="79"/>
      <c r="T117" s="162">
        <f>T118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77</v>
      </c>
      <c r="AU117" s="17" t="s">
        <v>104</v>
      </c>
      <c r="BK117" s="163">
        <f>BK118</f>
        <v>0</v>
      </c>
    </row>
    <row r="118" spans="1:65" s="11" customFormat="1" ht="25.9" customHeight="1">
      <c r="B118" s="164"/>
      <c r="C118" s="165"/>
      <c r="D118" s="166" t="s">
        <v>77</v>
      </c>
      <c r="E118" s="167" t="s">
        <v>119</v>
      </c>
      <c r="F118" s="167" t="s">
        <v>120</v>
      </c>
      <c r="G118" s="165"/>
      <c r="H118" s="165"/>
      <c r="I118" s="168"/>
      <c r="J118" s="169">
        <f>BK118</f>
        <v>0</v>
      </c>
      <c r="K118" s="165"/>
      <c r="L118" s="170"/>
      <c r="M118" s="171"/>
      <c r="N118" s="172"/>
      <c r="O118" s="172"/>
      <c r="P118" s="173">
        <f>SUM(P119:P170)</f>
        <v>0</v>
      </c>
      <c r="Q118" s="172"/>
      <c r="R118" s="173">
        <f>SUM(R119:R170)</f>
        <v>0</v>
      </c>
      <c r="S118" s="172"/>
      <c r="T118" s="174">
        <f>SUM(T119:T170)</f>
        <v>0</v>
      </c>
      <c r="AR118" s="175" t="s">
        <v>121</v>
      </c>
      <c r="AT118" s="176" t="s">
        <v>77</v>
      </c>
      <c r="AU118" s="176" t="s">
        <v>78</v>
      </c>
      <c r="AY118" s="175" t="s">
        <v>122</v>
      </c>
      <c r="BK118" s="177">
        <f>SUM(BK119:BK170)</f>
        <v>0</v>
      </c>
    </row>
    <row r="119" spans="1:65" s="2" customFormat="1" ht="16.5" customHeight="1">
      <c r="A119" s="34"/>
      <c r="B119" s="35"/>
      <c r="C119" s="178" t="s">
        <v>86</v>
      </c>
      <c r="D119" s="178" t="s">
        <v>123</v>
      </c>
      <c r="E119" s="179" t="s">
        <v>124</v>
      </c>
      <c r="F119" s="180" t="s">
        <v>125</v>
      </c>
      <c r="G119" s="181" t="s">
        <v>126</v>
      </c>
      <c r="H119" s="182">
        <v>1</v>
      </c>
      <c r="I119" s="183"/>
      <c r="J119" s="184">
        <f>ROUND(I119*H119,2)</f>
        <v>0</v>
      </c>
      <c r="K119" s="180" t="s">
        <v>127</v>
      </c>
      <c r="L119" s="39"/>
      <c r="M119" s="185" t="s">
        <v>1</v>
      </c>
      <c r="N119" s="186" t="s">
        <v>43</v>
      </c>
      <c r="O119" s="71"/>
      <c r="P119" s="187">
        <f>O119*H119</f>
        <v>0</v>
      </c>
      <c r="Q119" s="187">
        <v>0</v>
      </c>
      <c r="R119" s="187">
        <f>Q119*H119</f>
        <v>0</v>
      </c>
      <c r="S119" s="187">
        <v>0</v>
      </c>
      <c r="T119" s="188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9" t="s">
        <v>128</v>
      </c>
      <c r="AT119" s="189" t="s">
        <v>123</v>
      </c>
      <c r="AU119" s="189" t="s">
        <v>86</v>
      </c>
      <c r="AY119" s="17" t="s">
        <v>122</v>
      </c>
      <c r="BE119" s="190">
        <f>IF(N119="základní",J119,0)</f>
        <v>0</v>
      </c>
      <c r="BF119" s="190">
        <f>IF(N119="snížená",J119,0)</f>
        <v>0</v>
      </c>
      <c r="BG119" s="190">
        <f>IF(N119="zákl. přenesená",J119,0)</f>
        <v>0</v>
      </c>
      <c r="BH119" s="190">
        <f>IF(N119="sníž. přenesená",J119,0)</f>
        <v>0</v>
      </c>
      <c r="BI119" s="190">
        <f>IF(N119="nulová",J119,0)</f>
        <v>0</v>
      </c>
      <c r="BJ119" s="17" t="s">
        <v>86</v>
      </c>
      <c r="BK119" s="190">
        <f>ROUND(I119*H119,2)</f>
        <v>0</v>
      </c>
      <c r="BL119" s="17" t="s">
        <v>128</v>
      </c>
      <c r="BM119" s="189" t="s">
        <v>129</v>
      </c>
    </row>
    <row r="120" spans="1:65" s="2" customFormat="1" ht="11.25">
      <c r="A120" s="34"/>
      <c r="B120" s="35"/>
      <c r="C120" s="36"/>
      <c r="D120" s="191" t="s">
        <v>130</v>
      </c>
      <c r="E120" s="36"/>
      <c r="F120" s="192" t="s">
        <v>125</v>
      </c>
      <c r="G120" s="36"/>
      <c r="H120" s="36"/>
      <c r="I120" s="193"/>
      <c r="J120" s="36"/>
      <c r="K120" s="36"/>
      <c r="L120" s="39"/>
      <c r="M120" s="194"/>
      <c r="N120" s="195"/>
      <c r="O120" s="71"/>
      <c r="P120" s="71"/>
      <c r="Q120" s="71"/>
      <c r="R120" s="71"/>
      <c r="S120" s="71"/>
      <c r="T120" s="72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130</v>
      </c>
      <c r="AU120" s="17" t="s">
        <v>86</v>
      </c>
    </row>
    <row r="121" spans="1:65" s="12" customFormat="1" ht="11.25">
      <c r="B121" s="196"/>
      <c r="C121" s="197"/>
      <c r="D121" s="191" t="s">
        <v>131</v>
      </c>
      <c r="E121" s="198" t="s">
        <v>1</v>
      </c>
      <c r="F121" s="199" t="s">
        <v>132</v>
      </c>
      <c r="G121" s="197"/>
      <c r="H121" s="200">
        <v>1</v>
      </c>
      <c r="I121" s="201"/>
      <c r="J121" s="197"/>
      <c r="K121" s="197"/>
      <c r="L121" s="202"/>
      <c r="M121" s="203"/>
      <c r="N121" s="204"/>
      <c r="O121" s="204"/>
      <c r="P121" s="204"/>
      <c r="Q121" s="204"/>
      <c r="R121" s="204"/>
      <c r="S121" s="204"/>
      <c r="T121" s="205"/>
      <c r="AT121" s="206" t="s">
        <v>131</v>
      </c>
      <c r="AU121" s="206" t="s">
        <v>86</v>
      </c>
      <c r="AV121" s="12" t="s">
        <v>88</v>
      </c>
      <c r="AW121" s="12" t="s">
        <v>33</v>
      </c>
      <c r="AX121" s="12" t="s">
        <v>86</v>
      </c>
      <c r="AY121" s="206" t="s">
        <v>122</v>
      </c>
    </row>
    <row r="122" spans="1:65" s="2" customFormat="1" ht="16.5" customHeight="1">
      <c r="A122" s="34"/>
      <c r="B122" s="35"/>
      <c r="C122" s="178" t="s">
        <v>88</v>
      </c>
      <c r="D122" s="178" t="s">
        <v>123</v>
      </c>
      <c r="E122" s="179" t="s">
        <v>133</v>
      </c>
      <c r="F122" s="180" t="s">
        <v>134</v>
      </c>
      <c r="G122" s="181" t="s">
        <v>126</v>
      </c>
      <c r="H122" s="182">
        <v>1</v>
      </c>
      <c r="I122" s="183"/>
      <c r="J122" s="184">
        <f>ROUND(I122*H122,2)</f>
        <v>0</v>
      </c>
      <c r="K122" s="180" t="s">
        <v>1</v>
      </c>
      <c r="L122" s="39"/>
      <c r="M122" s="185" t="s">
        <v>1</v>
      </c>
      <c r="N122" s="186" t="s">
        <v>43</v>
      </c>
      <c r="O122" s="71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128</v>
      </c>
      <c r="AT122" s="189" t="s">
        <v>123</v>
      </c>
      <c r="AU122" s="189" t="s">
        <v>86</v>
      </c>
      <c r="AY122" s="17" t="s">
        <v>122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86</v>
      </c>
      <c r="BK122" s="190">
        <f>ROUND(I122*H122,2)</f>
        <v>0</v>
      </c>
      <c r="BL122" s="17" t="s">
        <v>128</v>
      </c>
      <c r="BM122" s="189" t="s">
        <v>135</v>
      </c>
    </row>
    <row r="123" spans="1:65" s="2" customFormat="1" ht="11.25">
      <c r="A123" s="34"/>
      <c r="B123" s="35"/>
      <c r="C123" s="36"/>
      <c r="D123" s="191" t="s">
        <v>130</v>
      </c>
      <c r="E123" s="36"/>
      <c r="F123" s="192" t="s">
        <v>136</v>
      </c>
      <c r="G123" s="36"/>
      <c r="H123" s="36"/>
      <c r="I123" s="193"/>
      <c r="J123" s="36"/>
      <c r="K123" s="36"/>
      <c r="L123" s="39"/>
      <c r="M123" s="194"/>
      <c r="N123" s="195"/>
      <c r="O123" s="71"/>
      <c r="P123" s="71"/>
      <c r="Q123" s="71"/>
      <c r="R123" s="71"/>
      <c r="S123" s="71"/>
      <c r="T123" s="72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130</v>
      </c>
      <c r="AU123" s="17" t="s">
        <v>86</v>
      </c>
    </row>
    <row r="124" spans="1:65" s="13" customFormat="1" ht="11.25">
      <c r="B124" s="207"/>
      <c r="C124" s="208"/>
      <c r="D124" s="191" t="s">
        <v>131</v>
      </c>
      <c r="E124" s="209" t="s">
        <v>1</v>
      </c>
      <c r="F124" s="210" t="s">
        <v>137</v>
      </c>
      <c r="G124" s="208"/>
      <c r="H124" s="209" t="s">
        <v>1</v>
      </c>
      <c r="I124" s="211"/>
      <c r="J124" s="208"/>
      <c r="K124" s="208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131</v>
      </c>
      <c r="AU124" s="216" t="s">
        <v>86</v>
      </c>
      <c r="AV124" s="13" t="s">
        <v>86</v>
      </c>
      <c r="AW124" s="13" t="s">
        <v>33</v>
      </c>
      <c r="AX124" s="13" t="s">
        <v>78</v>
      </c>
      <c r="AY124" s="216" t="s">
        <v>122</v>
      </c>
    </row>
    <row r="125" spans="1:65" s="12" customFormat="1" ht="11.25">
      <c r="B125" s="196"/>
      <c r="C125" s="197"/>
      <c r="D125" s="191" t="s">
        <v>131</v>
      </c>
      <c r="E125" s="198" t="s">
        <v>1</v>
      </c>
      <c r="F125" s="199" t="s">
        <v>138</v>
      </c>
      <c r="G125" s="197"/>
      <c r="H125" s="200">
        <v>1</v>
      </c>
      <c r="I125" s="201"/>
      <c r="J125" s="197"/>
      <c r="K125" s="197"/>
      <c r="L125" s="202"/>
      <c r="M125" s="203"/>
      <c r="N125" s="204"/>
      <c r="O125" s="204"/>
      <c r="P125" s="204"/>
      <c r="Q125" s="204"/>
      <c r="R125" s="204"/>
      <c r="S125" s="204"/>
      <c r="T125" s="205"/>
      <c r="AT125" s="206" t="s">
        <v>131</v>
      </c>
      <c r="AU125" s="206" t="s">
        <v>86</v>
      </c>
      <c r="AV125" s="12" t="s">
        <v>88</v>
      </c>
      <c r="AW125" s="12" t="s">
        <v>33</v>
      </c>
      <c r="AX125" s="12" t="s">
        <v>86</v>
      </c>
      <c r="AY125" s="206" t="s">
        <v>122</v>
      </c>
    </row>
    <row r="126" spans="1:65" s="2" customFormat="1" ht="16.5" customHeight="1">
      <c r="A126" s="34"/>
      <c r="B126" s="35"/>
      <c r="C126" s="178" t="s">
        <v>139</v>
      </c>
      <c r="D126" s="178" t="s">
        <v>123</v>
      </c>
      <c r="E126" s="179" t="s">
        <v>140</v>
      </c>
      <c r="F126" s="180" t="s">
        <v>141</v>
      </c>
      <c r="G126" s="181" t="s">
        <v>142</v>
      </c>
      <c r="H126" s="182">
        <v>5000</v>
      </c>
      <c r="I126" s="183"/>
      <c r="J126" s="184">
        <f>ROUND(I126*H126,2)</f>
        <v>0</v>
      </c>
      <c r="K126" s="180" t="s">
        <v>1</v>
      </c>
      <c r="L126" s="39"/>
      <c r="M126" s="185" t="s">
        <v>1</v>
      </c>
      <c r="N126" s="186" t="s">
        <v>43</v>
      </c>
      <c r="O126" s="71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128</v>
      </c>
      <c r="AT126" s="189" t="s">
        <v>123</v>
      </c>
      <c r="AU126" s="189" t="s">
        <v>86</v>
      </c>
      <c r="AY126" s="17" t="s">
        <v>122</v>
      </c>
      <c r="BE126" s="190">
        <f>IF(N126="základní",J126,0)</f>
        <v>0</v>
      </c>
      <c r="BF126" s="190">
        <f>IF(N126="snížená",J126,0)</f>
        <v>0</v>
      </c>
      <c r="BG126" s="190">
        <f>IF(N126="zákl. přenesená",J126,0)</f>
        <v>0</v>
      </c>
      <c r="BH126" s="190">
        <f>IF(N126="sníž. přenesená",J126,0)</f>
        <v>0</v>
      </c>
      <c r="BI126" s="190">
        <f>IF(N126="nulová",J126,0)</f>
        <v>0</v>
      </c>
      <c r="BJ126" s="17" t="s">
        <v>86</v>
      </c>
      <c r="BK126" s="190">
        <f>ROUND(I126*H126,2)</f>
        <v>0</v>
      </c>
      <c r="BL126" s="17" t="s">
        <v>128</v>
      </c>
      <c r="BM126" s="189" t="s">
        <v>143</v>
      </c>
    </row>
    <row r="127" spans="1:65" s="2" customFormat="1" ht="11.25">
      <c r="A127" s="34"/>
      <c r="B127" s="35"/>
      <c r="C127" s="36"/>
      <c r="D127" s="191" t="s">
        <v>130</v>
      </c>
      <c r="E127" s="36"/>
      <c r="F127" s="192" t="s">
        <v>136</v>
      </c>
      <c r="G127" s="36"/>
      <c r="H127" s="36"/>
      <c r="I127" s="193"/>
      <c r="J127" s="36"/>
      <c r="K127" s="36"/>
      <c r="L127" s="39"/>
      <c r="M127" s="194"/>
      <c r="N127" s="195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130</v>
      </c>
      <c r="AU127" s="17" t="s">
        <v>86</v>
      </c>
    </row>
    <row r="128" spans="1:65" s="13" customFormat="1" ht="11.25">
      <c r="B128" s="207"/>
      <c r="C128" s="208"/>
      <c r="D128" s="191" t="s">
        <v>131</v>
      </c>
      <c r="E128" s="209" t="s">
        <v>1</v>
      </c>
      <c r="F128" s="210" t="s">
        <v>137</v>
      </c>
      <c r="G128" s="208"/>
      <c r="H128" s="209" t="s">
        <v>1</v>
      </c>
      <c r="I128" s="211"/>
      <c r="J128" s="208"/>
      <c r="K128" s="208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131</v>
      </c>
      <c r="AU128" s="216" t="s">
        <v>86</v>
      </c>
      <c r="AV128" s="13" t="s">
        <v>86</v>
      </c>
      <c r="AW128" s="13" t="s">
        <v>33</v>
      </c>
      <c r="AX128" s="13" t="s">
        <v>78</v>
      </c>
      <c r="AY128" s="216" t="s">
        <v>122</v>
      </c>
    </row>
    <row r="129" spans="1:65" s="12" customFormat="1" ht="11.25">
      <c r="B129" s="196"/>
      <c r="C129" s="197"/>
      <c r="D129" s="191" t="s">
        <v>131</v>
      </c>
      <c r="E129" s="198" t="s">
        <v>1</v>
      </c>
      <c r="F129" s="199" t="s">
        <v>144</v>
      </c>
      <c r="G129" s="197"/>
      <c r="H129" s="200">
        <v>5000</v>
      </c>
      <c r="I129" s="201"/>
      <c r="J129" s="197"/>
      <c r="K129" s="197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131</v>
      </c>
      <c r="AU129" s="206" t="s">
        <v>86</v>
      </c>
      <c r="AV129" s="12" t="s">
        <v>88</v>
      </c>
      <c r="AW129" s="12" t="s">
        <v>33</v>
      </c>
      <c r="AX129" s="12" t="s">
        <v>86</v>
      </c>
      <c r="AY129" s="206" t="s">
        <v>122</v>
      </c>
    </row>
    <row r="130" spans="1:65" s="13" customFormat="1" ht="11.25">
      <c r="B130" s="207"/>
      <c r="C130" s="208"/>
      <c r="D130" s="191" t="s">
        <v>131</v>
      </c>
      <c r="E130" s="209" t="s">
        <v>1</v>
      </c>
      <c r="F130" s="210" t="s">
        <v>145</v>
      </c>
      <c r="G130" s="208"/>
      <c r="H130" s="209" t="s">
        <v>1</v>
      </c>
      <c r="I130" s="211"/>
      <c r="J130" s="208"/>
      <c r="K130" s="208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131</v>
      </c>
      <c r="AU130" s="216" t="s">
        <v>86</v>
      </c>
      <c r="AV130" s="13" t="s">
        <v>86</v>
      </c>
      <c r="AW130" s="13" t="s">
        <v>33</v>
      </c>
      <c r="AX130" s="13" t="s">
        <v>78</v>
      </c>
      <c r="AY130" s="216" t="s">
        <v>122</v>
      </c>
    </row>
    <row r="131" spans="1:65" s="2" customFormat="1" ht="16.5" customHeight="1">
      <c r="A131" s="34"/>
      <c r="B131" s="35"/>
      <c r="C131" s="178" t="s">
        <v>121</v>
      </c>
      <c r="D131" s="178" t="s">
        <v>123</v>
      </c>
      <c r="E131" s="179" t="s">
        <v>146</v>
      </c>
      <c r="F131" s="180" t="s">
        <v>147</v>
      </c>
      <c r="G131" s="181" t="s">
        <v>126</v>
      </c>
      <c r="H131" s="182">
        <v>1</v>
      </c>
      <c r="I131" s="183"/>
      <c r="J131" s="184">
        <f>ROUND(I131*H131,2)</f>
        <v>0</v>
      </c>
      <c r="K131" s="180" t="s">
        <v>1</v>
      </c>
      <c r="L131" s="39"/>
      <c r="M131" s="185" t="s">
        <v>1</v>
      </c>
      <c r="N131" s="186" t="s">
        <v>43</v>
      </c>
      <c r="O131" s="71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128</v>
      </c>
      <c r="AT131" s="189" t="s">
        <v>123</v>
      </c>
      <c r="AU131" s="189" t="s">
        <v>86</v>
      </c>
      <c r="AY131" s="17" t="s">
        <v>122</v>
      </c>
      <c r="BE131" s="190">
        <f>IF(N131="základní",J131,0)</f>
        <v>0</v>
      </c>
      <c r="BF131" s="190">
        <f>IF(N131="snížená",J131,0)</f>
        <v>0</v>
      </c>
      <c r="BG131" s="190">
        <f>IF(N131="zákl. přenesená",J131,0)</f>
        <v>0</v>
      </c>
      <c r="BH131" s="190">
        <f>IF(N131="sníž. přenesená",J131,0)</f>
        <v>0</v>
      </c>
      <c r="BI131" s="190">
        <f>IF(N131="nulová",J131,0)</f>
        <v>0</v>
      </c>
      <c r="BJ131" s="17" t="s">
        <v>86</v>
      </c>
      <c r="BK131" s="190">
        <f>ROUND(I131*H131,2)</f>
        <v>0</v>
      </c>
      <c r="BL131" s="17" t="s">
        <v>128</v>
      </c>
      <c r="BM131" s="189" t="s">
        <v>148</v>
      </c>
    </row>
    <row r="132" spans="1:65" s="2" customFormat="1" ht="11.25">
      <c r="A132" s="34"/>
      <c r="B132" s="35"/>
      <c r="C132" s="36"/>
      <c r="D132" s="191" t="s">
        <v>130</v>
      </c>
      <c r="E132" s="36"/>
      <c r="F132" s="192" t="s">
        <v>149</v>
      </c>
      <c r="G132" s="36"/>
      <c r="H132" s="36"/>
      <c r="I132" s="193"/>
      <c r="J132" s="36"/>
      <c r="K132" s="36"/>
      <c r="L132" s="39"/>
      <c r="M132" s="194"/>
      <c r="N132" s="195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130</v>
      </c>
      <c r="AU132" s="17" t="s">
        <v>86</v>
      </c>
    </row>
    <row r="133" spans="1:65" s="13" customFormat="1" ht="11.25">
      <c r="B133" s="207"/>
      <c r="C133" s="208"/>
      <c r="D133" s="191" t="s">
        <v>131</v>
      </c>
      <c r="E133" s="209" t="s">
        <v>1</v>
      </c>
      <c r="F133" s="210" t="s">
        <v>150</v>
      </c>
      <c r="G133" s="208"/>
      <c r="H133" s="209" t="s">
        <v>1</v>
      </c>
      <c r="I133" s="211"/>
      <c r="J133" s="208"/>
      <c r="K133" s="208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131</v>
      </c>
      <c r="AU133" s="216" t="s">
        <v>86</v>
      </c>
      <c r="AV133" s="13" t="s">
        <v>86</v>
      </c>
      <c r="AW133" s="13" t="s">
        <v>33</v>
      </c>
      <c r="AX133" s="13" t="s">
        <v>78</v>
      </c>
      <c r="AY133" s="216" t="s">
        <v>122</v>
      </c>
    </row>
    <row r="134" spans="1:65" s="12" customFormat="1" ht="11.25">
      <c r="B134" s="196"/>
      <c r="C134" s="197"/>
      <c r="D134" s="191" t="s">
        <v>131</v>
      </c>
      <c r="E134" s="198" t="s">
        <v>1</v>
      </c>
      <c r="F134" s="199" t="s">
        <v>151</v>
      </c>
      <c r="G134" s="197"/>
      <c r="H134" s="200">
        <v>1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131</v>
      </c>
      <c r="AU134" s="206" t="s">
        <v>86</v>
      </c>
      <c r="AV134" s="12" t="s">
        <v>88</v>
      </c>
      <c r="AW134" s="12" t="s">
        <v>33</v>
      </c>
      <c r="AX134" s="12" t="s">
        <v>86</v>
      </c>
      <c r="AY134" s="206" t="s">
        <v>122</v>
      </c>
    </row>
    <row r="135" spans="1:65" s="2" customFormat="1" ht="16.5" customHeight="1">
      <c r="A135" s="34"/>
      <c r="B135" s="35"/>
      <c r="C135" s="178" t="s">
        <v>152</v>
      </c>
      <c r="D135" s="178" t="s">
        <v>123</v>
      </c>
      <c r="E135" s="179" t="s">
        <v>153</v>
      </c>
      <c r="F135" s="180" t="s">
        <v>154</v>
      </c>
      <c r="G135" s="181" t="s">
        <v>142</v>
      </c>
      <c r="H135" s="182">
        <v>5000</v>
      </c>
      <c r="I135" s="183"/>
      <c r="J135" s="184">
        <f>ROUND(I135*H135,2)</f>
        <v>0</v>
      </c>
      <c r="K135" s="180" t="s">
        <v>1</v>
      </c>
      <c r="L135" s="39"/>
      <c r="M135" s="185" t="s">
        <v>1</v>
      </c>
      <c r="N135" s="186" t="s">
        <v>43</v>
      </c>
      <c r="O135" s="71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128</v>
      </c>
      <c r="AT135" s="189" t="s">
        <v>123</v>
      </c>
      <c r="AU135" s="189" t="s">
        <v>86</v>
      </c>
      <c r="AY135" s="17" t="s">
        <v>122</v>
      </c>
      <c r="BE135" s="190">
        <f>IF(N135="základní",J135,0)</f>
        <v>0</v>
      </c>
      <c r="BF135" s="190">
        <f>IF(N135="snížená",J135,0)</f>
        <v>0</v>
      </c>
      <c r="BG135" s="190">
        <f>IF(N135="zákl. přenesená",J135,0)</f>
        <v>0</v>
      </c>
      <c r="BH135" s="190">
        <f>IF(N135="sníž. přenesená",J135,0)</f>
        <v>0</v>
      </c>
      <c r="BI135" s="190">
        <f>IF(N135="nulová",J135,0)</f>
        <v>0</v>
      </c>
      <c r="BJ135" s="17" t="s">
        <v>86</v>
      </c>
      <c r="BK135" s="190">
        <f>ROUND(I135*H135,2)</f>
        <v>0</v>
      </c>
      <c r="BL135" s="17" t="s">
        <v>128</v>
      </c>
      <c r="BM135" s="189" t="s">
        <v>155</v>
      </c>
    </row>
    <row r="136" spans="1:65" s="2" customFormat="1" ht="11.25">
      <c r="A136" s="34"/>
      <c r="B136" s="35"/>
      <c r="C136" s="36"/>
      <c r="D136" s="191" t="s">
        <v>130</v>
      </c>
      <c r="E136" s="36"/>
      <c r="F136" s="192" t="s">
        <v>149</v>
      </c>
      <c r="G136" s="36"/>
      <c r="H136" s="36"/>
      <c r="I136" s="193"/>
      <c r="J136" s="36"/>
      <c r="K136" s="36"/>
      <c r="L136" s="39"/>
      <c r="M136" s="194"/>
      <c r="N136" s="195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130</v>
      </c>
      <c r="AU136" s="17" t="s">
        <v>86</v>
      </c>
    </row>
    <row r="137" spans="1:65" s="13" customFormat="1" ht="11.25">
      <c r="B137" s="207"/>
      <c r="C137" s="208"/>
      <c r="D137" s="191" t="s">
        <v>131</v>
      </c>
      <c r="E137" s="209" t="s">
        <v>1</v>
      </c>
      <c r="F137" s="210" t="s">
        <v>150</v>
      </c>
      <c r="G137" s="208"/>
      <c r="H137" s="209" t="s">
        <v>1</v>
      </c>
      <c r="I137" s="211"/>
      <c r="J137" s="208"/>
      <c r="K137" s="208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131</v>
      </c>
      <c r="AU137" s="216" t="s">
        <v>86</v>
      </c>
      <c r="AV137" s="13" t="s">
        <v>86</v>
      </c>
      <c r="AW137" s="13" t="s">
        <v>33</v>
      </c>
      <c r="AX137" s="13" t="s">
        <v>78</v>
      </c>
      <c r="AY137" s="216" t="s">
        <v>122</v>
      </c>
    </row>
    <row r="138" spans="1:65" s="12" customFormat="1" ht="11.25">
      <c r="B138" s="196"/>
      <c r="C138" s="197"/>
      <c r="D138" s="191" t="s">
        <v>131</v>
      </c>
      <c r="E138" s="198" t="s">
        <v>1</v>
      </c>
      <c r="F138" s="199" t="s">
        <v>144</v>
      </c>
      <c r="G138" s="197"/>
      <c r="H138" s="200">
        <v>5000</v>
      </c>
      <c r="I138" s="201"/>
      <c r="J138" s="197"/>
      <c r="K138" s="197"/>
      <c r="L138" s="202"/>
      <c r="M138" s="203"/>
      <c r="N138" s="204"/>
      <c r="O138" s="204"/>
      <c r="P138" s="204"/>
      <c r="Q138" s="204"/>
      <c r="R138" s="204"/>
      <c r="S138" s="204"/>
      <c r="T138" s="205"/>
      <c r="AT138" s="206" t="s">
        <v>131</v>
      </c>
      <c r="AU138" s="206" t="s">
        <v>86</v>
      </c>
      <c r="AV138" s="12" t="s">
        <v>88</v>
      </c>
      <c r="AW138" s="12" t="s">
        <v>33</v>
      </c>
      <c r="AX138" s="12" t="s">
        <v>86</v>
      </c>
      <c r="AY138" s="206" t="s">
        <v>122</v>
      </c>
    </row>
    <row r="139" spans="1:65" s="13" customFormat="1" ht="11.25">
      <c r="B139" s="207"/>
      <c r="C139" s="208"/>
      <c r="D139" s="191" t="s">
        <v>131</v>
      </c>
      <c r="E139" s="209" t="s">
        <v>1</v>
      </c>
      <c r="F139" s="210" t="s">
        <v>145</v>
      </c>
      <c r="G139" s="208"/>
      <c r="H139" s="209" t="s">
        <v>1</v>
      </c>
      <c r="I139" s="211"/>
      <c r="J139" s="208"/>
      <c r="K139" s="208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131</v>
      </c>
      <c r="AU139" s="216" t="s">
        <v>86</v>
      </c>
      <c r="AV139" s="13" t="s">
        <v>86</v>
      </c>
      <c r="AW139" s="13" t="s">
        <v>33</v>
      </c>
      <c r="AX139" s="13" t="s">
        <v>78</v>
      </c>
      <c r="AY139" s="216" t="s">
        <v>122</v>
      </c>
    </row>
    <row r="140" spans="1:65" s="2" customFormat="1" ht="16.5" customHeight="1">
      <c r="A140" s="34"/>
      <c r="B140" s="35"/>
      <c r="C140" s="178" t="s">
        <v>156</v>
      </c>
      <c r="D140" s="178" t="s">
        <v>123</v>
      </c>
      <c r="E140" s="179" t="s">
        <v>157</v>
      </c>
      <c r="F140" s="180" t="s">
        <v>158</v>
      </c>
      <c r="G140" s="181" t="s">
        <v>126</v>
      </c>
      <c r="H140" s="182">
        <v>1</v>
      </c>
      <c r="I140" s="183"/>
      <c r="J140" s="184">
        <f>ROUND(I140*H140,2)</f>
        <v>0</v>
      </c>
      <c r="K140" s="180" t="s">
        <v>127</v>
      </c>
      <c r="L140" s="39"/>
      <c r="M140" s="185" t="s">
        <v>1</v>
      </c>
      <c r="N140" s="186" t="s">
        <v>43</v>
      </c>
      <c r="O140" s="71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128</v>
      </c>
      <c r="AT140" s="189" t="s">
        <v>123</v>
      </c>
      <c r="AU140" s="189" t="s">
        <v>86</v>
      </c>
      <c r="AY140" s="17" t="s">
        <v>122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86</v>
      </c>
      <c r="BK140" s="190">
        <f>ROUND(I140*H140,2)</f>
        <v>0</v>
      </c>
      <c r="BL140" s="17" t="s">
        <v>128</v>
      </c>
      <c r="BM140" s="189" t="s">
        <v>159</v>
      </c>
    </row>
    <row r="141" spans="1:65" s="2" customFormat="1" ht="11.25">
      <c r="A141" s="34"/>
      <c r="B141" s="35"/>
      <c r="C141" s="36"/>
      <c r="D141" s="191" t="s">
        <v>130</v>
      </c>
      <c r="E141" s="36"/>
      <c r="F141" s="192" t="s">
        <v>158</v>
      </c>
      <c r="G141" s="36"/>
      <c r="H141" s="36"/>
      <c r="I141" s="193"/>
      <c r="J141" s="36"/>
      <c r="K141" s="36"/>
      <c r="L141" s="39"/>
      <c r="M141" s="194"/>
      <c r="N141" s="195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130</v>
      </c>
      <c r="AU141" s="17" t="s">
        <v>86</v>
      </c>
    </row>
    <row r="142" spans="1:65" s="13" customFormat="1" ht="11.25">
      <c r="B142" s="207"/>
      <c r="C142" s="208"/>
      <c r="D142" s="191" t="s">
        <v>131</v>
      </c>
      <c r="E142" s="209" t="s">
        <v>1</v>
      </c>
      <c r="F142" s="210" t="s">
        <v>160</v>
      </c>
      <c r="G142" s="208"/>
      <c r="H142" s="209" t="s">
        <v>1</v>
      </c>
      <c r="I142" s="211"/>
      <c r="J142" s="208"/>
      <c r="K142" s="208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131</v>
      </c>
      <c r="AU142" s="216" t="s">
        <v>86</v>
      </c>
      <c r="AV142" s="13" t="s">
        <v>86</v>
      </c>
      <c r="AW142" s="13" t="s">
        <v>33</v>
      </c>
      <c r="AX142" s="13" t="s">
        <v>78</v>
      </c>
      <c r="AY142" s="216" t="s">
        <v>122</v>
      </c>
    </row>
    <row r="143" spans="1:65" s="13" customFormat="1" ht="11.25">
      <c r="B143" s="207"/>
      <c r="C143" s="208"/>
      <c r="D143" s="191" t="s">
        <v>131</v>
      </c>
      <c r="E143" s="209" t="s">
        <v>1</v>
      </c>
      <c r="F143" s="210" t="s">
        <v>161</v>
      </c>
      <c r="G143" s="208"/>
      <c r="H143" s="209" t="s">
        <v>1</v>
      </c>
      <c r="I143" s="211"/>
      <c r="J143" s="208"/>
      <c r="K143" s="208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131</v>
      </c>
      <c r="AU143" s="216" t="s">
        <v>86</v>
      </c>
      <c r="AV143" s="13" t="s">
        <v>86</v>
      </c>
      <c r="AW143" s="13" t="s">
        <v>33</v>
      </c>
      <c r="AX143" s="13" t="s">
        <v>78</v>
      </c>
      <c r="AY143" s="216" t="s">
        <v>122</v>
      </c>
    </row>
    <row r="144" spans="1:65" s="12" customFormat="1" ht="11.25">
      <c r="B144" s="196"/>
      <c r="C144" s="197"/>
      <c r="D144" s="191" t="s">
        <v>131</v>
      </c>
      <c r="E144" s="198" t="s">
        <v>1</v>
      </c>
      <c r="F144" s="199" t="s">
        <v>162</v>
      </c>
      <c r="G144" s="197"/>
      <c r="H144" s="200">
        <v>1</v>
      </c>
      <c r="I144" s="201"/>
      <c r="J144" s="197"/>
      <c r="K144" s="197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131</v>
      </c>
      <c r="AU144" s="206" t="s">
        <v>86</v>
      </c>
      <c r="AV144" s="12" t="s">
        <v>88</v>
      </c>
      <c r="AW144" s="12" t="s">
        <v>33</v>
      </c>
      <c r="AX144" s="12" t="s">
        <v>86</v>
      </c>
      <c r="AY144" s="206" t="s">
        <v>122</v>
      </c>
    </row>
    <row r="145" spans="1:65" s="2" customFormat="1" ht="16.5" customHeight="1">
      <c r="A145" s="34"/>
      <c r="B145" s="35"/>
      <c r="C145" s="178" t="s">
        <v>163</v>
      </c>
      <c r="D145" s="178" t="s">
        <v>123</v>
      </c>
      <c r="E145" s="179" t="s">
        <v>164</v>
      </c>
      <c r="F145" s="180" t="s">
        <v>165</v>
      </c>
      <c r="G145" s="181" t="s">
        <v>126</v>
      </c>
      <c r="H145" s="182">
        <v>1</v>
      </c>
      <c r="I145" s="183"/>
      <c r="J145" s="184">
        <f>ROUND(I145*H145,2)</f>
        <v>0</v>
      </c>
      <c r="K145" s="180" t="s">
        <v>127</v>
      </c>
      <c r="L145" s="39"/>
      <c r="M145" s="185" t="s">
        <v>1</v>
      </c>
      <c r="N145" s="186" t="s">
        <v>43</v>
      </c>
      <c r="O145" s="71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128</v>
      </c>
      <c r="AT145" s="189" t="s">
        <v>123</v>
      </c>
      <c r="AU145" s="189" t="s">
        <v>86</v>
      </c>
      <c r="AY145" s="17" t="s">
        <v>122</v>
      </c>
      <c r="BE145" s="190">
        <f>IF(N145="základní",J145,0)</f>
        <v>0</v>
      </c>
      <c r="BF145" s="190">
        <f>IF(N145="snížená",J145,0)</f>
        <v>0</v>
      </c>
      <c r="BG145" s="190">
        <f>IF(N145="zákl. přenesená",J145,0)</f>
        <v>0</v>
      </c>
      <c r="BH145" s="190">
        <f>IF(N145="sníž. přenesená",J145,0)</f>
        <v>0</v>
      </c>
      <c r="BI145" s="190">
        <f>IF(N145="nulová",J145,0)</f>
        <v>0</v>
      </c>
      <c r="BJ145" s="17" t="s">
        <v>86</v>
      </c>
      <c r="BK145" s="190">
        <f>ROUND(I145*H145,2)</f>
        <v>0</v>
      </c>
      <c r="BL145" s="17" t="s">
        <v>128</v>
      </c>
      <c r="BM145" s="189" t="s">
        <v>166</v>
      </c>
    </row>
    <row r="146" spans="1:65" s="2" customFormat="1" ht="11.25">
      <c r="A146" s="34"/>
      <c r="B146" s="35"/>
      <c r="C146" s="36"/>
      <c r="D146" s="191" t="s">
        <v>130</v>
      </c>
      <c r="E146" s="36"/>
      <c r="F146" s="192" t="s">
        <v>165</v>
      </c>
      <c r="G146" s="36"/>
      <c r="H146" s="36"/>
      <c r="I146" s="193"/>
      <c r="J146" s="36"/>
      <c r="K146" s="36"/>
      <c r="L146" s="39"/>
      <c r="M146" s="194"/>
      <c r="N146" s="195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130</v>
      </c>
      <c r="AU146" s="17" t="s">
        <v>86</v>
      </c>
    </row>
    <row r="147" spans="1:65" s="13" customFormat="1" ht="11.25">
      <c r="B147" s="207"/>
      <c r="C147" s="208"/>
      <c r="D147" s="191" t="s">
        <v>131</v>
      </c>
      <c r="E147" s="209" t="s">
        <v>1</v>
      </c>
      <c r="F147" s="210" t="s">
        <v>167</v>
      </c>
      <c r="G147" s="208"/>
      <c r="H147" s="209" t="s">
        <v>1</v>
      </c>
      <c r="I147" s="211"/>
      <c r="J147" s="208"/>
      <c r="K147" s="208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131</v>
      </c>
      <c r="AU147" s="216" t="s">
        <v>86</v>
      </c>
      <c r="AV147" s="13" t="s">
        <v>86</v>
      </c>
      <c r="AW147" s="13" t="s">
        <v>33</v>
      </c>
      <c r="AX147" s="13" t="s">
        <v>78</v>
      </c>
      <c r="AY147" s="216" t="s">
        <v>122</v>
      </c>
    </row>
    <row r="148" spans="1:65" s="12" customFormat="1" ht="11.25">
      <c r="B148" s="196"/>
      <c r="C148" s="197"/>
      <c r="D148" s="191" t="s">
        <v>131</v>
      </c>
      <c r="E148" s="198" t="s">
        <v>1</v>
      </c>
      <c r="F148" s="199" t="s">
        <v>168</v>
      </c>
      <c r="G148" s="197"/>
      <c r="H148" s="200">
        <v>1</v>
      </c>
      <c r="I148" s="201"/>
      <c r="J148" s="197"/>
      <c r="K148" s="197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131</v>
      </c>
      <c r="AU148" s="206" t="s">
        <v>86</v>
      </c>
      <c r="AV148" s="12" t="s">
        <v>88</v>
      </c>
      <c r="AW148" s="12" t="s">
        <v>33</v>
      </c>
      <c r="AX148" s="12" t="s">
        <v>86</v>
      </c>
      <c r="AY148" s="206" t="s">
        <v>122</v>
      </c>
    </row>
    <row r="149" spans="1:65" s="2" customFormat="1" ht="16.5" customHeight="1">
      <c r="A149" s="34"/>
      <c r="B149" s="35"/>
      <c r="C149" s="178" t="s">
        <v>169</v>
      </c>
      <c r="D149" s="178" t="s">
        <v>123</v>
      </c>
      <c r="E149" s="179" t="s">
        <v>170</v>
      </c>
      <c r="F149" s="180" t="s">
        <v>171</v>
      </c>
      <c r="G149" s="181" t="s">
        <v>126</v>
      </c>
      <c r="H149" s="182">
        <v>1</v>
      </c>
      <c r="I149" s="183"/>
      <c r="J149" s="184">
        <f>ROUND(I149*H149,2)</f>
        <v>0</v>
      </c>
      <c r="K149" s="180" t="s">
        <v>127</v>
      </c>
      <c r="L149" s="39"/>
      <c r="M149" s="185" t="s">
        <v>1</v>
      </c>
      <c r="N149" s="186" t="s">
        <v>43</v>
      </c>
      <c r="O149" s="71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128</v>
      </c>
      <c r="AT149" s="189" t="s">
        <v>123</v>
      </c>
      <c r="AU149" s="189" t="s">
        <v>86</v>
      </c>
      <c r="AY149" s="17" t="s">
        <v>122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86</v>
      </c>
      <c r="BK149" s="190">
        <f>ROUND(I149*H149,2)</f>
        <v>0</v>
      </c>
      <c r="BL149" s="17" t="s">
        <v>128</v>
      </c>
      <c r="BM149" s="189" t="s">
        <v>172</v>
      </c>
    </row>
    <row r="150" spans="1:65" s="2" customFormat="1" ht="11.25">
      <c r="A150" s="34"/>
      <c r="B150" s="35"/>
      <c r="C150" s="36"/>
      <c r="D150" s="191" t="s">
        <v>130</v>
      </c>
      <c r="E150" s="36"/>
      <c r="F150" s="192" t="s">
        <v>171</v>
      </c>
      <c r="G150" s="36"/>
      <c r="H150" s="36"/>
      <c r="I150" s="193"/>
      <c r="J150" s="36"/>
      <c r="K150" s="36"/>
      <c r="L150" s="39"/>
      <c r="M150" s="194"/>
      <c r="N150" s="195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130</v>
      </c>
      <c r="AU150" s="17" t="s">
        <v>86</v>
      </c>
    </row>
    <row r="151" spans="1:65" s="13" customFormat="1" ht="11.25">
      <c r="B151" s="207"/>
      <c r="C151" s="208"/>
      <c r="D151" s="191" t="s">
        <v>131</v>
      </c>
      <c r="E151" s="209" t="s">
        <v>1</v>
      </c>
      <c r="F151" s="210" t="s">
        <v>173</v>
      </c>
      <c r="G151" s="208"/>
      <c r="H151" s="209" t="s">
        <v>1</v>
      </c>
      <c r="I151" s="211"/>
      <c r="J151" s="208"/>
      <c r="K151" s="208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131</v>
      </c>
      <c r="AU151" s="216" t="s">
        <v>86</v>
      </c>
      <c r="AV151" s="13" t="s">
        <v>86</v>
      </c>
      <c r="AW151" s="13" t="s">
        <v>33</v>
      </c>
      <c r="AX151" s="13" t="s">
        <v>78</v>
      </c>
      <c r="AY151" s="216" t="s">
        <v>122</v>
      </c>
    </row>
    <row r="152" spans="1:65" s="12" customFormat="1" ht="11.25">
      <c r="B152" s="196"/>
      <c r="C152" s="197"/>
      <c r="D152" s="191" t="s">
        <v>131</v>
      </c>
      <c r="E152" s="198" t="s">
        <v>1</v>
      </c>
      <c r="F152" s="199" t="s">
        <v>168</v>
      </c>
      <c r="G152" s="197"/>
      <c r="H152" s="200">
        <v>1</v>
      </c>
      <c r="I152" s="201"/>
      <c r="J152" s="197"/>
      <c r="K152" s="197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131</v>
      </c>
      <c r="AU152" s="206" t="s">
        <v>86</v>
      </c>
      <c r="AV152" s="12" t="s">
        <v>88</v>
      </c>
      <c r="AW152" s="12" t="s">
        <v>33</v>
      </c>
      <c r="AX152" s="12" t="s">
        <v>86</v>
      </c>
      <c r="AY152" s="206" t="s">
        <v>122</v>
      </c>
    </row>
    <row r="153" spans="1:65" s="2" customFormat="1" ht="16.5" customHeight="1">
      <c r="A153" s="34"/>
      <c r="B153" s="35"/>
      <c r="C153" s="178" t="s">
        <v>174</v>
      </c>
      <c r="D153" s="178" t="s">
        <v>123</v>
      </c>
      <c r="E153" s="179" t="s">
        <v>175</v>
      </c>
      <c r="F153" s="180" t="s">
        <v>176</v>
      </c>
      <c r="G153" s="181" t="s">
        <v>126</v>
      </c>
      <c r="H153" s="182">
        <v>1</v>
      </c>
      <c r="I153" s="183"/>
      <c r="J153" s="184">
        <f>ROUND(I153*H153,2)</f>
        <v>0</v>
      </c>
      <c r="K153" s="180" t="s">
        <v>127</v>
      </c>
      <c r="L153" s="39"/>
      <c r="M153" s="185" t="s">
        <v>1</v>
      </c>
      <c r="N153" s="186" t="s">
        <v>43</v>
      </c>
      <c r="O153" s="71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128</v>
      </c>
      <c r="AT153" s="189" t="s">
        <v>123</v>
      </c>
      <c r="AU153" s="189" t="s">
        <v>86</v>
      </c>
      <c r="AY153" s="17" t="s">
        <v>122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86</v>
      </c>
      <c r="BK153" s="190">
        <f>ROUND(I153*H153,2)</f>
        <v>0</v>
      </c>
      <c r="BL153" s="17" t="s">
        <v>128</v>
      </c>
      <c r="BM153" s="189" t="s">
        <v>177</v>
      </c>
    </row>
    <row r="154" spans="1:65" s="2" customFormat="1" ht="11.25">
      <c r="A154" s="34"/>
      <c r="B154" s="35"/>
      <c r="C154" s="36"/>
      <c r="D154" s="191" t="s">
        <v>130</v>
      </c>
      <c r="E154" s="36"/>
      <c r="F154" s="192" t="s">
        <v>176</v>
      </c>
      <c r="G154" s="36"/>
      <c r="H154" s="36"/>
      <c r="I154" s="193"/>
      <c r="J154" s="36"/>
      <c r="K154" s="36"/>
      <c r="L154" s="39"/>
      <c r="M154" s="194"/>
      <c r="N154" s="195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130</v>
      </c>
      <c r="AU154" s="17" t="s">
        <v>86</v>
      </c>
    </row>
    <row r="155" spans="1:65" s="13" customFormat="1" ht="11.25">
      <c r="B155" s="207"/>
      <c r="C155" s="208"/>
      <c r="D155" s="191" t="s">
        <v>131</v>
      </c>
      <c r="E155" s="209" t="s">
        <v>1</v>
      </c>
      <c r="F155" s="210" t="s">
        <v>178</v>
      </c>
      <c r="G155" s="208"/>
      <c r="H155" s="209" t="s">
        <v>1</v>
      </c>
      <c r="I155" s="211"/>
      <c r="J155" s="208"/>
      <c r="K155" s="208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131</v>
      </c>
      <c r="AU155" s="216" t="s">
        <v>86</v>
      </c>
      <c r="AV155" s="13" t="s">
        <v>86</v>
      </c>
      <c r="AW155" s="13" t="s">
        <v>33</v>
      </c>
      <c r="AX155" s="13" t="s">
        <v>78</v>
      </c>
      <c r="AY155" s="216" t="s">
        <v>122</v>
      </c>
    </row>
    <row r="156" spans="1:65" s="13" customFormat="1" ht="11.25">
      <c r="B156" s="207"/>
      <c r="C156" s="208"/>
      <c r="D156" s="191" t="s">
        <v>131</v>
      </c>
      <c r="E156" s="209" t="s">
        <v>1</v>
      </c>
      <c r="F156" s="210" t="s">
        <v>179</v>
      </c>
      <c r="G156" s="208"/>
      <c r="H156" s="209" t="s">
        <v>1</v>
      </c>
      <c r="I156" s="211"/>
      <c r="J156" s="208"/>
      <c r="K156" s="208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131</v>
      </c>
      <c r="AU156" s="216" t="s">
        <v>86</v>
      </c>
      <c r="AV156" s="13" t="s">
        <v>86</v>
      </c>
      <c r="AW156" s="13" t="s">
        <v>33</v>
      </c>
      <c r="AX156" s="13" t="s">
        <v>78</v>
      </c>
      <c r="AY156" s="216" t="s">
        <v>122</v>
      </c>
    </row>
    <row r="157" spans="1:65" s="12" customFormat="1" ht="11.25">
      <c r="B157" s="196"/>
      <c r="C157" s="197"/>
      <c r="D157" s="191" t="s">
        <v>131</v>
      </c>
      <c r="E157" s="198" t="s">
        <v>1</v>
      </c>
      <c r="F157" s="199" t="s">
        <v>168</v>
      </c>
      <c r="G157" s="197"/>
      <c r="H157" s="200">
        <v>1</v>
      </c>
      <c r="I157" s="201"/>
      <c r="J157" s="197"/>
      <c r="K157" s="197"/>
      <c r="L157" s="202"/>
      <c r="M157" s="203"/>
      <c r="N157" s="204"/>
      <c r="O157" s="204"/>
      <c r="P157" s="204"/>
      <c r="Q157" s="204"/>
      <c r="R157" s="204"/>
      <c r="S157" s="204"/>
      <c r="T157" s="205"/>
      <c r="AT157" s="206" t="s">
        <v>131</v>
      </c>
      <c r="AU157" s="206" t="s">
        <v>86</v>
      </c>
      <c r="AV157" s="12" t="s">
        <v>88</v>
      </c>
      <c r="AW157" s="12" t="s">
        <v>33</v>
      </c>
      <c r="AX157" s="12" t="s">
        <v>86</v>
      </c>
      <c r="AY157" s="206" t="s">
        <v>122</v>
      </c>
    </row>
    <row r="158" spans="1:65" s="2" customFormat="1" ht="16.5" customHeight="1">
      <c r="A158" s="34"/>
      <c r="B158" s="35"/>
      <c r="C158" s="178" t="s">
        <v>180</v>
      </c>
      <c r="D158" s="178" t="s">
        <v>123</v>
      </c>
      <c r="E158" s="179" t="s">
        <v>181</v>
      </c>
      <c r="F158" s="180" t="s">
        <v>182</v>
      </c>
      <c r="G158" s="181" t="s">
        <v>126</v>
      </c>
      <c r="H158" s="182">
        <v>1</v>
      </c>
      <c r="I158" s="183"/>
      <c r="J158" s="184">
        <f>ROUND(I158*H158,2)</f>
        <v>0</v>
      </c>
      <c r="K158" s="180" t="s">
        <v>127</v>
      </c>
      <c r="L158" s="39"/>
      <c r="M158" s="185" t="s">
        <v>1</v>
      </c>
      <c r="N158" s="186" t="s">
        <v>43</v>
      </c>
      <c r="O158" s="71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128</v>
      </c>
      <c r="AT158" s="189" t="s">
        <v>123</v>
      </c>
      <c r="AU158" s="189" t="s">
        <v>86</v>
      </c>
      <c r="AY158" s="17" t="s">
        <v>122</v>
      </c>
      <c r="BE158" s="190">
        <f>IF(N158="základní",J158,0)</f>
        <v>0</v>
      </c>
      <c r="BF158" s="190">
        <f>IF(N158="snížená",J158,0)</f>
        <v>0</v>
      </c>
      <c r="BG158" s="190">
        <f>IF(N158="zákl. přenesená",J158,0)</f>
        <v>0</v>
      </c>
      <c r="BH158" s="190">
        <f>IF(N158="sníž. přenesená",J158,0)</f>
        <v>0</v>
      </c>
      <c r="BI158" s="190">
        <f>IF(N158="nulová",J158,0)</f>
        <v>0</v>
      </c>
      <c r="BJ158" s="17" t="s">
        <v>86</v>
      </c>
      <c r="BK158" s="190">
        <f>ROUND(I158*H158,2)</f>
        <v>0</v>
      </c>
      <c r="BL158" s="17" t="s">
        <v>128</v>
      </c>
      <c r="BM158" s="189" t="s">
        <v>183</v>
      </c>
    </row>
    <row r="159" spans="1:65" s="2" customFormat="1" ht="11.25">
      <c r="A159" s="34"/>
      <c r="B159" s="35"/>
      <c r="C159" s="36"/>
      <c r="D159" s="191" t="s">
        <v>130</v>
      </c>
      <c r="E159" s="36"/>
      <c r="F159" s="192" t="s">
        <v>182</v>
      </c>
      <c r="G159" s="36"/>
      <c r="H159" s="36"/>
      <c r="I159" s="193"/>
      <c r="J159" s="36"/>
      <c r="K159" s="36"/>
      <c r="L159" s="39"/>
      <c r="M159" s="194"/>
      <c r="N159" s="195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130</v>
      </c>
      <c r="AU159" s="17" t="s">
        <v>86</v>
      </c>
    </row>
    <row r="160" spans="1:65" s="13" customFormat="1" ht="11.25">
      <c r="B160" s="207"/>
      <c r="C160" s="208"/>
      <c r="D160" s="191" t="s">
        <v>131</v>
      </c>
      <c r="E160" s="209" t="s">
        <v>1</v>
      </c>
      <c r="F160" s="210" t="s">
        <v>184</v>
      </c>
      <c r="G160" s="208"/>
      <c r="H160" s="209" t="s">
        <v>1</v>
      </c>
      <c r="I160" s="211"/>
      <c r="J160" s="208"/>
      <c r="K160" s="208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131</v>
      </c>
      <c r="AU160" s="216" t="s">
        <v>86</v>
      </c>
      <c r="AV160" s="13" t="s">
        <v>86</v>
      </c>
      <c r="AW160" s="13" t="s">
        <v>33</v>
      </c>
      <c r="AX160" s="13" t="s">
        <v>78</v>
      </c>
      <c r="AY160" s="216" t="s">
        <v>122</v>
      </c>
    </row>
    <row r="161" spans="1:65" s="12" customFormat="1" ht="11.25">
      <c r="B161" s="196"/>
      <c r="C161" s="197"/>
      <c r="D161" s="191" t="s">
        <v>131</v>
      </c>
      <c r="E161" s="198" t="s">
        <v>1</v>
      </c>
      <c r="F161" s="199" t="s">
        <v>168</v>
      </c>
      <c r="G161" s="197"/>
      <c r="H161" s="200">
        <v>1</v>
      </c>
      <c r="I161" s="201"/>
      <c r="J161" s="197"/>
      <c r="K161" s="197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131</v>
      </c>
      <c r="AU161" s="206" t="s">
        <v>86</v>
      </c>
      <c r="AV161" s="12" t="s">
        <v>88</v>
      </c>
      <c r="AW161" s="12" t="s">
        <v>33</v>
      </c>
      <c r="AX161" s="12" t="s">
        <v>86</v>
      </c>
      <c r="AY161" s="206" t="s">
        <v>122</v>
      </c>
    </row>
    <row r="162" spans="1:65" s="2" customFormat="1" ht="16.5" customHeight="1">
      <c r="A162" s="34"/>
      <c r="B162" s="35"/>
      <c r="C162" s="178" t="s">
        <v>185</v>
      </c>
      <c r="D162" s="178" t="s">
        <v>123</v>
      </c>
      <c r="E162" s="179" t="s">
        <v>186</v>
      </c>
      <c r="F162" s="180" t="s">
        <v>187</v>
      </c>
      <c r="G162" s="181" t="s">
        <v>126</v>
      </c>
      <c r="H162" s="182">
        <v>1</v>
      </c>
      <c r="I162" s="183"/>
      <c r="J162" s="184">
        <f>ROUND(I162*H162,2)</f>
        <v>0</v>
      </c>
      <c r="K162" s="180" t="s">
        <v>127</v>
      </c>
      <c r="L162" s="39"/>
      <c r="M162" s="185" t="s">
        <v>1</v>
      </c>
      <c r="N162" s="186" t="s">
        <v>43</v>
      </c>
      <c r="O162" s="71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128</v>
      </c>
      <c r="AT162" s="189" t="s">
        <v>123</v>
      </c>
      <c r="AU162" s="189" t="s">
        <v>86</v>
      </c>
      <c r="AY162" s="17" t="s">
        <v>122</v>
      </c>
      <c r="BE162" s="190">
        <f>IF(N162="základní",J162,0)</f>
        <v>0</v>
      </c>
      <c r="BF162" s="190">
        <f>IF(N162="snížená",J162,0)</f>
        <v>0</v>
      </c>
      <c r="BG162" s="190">
        <f>IF(N162="zákl. přenesená",J162,0)</f>
        <v>0</v>
      </c>
      <c r="BH162" s="190">
        <f>IF(N162="sníž. přenesená",J162,0)</f>
        <v>0</v>
      </c>
      <c r="BI162" s="190">
        <f>IF(N162="nulová",J162,0)</f>
        <v>0</v>
      </c>
      <c r="BJ162" s="17" t="s">
        <v>86</v>
      </c>
      <c r="BK162" s="190">
        <f>ROUND(I162*H162,2)</f>
        <v>0</v>
      </c>
      <c r="BL162" s="17" t="s">
        <v>128</v>
      </c>
      <c r="BM162" s="189" t="s">
        <v>188</v>
      </c>
    </row>
    <row r="163" spans="1:65" s="2" customFormat="1" ht="11.25">
      <c r="A163" s="34"/>
      <c r="B163" s="35"/>
      <c r="C163" s="36"/>
      <c r="D163" s="191" t="s">
        <v>130</v>
      </c>
      <c r="E163" s="36"/>
      <c r="F163" s="192" t="s">
        <v>187</v>
      </c>
      <c r="G163" s="36"/>
      <c r="H163" s="36"/>
      <c r="I163" s="193"/>
      <c r="J163" s="36"/>
      <c r="K163" s="36"/>
      <c r="L163" s="39"/>
      <c r="M163" s="194"/>
      <c r="N163" s="195"/>
      <c r="O163" s="71"/>
      <c r="P163" s="71"/>
      <c r="Q163" s="71"/>
      <c r="R163" s="71"/>
      <c r="S163" s="71"/>
      <c r="T163" s="72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130</v>
      </c>
      <c r="AU163" s="17" t="s">
        <v>86</v>
      </c>
    </row>
    <row r="164" spans="1:65" s="13" customFormat="1" ht="11.25">
      <c r="B164" s="207"/>
      <c r="C164" s="208"/>
      <c r="D164" s="191" t="s">
        <v>131</v>
      </c>
      <c r="E164" s="209" t="s">
        <v>1</v>
      </c>
      <c r="F164" s="210" t="s">
        <v>189</v>
      </c>
      <c r="G164" s="208"/>
      <c r="H164" s="209" t="s">
        <v>1</v>
      </c>
      <c r="I164" s="211"/>
      <c r="J164" s="208"/>
      <c r="K164" s="208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131</v>
      </c>
      <c r="AU164" s="216" t="s">
        <v>86</v>
      </c>
      <c r="AV164" s="13" t="s">
        <v>86</v>
      </c>
      <c r="AW164" s="13" t="s">
        <v>33</v>
      </c>
      <c r="AX164" s="13" t="s">
        <v>78</v>
      </c>
      <c r="AY164" s="216" t="s">
        <v>122</v>
      </c>
    </row>
    <row r="165" spans="1:65" s="12" customFormat="1" ht="11.25">
      <c r="B165" s="196"/>
      <c r="C165" s="197"/>
      <c r="D165" s="191" t="s">
        <v>131</v>
      </c>
      <c r="E165" s="198" t="s">
        <v>1</v>
      </c>
      <c r="F165" s="199" t="s">
        <v>190</v>
      </c>
      <c r="G165" s="197"/>
      <c r="H165" s="200">
        <v>1</v>
      </c>
      <c r="I165" s="201"/>
      <c r="J165" s="197"/>
      <c r="K165" s="197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131</v>
      </c>
      <c r="AU165" s="206" t="s">
        <v>86</v>
      </c>
      <c r="AV165" s="12" t="s">
        <v>88</v>
      </c>
      <c r="AW165" s="12" t="s">
        <v>33</v>
      </c>
      <c r="AX165" s="12" t="s">
        <v>86</v>
      </c>
      <c r="AY165" s="206" t="s">
        <v>122</v>
      </c>
    </row>
    <row r="166" spans="1:65" s="2" customFormat="1" ht="16.5" customHeight="1">
      <c r="A166" s="34"/>
      <c r="B166" s="35"/>
      <c r="C166" s="178" t="s">
        <v>191</v>
      </c>
      <c r="D166" s="178" t="s">
        <v>123</v>
      </c>
      <c r="E166" s="179" t="s">
        <v>192</v>
      </c>
      <c r="F166" s="180" t="s">
        <v>193</v>
      </c>
      <c r="G166" s="181" t="s">
        <v>126</v>
      </c>
      <c r="H166" s="182">
        <v>1</v>
      </c>
      <c r="I166" s="183"/>
      <c r="J166" s="184">
        <f>ROUND(I166*H166,2)</f>
        <v>0</v>
      </c>
      <c r="K166" s="180" t="s">
        <v>127</v>
      </c>
      <c r="L166" s="39"/>
      <c r="M166" s="185" t="s">
        <v>1</v>
      </c>
      <c r="N166" s="186" t="s">
        <v>43</v>
      </c>
      <c r="O166" s="71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128</v>
      </c>
      <c r="AT166" s="189" t="s">
        <v>123</v>
      </c>
      <c r="AU166" s="189" t="s">
        <v>86</v>
      </c>
      <c r="AY166" s="17" t="s">
        <v>122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86</v>
      </c>
      <c r="BK166" s="190">
        <f>ROUND(I166*H166,2)</f>
        <v>0</v>
      </c>
      <c r="BL166" s="17" t="s">
        <v>128</v>
      </c>
      <c r="BM166" s="189" t="s">
        <v>194</v>
      </c>
    </row>
    <row r="167" spans="1:65" s="2" customFormat="1" ht="11.25">
      <c r="A167" s="34"/>
      <c r="B167" s="35"/>
      <c r="C167" s="36"/>
      <c r="D167" s="191" t="s">
        <v>130</v>
      </c>
      <c r="E167" s="36"/>
      <c r="F167" s="192" t="s">
        <v>193</v>
      </c>
      <c r="G167" s="36"/>
      <c r="H167" s="36"/>
      <c r="I167" s="193"/>
      <c r="J167" s="36"/>
      <c r="K167" s="36"/>
      <c r="L167" s="39"/>
      <c r="M167" s="194"/>
      <c r="N167" s="195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130</v>
      </c>
      <c r="AU167" s="17" t="s">
        <v>86</v>
      </c>
    </row>
    <row r="168" spans="1:65" s="13" customFormat="1" ht="11.25">
      <c r="B168" s="207"/>
      <c r="C168" s="208"/>
      <c r="D168" s="191" t="s">
        <v>131</v>
      </c>
      <c r="E168" s="209" t="s">
        <v>1</v>
      </c>
      <c r="F168" s="210" t="s">
        <v>195</v>
      </c>
      <c r="G168" s="208"/>
      <c r="H168" s="209" t="s">
        <v>1</v>
      </c>
      <c r="I168" s="211"/>
      <c r="J168" s="208"/>
      <c r="K168" s="208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131</v>
      </c>
      <c r="AU168" s="216" t="s">
        <v>86</v>
      </c>
      <c r="AV168" s="13" t="s">
        <v>86</v>
      </c>
      <c r="AW168" s="13" t="s">
        <v>33</v>
      </c>
      <c r="AX168" s="13" t="s">
        <v>78</v>
      </c>
      <c r="AY168" s="216" t="s">
        <v>122</v>
      </c>
    </row>
    <row r="169" spans="1:65" s="13" customFormat="1" ht="11.25">
      <c r="B169" s="207"/>
      <c r="C169" s="208"/>
      <c r="D169" s="191" t="s">
        <v>131</v>
      </c>
      <c r="E169" s="209" t="s">
        <v>1</v>
      </c>
      <c r="F169" s="210" t="s">
        <v>196</v>
      </c>
      <c r="G169" s="208"/>
      <c r="H169" s="209" t="s">
        <v>1</v>
      </c>
      <c r="I169" s="211"/>
      <c r="J169" s="208"/>
      <c r="K169" s="208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131</v>
      </c>
      <c r="AU169" s="216" t="s">
        <v>86</v>
      </c>
      <c r="AV169" s="13" t="s">
        <v>86</v>
      </c>
      <c r="AW169" s="13" t="s">
        <v>33</v>
      </c>
      <c r="AX169" s="13" t="s">
        <v>78</v>
      </c>
      <c r="AY169" s="216" t="s">
        <v>122</v>
      </c>
    </row>
    <row r="170" spans="1:65" s="12" customFormat="1" ht="11.25">
      <c r="B170" s="196"/>
      <c r="C170" s="197"/>
      <c r="D170" s="191" t="s">
        <v>131</v>
      </c>
      <c r="E170" s="198" t="s">
        <v>1</v>
      </c>
      <c r="F170" s="199" t="s">
        <v>168</v>
      </c>
      <c r="G170" s="197"/>
      <c r="H170" s="200">
        <v>1</v>
      </c>
      <c r="I170" s="201"/>
      <c r="J170" s="197"/>
      <c r="K170" s="197"/>
      <c r="L170" s="202"/>
      <c r="M170" s="217"/>
      <c r="N170" s="218"/>
      <c r="O170" s="218"/>
      <c r="P170" s="218"/>
      <c r="Q170" s="218"/>
      <c r="R170" s="218"/>
      <c r="S170" s="218"/>
      <c r="T170" s="219"/>
      <c r="AT170" s="206" t="s">
        <v>131</v>
      </c>
      <c r="AU170" s="206" t="s">
        <v>86</v>
      </c>
      <c r="AV170" s="12" t="s">
        <v>88</v>
      </c>
      <c r="AW170" s="12" t="s">
        <v>33</v>
      </c>
      <c r="AX170" s="12" t="s">
        <v>86</v>
      </c>
      <c r="AY170" s="206" t="s">
        <v>122</v>
      </c>
    </row>
    <row r="171" spans="1:65" s="2" customFormat="1" ht="6.95" customHeight="1">
      <c r="A171" s="34"/>
      <c r="B171" s="54"/>
      <c r="C171" s="55"/>
      <c r="D171" s="55"/>
      <c r="E171" s="55"/>
      <c r="F171" s="55"/>
      <c r="G171" s="55"/>
      <c r="H171" s="55"/>
      <c r="I171" s="55"/>
      <c r="J171" s="55"/>
      <c r="K171" s="55"/>
      <c r="L171" s="39"/>
      <c r="M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</sheetData>
  <sheetProtection algorithmName="SHA-512" hashValue="aS2N1GXpF8ezSFF9NQfY6TmfxfMR7z3uzQpo+NVOJI0r+qw8lhkE7Q0d1UrFss5YoJ2a1yh58unjbpg5eKVN3w==" saltValue="wcDS1D+z/CJDRzzRxntjJf5erEQirlFAeHgwBonba9uvHBE8lrjdNi1SpkDfWsbxEMOhTaMusZRnGGnk7FVa4A==" spinCount="100000" sheet="1" objects="1" scenarios="1" formatColumns="0" formatRows="0" autoFilter="0"/>
  <autoFilter ref="C116:K170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7" t="s">
        <v>92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88</v>
      </c>
    </row>
    <row r="4" spans="1:46" s="1" customFormat="1" ht="24.95" customHeight="1">
      <c r="B4" s="20"/>
      <c r="D4" s="110" t="s">
        <v>97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4" t="str">
        <f>'Rekapitulace stavby'!K6</f>
        <v>Chodník podél sil. II/128 Nová Bystřice - Ovčárna - 1. etapa</v>
      </c>
      <c r="F7" s="295"/>
      <c r="G7" s="295"/>
      <c r="H7" s="295"/>
      <c r="L7" s="20"/>
    </row>
    <row r="8" spans="1:46" s="2" customFormat="1" ht="12" customHeight="1">
      <c r="A8" s="34"/>
      <c r="B8" s="39"/>
      <c r="C8" s="34"/>
      <c r="D8" s="112" t="s">
        <v>98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6" t="s">
        <v>197</v>
      </c>
      <c r="F9" s="297"/>
      <c r="G9" s="297"/>
      <c r="H9" s="297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93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25. 4. 2023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8" t="str">
        <f>'Rekapitulace stavby'!E14</f>
        <v>Vyplň údaj</v>
      </c>
      <c r="F18" s="299"/>
      <c r="G18" s="299"/>
      <c r="H18" s="299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198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199</v>
      </c>
      <c r="F21" s="34"/>
      <c r="G21" s="34"/>
      <c r="H21" s="34"/>
      <c r="I21" s="112" t="s">
        <v>28</v>
      </c>
      <c r="J21" s="113" t="s">
        <v>200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0" t="s">
        <v>1</v>
      </c>
      <c r="F27" s="300"/>
      <c r="G27" s="300"/>
      <c r="H27" s="300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38</v>
      </c>
      <c r="E30" s="34"/>
      <c r="F30" s="34"/>
      <c r="G30" s="34"/>
      <c r="H30" s="34"/>
      <c r="I30" s="34"/>
      <c r="J30" s="120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40</v>
      </c>
      <c r="G32" s="34"/>
      <c r="H32" s="34"/>
      <c r="I32" s="121" t="s">
        <v>39</v>
      </c>
      <c r="J32" s="121" t="s">
        <v>41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42</v>
      </c>
      <c r="E33" s="112" t="s">
        <v>43</v>
      </c>
      <c r="F33" s="123">
        <f>ROUND((SUM(BE123:BE247)),  2)</f>
        <v>0</v>
      </c>
      <c r="G33" s="34"/>
      <c r="H33" s="34"/>
      <c r="I33" s="124">
        <v>0.21</v>
      </c>
      <c r="J33" s="123">
        <f>ROUND(((SUM(BE123:BE247))*I33),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44</v>
      </c>
      <c r="F34" s="123">
        <f>ROUND((SUM(BF123:BF247)),  2)</f>
        <v>0</v>
      </c>
      <c r="G34" s="34"/>
      <c r="H34" s="34"/>
      <c r="I34" s="124">
        <v>0.15</v>
      </c>
      <c r="J34" s="123">
        <f>ROUND(((SUM(BF123:BF247))*I34),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45</v>
      </c>
      <c r="F35" s="123">
        <f>ROUND((SUM(BG123:BG247)),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46</v>
      </c>
      <c r="F36" s="123">
        <f>ROUND((SUM(BH123:BH247)),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47</v>
      </c>
      <c r="F37" s="123">
        <f>ROUND((SUM(BI123:BI247)),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48</v>
      </c>
      <c r="E39" s="127"/>
      <c r="F39" s="127"/>
      <c r="G39" s="128" t="s">
        <v>49</v>
      </c>
      <c r="H39" s="129" t="s">
        <v>50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51</v>
      </c>
      <c r="E50" s="133"/>
      <c r="F50" s="133"/>
      <c r="G50" s="132" t="s">
        <v>52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53</v>
      </c>
      <c r="E61" s="135"/>
      <c r="F61" s="136" t="s">
        <v>54</v>
      </c>
      <c r="G61" s="134" t="s">
        <v>53</v>
      </c>
      <c r="H61" s="135"/>
      <c r="I61" s="135"/>
      <c r="J61" s="137" t="s">
        <v>54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55</v>
      </c>
      <c r="E65" s="138"/>
      <c r="F65" s="138"/>
      <c r="G65" s="132" t="s">
        <v>56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53</v>
      </c>
      <c r="E76" s="135"/>
      <c r="F76" s="136" t="s">
        <v>54</v>
      </c>
      <c r="G76" s="134" t="s">
        <v>53</v>
      </c>
      <c r="H76" s="135"/>
      <c r="I76" s="135"/>
      <c r="J76" s="137" t="s">
        <v>54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1" t="str">
        <f>E7</f>
        <v>Chodník podél sil. II/128 Nová Bystřice - Ovčárna - 1. etapa</v>
      </c>
      <c r="F85" s="302"/>
      <c r="G85" s="302"/>
      <c r="H85" s="30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2" t="str">
        <f>E9</f>
        <v>101a - Chodník – Ovčárna – 1. etapa (uznatelné náklady)</v>
      </c>
      <c r="F87" s="303"/>
      <c r="G87" s="303"/>
      <c r="H87" s="30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Nová Bystřice</v>
      </c>
      <c r="G89" s="36"/>
      <c r="H89" s="36"/>
      <c r="I89" s="29" t="s">
        <v>22</v>
      </c>
      <c r="J89" s="66" t="str">
        <f>IF(J12="","",J12)</f>
        <v>25. 4. 2023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Město Nová Bystřice</v>
      </c>
      <c r="G91" s="36"/>
      <c r="H91" s="36"/>
      <c r="I91" s="29" t="s">
        <v>31</v>
      </c>
      <c r="J91" s="32" t="str">
        <f>E21</f>
        <v>WAY project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101</v>
      </c>
      <c r="D94" s="144"/>
      <c r="E94" s="144"/>
      <c r="F94" s="144"/>
      <c r="G94" s="144"/>
      <c r="H94" s="144"/>
      <c r="I94" s="144"/>
      <c r="J94" s="145" t="s">
        <v>102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103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104</v>
      </c>
    </row>
    <row r="97" spans="1:31" s="9" customFormat="1" ht="24.95" customHeight="1">
      <c r="B97" s="147"/>
      <c r="C97" s="148"/>
      <c r="D97" s="149" t="s">
        <v>201</v>
      </c>
      <c r="E97" s="150"/>
      <c r="F97" s="150"/>
      <c r="G97" s="150"/>
      <c r="H97" s="150"/>
      <c r="I97" s="150"/>
      <c r="J97" s="151">
        <f>J124</f>
        <v>0</v>
      </c>
      <c r="K97" s="148"/>
      <c r="L97" s="152"/>
    </row>
    <row r="98" spans="1:31" s="14" customFormat="1" ht="19.899999999999999" customHeight="1">
      <c r="B98" s="220"/>
      <c r="C98" s="221"/>
      <c r="D98" s="222" t="s">
        <v>202</v>
      </c>
      <c r="E98" s="223"/>
      <c r="F98" s="223"/>
      <c r="G98" s="223"/>
      <c r="H98" s="223"/>
      <c r="I98" s="223"/>
      <c r="J98" s="224">
        <f>J125</f>
        <v>0</v>
      </c>
      <c r="K98" s="221"/>
      <c r="L98" s="225"/>
    </row>
    <row r="99" spans="1:31" s="14" customFormat="1" ht="19.899999999999999" customHeight="1">
      <c r="B99" s="220"/>
      <c r="C99" s="221"/>
      <c r="D99" s="222" t="s">
        <v>203</v>
      </c>
      <c r="E99" s="223"/>
      <c r="F99" s="223"/>
      <c r="G99" s="223"/>
      <c r="H99" s="223"/>
      <c r="I99" s="223"/>
      <c r="J99" s="224">
        <f>J174</f>
        <v>0</v>
      </c>
      <c r="K99" s="221"/>
      <c r="L99" s="225"/>
    </row>
    <row r="100" spans="1:31" s="14" customFormat="1" ht="19.899999999999999" customHeight="1">
      <c r="B100" s="220"/>
      <c r="C100" s="221"/>
      <c r="D100" s="222" t="s">
        <v>204</v>
      </c>
      <c r="E100" s="223"/>
      <c r="F100" s="223"/>
      <c r="G100" s="223"/>
      <c r="H100" s="223"/>
      <c r="I100" s="223"/>
      <c r="J100" s="224">
        <f>J203</f>
        <v>0</v>
      </c>
      <c r="K100" s="221"/>
      <c r="L100" s="225"/>
    </row>
    <row r="101" spans="1:31" s="14" customFormat="1" ht="19.899999999999999" customHeight="1">
      <c r="B101" s="220"/>
      <c r="C101" s="221"/>
      <c r="D101" s="222" t="s">
        <v>205</v>
      </c>
      <c r="E101" s="223"/>
      <c r="F101" s="223"/>
      <c r="G101" s="223"/>
      <c r="H101" s="223"/>
      <c r="I101" s="223"/>
      <c r="J101" s="224">
        <f>J207</f>
        <v>0</v>
      </c>
      <c r="K101" s="221"/>
      <c r="L101" s="225"/>
    </row>
    <row r="102" spans="1:31" s="14" customFormat="1" ht="19.899999999999999" customHeight="1">
      <c r="B102" s="220"/>
      <c r="C102" s="221"/>
      <c r="D102" s="222" t="s">
        <v>206</v>
      </c>
      <c r="E102" s="223"/>
      <c r="F102" s="223"/>
      <c r="G102" s="223"/>
      <c r="H102" s="223"/>
      <c r="I102" s="223"/>
      <c r="J102" s="224">
        <f>J240</f>
        <v>0</v>
      </c>
      <c r="K102" s="221"/>
      <c r="L102" s="225"/>
    </row>
    <row r="103" spans="1:31" s="14" customFormat="1" ht="19.899999999999999" customHeight="1">
      <c r="B103" s="220"/>
      <c r="C103" s="221"/>
      <c r="D103" s="222" t="s">
        <v>207</v>
      </c>
      <c r="E103" s="223"/>
      <c r="F103" s="223"/>
      <c r="G103" s="223"/>
      <c r="H103" s="223"/>
      <c r="I103" s="223"/>
      <c r="J103" s="224">
        <f>J245</f>
        <v>0</v>
      </c>
      <c r="K103" s="221"/>
      <c r="L103" s="225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106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301" t="str">
        <f>E7</f>
        <v>Chodník podél sil. II/128 Nová Bystřice - Ovčárna - 1. etapa</v>
      </c>
      <c r="F113" s="302"/>
      <c r="G113" s="302"/>
      <c r="H113" s="302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98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72" t="str">
        <f>E9</f>
        <v>101a - Chodník – Ovčárna – 1. etapa (uznatelné náklady)</v>
      </c>
      <c r="F115" s="303"/>
      <c r="G115" s="303"/>
      <c r="H115" s="303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20</v>
      </c>
      <c r="D117" s="36"/>
      <c r="E117" s="36"/>
      <c r="F117" s="27" t="str">
        <f>F12</f>
        <v>Nová Bystřice</v>
      </c>
      <c r="G117" s="36"/>
      <c r="H117" s="36"/>
      <c r="I117" s="29" t="s">
        <v>22</v>
      </c>
      <c r="J117" s="66" t="str">
        <f>IF(J12="","",J12)</f>
        <v>25. 4. 2023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24</v>
      </c>
      <c r="D119" s="36"/>
      <c r="E119" s="36"/>
      <c r="F119" s="27" t="str">
        <f>E15</f>
        <v>Město Nová Bystřice</v>
      </c>
      <c r="G119" s="36"/>
      <c r="H119" s="36"/>
      <c r="I119" s="29" t="s">
        <v>31</v>
      </c>
      <c r="J119" s="32" t="str">
        <f>E21</f>
        <v>WAY project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29</v>
      </c>
      <c r="D120" s="36"/>
      <c r="E120" s="36"/>
      <c r="F120" s="27" t="str">
        <f>IF(E18="","",E18)</f>
        <v>Vyplň údaj</v>
      </c>
      <c r="G120" s="36"/>
      <c r="H120" s="36"/>
      <c r="I120" s="29" t="s">
        <v>34</v>
      </c>
      <c r="J120" s="32" t="str">
        <f>E24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0" customFormat="1" ht="29.25" customHeight="1">
      <c r="A122" s="153"/>
      <c r="B122" s="154"/>
      <c r="C122" s="155" t="s">
        <v>107</v>
      </c>
      <c r="D122" s="156" t="s">
        <v>63</v>
      </c>
      <c r="E122" s="156" t="s">
        <v>59</v>
      </c>
      <c r="F122" s="156" t="s">
        <v>60</v>
      </c>
      <c r="G122" s="156" t="s">
        <v>108</v>
      </c>
      <c r="H122" s="156" t="s">
        <v>109</v>
      </c>
      <c r="I122" s="156" t="s">
        <v>110</v>
      </c>
      <c r="J122" s="156" t="s">
        <v>102</v>
      </c>
      <c r="K122" s="157" t="s">
        <v>111</v>
      </c>
      <c r="L122" s="158"/>
      <c r="M122" s="75" t="s">
        <v>1</v>
      </c>
      <c r="N122" s="76" t="s">
        <v>42</v>
      </c>
      <c r="O122" s="76" t="s">
        <v>112</v>
      </c>
      <c r="P122" s="76" t="s">
        <v>113</v>
      </c>
      <c r="Q122" s="76" t="s">
        <v>114</v>
      </c>
      <c r="R122" s="76" t="s">
        <v>115</v>
      </c>
      <c r="S122" s="76" t="s">
        <v>116</v>
      </c>
      <c r="T122" s="77" t="s">
        <v>117</v>
      </c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</row>
    <row r="123" spans="1:65" s="2" customFormat="1" ht="22.9" customHeight="1">
      <c r="A123" s="34"/>
      <c r="B123" s="35"/>
      <c r="C123" s="82" t="s">
        <v>118</v>
      </c>
      <c r="D123" s="36"/>
      <c r="E123" s="36"/>
      <c r="F123" s="36"/>
      <c r="G123" s="36"/>
      <c r="H123" s="36"/>
      <c r="I123" s="36"/>
      <c r="J123" s="159">
        <f>BK123</f>
        <v>0</v>
      </c>
      <c r="K123" s="36"/>
      <c r="L123" s="39"/>
      <c r="M123" s="78"/>
      <c r="N123" s="160"/>
      <c r="O123" s="79"/>
      <c r="P123" s="161">
        <f>P124</f>
        <v>0</v>
      </c>
      <c r="Q123" s="79"/>
      <c r="R123" s="161">
        <f>R124</f>
        <v>90.209987000000012</v>
      </c>
      <c r="S123" s="79"/>
      <c r="T123" s="162">
        <f>T124</f>
        <v>1.2096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77</v>
      </c>
      <c r="AU123" s="17" t="s">
        <v>104</v>
      </c>
      <c r="BK123" s="163">
        <f>BK124</f>
        <v>0</v>
      </c>
    </row>
    <row r="124" spans="1:65" s="11" customFormat="1" ht="25.9" customHeight="1">
      <c r="B124" s="164"/>
      <c r="C124" s="165"/>
      <c r="D124" s="166" t="s">
        <v>77</v>
      </c>
      <c r="E124" s="167" t="s">
        <v>208</v>
      </c>
      <c r="F124" s="167" t="s">
        <v>209</v>
      </c>
      <c r="G124" s="165"/>
      <c r="H124" s="165"/>
      <c r="I124" s="168"/>
      <c r="J124" s="169">
        <f>BK124</f>
        <v>0</v>
      </c>
      <c r="K124" s="165"/>
      <c r="L124" s="170"/>
      <c r="M124" s="171"/>
      <c r="N124" s="172"/>
      <c r="O124" s="172"/>
      <c r="P124" s="173">
        <f>P125+P174+P203+P207+P240+P245</f>
        <v>0</v>
      </c>
      <c r="Q124" s="172"/>
      <c r="R124" s="173">
        <f>R125+R174+R203+R207+R240+R245</f>
        <v>90.209987000000012</v>
      </c>
      <c r="S124" s="172"/>
      <c r="T124" s="174">
        <f>T125+T174+T203+T207+T240+T245</f>
        <v>1.2096</v>
      </c>
      <c r="AR124" s="175" t="s">
        <v>86</v>
      </c>
      <c r="AT124" s="176" t="s">
        <v>77</v>
      </c>
      <c r="AU124" s="176" t="s">
        <v>78</v>
      </c>
      <c r="AY124" s="175" t="s">
        <v>122</v>
      </c>
      <c r="BK124" s="177">
        <f>BK125+BK174+BK203+BK207+BK240+BK245</f>
        <v>0</v>
      </c>
    </row>
    <row r="125" spans="1:65" s="11" customFormat="1" ht="22.9" customHeight="1">
      <c r="B125" s="164"/>
      <c r="C125" s="165"/>
      <c r="D125" s="166" t="s">
        <v>77</v>
      </c>
      <c r="E125" s="226" t="s">
        <v>86</v>
      </c>
      <c r="F125" s="226" t="s">
        <v>210</v>
      </c>
      <c r="G125" s="165"/>
      <c r="H125" s="165"/>
      <c r="I125" s="168"/>
      <c r="J125" s="227">
        <f>BK125</f>
        <v>0</v>
      </c>
      <c r="K125" s="165"/>
      <c r="L125" s="170"/>
      <c r="M125" s="171"/>
      <c r="N125" s="172"/>
      <c r="O125" s="172"/>
      <c r="P125" s="173">
        <f>SUM(P126:P173)</f>
        <v>0</v>
      </c>
      <c r="Q125" s="172"/>
      <c r="R125" s="173">
        <f>SUM(R126:R173)</f>
        <v>2.34E-4</v>
      </c>
      <c r="S125" s="172"/>
      <c r="T125" s="174">
        <f>SUM(T126:T173)</f>
        <v>1.1275999999999999</v>
      </c>
      <c r="AR125" s="175" t="s">
        <v>86</v>
      </c>
      <c r="AT125" s="176" t="s">
        <v>77</v>
      </c>
      <c r="AU125" s="176" t="s">
        <v>86</v>
      </c>
      <c r="AY125" s="175" t="s">
        <v>122</v>
      </c>
      <c r="BK125" s="177">
        <f>SUM(BK126:BK173)</f>
        <v>0</v>
      </c>
    </row>
    <row r="126" spans="1:65" s="2" customFormat="1" ht="16.5" customHeight="1">
      <c r="A126" s="34"/>
      <c r="B126" s="35"/>
      <c r="C126" s="178" t="s">
        <v>86</v>
      </c>
      <c r="D126" s="178" t="s">
        <v>123</v>
      </c>
      <c r="E126" s="179" t="s">
        <v>211</v>
      </c>
      <c r="F126" s="180" t="s">
        <v>212</v>
      </c>
      <c r="G126" s="181" t="s">
        <v>213</v>
      </c>
      <c r="H126" s="182">
        <v>2</v>
      </c>
      <c r="I126" s="183"/>
      <c r="J126" s="184">
        <f>ROUND(I126*H126,2)</f>
        <v>0</v>
      </c>
      <c r="K126" s="180" t="s">
        <v>127</v>
      </c>
      <c r="L126" s="39"/>
      <c r="M126" s="185" t="s">
        <v>1</v>
      </c>
      <c r="N126" s="186" t="s">
        <v>43</v>
      </c>
      <c r="O126" s="71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121</v>
      </c>
      <c r="AT126" s="189" t="s">
        <v>123</v>
      </c>
      <c r="AU126" s="189" t="s">
        <v>88</v>
      </c>
      <c r="AY126" s="17" t="s">
        <v>122</v>
      </c>
      <c r="BE126" s="190">
        <f>IF(N126="základní",J126,0)</f>
        <v>0</v>
      </c>
      <c r="BF126" s="190">
        <f>IF(N126="snížená",J126,0)</f>
        <v>0</v>
      </c>
      <c r="BG126" s="190">
        <f>IF(N126="zákl. přenesená",J126,0)</f>
        <v>0</v>
      </c>
      <c r="BH126" s="190">
        <f>IF(N126="sníž. přenesená",J126,0)</f>
        <v>0</v>
      </c>
      <c r="BI126" s="190">
        <f>IF(N126="nulová",J126,0)</f>
        <v>0</v>
      </c>
      <c r="BJ126" s="17" t="s">
        <v>86</v>
      </c>
      <c r="BK126" s="190">
        <f>ROUND(I126*H126,2)</f>
        <v>0</v>
      </c>
      <c r="BL126" s="17" t="s">
        <v>121</v>
      </c>
      <c r="BM126" s="189" t="s">
        <v>214</v>
      </c>
    </row>
    <row r="127" spans="1:65" s="2" customFormat="1" ht="11.25">
      <c r="A127" s="34"/>
      <c r="B127" s="35"/>
      <c r="C127" s="36"/>
      <c r="D127" s="191" t="s">
        <v>130</v>
      </c>
      <c r="E127" s="36"/>
      <c r="F127" s="192" t="s">
        <v>215</v>
      </c>
      <c r="G127" s="36"/>
      <c r="H127" s="36"/>
      <c r="I127" s="193"/>
      <c r="J127" s="36"/>
      <c r="K127" s="36"/>
      <c r="L127" s="39"/>
      <c r="M127" s="194"/>
      <c r="N127" s="195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130</v>
      </c>
      <c r="AU127" s="17" t="s">
        <v>88</v>
      </c>
    </row>
    <row r="128" spans="1:65" s="12" customFormat="1" ht="11.25">
      <c r="B128" s="196"/>
      <c r="C128" s="197"/>
      <c r="D128" s="191" t="s">
        <v>131</v>
      </c>
      <c r="E128" s="198" t="s">
        <v>1</v>
      </c>
      <c r="F128" s="199" t="s">
        <v>216</v>
      </c>
      <c r="G128" s="197"/>
      <c r="H128" s="200">
        <v>2</v>
      </c>
      <c r="I128" s="201"/>
      <c r="J128" s="197"/>
      <c r="K128" s="197"/>
      <c r="L128" s="202"/>
      <c r="M128" s="203"/>
      <c r="N128" s="204"/>
      <c r="O128" s="204"/>
      <c r="P128" s="204"/>
      <c r="Q128" s="204"/>
      <c r="R128" s="204"/>
      <c r="S128" s="204"/>
      <c r="T128" s="205"/>
      <c r="AT128" s="206" t="s">
        <v>131</v>
      </c>
      <c r="AU128" s="206" t="s">
        <v>88</v>
      </c>
      <c r="AV128" s="12" t="s">
        <v>88</v>
      </c>
      <c r="AW128" s="12" t="s">
        <v>33</v>
      </c>
      <c r="AX128" s="12" t="s">
        <v>86</v>
      </c>
      <c r="AY128" s="206" t="s">
        <v>122</v>
      </c>
    </row>
    <row r="129" spans="1:65" s="2" customFormat="1" ht="16.5" customHeight="1">
      <c r="A129" s="34"/>
      <c r="B129" s="35"/>
      <c r="C129" s="178" t="s">
        <v>88</v>
      </c>
      <c r="D129" s="178" t="s">
        <v>123</v>
      </c>
      <c r="E129" s="179" t="s">
        <v>217</v>
      </c>
      <c r="F129" s="180" t="s">
        <v>218</v>
      </c>
      <c r="G129" s="181" t="s">
        <v>213</v>
      </c>
      <c r="H129" s="182">
        <v>2</v>
      </c>
      <c r="I129" s="183"/>
      <c r="J129" s="184">
        <f>ROUND(I129*H129,2)</f>
        <v>0</v>
      </c>
      <c r="K129" s="180" t="s">
        <v>127</v>
      </c>
      <c r="L129" s="39"/>
      <c r="M129" s="185" t="s">
        <v>1</v>
      </c>
      <c r="N129" s="186" t="s">
        <v>43</v>
      </c>
      <c r="O129" s="71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121</v>
      </c>
      <c r="AT129" s="189" t="s">
        <v>123</v>
      </c>
      <c r="AU129" s="189" t="s">
        <v>88</v>
      </c>
      <c r="AY129" s="17" t="s">
        <v>122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86</v>
      </c>
      <c r="BK129" s="190">
        <f>ROUND(I129*H129,2)</f>
        <v>0</v>
      </c>
      <c r="BL129" s="17" t="s">
        <v>121</v>
      </c>
      <c r="BM129" s="189" t="s">
        <v>219</v>
      </c>
    </row>
    <row r="130" spans="1:65" s="2" customFormat="1" ht="11.25">
      <c r="A130" s="34"/>
      <c r="B130" s="35"/>
      <c r="C130" s="36"/>
      <c r="D130" s="191" t="s">
        <v>130</v>
      </c>
      <c r="E130" s="36"/>
      <c r="F130" s="192" t="s">
        <v>220</v>
      </c>
      <c r="G130" s="36"/>
      <c r="H130" s="36"/>
      <c r="I130" s="193"/>
      <c r="J130" s="36"/>
      <c r="K130" s="36"/>
      <c r="L130" s="39"/>
      <c r="M130" s="194"/>
      <c r="N130" s="195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130</v>
      </c>
      <c r="AU130" s="17" t="s">
        <v>88</v>
      </c>
    </row>
    <row r="131" spans="1:65" s="12" customFormat="1" ht="11.25">
      <c r="B131" s="196"/>
      <c r="C131" s="197"/>
      <c r="D131" s="191" t="s">
        <v>131</v>
      </c>
      <c r="E131" s="198" t="s">
        <v>1</v>
      </c>
      <c r="F131" s="199" t="s">
        <v>221</v>
      </c>
      <c r="G131" s="197"/>
      <c r="H131" s="200">
        <v>2</v>
      </c>
      <c r="I131" s="201"/>
      <c r="J131" s="197"/>
      <c r="K131" s="197"/>
      <c r="L131" s="202"/>
      <c r="M131" s="203"/>
      <c r="N131" s="204"/>
      <c r="O131" s="204"/>
      <c r="P131" s="204"/>
      <c r="Q131" s="204"/>
      <c r="R131" s="204"/>
      <c r="S131" s="204"/>
      <c r="T131" s="205"/>
      <c r="AT131" s="206" t="s">
        <v>131</v>
      </c>
      <c r="AU131" s="206" t="s">
        <v>88</v>
      </c>
      <c r="AV131" s="12" t="s">
        <v>88</v>
      </c>
      <c r="AW131" s="12" t="s">
        <v>33</v>
      </c>
      <c r="AX131" s="12" t="s">
        <v>86</v>
      </c>
      <c r="AY131" s="206" t="s">
        <v>122</v>
      </c>
    </row>
    <row r="132" spans="1:65" s="2" customFormat="1" ht="16.5" customHeight="1">
      <c r="A132" s="34"/>
      <c r="B132" s="35"/>
      <c r="C132" s="178" t="s">
        <v>139</v>
      </c>
      <c r="D132" s="178" t="s">
        <v>123</v>
      </c>
      <c r="E132" s="179" t="s">
        <v>222</v>
      </c>
      <c r="F132" s="180" t="s">
        <v>223</v>
      </c>
      <c r="G132" s="181" t="s">
        <v>224</v>
      </c>
      <c r="H132" s="182">
        <v>7.8</v>
      </c>
      <c r="I132" s="183"/>
      <c r="J132" s="184">
        <f>ROUND(I132*H132,2)</f>
        <v>0</v>
      </c>
      <c r="K132" s="180" t="s">
        <v>127</v>
      </c>
      <c r="L132" s="39"/>
      <c r="M132" s="185" t="s">
        <v>1</v>
      </c>
      <c r="N132" s="186" t="s">
        <v>43</v>
      </c>
      <c r="O132" s="71"/>
      <c r="P132" s="187">
        <f>O132*H132</f>
        <v>0</v>
      </c>
      <c r="Q132" s="187">
        <v>3.0000000000000001E-5</v>
      </c>
      <c r="R132" s="187">
        <f>Q132*H132</f>
        <v>2.34E-4</v>
      </c>
      <c r="S132" s="187">
        <v>9.1999999999999998E-2</v>
      </c>
      <c r="T132" s="188">
        <f>S132*H132</f>
        <v>0.71760000000000002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121</v>
      </c>
      <c r="AT132" s="189" t="s">
        <v>123</v>
      </c>
      <c r="AU132" s="189" t="s">
        <v>88</v>
      </c>
      <c r="AY132" s="17" t="s">
        <v>122</v>
      </c>
      <c r="BE132" s="190">
        <f>IF(N132="základní",J132,0)</f>
        <v>0</v>
      </c>
      <c r="BF132" s="190">
        <f>IF(N132="snížená",J132,0)</f>
        <v>0</v>
      </c>
      <c r="BG132" s="190">
        <f>IF(N132="zákl. přenesená",J132,0)</f>
        <v>0</v>
      </c>
      <c r="BH132" s="190">
        <f>IF(N132="sníž. přenesená",J132,0)</f>
        <v>0</v>
      </c>
      <c r="BI132" s="190">
        <f>IF(N132="nulová",J132,0)</f>
        <v>0</v>
      </c>
      <c r="BJ132" s="17" t="s">
        <v>86</v>
      </c>
      <c r="BK132" s="190">
        <f>ROUND(I132*H132,2)</f>
        <v>0</v>
      </c>
      <c r="BL132" s="17" t="s">
        <v>121</v>
      </c>
      <c r="BM132" s="189" t="s">
        <v>225</v>
      </c>
    </row>
    <row r="133" spans="1:65" s="2" customFormat="1" ht="19.5">
      <c r="A133" s="34"/>
      <c r="B133" s="35"/>
      <c r="C133" s="36"/>
      <c r="D133" s="191" t="s">
        <v>130</v>
      </c>
      <c r="E133" s="36"/>
      <c r="F133" s="192" t="s">
        <v>226</v>
      </c>
      <c r="G133" s="36"/>
      <c r="H133" s="36"/>
      <c r="I133" s="193"/>
      <c r="J133" s="36"/>
      <c r="K133" s="36"/>
      <c r="L133" s="39"/>
      <c r="M133" s="194"/>
      <c r="N133" s="195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130</v>
      </c>
      <c r="AU133" s="17" t="s">
        <v>88</v>
      </c>
    </row>
    <row r="134" spans="1:65" s="12" customFormat="1" ht="11.25">
      <c r="B134" s="196"/>
      <c r="C134" s="197"/>
      <c r="D134" s="191" t="s">
        <v>131</v>
      </c>
      <c r="E134" s="198" t="s">
        <v>1</v>
      </c>
      <c r="F134" s="199" t="s">
        <v>227</v>
      </c>
      <c r="G134" s="197"/>
      <c r="H134" s="200">
        <v>7.8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131</v>
      </c>
      <c r="AU134" s="206" t="s">
        <v>88</v>
      </c>
      <c r="AV134" s="12" t="s">
        <v>88</v>
      </c>
      <c r="AW134" s="12" t="s">
        <v>33</v>
      </c>
      <c r="AX134" s="12" t="s">
        <v>86</v>
      </c>
      <c r="AY134" s="206" t="s">
        <v>122</v>
      </c>
    </row>
    <row r="135" spans="1:65" s="2" customFormat="1" ht="16.5" customHeight="1">
      <c r="A135" s="34"/>
      <c r="B135" s="35"/>
      <c r="C135" s="178" t="s">
        <v>121</v>
      </c>
      <c r="D135" s="178" t="s">
        <v>123</v>
      </c>
      <c r="E135" s="179" t="s">
        <v>228</v>
      </c>
      <c r="F135" s="180" t="s">
        <v>229</v>
      </c>
      <c r="G135" s="181" t="s">
        <v>230</v>
      </c>
      <c r="H135" s="182">
        <v>2</v>
      </c>
      <c r="I135" s="183"/>
      <c r="J135" s="184">
        <f>ROUND(I135*H135,2)</f>
        <v>0</v>
      </c>
      <c r="K135" s="180" t="s">
        <v>127</v>
      </c>
      <c r="L135" s="39"/>
      <c r="M135" s="185" t="s">
        <v>1</v>
      </c>
      <c r="N135" s="186" t="s">
        <v>43</v>
      </c>
      <c r="O135" s="71"/>
      <c r="P135" s="187">
        <f>O135*H135</f>
        <v>0</v>
      </c>
      <c r="Q135" s="187">
        <v>0</v>
      </c>
      <c r="R135" s="187">
        <f>Q135*H135</f>
        <v>0</v>
      </c>
      <c r="S135" s="187">
        <v>0.20499999999999999</v>
      </c>
      <c r="T135" s="188">
        <f>S135*H135</f>
        <v>0.41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121</v>
      </c>
      <c r="AT135" s="189" t="s">
        <v>123</v>
      </c>
      <c r="AU135" s="189" t="s">
        <v>88</v>
      </c>
      <c r="AY135" s="17" t="s">
        <v>122</v>
      </c>
      <c r="BE135" s="190">
        <f>IF(N135="základní",J135,0)</f>
        <v>0</v>
      </c>
      <c r="BF135" s="190">
        <f>IF(N135="snížená",J135,0)</f>
        <v>0</v>
      </c>
      <c r="BG135" s="190">
        <f>IF(N135="zákl. přenesená",J135,0)</f>
        <v>0</v>
      </c>
      <c r="BH135" s="190">
        <f>IF(N135="sníž. přenesená",J135,0)</f>
        <v>0</v>
      </c>
      <c r="BI135" s="190">
        <f>IF(N135="nulová",J135,0)</f>
        <v>0</v>
      </c>
      <c r="BJ135" s="17" t="s">
        <v>86</v>
      </c>
      <c r="BK135" s="190">
        <f>ROUND(I135*H135,2)</f>
        <v>0</v>
      </c>
      <c r="BL135" s="17" t="s">
        <v>121</v>
      </c>
      <c r="BM135" s="189" t="s">
        <v>231</v>
      </c>
    </row>
    <row r="136" spans="1:65" s="2" customFormat="1" ht="19.5">
      <c r="A136" s="34"/>
      <c r="B136" s="35"/>
      <c r="C136" s="36"/>
      <c r="D136" s="191" t="s">
        <v>130</v>
      </c>
      <c r="E136" s="36"/>
      <c r="F136" s="192" t="s">
        <v>232</v>
      </c>
      <c r="G136" s="36"/>
      <c r="H136" s="36"/>
      <c r="I136" s="193"/>
      <c r="J136" s="36"/>
      <c r="K136" s="36"/>
      <c r="L136" s="39"/>
      <c r="M136" s="194"/>
      <c r="N136" s="195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130</v>
      </c>
      <c r="AU136" s="17" t="s">
        <v>88</v>
      </c>
    </row>
    <row r="137" spans="1:65" s="12" customFormat="1" ht="11.25">
      <c r="B137" s="196"/>
      <c r="C137" s="197"/>
      <c r="D137" s="191" t="s">
        <v>131</v>
      </c>
      <c r="E137" s="198" t="s">
        <v>1</v>
      </c>
      <c r="F137" s="199" t="s">
        <v>233</v>
      </c>
      <c r="G137" s="197"/>
      <c r="H137" s="200">
        <v>2</v>
      </c>
      <c r="I137" s="201"/>
      <c r="J137" s="197"/>
      <c r="K137" s="197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131</v>
      </c>
      <c r="AU137" s="206" t="s">
        <v>88</v>
      </c>
      <c r="AV137" s="12" t="s">
        <v>88</v>
      </c>
      <c r="AW137" s="12" t="s">
        <v>33</v>
      </c>
      <c r="AX137" s="12" t="s">
        <v>86</v>
      </c>
      <c r="AY137" s="206" t="s">
        <v>122</v>
      </c>
    </row>
    <row r="138" spans="1:65" s="2" customFormat="1" ht="16.5" customHeight="1">
      <c r="A138" s="34"/>
      <c r="B138" s="35"/>
      <c r="C138" s="178" t="s">
        <v>152</v>
      </c>
      <c r="D138" s="178" t="s">
        <v>123</v>
      </c>
      <c r="E138" s="179" t="s">
        <v>234</v>
      </c>
      <c r="F138" s="180" t="s">
        <v>235</v>
      </c>
      <c r="G138" s="181" t="s">
        <v>236</v>
      </c>
      <c r="H138" s="182">
        <v>12.286</v>
      </c>
      <c r="I138" s="183"/>
      <c r="J138" s="184">
        <f>ROUND(I138*H138,2)</f>
        <v>0</v>
      </c>
      <c r="K138" s="180" t="s">
        <v>127</v>
      </c>
      <c r="L138" s="39"/>
      <c r="M138" s="185" t="s">
        <v>1</v>
      </c>
      <c r="N138" s="186" t="s">
        <v>43</v>
      </c>
      <c r="O138" s="71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121</v>
      </c>
      <c r="AT138" s="189" t="s">
        <v>123</v>
      </c>
      <c r="AU138" s="189" t="s">
        <v>88</v>
      </c>
      <c r="AY138" s="17" t="s">
        <v>122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86</v>
      </c>
      <c r="BK138" s="190">
        <f>ROUND(I138*H138,2)</f>
        <v>0</v>
      </c>
      <c r="BL138" s="17" t="s">
        <v>121</v>
      </c>
      <c r="BM138" s="189" t="s">
        <v>237</v>
      </c>
    </row>
    <row r="139" spans="1:65" s="2" customFormat="1" ht="11.25">
      <c r="A139" s="34"/>
      <c r="B139" s="35"/>
      <c r="C139" s="36"/>
      <c r="D139" s="191" t="s">
        <v>130</v>
      </c>
      <c r="E139" s="36"/>
      <c r="F139" s="192" t="s">
        <v>238</v>
      </c>
      <c r="G139" s="36"/>
      <c r="H139" s="36"/>
      <c r="I139" s="193"/>
      <c r="J139" s="36"/>
      <c r="K139" s="36"/>
      <c r="L139" s="39"/>
      <c r="M139" s="194"/>
      <c r="N139" s="195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130</v>
      </c>
      <c r="AU139" s="17" t="s">
        <v>88</v>
      </c>
    </row>
    <row r="140" spans="1:65" s="12" customFormat="1" ht="11.25">
      <c r="B140" s="196"/>
      <c r="C140" s="197"/>
      <c r="D140" s="191" t="s">
        <v>131</v>
      </c>
      <c r="E140" s="198" t="s">
        <v>1</v>
      </c>
      <c r="F140" s="199" t="s">
        <v>239</v>
      </c>
      <c r="G140" s="197"/>
      <c r="H140" s="200">
        <v>12.286</v>
      </c>
      <c r="I140" s="201"/>
      <c r="J140" s="197"/>
      <c r="K140" s="197"/>
      <c r="L140" s="202"/>
      <c r="M140" s="203"/>
      <c r="N140" s="204"/>
      <c r="O140" s="204"/>
      <c r="P140" s="204"/>
      <c r="Q140" s="204"/>
      <c r="R140" s="204"/>
      <c r="S140" s="204"/>
      <c r="T140" s="205"/>
      <c r="AT140" s="206" t="s">
        <v>131</v>
      </c>
      <c r="AU140" s="206" t="s">
        <v>88</v>
      </c>
      <c r="AV140" s="12" t="s">
        <v>88</v>
      </c>
      <c r="AW140" s="12" t="s">
        <v>33</v>
      </c>
      <c r="AX140" s="12" t="s">
        <v>86</v>
      </c>
      <c r="AY140" s="206" t="s">
        <v>122</v>
      </c>
    </row>
    <row r="141" spans="1:65" s="2" customFormat="1" ht="16.5" customHeight="1">
      <c r="A141" s="34"/>
      <c r="B141" s="35"/>
      <c r="C141" s="178" t="s">
        <v>156</v>
      </c>
      <c r="D141" s="178" t="s">
        <v>123</v>
      </c>
      <c r="E141" s="179" t="s">
        <v>240</v>
      </c>
      <c r="F141" s="180" t="s">
        <v>241</v>
      </c>
      <c r="G141" s="181" t="s">
        <v>224</v>
      </c>
      <c r="H141" s="182">
        <v>149.1</v>
      </c>
      <c r="I141" s="183"/>
      <c r="J141" s="184">
        <f>ROUND(I141*H141,2)</f>
        <v>0</v>
      </c>
      <c r="K141" s="180" t="s">
        <v>127</v>
      </c>
      <c r="L141" s="39"/>
      <c r="M141" s="185" t="s">
        <v>1</v>
      </c>
      <c r="N141" s="186" t="s">
        <v>43</v>
      </c>
      <c r="O141" s="71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121</v>
      </c>
      <c r="AT141" s="189" t="s">
        <v>123</v>
      </c>
      <c r="AU141" s="189" t="s">
        <v>88</v>
      </c>
      <c r="AY141" s="17" t="s">
        <v>122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86</v>
      </c>
      <c r="BK141" s="190">
        <f>ROUND(I141*H141,2)</f>
        <v>0</v>
      </c>
      <c r="BL141" s="17" t="s">
        <v>121</v>
      </c>
      <c r="BM141" s="189" t="s">
        <v>242</v>
      </c>
    </row>
    <row r="142" spans="1:65" s="2" customFormat="1" ht="11.25">
      <c r="A142" s="34"/>
      <c r="B142" s="35"/>
      <c r="C142" s="36"/>
      <c r="D142" s="191" t="s">
        <v>130</v>
      </c>
      <c r="E142" s="36"/>
      <c r="F142" s="192" t="s">
        <v>243</v>
      </c>
      <c r="G142" s="36"/>
      <c r="H142" s="36"/>
      <c r="I142" s="193"/>
      <c r="J142" s="36"/>
      <c r="K142" s="36"/>
      <c r="L142" s="39"/>
      <c r="M142" s="194"/>
      <c r="N142" s="195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130</v>
      </c>
      <c r="AU142" s="17" t="s">
        <v>88</v>
      </c>
    </row>
    <row r="143" spans="1:65" s="12" customFormat="1" ht="11.25">
      <c r="B143" s="196"/>
      <c r="C143" s="197"/>
      <c r="D143" s="191" t="s">
        <v>131</v>
      </c>
      <c r="E143" s="198" t="s">
        <v>1</v>
      </c>
      <c r="F143" s="199" t="s">
        <v>244</v>
      </c>
      <c r="G143" s="197"/>
      <c r="H143" s="200">
        <v>149.1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131</v>
      </c>
      <c r="AU143" s="206" t="s">
        <v>88</v>
      </c>
      <c r="AV143" s="12" t="s">
        <v>88</v>
      </c>
      <c r="AW143" s="12" t="s">
        <v>33</v>
      </c>
      <c r="AX143" s="12" t="s">
        <v>86</v>
      </c>
      <c r="AY143" s="206" t="s">
        <v>122</v>
      </c>
    </row>
    <row r="144" spans="1:65" s="2" customFormat="1" ht="21.75" customHeight="1">
      <c r="A144" s="34"/>
      <c r="B144" s="35"/>
      <c r="C144" s="178" t="s">
        <v>163</v>
      </c>
      <c r="D144" s="178" t="s">
        <v>123</v>
      </c>
      <c r="E144" s="179" t="s">
        <v>245</v>
      </c>
      <c r="F144" s="180" t="s">
        <v>246</v>
      </c>
      <c r="G144" s="181" t="s">
        <v>236</v>
      </c>
      <c r="H144" s="182">
        <v>61.43</v>
      </c>
      <c r="I144" s="183"/>
      <c r="J144" s="184">
        <f>ROUND(I144*H144,2)</f>
        <v>0</v>
      </c>
      <c r="K144" s="180" t="s">
        <v>127</v>
      </c>
      <c r="L144" s="39"/>
      <c r="M144" s="185" t="s">
        <v>1</v>
      </c>
      <c r="N144" s="186" t="s">
        <v>43</v>
      </c>
      <c r="O144" s="71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121</v>
      </c>
      <c r="AT144" s="189" t="s">
        <v>123</v>
      </c>
      <c r="AU144" s="189" t="s">
        <v>88</v>
      </c>
      <c r="AY144" s="17" t="s">
        <v>122</v>
      </c>
      <c r="BE144" s="190">
        <f>IF(N144="základní",J144,0)</f>
        <v>0</v>
      </c>
      <c r="BF144" s="190">
        <f>IF(N144="snížená",J144,0)</f>
        <v>0</v>
      </c>
      <c r="BG144" s="190">
        <f>IF(N144="zákl. přenesená",J144,0)</f>
        <v>0</v>
      </c>
      <c r="BH144" s="190">
        <f>IF(N144="sníž. přenesená",J144,0)</f>
        <v>0</v>
      </c>
      <c r="BI144" s="190">
        <f>IF(N144="nulová",J144,0)</f>
        <v>0</v>
      </c>
      <c r="BJ144" s="17" t="s">
        <v>86</v>
      </c>
      <c r="BK144" s="190">
        <f>ROUND(I144*H144,2)</f>
        <v>0</v>
      </c>
      <c r="BL144" s="17" t="s">
        <v>121</v>
      </c>
      <c r="BM144" s="189" t="s">
        <v>247</v>
      </c>
    </row>
    <row r="145" spans="1:65" s="2" customFormat="1" ht="11.25">
      <c r="A145" s="34"/>
      <c r="B145" s="35"/>
      <c r="C145" s="36"/>
      <c r="D145" s="191" t="s">
        <v>130</v>
      </c>
      <c r="E145" s="36"/>
      <c r="F145" s="192" t="s">
        <v>248</v>
      </c>
      <c r="G145" s="36"/>
      <c r="H145" s="36"/>
      <c r="I145" s="193"/>
      <c r="J145" s="36"/>
      <c r="K145" s="36"/>
      <c r="L145" s="39"/>
      <c r="M145" s="194"/>
      <c r="N145" s="195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130</v>
      </c>
      <c r="AU145" s="17" t="s">
        <v>88</v>
      </c>
    </row>
    <row r="146" spans="1:65" s="12" customFormat="1" ht="11.25">
      <c r="B146" s="196"/>
      <c r="C146" s="197"/>
      <c r="D146" s="191" t="s">
        <v>131</v>
      </c>
      <c r="E146" s="198" t="s">
        <v>1</v>
      </c>
      <c r="F146" s="199" t="s">
        <v>249</v>
      </c>
      <c r="G146" s="197"/>
      <c r="H146" s="200">
        <v>61.43</v>
      </c>
      <c r="I146" s="201"/>
      <c r="J146" s="197"/>
      <c r="K146" s="197"/>
      <c r="L146" s="202"/>
      <c r="M146" s="203"/>
      <c r="N146" s="204"/>
      <c r="O146" s="204"/>
      <c r="P146" s="204"/>
      <c r="Q146" s="204"/>
      <c r="R146" s="204"/>
      <c r="S146" s="204"/>
      <c r="T146" s="205"/>
      <c r="AT146" s="206" t="s">
        <v>131</v>
      </c>
      <c r="AU146" s="206" t="s">
        <v>88</v>
      </c>
      <c r="AV146" s="12" t="s">
        <v>88</v>
      </c>
      <c r="AW146" s="12" t="s">
        <v>33</v>
      </c>
      <c r="AX146" s="12" t="s">
        <v>86</v>
      </c>
      <c r="AY146" s="206" t="s">
        <v>122</v>
      </c>
    </row>
    <row r="147" spans="1:65" s="2" customFormat="1" ht="16.5" customHeight="1">
      <c r="A147" s="34"/>
      <c r="B147" s="35"/>
      <c r="C147" s="178" t="s">
        <v>169</v>
      </c>
      <c r="D147" s="178" t="s">
        <v>123</v>
      </c>
      <c r="E147" s="179" t="s">
        <v>250</v>
      </c>
      <c r="F147" s="180" t="s">
        <v>251</v>
      </c>
      <c r="G147" s="181" t="s">
        <v>213</v>
      </c>
      <c r="H147" s="182">
        <v>2</v>
      </c>
      <c r="I147" s="183"/>
      <c r="J147" s="184">
        <f>ROUND(I147*H147,2)</f>
        <v>0</v>
      </c>
      <c r="K147" s="180" t="s">
        <v>127</v>
      </c>
      <c r="L147" s="39"/>
      <c r="M147" s="185" t="s">
        <v>1</v>
      </c>
      <c r="N147" s="186" t="s">
        <v>43</v>
      </c>
      <c r="O147" s="71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121</v>
      </c>
      <c r="AT147" s="189" t="s">
        <v>123</v>
      </c>
      <c r="AU147" s="189" t="s">
        <v>88</v>
      </c>
      <c r="AY147" s="17" t="s">
        <v>122</v>
      </c>
      <c r="BE147" s="190">
        <f>IF(N147="základní",J147,0)</f>
        <v>0</v>
      </c>
      <c r="BF147" s="190">
        <f>IF(N147="snížená",J147,0)</f>
        <v>0</v>
      </c>
      <c r="BG147" s="190">
        <f>IF(N147="zákl. přenesená",J147,0)</f>
        <v>0</v>
      </c>
      <c r="BH147" s="190">
        <f>IF(N147="sníž. přenesená",J147,0)</f>
        <v>0</v>
      </c>
      <c r="BI147" s="190">
        <f>IF(N147="nulová",J147,0)</f>
        <v>0</v>
      </c>
      <c r="BJ147" s="17" t="s">
        <v>86</v>
      </c>
      <c r="BK147" s="190">
        <f>ROUND(I147*H147,2)</f>
        <v>0</v>
      </c>
      <c r="BL147" s="17" t="s">
        <v>121</v>
      </c>
      <c r="BM147" s="189" t="s">
        <v>252</v>
      </c>
    </row>
    <row r="148" spans="1:65" s="2" customFormat="1" ht="19.5">
      <c r="A148" s="34"/>
      <c r="B148" s="35"/>
      <c r="C148" s="36"/>
      <c r="D148" s="191" t="s">
        <v>130</v>
      </c>
      <c r="E148" s="36"/>
      <c r="F148" s="192" t="s">
        <v>253</v>
      </c>
      <c r="G148" s="36"/>
      <c r="H148" s="36"/>
      <c r="I148" s="193"/>
      <c r="J148" s="36"/>
      <c r="K148" s="36"/>
      <c r="L148" s="39"/>
      <c r="M148" s="194"/>
      <c r="N148" s="195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130</v>
      </c>
      <c r="AU148" s="17" t="s">
        <v>88</v>
      </c>
    </row>
    <row r="149" spans="1:65" s="12" customFormat="1" ht="11.25">
      <c r="B149" s="196"/>
      <c r="C149" s="197"/>
      <c r="D149" s="191" t="s">
        <v>131</v>
      </c>
      <c r="E149" s="198" t="s">
        <v>1</v>
      </c>
      <c r="F149" s="199" t="s">
        <v>221</v>
      </c>
      <c r="G149" s="197"/>
      <c r="H149" s="200">
        <v>2</v>
      </c>
      <c r="I149" s="201"/>
      <c r="J149" s="197"/>
      <c r="K149" s="197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131</v>
      </c>
      <c r="AU149" s="206" t="s">
        <v>88</v>
      </c>
      <c r="AV149" s="12" t="s">
        <v>88</v>
      </c>
      <c r="AW149" s="12" t="s">
        <v>33</v>
      </c>
      <c r="AX149" s="12" t="s">
        <v>86</v>
      </c>
      <c r="AY149" s="206" t="s">
        <v>122</v>
      </c>
    </row>
    <row r="150" spans="1:65" s="2" customFormat="1" ht="16.5" customHeight="1">
      <c r="A150" s="34"/>
      <c r="B150" s="35"/>
      <c r="C150" s="178" t="s">
        <v>174</v>
      </c>
      <c r="D150" s="178" t="s">
        <v>123</v>
      </c>
      <c r="E150" s="179" t="s">
        <v>254</v>
      </c>
      <c r="F150" s="180" t="s">
        <v>255</v>
      </c>
      <c r="G150" s="181" t="s">
        <v>213</v>
      </c>
      <c r="H150" s="182">
        <v>2</v>
      </c>
      <c r="I150" s="183"/>
      <c r="J150" s="184">
        <f>ROUND(I150*H150,2)</f>
        <v>0</v>
      </c>
      <c r="K150" s="180" t="s">
        <v>127</v>
      </c>
      <c r="L150" s="39"/>
      <c r="M150" s="185" t="s">
        <v>1</v>
      </c>
      <c r="N150" s="186" t="s">
        <v>43</v>
      </c>
      <c r="O150" s="71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121</v>
      </c>
      <c r="AT150" s="189" t="s">
        <v>123</v>
      </c>
      <c r="AU150" s="189" t="s">
        <v>88</v>
      </c>
      <c r="AY150" s="17" t="s">
        <v>122</v>
      </c>
      <c r="BE150" s="190">
        <f>IF(N150="základní",J150,0)</f>
        <v>0</v>
      </c>
      <c r="BF150" s="190">
        <f>IF(N150="snížená",J150,0)</f>
        <v>0</v>
      </c>
      <c r="BG150" s="190">
        <f>IF(N150="zákl. přenesená",J150,0)</f>
        <v>0</v>
      </c>
      <c r="BH150" s="190">
        <f>IF(N150="sníž. přenesená",J150,0)</f>
        <v>0</v>
      </c>
      <c r="BI150" s="190">
        <f>IF(N150="nulová",J150,0)</f>
        <v>0</v>
      </c>
      <c r="BJ150" s="17" t="s">
        <v>86</v>
      </c>
      <c r="BK150" s="190">
        <f>ROUND(I150*H150,2)</f>
        <v>0</v>
      </c>
      <c r="BL150" s="17" t="s">
        <v>121</v>
      </c>
      <c r="BM150" s="189" t="s">
        <v>256</v>
      </c>
    </row>
    <row r="151" spans="1:65" s="2" customFormat="1" ht="19.5">
      <c r="A151" s="34"/>
      <c r="B151" s="35"/>
      <c r="C151" s="36"/>
      <c r="D151" s="191" t="s">
        <v>130</v>
      </c>
      <c r="E151" s="36"/>
      <c r="F151" s="192" t="s">
        <v>257</v>
      </c>
      <c r="G151" s="36"/>
      <c r="H151" s="36"/>
      <c r="I151" s="193"/>
      <c r="J151" s="36"/>
      <c r="K151" s="36"/>
      <c r="L151" s="39"/>
      <c r="M151" s="194"/>
      <c r="N151" s="195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130</v>
      </c>
      <c r="AU151" s="17" t="s">
        <v>88</v>
      </c>
    </row>
    <row r="152" spans="1:65" s="12" customFormat="1" ht="11.25">
      <c r="B152" s="196"/>
      <c r="C152" s="197"/>
      <c r="D152" s="191" t="s">
        <v>131</v>
      </c>
      <c r="E152" s="198" t="s">
        <v>1</v>
      </c>
      <c r="F152" s="199" t="s">
        <v>221</v>
      </c>
      <c r="G152" s="197"/>
      <c r="H152" s="200">
        <v>2</v>
      </c>
      <c r="I152" s="201"/>
      <c r="J152" s="197"/>
      <c r="K152" s="197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131</v>
      </c>
      <c r="AU152" s="206" t="s">
        <v>88</v>
      </c>
      <c r="AV152" s="12" t="s">
        <v>88</v>
      </c>
      <c r="AW152" s="12" t="s">
        <v>33</v>
      </c>
      <c r="AX152" s="12" t="s">
        <v>86</v>
      </c>
      <c r="AY152" s="206" t="s">
        <v>122</v>
      </c>
    </row>
    <row r="153" spans="1:65" s="2" customFormat="1" ht="16.5" customHeight="1">
      <c r="A153" s="34"/>
      <c r="B153" s="35"/>
      <c r="C153" s="178" t="s">
        <v>180</v>
      </c>
      <c r="D153" s="178" t="s">
        <v>123</v>
      </c>
      <c r="E153" s="179" t="s">
        <v>258</v>
      </c>
      <c r="F153" s="180" t="s">
        <v>259</v>
      </c>
      <c r="G153" s="181" t="s">
        <v>213</v>
      </c>
      <c r="H153" s="182">
        <v>2</v>
      </c>
      <c r="I153" s="183"/>
      <c r="J153" s="184">
        <f>ROUND(I153*H153,2)</f>
        <v>0</v>
      </c>
      <c r="K153" s="180" t="s">
        <v>127</v>
      </c>
      <c r="L153" s="39"/>
      <c r="M153" s="185" t="s">
        <v>1</v>
      </c>
      <c r="N153" s="186" t="s">
        <v>43</v>
      </c>
      <c r="O153" s="71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121</v>
      </c>
      <c r="AT153" s="189" t="s">
        <v>123</v>
      </c>
      <c r="AU153" s="189" t="s">
        <v>88</v>
      </c>
      <c r="AY153" s="17" t="s">
        <v>122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86</v>
      </c>
      <c r="BK153" s="190">
        <f>ROUND(I153*H153,2)</f>
        <v>0</v>
      </c>
      <c r="BL153" s="17" t="s">
        <v>121</v>
      </c>
      <c r="BM153" s="189" t="s">
        <v>260</v>
      </c>
    </row>
    <row r="154" spans="1:65" s="2" customFormat="1" ht="19.5">
      <c r="A154" s="34"/>
      <c r="B154" s="35"/>
      <c r="C154" s="36"/>
      <c r="D154" s="191" t="s">
        <v>130</v>
      </c>
      <c r="E154" s="36"/>
      <c r="F154" s="192" t="s">
        <v>261</v>
      </c>
      <c r="G154" s="36"/>
      <c r="H154" s="36"/>
      <c r="I154" s="193"/>
      <c r="J154" s="36"/>
      <c r="K154" s="36"/>
      <c r="L154" s="39"/>
      <c r="M154" s="194"/>
      <c r="N154" s="195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130</v>
      </c>
      <c r="AU154" s="17" t="s">
        <v>88</v>
      </c>
    </row>
    <row r="155" spans="1:65" s="12" customFormat="1" ht="11.25">
      <c r="B155" s="196"/>
      <c r="C155" s="197"/>
      <c r="D155" s="191" t="s">
        <v>131</v>
      </c>
      <c r="E155" s="198" t="s">
        <v>1</v>
      </c>
      <c r="F155" s="199" t="s">
        <v>221</v>
      </c>
      <c r="G155" s="197"/>
      <c r="H155" s="200">
        <v>2</v>
      </c>
      <c r="I155" s="201"/>
      <c r="J155" s="197"/>
      <c r="K155" s="197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131</v>
      </c>
      <c r="AU155" s="206" t="s">
        <v>88</v>
      </c>
      <c r="AV155" s="12" t="s">
        <v>88</v>
      </c>
      <c r="AW155" s="12" t="s">
        <v>33</v>
      </c>
      <c r="AX155" s="12" t="s">
        <v>86</v>
      </c>
      <c r="AY155" s="206" t="s">
        <v>122</v>
      </c>
    </row>
    <row r="156" spans="1:65" s="2" customFormat="1" ht="21.75" customHeight="1">
      <c r="A156" s="34"/>
      <c r="B156" s="35"/>
      <c r="C156" s="178" t="s">
        <v>185</v>
      </c>
      <c r="D156" s="178" t="s">
        <v>123</v>
      </c>
      <c r="E156" s="179" t="s">
        <v>262</v>
      </c>
      <c r="F156" s="180" t="s">
        <v>263</v>
      </c>
      <c r="G156" s="181" t="s">
        <v>236</v>
      </c>
      <c r="H156" s="182">
        <v>14.91</v>
      </c>
      <c r="I156" s="183"/>
      <c r="J156" s="184">
        <f>ROUND(I156*H156,2)</f>
        <v>0</v>
      </c>
      <c r="K156" s="180" t="s">
        <v>127</v>
      </c>
      <c r="L156" s="39"/>
      <c r="M156" s="185" t="s">
        <v>1</v>
      </c>
      <c r="N156" s="186" t="s">
        <v>43</v>
      </c>
      <c r="O156" s="71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121</v>
      </c>
      <c r="AT156" s="189" t="s">
        <v>123</v>
      </c>
      <c r="AU156" s="189" t="s">
        <v>88</v>
      </c>
      <c r="AY156" s="17" t="s">
        <v>122</v>
      </c>
      <c r="BE156" s="190">
        <f>IF(N156="základní",J156,0)</f>
        <v>0</v>
      </c>
      <c r="BF156" s="190">
        <f>IF(N156="snížená",J156,0)</f>
        <v>0</v>
      </c>
      <c r="BG156" s="190">
        <f>IF(N156="zákl. přenesená",J156,0)</f>
        <v>0</v>
      </c>
      <c r="BH156" s="190">
        <f>IF(N156="sníž. přenesená",J156,0)</f>
        <v>0</v>
      </c>
      <c r="BI156" s="190">
        <f>IF(N156="nulová",J156,0)</f>
        <v>0</v>
      </c>
      <c r="BJ156" s="17" t="s">
        <v>86</v>
      </c>
      <c r="BK156" s="190">
        <f>ROUND(I156*H156,2)</f>
        <v>0</v>
      </c>
      <c r="BL156" s="17" t="s">
        <v>121</v>
      </c>
      <c r="BM156" s="189" t="s">
        <v>264</v>
      </c>
    </row>
    <row r="157" spans="1:65" s="2" customFormat="1" ht="19.5">
      <c r="A157" s="34"/>
      <c r="B157" s="35"/>
      <c r="C157" s="36"/>
      <c r="D157" s="191" t="s">
        <v>130</v>
      </c>
      <c r="E157" s="36"/>
      <c r="F157" s="192" t="s">
        <v>265</v>
      </c>
      <c r="G157" s="36"/>
      <c r="H157" s="36"/>
      <c r="I157" s="193"/>
      <c r="J157" s="36"/>
      <c r="K157" s="36"/>
      <c r="L157" s="39"/>
      <c r="M157" s="194"/>
      <c r="N157" s="195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130</v>
      </c>
      <c r="AU157" s="17" t="s">
        <v>88</v>
      </c>
    </row>
    <row r="158" spans="1:65" s="13" customFormat="1" ht="11.25">
      <c r="B158" s="207"/>
      <c r="C158" s="208"/>
      <c r="D158" s="191" t="s">
        <v>131</v>
      </c>
      <c r="E158" s="209" t="s">
        <v>1</v>
      </c>
      <c r="F158" s="210" t="s">
        <v>266</v>
      </c>
      <c r="G158" s="208"/>
      <c r="H158" s="209" t="s">
        <v>1</v>
      </c>
      <c r="I158" s="211"/>
      <c r="J158" s="208"/>
      <c r="K158" s="208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131</v>
      </c>
      <c r="AU158" s="216" t="s">
        <v>88</v>
      </c>
      <c r="AV158" s="13" t="s">
        <v>86</v>
      </c>
      <c r="AW158" s="13" t="s">
        <v>33</v>
      </c>
      <c r="AX158" s="13" t="s">
        <v>78</v>
      </c>
      <c r="AY158" s="216" t="s">
        <v>122</v>
      </c>
    </row>
    <row r="159" spans="1:65" s="12" customFormat="1" ht="11.25">
      <c r="B159" s="196"/>
      <c r="C159" s="197"/>
      <c r="D159" s="191" t="s">
        <v>131</v>
      </c>
      <c r="E159" s="198" t="s">
        <v>1</v>
      </c>
      <c r="F159" s="199" t="s">
        <v>267</v>
      </c>
      <c r="G159" s="197"/>
      <c r="H159" s="200">
        <v>14.91</v>
      </c>
      <c r="I159" s="201"/>
      <c r="J159" s="197"/>
      <c r="K159" s="197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131</v>
      </c>
      <c r="AU159" s="206" t="s">
        <v>88</v>
      </c>
      <c r="AV159" s="12" t="s">
        <v>88</v>
      </c>
      <c r="AW159" s="12" t="s">
        <v>33</v>
      </c>
      <c r="AX159" s="12" t="s">
        <v>86</v>
      </c>
      <c r="AY159" s="206" t="s">
        <v>122</v>
      </c>
    </row>
    <row r="160" spans="1:65" s="2" customFormat="1" ht="21.75" customHeight="1">
      <c r="A160" s="34"/>
      <c r="B160" s="35"/>
      <c r="C160" s="178" t="s">
        <v>191</v>
      </c>
      <c r="D160" s="178" t="s">
        <v>123</v>
      </c>
      <c r="E160" s="179" t="s">
        <v>268</v>
      </c>
      <c r="F160" s="180" t="s">
        <v>269</v>
      </c>
      <c r="G160" s="181" t="s">
        <v>236</v>
      </c>
      <c r="H160" s="182">
        <v>60.71</v>
      </c>
      <c r="I160" s="183"/>
      <c r="J160" s="184">
        <f>ROUND(I160*H160,2)</f>
        <v>0</v>
      </c>
      <c r="K160" s="180" t="s">
        <v>127</v>
      </c>
      <c r="L160" s="39"/>
      <c r="M160" s="185" t="s">
        <v>1</v>
      </c>
      <c r="N160" s="186" t="s">
        <v>43</v>
      </c>
      <c r="O160" s="71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121</v>
      </c>
      <c r="AT160" s="189" t="s">
        <v>123</v>
      </c>
      <c r="AU160" s="189" t="s">
        <v>88</v>
      </c>
      <c r="AY160" s="17" t="s">
        <v>122</v>
      </c>
      <c r="BE160" s="190">
        <f>IF(N160="základní",J160,0)</f>
        <v>0</v>
      </c>
      <c r="BF160" s="190">
        <f>IF(N160="snížená",J160,0)</f>
        <v>0</v>
      </c>
      <c r="BG160" s="190">
        <f>IF(N160="zákl. přenesená",J160,0)</f>
        <v>0</v>
      </c>
      <c r="BH160" s="190">
        <f>IF(N160="sníž. přenesená",J160,0)</f>
        <v>0</v>
      </c>
      <c r="BI160" s="190">
        <f>IF(N160="nulová",J160,0)</f>
        <v>0</v>
      </c>
      <c r="BJ160" s="17" t="s">
        <v>86</v>
      </c>
      <c r="BK160" s="190">
        <f>ROUND(I160*H160,2)</f>
        <v>0</v>
      </c>
      <c r="BL160" s="17" t="s">
        <v>121</v>
      </c>
      <c r="BM160" s="189" t="s">
        <v>270</v>
      </c>
    </row>
    <row r="161" spans="1:65" s="2" customFormat="1" ht="19.5">
      <c r="A161" s="34"/>
      <c r="B161" s="35"/>
      <c r="C161" s="36"/>
      <c r="D161" s="191" t="s">
        <v>130</v>
      </c>
      <c r="E161" s="36"/>
      <c r="F161" s="192" t="s">
        <v>271</v>
      </c>
      <c r="G161" s="36"/>
      <c r="H161" s="36"/>
      <c r="I161" s="193"/>
      <c r="J161" s="36"/>
      <c r="K161" s="36"/>
      <c r="L161" s="39"/>
      <c r="M161" s="194"/>
      <c r="N161" s="195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130</v>
      </c>
      <c r="AU161" s="17" t="s">
        <v>88</v>
      </c>
    </row>
    <row r="162" spans="1:65" s="13" customFormat="1" ht="11.25">
      <c r="B162" s="207"/>
      <c r="C162" s="208"/>
      <c r="D162" s="191" t="s">
        <v>131</v>
      </c>
      <c r="E162" s="209" t="s">
        <v>1</v>
      </c>
      <c r="F162" s="210" t="s">
        <v>272</v>
      </c>
      <c r="G162" s="208"/>
      <c r="H162" s="209" t="s">
        <v>1</v>
      </c>
      <c r="I162" s="211"/>
      <c r="J162" s="208"/>
      <c r="K162" s="208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131</v>
      </c>
      <c r="AU162" s="216" t="s">
        <v>88</v>
      </c>
      <c r="AV162" s="13" t="s">
        <v>86</v>
      </c>
      <c r="AW162" s="13" t="s">
        <v>33</v>
      </c>
      <c r="AX162" s="13" t="s">
        <v>78</v>
      </c>
      <c r="AY162" s="216" t="s">
        <v>122</v>
      </c>
    </row>
    <row r="163" spans="1:65" s="12" customFormat="1" ht="11.25">
      <c r="B163" s="196"/>
      <c r="C163" s="197"/>
      <c r="D163" s="191" t="s">
        <v>131</v>
      </c>
      <c r="E163" s="198" t="s">
        <v>1</v>
      </c>
      <c r="F163" s="199" t="s">
        <v>273</v>
      </c>
      <c r="G163" s="197"/>
      <c r="H163" s="200">
        <v>61.43</v>
      </c>
      <c r="I163" s="201"/>
      <c r="J163" s="197"/>
      <c r="K163" s="197"/>
      <c r="L163" s="202"/>
      <c r="M163" s="203"/>
      <c r="N163" s="204"/>
      <c r="O163" s="204"/>
      <c r="P163" s="204"/>
      <c r="Q163" s="204"/>
      <c r="R163" s="204"/>
      <c r="S163" s="204"/>
      <c r="T163" s="205"/>
      <c r="AT163" s="206" t="s">
        <v>131</v>
      </c>
      <c r="AU163" s="206" t="s">
        <v>88</v>
      </c>
      <c r="AV163" s="12" t="s">
        <v>88</v>
      </c>
      <c r="AW163" s="12" t="s">
        <v>33</v>
      </c>
      <c r="AX163" s="12" t="s">
        <v>78</v>
      </c>
      <c r="AY163" s="206" t="s">
        <v>122</v>
      </c>
    </row>
    <row r="164" spans="1:65" s="12" customFormat="1" ht="11.25">
      <c r="B164" s="196"/>
      <c r="C164" s="197"/>
      <c r="D164" s="191" t="s">
        <v>131</v>
      </c>
      <c r="E164" s="198" t="s">
        <v>1</v>
      </c>
      <c r="F164" s="199" t="s">
        <v>274</v>
      </c>
      <c r="G164" s="197"/>
      <c r="H164" s="200">
        <v>-0.72</v>
      </c>
      <c r="I164" s="201"/>
      <c r="J164" s="197"/>
      <c r="K164" s="197"/>
      <c r="L164" s="202"/>
      <c r="M164" s="203"/>
      <c r="N164" s="204"/>
      <c r="O164" s="204"/>
      <c r="P164" s="204"/>
      <c r="Q164" s="204"/>
      <c r="R164" s="204"/>
      <c r="S164" s="204"/>
      <c r="T164" s="205"/>
      <c r="AT164" s="206" t="s">
        <v>131</v>
      </c>
      <c r="AU164" s="206" t="s">
        <v>88</v>
      </c>
      <c r="AV164" s="12" t="s">
        <v>88</v>
      </c>
      <c r="AW164" s="12" t="s">
        <v>33</v>
      </c>
      <c r="AX164" s="12" t="s">
        <v>78</v>
      </c>
      <c r="AY164" s="206" t="s">
        <v>122</v>
      </c>
    </row>
    <row r="165" spans="1:65" s="15" customFormat="1" ht="11.25">
      <c r="B165" s="228"/>
      <c r="C165" s="229"/>
      <c r="D165" s="191" t="s">
        <v>131</v>
      </c>
      <c r="E165" s="230" t="s">
        <v>1</v>
      </c>
      <c r="F165" s="231" t="s">
        <v>275</v>
      </c>
      <c r="G165" s="229"/>
      <c r="H165" s="232">
        <v>60.71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AT165" s="238" t="s">
        <v>131</v>
      </c>
      <c r="AU165" s="238" t="s">
        <v>88</v>
      </c>
      <c r="AV165" s="15" t="s">
        <v>121</v>
      </c>
      <c r="AW165" s="15" t="s">
        <v>33</v>
      </c>
      <c r="AX165" s="15" t="s">
        <v>86</v>
      </c>
      <c r="AY165" s="238" t="s">
        <v>122</v>
      </c>
    </row>
    <row r="166" spans="1:65" s="2" customFormat="1" ht="21.75" customHeight="1">
      <c r="A166" s="34"/>
      <c r="B166" s="35"/>
      <c r="C166" s="178" t="s">
        <v>276</v>
      </c>
      <c r="D166" s="178" t="s">
        <v>123</v>
      </c>
      <c r="E166" s="179" t="s">
        <v>277</v>
      </c>
      <c r="F166" s="180" t="s">
        <v>278</v>
      </c>
      <c r="G166" s="181" t="s">
        <v>236</v>
      </c>
      <c r="H166" s="182">
        <v>0.72</v>
      </c>
      <c r="I166" s="183"/>
      <c r="J166" s="184">
        <f>ROUND(I166*H166,2)</f>
        <v>0</v>
      </c>
      <c r="K166" s="180" t="s">
        <v>127</v>
      </c>
      <c r="L166" s="39"/>
      <c r="M166" s="185" t="s">
        <v>1</v>
      </c>
      <c r="N166" s="186" t="s">
        <v>43</v>
      </c>
      <c r="O166" s="71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121</v>
      </c>
      <c r="AT166" s="189" t="s">
        <v>123</v>
      </c>
      <c r="AU166" s="189" t="s">
        <v>88</v>
      </c>
      <c r="AY166" s="17" t="s">
        <v>122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86</v>
      </c>
      <c r="BK166" s="190">
        <f>ROUND(I166*H166,2)</f>
        <v>0</v>
      </c>
      <c r="BL166" s="17" t="s">
        <v>121</v>
      </c>
      <c r="BM166" s="189" t="s">
        <v>279</v>
      </c>
    </row>
    <row r="167" spans="1:65" s="2" customFormat="1" ht="19.5">
      <c r="A167" s="34"/>
      <c r="B167" s="35"/>
      <c r="C167" s="36"/>
      <c r="D167" s="191" t="s">
        <v>130</v>
      </c>
      <c r="E167" s="36"/>
      <c r="F167" s="192" t="s">
        <v>280</v>
      </c>
      <c r="G167" s="36"/>
      <c r="H167" s="36"/>
      <c r="I167" s="193"/>
      <c r="J167" s="36"/>
      <c r="K167" s="36"/>
      <c r="L167" s="39"/>
      <c r="M167" s="194"/>
      <c r="N167" s="195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130</v>
      </c>
      <c r="AU167" s="17" t="s">
        <v>88</v>
      </c>
    </row>
    <row r="168" spans="1:65" s="12" customFormat="1" ht="11.25">
      <c r="B168" s="196"/>
      <c r="C168" s="197"/>
      <c r="D168" s="191" t="s">
        <v>131</v>
      </c>
      <c r="E168" s="198" t="s">
        <v>1</v>
      </c>
      <c r="F168" s="199" t="s">
        <v>281</v>
      </c>
      <c r="G168" s="197"/>
      <c r="H168" s="200">
        <v>0.72</v>
      </c>
      <c r="I168" s="201"/>
      <c r="J168" s="197"/>
      <c r="K168" s="197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131</v>
      </c>
      <c r="AU168" s="206" t="s">
        <v>88</v>
      </c>
      <c r="AV168" s="12" t="s">
        <v>88</v>
      </c>
      <c r="AW168" s="12" t="s">
        <v>33</v>
      </c>
      <c r="AX168" s="12" t="s">
        <v>86</v>
      </c>
      <c r="AY168" s="206" t="s">
        <v>122</v>
      </c>
    </row>
    <row r="169" spans="1:65" s="2" customFormat="1" ht="16.5" customHeight="1">
      <c r="A169" s="34"/>
      <c r="B169" s="35"/>
      <c r="C169" s="178" t="s">
        <v>282</v>
      </c>
      <c r="D169" s="178" t="s">
        <v>123</v>
      </c>
      <c r="E169" s="179" t="s">
        <v>283</v>
      </c>
      <c r="F169" s="180" t="s">
        <v>284</v>
      </c>
      <c r="G169" s="181" t="s">
        <v>224</v>
      </c>
      <c r="H169" s="182">
        <v>260.40199999999999</v>
      </c>
      <c r="I169" s="183"/>
      <c r="J169" s="184">
        <f>ROUND(I169*H169,2)</f>
        <v>0</v>
      </c>
      <c r="K169" s="180" t="s">
        <v>127</v>
      </c>
      <c r="L169" s="39"/>
      <c r="M169" s="185" t="s">
        <v>1</v>
      </c>
      <c r="N169" s="186" t="s">
        <v>43</v>
      </c>
      <c r="O169" s="71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121</v>
      </c>
      <c r="AT169" s="189" t="s">
        <v>123</v>
      </c>
      <c r="AU169" s="189" t="s">
        <v>88</v>
      </c>
      <c r="AY169" s="17" t="s">
        <v>122</v>
      </c>
      <c r="BE169" s="190">
        <f>IF(N169="základní",J169,0)</f>
        <v>0</v>
      </c>
      <c r="BF169" s="190">
        <f>IF(N169="snížená",J169,0)</f>
        <v>0</v>
      </c>
      <c r="BG169" s="190">
        <f>IF(N169="zákl. přenesená",J169,0)</f>
        <v>0</v>
      </c>
      <c r="BH169" s="190">
        <f>IF(N169="sníž. přenesená",J169,0)</f>
        <v>0</v>
      </c>
      <c r="BI169" s="190">
        <f>IF(N169="nulová",J169,0)</f>
        <v>0</v>
      </c>
      <c r="BJ169" s="17" t="s">
        <v>86</v>
      </c>
      <c r="BK169" s="190">
        <f>ROUND(I169*H169,2)</f>
        <v>0</v>
      </c>
      <c r="BL169" s="17" t="s">
        <v>121</v>
      </c>
      <c r="BM169" s="189" t="s">
        <v>285</v>
      </c>
    </row>
    <row r="170" spans="1:65" s="2" customFormat="1" ht="11.25">
      <c r="A170" s="34"/>
      <c r="B170" s="35"/>
      <c r="C170" s="36"/>
      <c r="D170" s="191" t="s">
        <v>130</v>
      </c>
      <c r="E170" s="36"/>
      <c r="F170" s="192" t="s">
        <v>286</v>
      </c>
      <c r="G170" s="36"/>
      <c r="H170" s="36"/>
      <c r="I170" s="193"/>
      <c r="J170" s="36"/>
      <c r="K170" s="36"/>
      <c r="L170" s="39"/>
      <c r="M170" s="194"/>
      <c r="N170" s="195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130</v>
      </c>
      <c r="AU170" s="17" t="s">
        <v>88</v>
      </c>
    </row>
    <row r="171" spans="1:65" s="12" customFormat="1" ht="11.25">
      <c r="B171" s="196"/>
      <c r="C171" s="197"/>
      <c r="D171" s="191" t="s">
        <v>131</v>
      </c>
      <c r="E171" s="198" t="s">
        <v>1</v>
      </c>
      <c r="F171" s="199" t="s">
        <v>287</v>
      </c>
      <c r="G171" s="197"/>
      <c r="H171" s="200">
        <v>240.7</v>
      </c>
      <c r="I171" s="201"/>
      <c r="J171" s="197"/>
      <c r="K171" s="197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131</v>
      </c>
      <c r="AU171" s="206" t="s">
        <v>88</v>
      </c>
      <c r="AV171" s="12" t="s">
        <v>88</v>
      </c>
      <c r="AW171" s="12" t="s">
        <v>33</v>
      </c>
      <c r="AX171" s="12" t="s">
        <v>78</v>
      </c>
      <c r="AY171" s="206" t="s">
        <v>122</v>
      </c>
    </row>
    <row r="172" spans="1:65" s="12" customFormat="1" ht="11.25">
      <c r="B172" s="196"/>
      <c r="C172" s="197"/>
      <c r="D172" s="191" t="s">
        <v>131</v>
      </c>
      <c r="E172" s="198" t="s">
        <v>1</v>
      </c>
      <c r="F172" s="199" t="s">
        <v>288</v>
      </c>
      <c r="G172" s="197"/>
      <c r="H172" s="200">
        <v>19.702000000000002</v>
      </c>
      <c r="I172" s="201"/>
      <c r="J172" s="197"/>
      <c r="K172" s="197"/>
      <c r="L172" s="202"/>
      <c r="M172" s="203"/>
      <c r="N172" s="204"/>
      <c r="O172" s="204"/>
      <c r="P172" s="204"/>
      <c r="Q172" s="204"/>
      <c r="R172" s="204"/>
      <c r="S172" s="204"/>
      <c r="T172" s="205"/>
      <c r="AT172" s="206" t="s">
        <v>131</v>
      </c>
      <c r="AU172" s="206" t="s">
        <v>88</v>
      </c>
      <c r="AV172" s="12" t="s">
        <v>88</v>
      </c>
      <c r="AW172" s="12" t="s">
        <v>33</v>
      </c>
      <c r="AX172" s="12" t="s">
        <v>78</v>
      </c>
      <c r="AY172" s="206" t="s">
        <v>122</v>
      </c>
    </row>
    <row r="173" spans="1:65" s="15" customFormat="1" ht="11.25">
      <c r="B173" s="228"/>
      <c r="C173" s="229"/>
      <c r="D173" s="191" t="s">
        <v>131</v>
      </c>
      <c r="E173" s="230" t="s">
        <v>1</v>
      </c>
      <c r="F173" s="231" t="s">
        <v>275</v>
      </c>
      <c r="G173" s="229"/>
      <c r="H173" s="232">
        <v>260.40199999999999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AT173" s="238" t="s">
        <v>131</v>
      </c>
      <c r="AU173" s="238" t="s">
        <v>88</v>
      </c>
      <c r="AV173" s="15" t="s">
        <v>121</v>
      </c>
      <c r="AW173" s="15" t="s">
        <v>33</v>
      </c>
      <c r="AX173" s="15" t="s">
        <v>86</v>
      </c>
      <c r="AY173" s="238" t="s">
        <v>122</v>
      </c>
    </row>
    <row r="174" spans="1:65" s="11" customFormat="1" ht="22.9" customHeight="1">
      <c r="B174" s="164"/>
      <c r="C174" s="165"/>
      <c r="D174" s="166" t="s">
        <v>77</v>
      </c>
      <c r="E174" s="226" t="s">
        <v>152</v>
      </c>
      <c r="F174" s="226" t="s">
        <v>289</v>
      </c>
      <c r="G174" s="165"/>
      <c r="H174" s="165"/>
      <c r="I174" s="168"/>
      <c r="J174" s="227">
        <f>BK174</f>
        <v>0</v>
      </c>
      <c r="K174" s="165"/>
      <c r="L174" s="170"/>
      <c r="M174" s="171"/>
      <c r="N174" s="172"/>
      <c r="O174" s="172"/>
      <c r="P174" s="173">
        <f>SUM(P175:P202)</f>
        <v>0</v>
      </c>
      <c r="Q174" s="172"/>
      <c r="R174" s="173">
        <f>SUM(R175:R202)</f>
        <v>54.674742999999999</v>
      </c>
      <c r="S174" s="172"/>
      <c r="T174" s="174">
        <f>SUM(T175:T202)</f>
        <v>0</v>
      </c>
      <c r="AR174" s="175" t="s">
        <v>86</v>
      </c>
      <c r="AT174" s="176" t="s">
        <v>77</v>
      </c>
      <c r="AU174" s="176" t="s">
        <v>86</v>
      </c>
      <c r="AY174" s="175" t="s">
        <v>122</v>
      </c>
      <c r="BK174" s="177">
        <f>SUM(BK175:BK202)</f>
        <v>0</v>
      </c>
    </row>
    <row r="175" spans="1:65" s="2" customFormat="1" ht="16.5" customHeight="1">
      <c r="A175" s="34"/>
      <c r="B175" s="35"/>
      <c r="C175" s="178" t="s">
        <v>8</v>
      </c>
      <c r="D175" s="178" t="s">
        <v>123</v>
      </c>
      <c r="E175" s="179" t="s">
        <v>290</v>
      </c>
      <c r="F175" s="180" t="s">
        <v>291</v>
      </c>
      <c r="G175" s="181" t="s">
        <v>224</v>
      </c>
      <c r="H175" s="182">
        <v>240.7</v>
      </c>
      <c r="I175" s="183"/>
      <c r="J175" s="184">
        <f>ROUND(I175*H175,2)</f>
        <v>0</v>
      </c>
      <c r="K175" s="180" t="s">
        <v>127</v>
      </c>
      <c r="L175" s="39"/>
      <c r="M175" s="185" t="s">
        <v>1</v>
      </c>
      <c r="N175" s="186" t="s">
        <v>43</v>
      </c>
      <c r="O175" s="71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121</v>
      </c>
      <c r="AT175" s="189" t="s">
        <v>123</v>
      </c>
      <c r="AU175" s="189" t="s">
        <v>88</v>
      </c>
      <c r="AY175" s="17" t="s">
        <v>122</v>
      </c>
      <c r="BE175" s="190">
        <f>IF(N175="základní",J175,0)</f>
        <v>0</v>
      </c>
      <c r="BF175" s="190">
        <f>IF(N175="snížená",J175,0)</f>
        <v>0</v>
      </c>
      <c r="BG175" s="190">
        <f>IF(N175="zákl. přenesená",J175,0)</f>
        <v>0</v>
      </c>
      <c r="BH175" s="190">
        <f>IF(N175="sníž. přenesená",J175,0)</f>
        <v>0</v>
      </c>
      <c r="BI175" s="190">
        <f>IF(N175="nulová",J175,0)</f>
        <v>0</v>
      </c>
      <c r="BJ175" s="17" t="s">
        <v>86</v>
      </c>
      <c r="BK175" s="190">
        <f>ROUND(I175*H175,2)</f>
        <v>0</v>
      </c>
      <c r="BL175" s="17" t="s">
        <v>121</v>
      </c>
      <c r="BM175" s="189" t="s">
        <v>292</v>
      </c>
    </row>
    <row r="176" spans="1:65" s="2" customFormat="1" ht="11.25">
      <c r="A176" s="34"/>
      <c r="B176" s="35"/>
      <c r="C176" s="36"/>
      <c r="D176" s="191" t="s">
        <v>130</v>
      </c>
      <c r="E176" s="36"/>
      <c r="F176" s="192" t="s">
        <v>293</v>
      </c>
      <c r="G176" s="36"/>
      <c r="H176" s="36"/>
      <c r="I176" s="193"/>
      <c r="J176" s="36"/>
      <c r="K176" s="36"/>
      <c r="L176" s="39"/>
      <c r="M176" s="194"/>
      <c r="N176" s="195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130</v>
      </c>
      <c r="AU176" s="17" t="s">
        <v>88</v>
      </c>
    </row>
    <row r="177" spans="1:65" s="13" customFormat="1" ht="11.25">
      <c r="B177" s="207"/>
      <c r="C177" s="208"/>
      <c r="D177" s="191" t="s">
        <v>131</v>
      </c>
      <c r="E177" s="209" t="s">
        <v>1</v>
      </c>
      <c r="F177" s="210" t="s">
        <v>294</v>
      </c>
      <c r="G177" s="208"/>
      <c r="H177" s="209" t="s">
        <v>1</v>
      </c>
      <c r="I177" s="211"/>
      <c r="J177" s="208"/>
      <c r="K177" s="208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131</v>
      </c>
      <c r="AU177" s="216" t="s">
        <v>88</v>
      </c>
      <c r="AV177" s="13" t="s">
        <v>86</v>
      </c>
      <c r="AW177" s="13" t="s">
        <v>33</v>
      </c>
      <c r="AX177" s="13" t="s">
        <v>78</v>
      </c>
      <c r="AY177" s="216" t="s">
        <v>122</v>
      </c>
    </row>
    <row r="178" spans="1:65" s="12" customFormat="1" ht="11.25">
      <c r="B178" s="196"/>
      <c r="C178" s="197"/>
      <c r="D178" s="191" t="s">
        <v>131</v>
      </c>
      <c r="E178" s="198" t="s">
        <v>1</v>
      </c>
      <c r="F178" s="199" t="s">
        <v>295</v>
      </c>
      <c r="G178" s="197"/>
      <c r="H178" s="200">
        <v>240.7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131</v>
      </c>
      <c r="AU178" s="206" t="s">
        <v>88</v>
      </c>
      <c r="AV178" s="12" t="s">
        <v>88</v>
      </c>
      <c r="AW178" s="12" t="s">
        <v>33</v>
      </c>
      <c r="AX178" s="12" t="s">
        <v>86</v>
      </c>
      <c r="AY178" s="206" t="s">
        <v>122</v>
      </c>
    </row>
    <row r="179" spans="1:65" s="2" customFormat="1" ht="21.75" customHeight="1">
      <c r="A179" s="34"/>
      <c r="B179" s="35"/>
      <c r="C179" s="178" t="s">
        <v>296</v>
      </c>
      <c r="D179" s="178" t="s">
        <v>123</v>
      </c>
      <c r="E179" s="179" t="s">
        <v>297</v>
      </c>
      <c r="F179" s="180" t="s">
        <v>298</v>
      </c>
      <c r="G179" s="181" t="s">
        <v>224</v>
      </c>
      <c r="H179" s="182">
        <v>7.8</v>
      </c>
      <c r="I179" s="183"/>
      <c r="J179" s="184">
        <f>ROUND(I179*H179,2)</f>
        <v>0</v>
      </c>
      <c r="K179" s="180" t="s">
        <v>127</v>
      </c>
      <c r="L179" s="39"/>
      <c r="M179" s="185" t="s">
        <v>1</v>
      </c>
      <c r="N179" s="186" t="s">
        <v>43</v>
      </c>
      <c r="O179" s="71"/>
      <c r="P179" s="187">
        <f>O179*H179</f>
        <v>0</v>
      </c>
      <c r="Q179" s="187">
        <v>0.12966</v>
      </c>
      <c r="R179" s="187">
        <f>Q179*H179</f>
        <v>1.0113479999999999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121</v>
      </c>
      <c r="AT179" s="189" t="s">
        <v>123</v>
      </c>
      <c r="AU179" s="189" t="s">
        <v>88</v>
      </c>
      <c r="AY179" s="17" t="s">
        <v>122</v>
      </c>
      <c r="BE179" s="190">
        <f>IF(N179="základní",J179,0)</f>
        <v>0</v>
      </c>
      <c r="BF179" s="190">
        <f>IF(N179="snížená",J179,0)</f>
        <v>0</v>
      </c>
      <c r="BG179" s="190">
        <f>IF(N179="zákl. přenesená",J179,0)</f>
        <v>0</v>
      </c>
      <c r="BH179" s="190">
        <f>IF(N179="sníž. přenesená",J179,0)</f>
        <v>0</v>
      </c>
      <c r="BI179" s="190">
        <f>IF(N179="nulová",J179,0)</f>
        <v>0</v>
      </c>
      <c r="BJ179" s="17" t="s">
        <v>86</v>
      </c>
      <c r="BK179" s="190">
        <f>ROUND(I179*H179,2)</f>
        <v>0</v>
      </c>
      <c r="BL179" s="17" t="s">
        <v>121</v>
      </c>
      <c r="BM179" s="189" t="s">
        <v>299</v>
      </c>
    </row>
    <row r="180" spans="1:65" s="2" customFormat="1" ht="19.5">
      <c r="A180" s="34"/>
      <c r="B180" s="35"/>
      <c r="C180" s="36"/>
      <c r="D180" s="191" t="s">
        <v>130</v>
      </c>
      <c r="E180" s="36"/>
      <c r="F180" s="192" t="s">
        <v>300</v>
      </c>
      <c r="G180" s="36"/>
      <c r="H180" s="36"/>
      <c r="I180" s="193"/>
      <c r="J180" s="36"/>
      <c r="K180" s="36"/>
      <c r="L180" s="39"/>
      <c r="M180" s="194"/>
      <c r="N180" s="195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130</v>
      </c>
      <c r="AU180" s="17" t="s">
        <v>88</v>
      </c>
    </row>
    <row r="181" spans="1:65" s="13" customFormat="1" ht="11.25">
      <c r="B181" s="207"/>
      <c r="C181" s="208"/>
      <c r="D181" s="191" t="s">
        <v>131</v>
      </c>
      <c r="E181" s="209" t="s">
        <v>1</v>
      </c>
      <c r="F181" s="210" t="s">
        <v>301</v>
      </c>
      <c r="G181" s="208"/>
      <c r="H181" s="209" t="s">
        <v>1</v>
      </c>
      <c r="I181" s="211"/>
      <c r="J181" s="208"/>
      <c r="K181" s="208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131</v>
      </c>
      <c r="AU181" s="216" t="s">
        <v>88</v>
      </c>
      <c r="AV181" s="13" t="s">
        <v>86</v>
      </c>
      <c r="AW181" s="13" t="s">
        <v>33</v>
      </c>
      <c r="AX181" s="13" t="s">
        <v>78</v>
      </c>
      <c r="AY181" s="216" t="s">
        <v>122</v>
      </c>
    </row>
    <row r="182" spans="1:65" s="12" customFormat="1" ht="11.25">
      <c r="B182" s="196"/>
      <c r="C182" s="197"/>
      <c r="D182" s="191" t="s">
        <v>131</v>
      </c>
      <c r="E182" s="198" t="s">
        <v>1</v>
      </c>
      <c r="F182" s="199" t="s">
        <v>302</v>
      </c>
      <c r="G182" s="197"/>
      <c r="H182" s="200">
        <v>7.8</v>
      </c>
      <c r="I182" s="201"/>
      <c r="J182" s="197"/>
      <c r="K182" s="197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131</v>
      </c>
      <c r="AU182" s="206" t="s">
        <v>88</v>
      </c>
      <c r="AV182" s="12" t="s">
        <v>88</v>
      </c>
      <c r="AW182" s="12" t="s">
        <v>33</v>
      </c>
      <c r="AX182" s="12" t="s">
        <v>86</v>
      </c>
      <c r="AY182" s="206" t="s">
        <v>122</v>
      </c>
    </row>
    <row r="183" spans="1:65" s="2" customFormat="1" ht="16.5" customHeight="1">
      <c r="A183" s="34"/>
      <c r="B183" s="35"/>
      <c r="C183" s="178" t="s">
        <v>303</v>
      </c>
      <c r="D183" s="178" t="s">
        <v>123</v>
      </c>
      <c r="E183" s="179" t="s">
        <v>304</v>
      </c>
      <c r="F183" s="180" t="s">
        <v>305</v>
      </c>
      <c r="G183" s="181" t="s">
        <v>224</v>
      </c>
      <c r="H183" s="182">
        <v>7.8</v>
      </c>
      <c r="I183" s="183"/>
      <c r="J183" s="184">
        <f>ROUND(I183*H183,2)</f>
        <v>0</v>
      </c>
      <c r="K183" s="180" t="s">
        <v>127</v>
      </c>
      <c r="L183" s="39"/>
      <c r="M183" s="185" t="s">
        <v>1</v>
      </c>
      <c r="N183" s="186" t="s">
        <v>43</v>
      </c>
      <c r="O183" s="71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121</v>
      </c>
      <c r="AT183" s="189" t="s">
        <v>123</v>
      </c>
      <c r="AU183" s="189" t="s">
        <v>88</v>
      </c>
      <c r="AY183" s="17" t="s">
        <v>122</v>
      </c>
      <c r="BE183" s="190">
        <f>IF(N183="základní",J183,0)</f>
        <v>0</v>
      </c>
      <c r="BF183" s="190">
        <f>IF(N183="snížená",J183,0)</f>
        <v>0</v>
      </c>
      <c r="BG183" s="190">
        <f>IF(N183="zákl. přenesená",J183,0)</f>
        <v>0</v>
      </c>
      <c r="BH183" s="190">
        <f>IF(N183="sníž. přenesená",J183,0)</f>
        <v>0</v>
      </c>
      <c r="BI183" s="190">
        <f>IF(N183="nulová",J183,0)</f>
        <v>0</v>
      </c>
      <c r="BJ183" s="17" t="s">
        <v>86</v>
      </c>
      <c r="BK183" s="190">
        <f>ROUND(I183*H183,2)</f>
        <v>0</v>
      </c>
      <c r="BL183" s="17" t="s">
        <v>121</v>
      </c>
      <c r="BM183" s="189" t="s">
        <v>306</v>
      </c>
    </row>
    <row r="184" spans="1:65" s="2" customFormat="1" ht="11.25">
      <c r="A184" s="34"/>
      <c r="B184" s="35"/>
      <c r="C184" s="36"/>
      <c r="D184" s="191" t="s">
        <v>130</v>
      </c>
      <c r="E184" s="36"/>
      <c r="F184" s="192" t="s">
        <v>307</v>
      </c>
      <c r="G184" s="36"/>
      <c r="H184" s="36"/>
      <c r="I184" s="193"/>
      <c r="J184" s="36"/>
      <c r="K184" s="36"/>
      <c r="L184" s="39"/>
      <c r="M184" s="194"/>
      <c r="N184" s="195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130</v>
      </c>
      <c r="AU184" s="17" t="s">
        <v>88</v>
      </c>
    </row>
    <row r="185" spans="1:65" s="13" customFormat="1" ht="11.25">
      <c r="B185" s="207"/>
      <c r="C185" s="208"/>
      <c r="D185" s="191" t="s">
        <v>131</v>
      </c>
      <c r="E185" s="209" t="s">
        <v>1</v>
      </c>
      <c r="F185" s="210" t="s">
        <v>308</v>
      </c>
      <c r="G185" s="208"/>
      <c r="H185" s="209" t="s">
        <v>1</v>
      </c>
      <c r="I185" s="211"/>
      <c r="J185" s="208"/>
      <c r="K185" s="208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131</v>
      </c>
      <c r="AU185" s="216" t="s">
        <v>88</v>
      </c>
      <c r="AV185" s="13" t="s">
        <v>86</v>
      </c>
      <c r="AW185" s="13" t="s">
        <v>33</v>
      </c>
      <c r="AX185" s="13" t="s">
        <v>78</v>
      </c>
      <c r="AY185" s="216" t="s">
        <v>122</v>
      </c>
    </row>
    <row r="186" spans="1:65" s="12" customFormat="1" ht="11.25">
      <c r="B186" s="196"/>
      <c r="C186" s="197"/>
      <c r="D186" s="191" t="s">
        <v>131</v>
      </c>
      <c r="E186" s="198" t="s">
        <v>1</v>
      </c>
      <c r="F186" s="199" t="s">
        <v>302</v>
      </c>
      <c r="G186" s="197"/>
      <c r="H186" s="200">
        <v>7.8</v>
      </c>
      <c r="I186" s="201"/>
      <c r="J186" s="197"/>
      <c r="K186" s="197"/>
      <c r="L186" s="202"/>
      <c r="M186" s="203"/>
      <c r="N186" s="204"/>
      <c r="O186" s="204"/>
      <c r="P186" s="204"/>
      <c r="Q186" s="204"/>
      <c r="R186" s="204"/>
      <c r="S186" s="204"/>
      <c r="T186" s="205"/>
      <c r="AT186" s="206" t="s">
        <v>131</v>
      </c>
      <c r="AU186" s="206" t="s">
        <v>88</v>
      </c>
      <c r="AV186" s="12" t="s">
        <v>88</v>
      </c>
      <c r="AW186" s="12" t="s">
        <v>33</v>
      </c>
      <c r="AX186" s="12" t="s">
        <v>86</v>
      </c>
      <c r="AY186" s="206" t="s">
        <v>122</v>
      </c>
    </row>
    <row r="187" spans="1:65" s="2" customFormat="1" ht="21.75" customHeight="1">
      <c r="A187" s="34"/>
      <c r="B187" s="35"/>
      <c r="C187" s="178" t="s">
        <v>309</v>
      </c>
      <c r="D187" s="178" t="s">
        <v>123</v>
      </c>
      <c r="E187" s="179" t="s">
        <v>310</v>
      </c>
      <c r="F187" s="180" t="s">
        <v>311</v>
      </c>
      <c r="G187" s="181" t="s">
        <v>224</v>
      </c>
      <c r="H187" s="182">
        <v>240.7</v>
      </c>
      <c r="I187" s="183"/>
      <c r="J187" s="184">
        <f>ROUND(I187*H187,2)</f>
        <v>0</v>
      </c>
      <c r="K187" s="180" t="s">
        <v>127</v>
      </c>
      <c r="L187" s="39"/>
      <c r="M187" s="185" t="s">
        <v>1</v>
      </c>
      <c r="N187" s="186" t="s">
        <v>43</v>
      </c>
      <c r="O187" s="71"/>
      <c r="P187" s="187">
        <f>O187*H187</f>
        <v>0</v>
      </c>
      <c r="Q187" s="187">
        <v>8.9219999999999994E-2</v>
      </c>
      <c r="R187" s="187">
        <f>Q187*H187</f>
        <v>21.475253999999996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121</v>
      </c>
      <c r="AT187" s="189" t="s">
        <v>123</v>
      </c>
      <c r="AU187" s="189" t="s">
        <v>88</v>
      </c>
      <c r="AY187" s="17" t="s">
        <v>122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86</v>
      </c>
      <c r="BK187" s="190">
        <f>ROUND(I187*H187,2)</f>
        <v>0</v>
      </c>
      <c r="BL187" s="17" t="s">
        <v>121</v>
      </c>
      <c r="BM187" s="189" t="s">
        <v>312</v>
      </c>
    </row>
    <row r="188" spans="1:65" s="2" customFormat="1" ht="29.25">
      <c r="A188" s="34"/>
      <c r="B188" s="35"/>
      <c r="C188" s="36"/>
      <c r="D188" s="191" t="s">
        <v>130</v>
      </c>
      <c r="E188" s="36"/>
      <c r="F188" s="192" t="s">
        <v>313</v>
      </c>
      <c r="G188" s="36"/>
      <c r="H188" s="36"/>
      <c r="I188" s="193"/>
      <c r="J188" s="36"/>
      <c r="K188" s="36"/>
      <c r="L188" s="39"/>
      <c r="M188" s="194"/>
      <c r="N188" s="195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130</v>
      </c>
      <c r="AU188" s="17" t="s">
        <v>88</v>
      </c>
    </row>
    <row r="189" spans="1:65" s="13" customFormat="1" ht="11.25">
      <c r="B189" s="207"/>
      <c r="C189" s="208"/>
      <c r="D189" s="191" t="s">
        <v>131</v>
      </c>
      <c r="E189" s="209" t="s">
        <v>1</v>
      </c>
      <c r="F189" s="210" t="s">
        <v>314</v>
      </c>
      <c r="G189" s="208"/>
      <c r="H189" s="209" t="s">
        <v>1</v>
      </c>
      <c r="I189" s="211"/>
      <c r="J189" s="208"/>
      <c r="K189" s="208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131</v>
      </c>
      <c r="AU189" s="216" t="s">
        <v>88</v>
      </c>
      <c r="AV189" s="13" t="s">
        <v>86</v>
      </c>
      <c r="AW189" s="13" t="s">
        <v>33</v>
      </c>
      <c r="AX189" s="13" t="s">
        <v>78</v>
      </c>
      <c r="AY189" s="216" t="s">
        <v>122</v>
      </c>
    </row>
    <row r="190" spans="1:65" s="12" customFormat="1" ht="11.25">
      <c r="B190" s="196"/>
      <c r="C190" s="197"/>
      <c r="D190" s="191" t="s">
        <v>131</v>
      </c>
      <c r="E190" s="198" t="s">
        <v>1</v>
      </c>
      <c r="F190" s="199" t="s">
        <v>315</v>
      </c>
      <c r="G190" s="197"/>
      <c r="H190" s="200">
        <v>240.7</v>
      </c>
      <c r="I190" s="201"/>
      <c r="J190" s="197"/>
      <c r="K190" s="197"/>
      <c r="L190" s="202"/>
      <c r="M190" s="203"/>
      <c r="N190" s="204"/>
      <c r="O190" s="204"/>
      <c r="P190" s="204"/>
      <c r="Q190" s="204"/>
      <c r="R190" s="204"/>
      <c r="S190" s="204"/>
      <c r="T190" s="205"/>
      <c r="AT190" s="206" t="s">
        <v>131</v>
      </c>
      <c r="AU190" s="206" t="s">
        <v>88</v>
      </c>
      <c r="AV190" s="12" t="s">
        <v>88</v>
      </c>
      <c r="AW190" s="12" t="s">
        <v>33</v>
      </c>
      <c r="AX190" s="12" t="s">
        <v>86</v>
      </c>
      <c r="AY190" s="206" t="s">
        <v>122</v>
      </c>
    </row>
    <row r="191" spans="1:65" s="2" customFormat="1" ht="16.5" customHeight="1">
      <c r="A191" s="34"/>
      <c r="B191" s="35"/>
      <c r="C191" s="239" t="s">
        <v>316</v>
      </c>
      <c r="D191" s="239" t="s">
        <v>317</v>
      </c>
      <c r="E191" s="240" t="s">
        <v>318</v>
      </c>
      <c r="F191" s="241" t="s">
        <v>319</v>
      </c>
      <c r="G191" s="242" t="s">
        <v>224</v>
      </c>
      <c r="H191" s="243">
        <v>225.42</v>
      </c>
      <c r="I191" s="244"/>
      <c r="J191" s="245">
        <f>ROUND(I191*H191,2)</f>
        <v>0</v>
      </c>
      <c r="K191" s="241" t="s">
        <v>127</v>
      </c>
      <c r="L191" s="246"/>
      <c r="M191" s="247" t="s">
        <v>1</v>
      </c>
      <c r="N191" s="248" t="s">
        <v>43</v>
      </c>
      <c r="O191" s="71"/>
      <c r="P191" s="187">
        <f>O191*H191</f>
        <v>0</v>
      </c>
      <c r="Q191" s="187">
        <v>0.13100000000000001</v>
      </c>
      <c r="R191" s="187">
        <f>Q191*H191</f>
        <v>29.53002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169</v>
      </c>
      <c r="AT191" s="189" t="s">
        <v>317</v>
      </c>
      <c r="AU191" s="189" t="s">
        <v>88</v>
      </c>
      <c r="AY191" s="17" t="s">
        <v>122</v>
      </c>
      <c r="BE191" s="190">
        <f>IF(N191="základní",J191,0)</f>
        <v>0</v>
      </c>
      <c r="BF191" s="190">
        <f>IF(N191="snížená",J191,0)</f>
        <v>0</v>
      </c>
      <c r="BG191" s="190">
        <f>IF(N191="zákl. přenesená",J191,0)</f>
        <v>0</v>
      </c>
      <c r="BH191" s="190">
        <f>IF(N191="sníž. přenesená",J191,0)</f>
        <v>0</v>
      </c>
      <c r="BI191" s="190">
        <f>IF(N191="nulová",J191,0)</f>
        <v>0</v>
      </c>
      <c r="BJ191" s="17" t="s">
        <v>86</v>
      </c>
      <c r="BK191" s="190">
        <f>ROUND(I191*H191,2)</f>
        <v>0</v>
      </c>
      <c r="BL191" s="17" t="s">
        <v>121</v>
      </c>
      <c r="BM191" s="189" t="s">
        <v>320</v>
      </c>
    </row>
    <row r="192" spans="1:65" s="2" customFormat="1" ht="11.25">
      <c r="A192" s="34"/>
      <c r="B192" s="35"/>
      <c r="C192" s="36"/>
      <c r="D192" s="191" t="s">
        <v>130</v>
      </c>
      <c r="E192" s="36"/>
      <c r="F192" s="192" t="s">
        <v>319</v>
      </c>
      <c r="G192" s="36"/>
      <c r="H192" s="36"/>
      <c r="I192" s="193"/>
      <c r="J192" s="36"/>
      <c r="K192" s="36"/>
      <c r="L192" s="39"/>
      <c r="M192" s="194"/>
      <c r="N192" s="195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130</v>
      </c>
      <c r="AU192" s="17" t="s">
        <v>88</v>
      </c>
    </row>
    <row r="193" spans="1:65" s="12" customFormat="1" ht="11.25">
      <c r="B193" s="196"/>
      <c r="C193" s="197"/>
      <c r="D193" s="191" t="s">
        <v>131</v>
      </c>
      <c r="E193" s="198" t="s">
        <v>1</v>
      </c>
      <c r="F193" s="199" t="s">
        <v>321</v>
      </c>
      <c r="G193" s="197"/>
      <c r="H193" s="200">
        <v>240.7</v>
      </c>
      <c r="I193" s="201"/>
      <c r="J193" s="197"/>
      <c r="K193" s="197"/>
      <c r="L193" s="202"/>
      <c r="M193" s="203"/>
      <c r="N193" s="204"/>
      <c r="O193" s="204"/>
      <c r="P193" s="204"/>
      <c r="Q193" s="204"/>
      <c r="R193" s="204"/>
      <c r="S193" s="204"/>
      <c r="T193" s="205"/>
      <c r="AT193" s="206" t="s">
        <v>131</v>
      </c>
      <c r="AU193" s="206" t="s">
        <v>88</v>
      </c>
      <c r="AV193" s="12" t="s">
        <v>88</v>
      </c>
      <c r="AW193" s="12" t="s">
        <v>33</v>
      </c>
      <c r="AX193" s="12" t="s">
        <v>78</v>
      </c>
      <c r="AY193" s="206" t="s">
        <v>122</v>
      </c>
    </row>
    <row r="194" spans="1:65" s="12" customFormat="1" ht="11.25">
      <c r="B194" s="196"/>
      <c r="C194" s="197"/>
      <c r="D194" s="191" t="s">
        <v>131</v>
      </c>
      <c r="E194" s="198" t="s">
        <v>1</v>
      </c>
      <c r="F194" s="199" t="s">
        <v>322</v>
      </c>
      <c r="G194" s="197"/>
      <c r="H194" s="200">
        <v>-19.7</v>
      </c>
      <c r="I194" s="201"/>
      <c r="J194" s="197"/>
      <c r="K194" s="197"/>
      <c r="L194" s="202"/>
      <c r="M194" s="203"/>
      <c r="N194" s="204"/>
      <c r="O194" s="204"/>
      <c r="P194" s="204"/>
      <c r="Q194" s="204"/>
      <c r="R194" s="204"/>
      <c r="S194" s="204"/>
      <c r="T194" s="205"/>
      <c r="AT194" s="206" t="s">
        <v>131</v>
      </c>
      <c r="AU194" s="206" t="s">
        <v>88</v>
      </c>
      <c r="AV194" s="12" t="s">
        <v>88</v>
      </c>
      <c r="AW194" s="12" t="s">
        <v>33</v>
      </c>
      <c r="AX194" s="12" t="s">
        <v>78</v>
      </c>
      <c r="AY194" s="206" t="s">
        <v>122</v>
      </c>
    </row>
    <row r="195" spans="1:65" s="13" customFormat="1" ht="11.25">
      <c r="B195" s="207"/>
      <c r="C195" s="208"/>
      <c r="D195" s="191" t="s">
        <v>131</v>
      </c>
      <c r="E195" s="209" t="s">
        <v>1</v>
      </c>
      <c r="F195" s="210" t="s">
        <v>323</v>
      </c>
      <c r="G195" s="208"/>
      <c r="H195" s="209" t="s">
        <v>1</v>
      </c>
      <c r="I195" s="211"/>
      <c r="J195" s="208"/>
      <c r="K195" s="208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131</v>
      </c>
      <c r="AU195" s="216" t="s">
        <v>88</v>
      </c>
      <c r="AV195" s="13" t="s">
        <v>86</v>
      </c>
      <c r="AW195" s="13" t="s">
        <v>33</v>
      </c>
      <c r="AX195" s="13" t="s">
        <v>78</v>
      </c>
      <c r="AY195" s="216" t="s">
        <v>122</v>
      </c>
    </row>
    <row r="196" spans="1:65" s="15" customFormat="1" ht="11.25">
      <c r="B196" s="228"/>
      <c r="C196" s="229"/>
      <c r="D196" s="191" t="s">
        <v>131</v>
      </c>
      <c r="E196" s="230" t="s">
        <v>1</v>
      </c>
      <c r="F196" s="231" t="s">
        <v>275</v>
      </c>
      <c r="G196" s="229"/>
      <c r="H196" s="232">
        <v>221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AT196" s="238" t="s">
        <v>131</v>
      </c>
      <c r="AU196" s="238" t="s">
        <v>88</v>
      </c>
      <c r="AV196" s="15" t="s">
        <v>121</v>
      </c>
      <c r="AW196" s="15" t="s">
        <v>33</v>
      </c>
      <c r="AX196" s="15" t="s">
        <v>86</v>
      </c>
      <c r="AY196" s="238" t="s">
        <v>122</v>
      </c>
    </row>
    <row r="197" spans="1:65" s="12" customFormat="1" ht="11.25">
      <c r="B197" s="196"/>
      <c r="C197" s="197"/>
      <c r="D197" s="191" t="s">
        <v>131</v>
      </c>
      <c r="E197" s="197"/>
      <c r="F197" s="199" t="s">
        <v>324</v>
      </c>
      <c r="G197" s="197"/>
      <c r="H197" s="200">
        <v>225.42</v>
      </c>
      <c r="I197" s="201"/>
      <c r="J197" s="197"/>
      <c r="K197" s="197"/>
      <c r="L197" s="202"/>
      <c r="M197" s="203"/>
      <c r="N197" s="204"/>
      <c r="O197" s="204"/>
      <c r="P197" s="204"/>
      <c r="Q197" s="204"/>
      <c r="R197" s="204"/>
      <c r="S197" s="204"/>
      <c r="T197" s="205"/>
      <c r="AT197" s="206" t="s">
        <v>131</v>
      </c>
      <c r="AU197" s="206" t="s">
        <v>88</v>
      </c>
      <c r="AV197" s="12" t="s">
        <v>88</v>
      </c>
      <c r="AW197" s="12" t="s">
        <v>4</v>
      </c>
      <c r="AX197" s="12" t="s">
        <v>86</v>
      </c>
      <c r="AY197" s="206" t="s">
        <v>122</v>
      </c>
    </row>
    <row r="198" spans="1:65" s="2" customFormat="1" ht="16.5" customHeight="1">
      <c r="A198" s="34"/>
      <c r="B198" s="35"/>
      <c r="C198" s="239" t="s">
        <v>325</v>
      </c>
      <c r="D198" s="239" t="s">
        <v>317</v>
      </c>
      <c r="E198" s="240" t="s">
        <v>326</v>
      </c>
      <c r="F198" s="241" t="s">
        <v>327</v>
      </c>
      <c r="G198" s="242" t="s">
        <v>224</v>
      </c>
      <c r="H198" s="243">
        <v>20.291</v>
      </c>
      <c r="I198" s="244"/>
      <c r="J198" s="245">
        <f>ROUND(I198*H198,2)</f>
        <v>0</v>
      </c>
      <c r="K198" s="241" t="s">
        <v>127</v>
      </c>
      <c r="L198" s="246"/>
      <c r="M198" s="247" t="s">
        <v>1</v>
      </c>
      <c r="N198" s="248" t="s">
        <v>43</v>
      </c>
      <c r="O198" s="71"/>
      <c r="P198" s="187">
        <f>O198*H198</f>
        <v>0</v>
      </c>
      <c r="Q198" s="187">
        <v>0.13100000000000001</v>
      </c>
      <c r="R198" s="187">
        <f>Q198*H198</f>
        <v>2.658121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169</v>
      </c>
      <c r="AT198" s="189" t="s">
        <v>317</v>
      </c>
      <c r="AU198" s="189" t="s">
        <v>88</v>
      </c>
      <c r="AY198" s="17" t="s">
        <v>122</v>
      </c>
      <c r="BE198" s="190">
        <f>IF(N198="základní",J198,0)</f>
        <v>0</v>
      </c>
      <c r="BF198" s="190">
        <f>IF(N198="snížená",J198,0)</f>
        <v>0</v>
      </c>
      <c r="BG198" s="190">
        <f>IF(N198="zákl. přenesená",J198,0)</f>
        <v>0</v>
      </c>
      <c r="BH198" s="190">
        <f>IF(N198="sníž. přenesená",J198,0)</f>
        <v>0</v>
      </c>
      <c r="BI198" s="190">
        <f>IF(N198="nulová",J198,0)</f>
        <v>0</v>
      </c>
      <c r="BJ198" s="17" t="s">
        <v>86</v>
      </c>
      <c r="BK198" s="190">
        <f>ROUND(I198*H198,2)</f>
        <v>0</v>
      </c>
      <c r="BL198" s="17" t="s">
        <v>121</v>
      </c>
      <c r="BM198" s="189" t="s">
        <v>328</v>
      </c>
    </row>
    <row r="199" spans="1:65" s="2" customFormat="1" ht="11.25">
      <c r="A199" s="34"/>
      <c r="B199" s="35"/>
      <c r="C199" s="36"/>
      <c r="D199" s="191" t="s">
        <v>130</v>
      </c>
      <c r="E199" s="36"/>
      <c r="F199" s="192" t="s">
        <v>327</v>
      </c>
      <c r="G199" s="36"/>
      <c r="H199" s="36"/>
      <c r="I199" s="193"/>
      <c r="J199" s="36"/>
      <c r="K199" s="36"/>
      <c r="L199" s="39"/>
      <c r="M199" s="194"/>
      <c r="N199" s="195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130</v>
      </c>
      <c r="AU199" s="17" t="s">
        <v>88</v>
      </c>
    </row>
    <row r="200" spans="1:65" s="12" customFormat="1" ht="11.25">
      <c r="B200" s="196"/>
      <c r="C200" s="197"/>
      <c r="D200" s="191" t="s">
        <v>131</v>
      </c>
      <c r="E200" s="198" t="s">
        <v>1</v>
      </c>
      <c r="F200" s="199" t="s">
        <v>329</v>
      </c>
      <c r="G200" s="197"/>
      <c r="H200" s="200">
        <v>19.7</v>
      </c>
      <c r="I200" s="201"/>
      <c r="J200" s="197"/>
      <c r="K200" s="197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131</v>
      </c>
      <c r="AU200" s="206" t="s">
        <v>88</v>
      </c>
      <c r="AV200" s="12" t="s">
        <v>88</v>
      </c>
      <c r="AW200" s="12" t="s">
        <v>33</v>
      </c>
      <c r="AX200" s="12" t="s">
        <v>86</v>
      </c>
      <c r="AY200" s="206" t="s">
        <v>122</v>
      </c>
    </row>
    <row r="201" spans="1:65" s="13" customFormat="1" ht="11.25">
      <c r="B201" s="207"/>
      <c r="C201" s="208"/>
      <c r="D201" s="191" t="s">
        <v>131</v>
      </c>
      <c r="E201" s="209" t="s">
        <v>1</v>
      </c>
      <c r="F201" s="210" t="s">
        <v>330</v>
      </c>
      <c r="G201" s="208"/>
      <c r="H201" s="209" t="s">
        <v>1</v>
      </c>
      <c r="I201" s="211"/>
      <c r="J201" s="208"/>
      <c r="K201" s="208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131</v>
      </c>
      <c r="AU201" s="216" t="s">
        <v>88</v>
      </c>
      <c r="AV201" s="13" t="s">
        <v>86</v>
      </c>
      <c r="AW201" s="13" t="s">
        <v>33</v>
      </c>
      <c r="AX201" s="13" t="s">
        <v>78</v>
      </c>
      <c r="AY201" s="216" t="s">
        <v>122</v>
      </c>
    </row>
    <row r="202" spans="1:65" s="12" customFormat="1" ht="11.25">
      <c r="B202" s="196"/>
      <c r="C202" s="197"/>
      <c r="D202" s="191" t="s">
        <v>131</v>
      </c>
      <c r="E202" s="197"/>
      <c r="F202" s="199" t="s">
        <v>331</v>
      </c>
      <c r="G202" s="197"/>
      <c r="H202" s="200">
        <v>20.291</v>
      </c>
      <c r="I202" s="201"/>
      <c r="J202" s="197"/>
      <c r="K202" s="197"/>
      <c r="L202" s="202"/>
      <c r="M202" s="203"/>
      <c r="N202" s="204"/>
      <c r="O202" s="204"/>
      <c r="P202" s="204"/>
      <c r="Q202" s="204"/>
      <c r="R202" s="204"/>
      <c r="S202" s="204"/>
      <c r="T202" s="205"/>
      <c r="AT202" s="206" t="s">
        <v>131</v>
      </c>
      <c r="AU202" s="206" t="s">
        <v>88</v>
      </c>
      <c r="AV202" s="12" t="s">
        <v>88</v>
      </c>
      <c r="AW202" s="12" t="s">
        <v>4</v>
      </c>
      <c r="AX202" s="12" t="s">
        <v>86</v>
      </c>
      <c r="AY202" s="206" t="s">
        <v>122</v>
      </c>
    </row>
    <row r="203" spans="1:65" s="11" customFormat="1" ht="22.9" customHeight="1">
      <c r="B203" s="164"/>
      <c r="C203" s="165"/>
      <c r="D203" s="166" t="s">
        <v>77</v>
      </c>
      <c r="E203" s="226" t="s">
        <v>169</v>
      </c>
      <c r="F203" s="226" t="s">
        <v>332</v>
      </c>
      <c r="G203" s="165"/>
      <c r="H203" s="165"/>
      <c r="I203" s="168"/>
      <c r="J203" s="227">
        <f>BK203</f>
        <v>0</v>
      </c>
      <c r="K203" s="165"/>
      <c r="L203" s="170"/>
      <c r="M203" s="171"/>
      <c r="N203" s="172"/>
      <c r="O203" s="172"/>
      <c r="P203" s="173">
        <f>SUM(P204:P206)</f>
        <v>0</v>
      </c>
      <c r="Q203" s="172"/>
      <c r="R203" s="173">
        <f>SUM(R204:R206)</f>
        <v>0.31108000000000002</v>
      </c>
      <c r="S203" s="172"/>
      <c r="T203" s="174">
        <f>SUM(T204:T206)</f>
        <v>0</v>
      </c>
      <c r="AR203" s="175" t="s">
        <v>86</v>
      </c>
      <c r="AT203" s="176" t="s">
        <v>77</v>
      </c>
      <c r="AU203" s="176" t="s">
        <v>86</v>
      </c>
      <c r="AY203" s="175" t="s">
        <v>122</v>
      </c>
      <c r="BK203" s="177">
        <f>SUM(BK204:BK206)</f>
        <v>0</v>
      </c>
    </row>
    <row r="204" spans="1:65" s="2" customFormat="1" ht="21.75" customHeight="1">
      <c r="A204" s="34"/>
      <c r="B204" s="35"/>
      <c r="C204" s="178" t="s">
        <v>7</v>
      </c>
      <c r="D204" s="178" t="s">
        <v>123</v>
      </c>
      <c r="E204" s="179" t="s">
        <v>333</v>
      </c>
      <c r="F204" s="180" t="s">
        <v>334</v>
      </c>
      <c r="G204" s="181" t="s">
        <v>213</v>
      </c>
      <c r="H204" s="182">
        <v>1</v>
      </c>
      <c r="I204" s="183"/>
      <c r="J204" s="184">
        <f>ROUND(I204*H204,2)</f>
        <v>0</v>
      </c>
      <c r="K204" s="180" t="s">
        <v>127</v>
      </c>
      <c r="L204" s="39"/>
      <c r="M204" s="185" t="s">
        <v>1</v>
      </c>
      <c r="N204" s="186" t="s">
        <v>43</v>
      </c>
      <c r="O204" s="71"/>
      <c r="P204" s="187">
        <f>O204*H204</f>
        <v>0</v>
      </c>
      <c r="Q204" s="187">
        <v>0.31108000000000002</v>
      </c>
      <c r="R204" s="187">
        <f>Q204*H204</f>
        <v>0.31108000000000002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121</v>
      </c>
      <c r="AT204" s="189" t="s">
        <v>123</v>
      </c>
      <c r="AU204" s="189" t="s">
        <v>88</v>
      </c>
      <c r="AY204" s="17" t="s">
        <v>122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86</v>
      </c>
      <c r="BK204" s="190">
        <f>ROUND(I204*H204,2)</f>
        <v>0</v>
      </c>
      <c r="BL204" s="17" t="s">
        <v>121</v>
      </c>
      <c r="BM204" s="189" t="s">
        <v>335</v>
      </c>
    </row>
    <row r="205" spans="1:65" s="2" customFormat="1" ht="11.25">
      <c r="A205" s="34"/>
      <c r="B205" s="35"/>
      <c r="C205" s="36"/>
      <c r="D205" s="191" t="s">
        <v>130</v>
      </c>
      <c r="E205" s="36"/>
      <c r="F205" s="192" t="s">
        <v>336</v>
      </c>
      <c r="G205" s="36"/>
      <c r="H205" s="36"/>
      <c r="I205" s="193"/>
      <c r="J205" s="36"/>
      <c r="K205" s="36"/>
      <c r="L205" s="39"/>
      <c r="M205" s="194"/>
      <c r="N205" s="195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130</v>
      </c>
      <c r="AU205" s="17" t="s">
        <v>88</v>
      </c>
    </row>
    <row r="206" spans="1:65" s="12" customFormat="1" ht="11.25">
      <c r="B206" s="196"/>
      <c r="C206" s="197"/>
      <c r="D206" s="191" t="s">
        <v>131</v>
      </c>
      <c r="E206" s="198" t="s">
        <v>1</v>
      </c>
      <c r="F206" s="199" t="s">
        <v>337</v>
      </c>
      <c r="G206" s="197"/>
      <c r="H206" s="200">
        <v>1</v>
      </c>
      <c r="I206" s="201"/>
      <c r="J206" s="197"/>
      <c r="K206" s="197"/>
      <c r="L206" s="202"/>
      <c r="M206" s="203"/>
      <c r="N206" s="204"/>
      <c r="O206" s="204"/>
      <c r="P206" s="204"/>
      <c r="Q206" s="204"/>
      <c r="R206" s="204"/>
      <c r="S206" s="204"/>
      <c r="T206" s="205"/>
      <c r="AT206" s="206" t="s">
        <v>131</v>
      </c>
      <c r="AU206" s="206" t="s">
        <v>88</v>
      </c>
      <c r="AV206" s="12" t="s">
        <v>88</v>
      </c>
      <c r="AW206" s="12" t="s">
        <v>33</v>
      </c>
      <c r="AX206" s="12" t="s">
        <v>86</v>
      </c>
      <c r="AY206" s="206" t="s">
        <v>122</v>
      </c>
    </row>
    <row r="207" spans="1:65" s="11" customFormat="1" ht="22.9" customHeight="1">
      <c r="B207" s="164"/>
      <c r="C207" s="165"/>
      <c r="D207" s="166" t="s">
        <v>77</v>
      </c>
      <c r="E207" s="226" t="s">
        <v>174</v>
      </c>
      <c r="F207" s="226" t="s">
        <v>338</v>
      </c>
      <c r="G207" s="165"/>
      <c r="H207" s="165"/>
      <c r="I207" s="168"/>
      <c r="J207" s="227">
        <f>BK207</f>
        <v>0</v>
      </c>
      <c r="K207" s="165"/>
      <c r="L207" s="170"/>
      <c r="M207" s="171"/>
      <c r="N207" s="172"/>
      <c r="O207" s="172"/>
      <c r="P207" s="173">
        <f>SUM(P208:P239)</f>
        <v>0</v>
      </c>
      <c r="Q207" s="172"/>
      <c r="R207" s="173">
        <f>SUM(R208:R239)</f>
        <v>35.22393000000001</v>
      </c>
      <c r="S207" s="172"/>
      <c r="T207" s="174">
        <f>SUM(T208:T239)</f>
        <v>8.2000000000000003E-2</v>
      </c>
      <c r="AR207" s="175" t="s">
        <v>86</v>
      </c>
      <c r="AT207" s="176" t="s">
        <v>77</v>
      </c>
      <c r="AU207" s="176" t="s">
        <v>86</v>
      </c>
      <c r="AY207" s="175" t="s">
        <v>122</v>
      </c>
      <c r="BK207" s="177">
        <f>SUM(BK208:BK239)</f>
        <v>0</v>
      </c>
    </row>
    <row r="208" spans="1:65" s="2" customFormat="1" ht="16.5" customHeight="1">
      <c r="A208" s="34"/>
      <c r="B208" s="35"/>
      <c r="C208" s="178" t="s">
        <v>339</v>
      </c>
      <c r="D208" s="178" t="s">
        <v>123</v>
      </c>
      <c r="E208" s="179" t="s">
        <v>340</v>
      </c>
      <c r="F208" s="180" t="s">
        <v>341</v>
      </c>
      <c r="G208" s="181" t="s">
        <v>213</v>
      </c>
      <c r="H208" s="182">
        <v>1</v>
      </c>
      <c r="I208" s="183"/>
      <c r="J208" s="184">
        <f>ROUND(I208*H208,2)</f>
        <v>0</v>
      </c>
      <c r="K208" s="180" t="s">
        <v>127</v>
      </c>
      <c r="L208" s="39"/>
      <c r="M208" s="185" t="s">
        <v>1</v>
      </c>
      <c r="N208" s="186" t="s">
        <v>43</v>
      </c>
      <c r="O208" s="71"/>
      <c r="P208" s="187">
        <f>O208*H208</f>
        <v>0</v>
      </c>
      <c r="Q208" s="187">
        <v>0.11241</v>
      </c>
      <c r="R208" s="187">
        <f>Q208*H208</f>
        <v>0.11241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121</v>
      </c>
      <c r="AT208" s="189" t="s">
        <v>123</v>
      </c>
      <c r="AU208" s="189" t="s">
        <v>88</v>
      </c>
      <c r="AY208" s="17" t="s">
        <v>122</v>
      </c>
      <c r="BE208" s="190">
        <f>IF(N208="základní",J208,0)</f>
        <v>0</v>
      </c>
      <c r="BF208" s="190">
        <f>IF(N208="snížená",J208,0)</f>
        <v>0</v>
      </c>
      <c r="BG208" s="190">
        <f>IF(N208="zákl. přenesená",J208,0)</f>
        <v>0</v>
      </c>
      <c r="BH208" s="190">
        <f>IF(N208="sníž. přenesená",J208,0)</f>
        <v>0</v>
      </c>
      <c r="BI208" s="190">
        <f>IF(N208="nulová",J208,0)</f>
        <v>0</v>
      </c>
      <c r="BJ208" s="17" t="s">
        <v>86</v>
      </c>
      <c r="BK208" s="190">
        <f>ROUND(I208*H208,2)</f>
        <v>0</v>
      </c>
      <c r="BL208" s="17" t="s">
        <v>121</v>
      </c>
      <c r="BM208" s="189" t="s">
        <v>342</v>
      </c>
    </row>
    <row r="209" spans="1:65" s="2" customFormat="1" ht="11.25">
      <c r="A209" s="34"/>
      <c r="B209" s="35"/>
      <c r="C209" s="36"/>
      <c r="D209" s="191" t="s">
        <v>130</v>
      </c>
      <c r="E209" s="36"/>
      <c r="F209" s="192" t="s">
        <v>343</v>
      </c>
      <c r="G209" s="36"/>
      <c r="H209" s="36"/>
      <c r="I209" s="193"/>
      <c r="J209" s="36"/>
      <c r="K209" s="36"/>
      <c r="L209" s="39"/>
      <c r="M209" s="194"/>
      <c r="N209" s="195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130</v>
      </c>
      <c r="AU209" s="17" t="s">
        <v>88</v>
      </c>
    </row>
    <row r="210" spans="1:65" s="12" customFormat="1" ht="11.25">
      <c r="B210" s="196"/>
      <c r="C210" s="197"/>
      <c r="D210" s="191" t="s">
        <v>131</v>
      </c>
      <c r="E210" s="198" t="s">
        <v>1</v>
      </c>
      <c r="F210" s="199" t="s">
        <v>344</v>
      </c>
      <c r="G210" s="197"/>
      <c r="H210" s="200">
        <v>1</v>
      </c>
      <c r="I210" s="201"/>
      <c r="J210" s="197"/>
      <c r="K210" s="197"/>
      <c r="L210" s="202"/>
      <c r="M210" s="203"/>
      <c r="N210" s="204"/>
      <c r="O210" s="204"/>
      <c r="P210" s="204"/>
      <c r="Q210" s="204"/>
      <c r="R210" s="204"/>
      <c r="S210" s="204"/>
      <c r="T210" s="205"/>
      <c r="AT210" s="206" t="s">
        <v>131</v>
      </c>
      <c r="AU210" s="206" t="s">
        <v>88</v>
      </c>
      <c r="AV210" s="12" t="s">
        <v>88</v>
      </c>
      <c r="AW210" s="12" t="s">
        <v>33</v>
      </c>
      <c r="AX210" s="12" t="s">
        <v>86</v>
      </c>
      <c r="AY210" s="206" t="s">
        <v>122</v>
      </c>
    </row>
    <row r="211" spans="1:65" s="2" customFormat="1" ht="16.5" customHeight="1">
      <c r="A211" s="34"/>
      <c r="B211" s="35"/>
      <c r="C211" s="178" t="s">
        <v>345</v>
      </c>
      <c r="D211" s="178" t="s">
        <v>123</v>
      </c>
      <c r="E211" s="179" t="s">
        <v>346</v>
      </c>
      <c r="F211" s="180" t="s">
        <v>347</v>
      </c>
      <c r="G211" s="181" t="s">
        <v>230</v>
      </c>
      <c r="H211" s="182">
        <v>100.6</v>
      </c>
      <c r="I211" s="183"/>
      <c r="J211" s="184">
        <f>ROUND(I211*H211,2)</f>
        <v>0</v>
      </c>
      <c r="K211" s="180" t="s">
        <v>127</v>
      </c>
      <c r="L211" s="39"/>
      <c r="M211" s="185" t="s">
        <v>1</v>
      </c>
      <c r="N211" s="186" t="s">
        <v>43</v>
      </c>
      <c r="O211" s="71"/>
      <c r="P211" s="187">
        <f>O211*H211</f>
        <v>0</v>
      </c>
      <c r="Q211" s="187">
        <v>0.15540000000000001</v>
      </c>
      <c r="R211" s="187">
        <f>Q211*H211</f>
        <v>15.633240000000001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121</v>
      </c>
      <c r="AT211" s="189" t="s">
        <v>123</v>
      </c>
      <c r="AU211" s="189" t="s">
        <v>88</v>
      </c>
      <c r="AY211" s="17" t="s">
        <v>122</v>
      </c>
      <c r="BE211" s="190">
        <f>IF(N211="základní",J211,0)</f>
        <v>0</v>
      </c>
      <c r="BF211" s="190">
        <f>IF(N211="snížená",J211,0)</f>
        <v>0</v>
      </c>
      <c r="BG211" s="190">
        <f>IF(N211="zákl. přenesená",J211,0)</f>
        <v>0</v>
      </c>
      <c r="BH211" s="190">
        <f>IF(N211="sníž. přenesená",J211,0)</f>
        <v>0</v>
      </c>
      <c r="BI211" s="190">
        <f>IF(N211="nulová",J211,0)</f>
        <v>0</v>
      </c>
      <c r="BJ211" s="17" t="s">
        <v>86</v>
      </c>
      <c r="BK211" s="190">
        <f>ROUND(I211*H211,2)</f>
        <v>0</v>
      </c>
      <c r="BL211" s="17" t="s">
        <v>121</v>
      </c>
      <c r="BM211" s="189" t="s">
        <v>348</v>
      </c>
    </row>
    <row r="212" spans="1:65" s="2" customFormat="1" ht="19.5">
      <c r="A212" s="34"/>
      <c r="B212" s="35"/>
      <c r="C212" s="36"/>
      <c r="D212" s="191" t="s">
        <v>130</v>
      </c>
      <c r="E212" s="36"/>
      <c r="F212" s="192" t="s">
        <v>349</v>
      </c>
      <c r="G212" s="36"/>
      <c r="H212" s="36"/>
      <c r="I212" s="193"/>
      <c r="J212" s="36"/>
      <c r="K212" s="36"/>
      <c r="L212" s="39"/>
      <c r="M212" s="194"/>
      <c r="N212" s="195"/>
      <c r="O212" s="71"/>
      <c r="P212" s="71"/>
      <c r="Q212" s="71"/>
      <c r="R212" s="71"/>
      <c r="S212" s="71"/>
      <c r="T212" s="72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130</v>
      </c>
      <c r="AU212" s="17" t="s">
        <v>88</v>
      </c>
    </row>
    <row r="213" spans="1:65" s="12" customFormat="1" ht="11.25">
      <c r="B213" s="196"/>
      <c r="C213" s="197"/>
      <c r="D213" s="191" t="s">
        <v>131</v>
      </c>
      <c r="E213" s="198" t="s">
        <v>1</v>
      </c>
      <c r="F213" s="199" t="s">
        <v>350</v>
      </c>
      <c r="G213" s="197"/>
      <c r="H213" s="200">
        <v>98.6</v>
      </c>
      <c r="I213" s="201"/>
      <c r="J213" s="197"/>
      <c r="K213" s="197"/>
      <c r="L213" s="202"/>
      <c r="M213" s="203"/>
      <c r="N213" s="204"/>
      <c r="O213" s="204"/>
      <c r="P213" s="204"/>
      <c r="Q213" s="204"/>
      <c r="R213" s="204"/>
      <c r="S213" s="204"/>
      <c r="T213" s="205"/>
      <c r="AT213" s="206" t="s">
        <v>131</v>
      </c>
      <c r="AU213" s="206" t="s">
        <v>88</v>
      </c>
      <c r="AV213" s="12" t="s">
        <v>88</v>
      </c>
      <c r="AW213" s="12" t="s">
        <v>33</v>
      </c>
      <c r="AX213" s="12" t="s">
        <v>78</v>
      </c>
      <c r="AY213" s="206" t="s">
        <v>122</v>
      </c>
    </row>
    <row r="214" spans="1:65" s="12" customFormat="1" ht="11.25">
      <c r="B214" s="196"/>
      <c r="C214" s="197"/>
      <c r="D214" s="191" t="s">
        <v>131</v>
      </c>
      <c r="E214" s="198" t="s">
        <v>1</v>
      </c>
      <c r="F214" s="199" t="s">
        <v>351</v>
      </c>
      <c r="G214" s="197"/>
      <c r="H214" s="200">
        <v>2</v>
      </c>
      <c r="I214" s="201"/>
      <c r="J214" s="197"/>
      <c r="K214" s="197"/>
      <c r="L214" s="202"/>
      <c r="M214" s="203"/>
      <c r="N214" s="204"/>
      <c r="O214" s="204"/>
      <c r="P214" s="204"/>
      <c r="Q214" s="204"/>
      <c r="R214" s="204"/>
      <c r="S214" s="204"/>
      <c r="T214" s="205"/>
      <c r="AT214" s="206" t="s">
        <v>131</v>
      </c>
      <c r="AU214" s="206" t="s">
        <v>88</v>
      </c>
      <c r="AV214" s="12" t="s">
        <v>88</v>
      </c>
      <c r="AW214" s="12" t="s">
        <v>33</v>
      </c>
      <c r="AX214" s="12" t="s">
        <v>78</v>
      </c>
      <c r="AY214" s="206" t="s">
        <v>122</v>
      </c>
    </row>
    <row r="215" spans="1:65" s="15" customFormat="1" ht="11.25">
      <c r="B215" s="228"/>
      <c r="C215" s="229"/>
      <c r="D215" s="191" t="s">
        <v>131</v>
      </c>
      <c r="E215" s="230" t="s">
        <v>1</v>
      </c>
      <c r="F215" s="231" t="s">
        <v>275</v>
      </c>
      <c r="G215" s="229"/>
      <c r="H215" s="232">
        <v>100.6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AT215" s="238" t="s">
        <v>131</v>
      </c>
      <c r="AU215" s="238" t="s">
        <v>88</v>
      </c>
      <c r="AV215" s="15" t="s">
        <v>121</v>
      </c>
      <c r="AW215" s="15" t="s">
        <v>33</v>
      </c>
      <c r="AX215" s="15" t="s">
        <v>86</v>
      </c>
      <c r="AY215" s="238" t="s">
        <v>122</v>
      </c>
    </row>
    <row r="216" spans="1:65" s="2" customFormat="1" ht="16.5" customHeight="1">
      <c r="A216" s="34"/>
      <c r="B216" s="35"/>
      <c r="C216" s="239" t="s">
        <v>352</v>
      </c>
      <c r="D216" s="239" t="s">
        <v>317</v>
      </c>
      <c r="E216" s="240" t="s">
        <v>353</v>
      </c>
      <c r="F216" s="241" t="s">
        <v>354</v>
      </c>
      <c r="G216" s="242" t="s">
        <v>230</v>
      </c>
      <c r="H216" s="243">
        <v>98.6</v>
      </c>
      <c r="I216" s="244"/>
      <c r="J216" s="245">
        <f>ROUND(I216*H216,2)</f>
        <v>0</v>
      </c>
      <c r="K216" s="241" t="s">
        <v>127</v>
      </c>
      <c r="L216" s="246"/>
      <c r="M216" s="247" t="s">
        <v>1</v>
      </c>
      <c r="N216" s="248" t="s">
        <v>43</v>
      </c>
      <c r="O216" s="71"/>
      <c r="P216" s="187">
        <f>O216*H216</f>
        <v>0</v>
      </c>
      <c r="Q216" s="187">
        <v>0.08</v>
      </c>
      <c r="R216" s="187">
        <f>Q216*H216</f>
        <v>7.8879999999999999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169</v>
      </c>
      <c r="AT216" s="189" t="s">
        <v>317</v>
      </c>
      <c r="AU216" s="189" t="s">
        <v>88</v>
      </c>
      <c r="AY216" s="17" t="s">
        <v>122</v>
      </c>
      <c r="BE216" s="190">
        <f>IF(N216="základní",J216,0)</f>
        <v>0</v>
      </c>
      <c r="BF216" s="190">
        <f>IF(N216="snížená",J216,0)</f>
        <v>0</v>
      </c>
      <c r="BG216" s="190">
        <f>IF(N216="zákl. přenesená",J216,0)</f>
        <v>0</v>
      </c>
      <c r="BH216" s="190">
        <f>IF(N216="sníž. přenesená",J216,0)</f>
        <v>0</v>
      </c>
      <c r="BI216" s="190">
        <f>IF(N216="nulová",J216,0)</f>
        <v>0</v>
      </c>
      <c r="BJ216" s="17" t="s">
        <v>86</v>
      </c>
      <c r="BK216" s="190">
        <f>ROUND(I216*H216,2)</f>
        <v>0</v>
      </c>
      <c r="BL216" s="17" t="s">
        <v>121</v>
      </c>
      <c r="BM216" s="189" t="s">
        <v>355</v>
      </c>
    </row>
    <row r="217" spans="1:65" s="2" customFormat="1" ht="11.25">
      <c r="A217" s="34"/>
      <c r="B217" s="35"/>
      <c r="C217" s="36"/>
      <c r="D217" s="191" t="s">
        <v>130</v>
      </c>
      <c r="E217" s="36"/>
      <c r="F217" s="192" t="s">
        <v>354</v>
      </c>
      <c r="G217" s="36"/>
      <c r="H217" s="36"/>
      <c r="I217" s="193"/>
      <c r="J217" s="36"/>
      <c r="K217" s="36"/>
      <c r="L217" s="39"/>
      <c r="M217" s="194"/>
      <c r="N217" s="195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130</v>
      </c>
      <c r="AU217" s="17" t="s">
        <v>88</v>
      </c>
    </row>
    <row r="218" spans="1:65" s="12" customFormat="1" ht="11.25">
      <c r="B218" s="196"/>
      <c r="C218" s="197"/>
      <c r="D218" s="191" t="s">
        <v>131</v>
      </c>
      <c r="E218" s="198" t="s">
        <v>1</v>
      </c>
      <c r="F218" s="199" t="s">
        <v>356</v>
      </c>
      <c r="G218" s="197"/>
      <c r="H218" s="200">
        <v>98.6</v>
      </c>
      <c r="I218" s="201"/>
      <c r="J218" s="197"/>
      <c r="K218" s="197"/>
      <c r="L218" s="202"/>
      <c r="M218" s="203"/>
      <c r="N218" s="204"/>
      <c r="O218" s="204"/>
      <c r="P218" s="204"/>
      <c r="Q218" s="204"/>
      <c r="R218" s="204"/>
      <c r="S218" s="204"/>
      <c r="T218" s="205"/>
      <c r="AT218" s="206" t="s">
        <v>131</v>
      </c>
      <c r="AU218" s="206" t="s">
        <v>88</v>
      </c>
      <c r="AV218" s="12" t="s">
        <v>88</v>
      </c>
      <c r="AW218" s="12" t="s">
        <v>33</v>
      </c>
      <c r="AX218" s="12" t="s">
        <v>86</v>
      </c>
      <c r="AY218" s="206" t="s">
        <v>122</v>
      </c>
    </row>
    <row r="219" spans="1:65" s="2" customFormat="1" ht="16.5" customHeight="1">
      <c r="A219" s="34"/>
      <c r="B219" s="35"/>
      <c r="C219" s="178" t="s">
        <v>357</v>
      </c>
      <c r="D219" s="178" t="s">
        <v>123</v>
      </c>
      <c r="E219" s="179" t="s">
        <v>358</v>
      </c>
      <c r="F219" s="180" t="s">
        <v>359</v>
      </c>
      <c r="G219" s="181" t="s">
        <v>230</v>
      </c>
      <c r="H219" s="182">
        <v>61.4</v>
      </c>
      <c r="I219" s="183"/>
      <c r="J219" s="184">
        <f>ROUND(I219*H219,2)</f>
        <v>0</v>
      </c>
      <c r="K219" s="180" t="s">
        <v>127</v>
      </c>
      <c r="L219" s="39"/>
      <c r="M219" s="185" t="s">
        <v>1</v>
      </c>
      <c r="N219" s="186" t="s">
        <v>43</v>
      </c>
      <c r="O219" s="71"/>
      <c r="P219" s="187">
        <f>O219*H219</f>
        <v>0</v>
      </c>
      <c r="Q219" s="187">
        <v>0.1295</v>
      </c>
      <c r="R219" s="187">
        <f>Q219*H219</f>
        <v>7.9512999999999998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121</v>
      </c>
      <c r="AT219" s="189" t="s">
        <v>123</v>
      </c>
      <c r="AU219" s="189" t="s">
        <v>88</v>
      </c>
      <c r="AY219" s="17" t="s">
        <v>122</v>
      </c>
      <c r="BE219" s="190">
        <f>IF(N219="základní",J219,0)</f>
        <v>0</v>
      </c>
      <c r="BF219" s="190">
        <f>IF(N219="snížená",J219,0)</f>
        <v>0</v>
      </c>
      <c r="BG219" s="190">
        <f>IF(N219="zákl. přenesená",J219,0)</f>
        <v>0</v>
      </c>
      <c r="BH219" s="190">
        <f>IF(N219="sníž. přenesená",J219,0)</f>
        <v>0</v>
      </c>
      <c r="BI219" s="190">
        <f>IF(N219="nulová",J219,0)</f>
        <v>0</v>
      </c>
      <c r="BJ219" s="17" t="s">
        <v>86</v>
      </c>
      <c r="BK219" s="190">
        <f>ROUND(I219*H219,2)</f>
        <v>0</v>
      </c>
      <c r="BL219" s="17" t="s">
        <v>121</v>
      </c>
      <c r="BM219" s="189" t="s">
        <v>360</v>
      </c>
    </row>
    <row r="220" spans="1:65" s="2" customFormat="1" ht="19.5">
      <c r="A220" s="34"/>
      <c r="B220" s="35"/>
      <c r="C220" s="36"/>
      <c r="D220" s="191" t="s">
        <v>130</v>
      </c>
      <c r="E220" s="36"/>
      <c r="F220" s="192" t="s">
        <v>361</v>
      </c>
      <c r="G220" s="36"/>
      <c r="H220" s="36"/>
      <c r="I220" s="193"/>
      <c r="J220" s="36"/>
      <c r="K220" s="36"/>
      <c r="L220" s="39"/>
      <c r="M220" s="194"/>
      <c r="N220" s="195"/>
      <c r="O220" s="71"/>
      <c r="P220" s="71"/>
      <c r="Q220" s="71"/>
      <c r="R220" s="71"/>
      <c r="S220" s="71"/>
      <c r="T220" s="72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130</v>
      </c>
      <c r="AU220" s="17" t="s">
        <v>88</v>
      </c>
    </row>
    <row r="221" spans="1:65" s="12" customFormat="1" ht="11.25">
      <c r="B221" s="196"/>
      <c r="C221" s="197"/>
      <c r="D221" s="191" t="s">
        <v>131</v>
      </c>
      <c r="E221" s="198" t="s">
        <v>1</v>
      </c>
      <c r="F221" s="199" t="s">
        <v>362</v>
      </c>
      <c r="G221" s="197"/>
      <c r="H221" s="200">
        <v>61.4</v>
      </c>
      <c r="I221" s="201"/>
      <c r="J221" s="197"/>
      <c r="K221" s="197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131</v>
      </c>
      <c r="AU221" s="206" t="s">
        <v>88</v>
      </c>
      <c r="AV221" s="12" t="s">
        <v>88</v>
      </c>
      <c r="AW221" s="12" t="s">
        <v>33</v>
      </c>
      <c r="AX221" s="12" t="s">
        <v>86</v>
      </c>
      <c r="AY221" s="206" t="s">
        <v>122</v>
      </c>
    </row>
    <row r="222" spans="1:65" s="2" customFormat="1" ht="16.5" customHeight="1">
      <c r="A222" s="34"/>
      <c r="B222" s="35"/>
      <c r="C222" s="239" t="s">
        <v>363</v>
      </c>
      <c r="D222" s="239" t="s">
        <v>317</v>
      </c>
      <c r="E222" s="240" t="s">
        <v>364</v>
      </c>
      <c r="F222" s="241" t="s">
        <v>365</v>
      </c>
      <c r="G222" s="242" t="s">
        <v>230</v>
      </c>
      <c r="H222" s="243">
        <v>61.4</v>
      </c>
      <c r="I222" s="244"/>
      <c r="J222" s="245">
        <f>ROUND(I222*H222,2)</f>
        <v>0</v>
      </c>
      <c r="K222" s="241" t="s">
        <v>127</v>
      </c>
      <c r="L222" s="246"/>
      <c r="M222" s="247" t="s">
        <v>1</v>
      </c>
      <c r="N222" s="248" t="s">
        <v>43</v>
      </c>
      <c r="O222" s="71"/>
      <c r="P222" s="187">
        <f>O222*H222</f>
        <v>0</v>
      </c>
      <c r="Q222" s="187">
        <v>4.4999999999999998E-2</v>
      </c>
      <c r="R222" s="187">
        <f>Q222*H222</f>
        <v>2.7629999999999999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169</v>
      </c>
      <c r="AT222" s="189" t="s">
        <v>317</v>
      </c>
      <c r="AU222" s="189" t="s">
        <v>88</v>
      </c>
      <c r="AY222" s="17" t="s">
        <v>122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86</v>
      </c>
      <c r="BK222" s="190">
        <f>ROUND(I222*H222,2)</f>
        <v>0</v>
      </c>
      <c r="BL222" s="17" t="s">
        <v>121</v>
      </c>
      <c r="BM222" s="189" t="s">
        <v>366</v>
      </c>
    </row>
    <row r="223" spans="1:65" s="2" customFormat="1" ht="11.25">
      <c r="A223" s="34"/>
      <c r="B223" s="35"/>
      <c r="C223" s="36"/>
      <c r="D223" s="191" t="s">
        <v>130</v>
      </c>
      <c r="E223" s="36"/>
      <c r="F223" s="192" t="s">
        <v>365</v>
      </c>
      <c r="G223" s="36"/>
      <c r="H223" s="36"/>
      <c r="I223" s="193"/>
      <c r="J223" s="36"/>
      <c r="K223" s="36"/>
      <c r="L223" s="39"/>
      <c r="M223" s="194"/>
      <c r="N223" s="195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130</v>
      </c>
      <c r="AU223" s="17" t="s">
        <v>88</v>
      </c>
    </row>
    <row r="224" spans="1:65" s="12" customFormat="1" ht="11.25">
      <c r="B224" s="196"/>
      <c r="C224" s="197"/>
      <c r="D224" s="191" t="s">
        <v>131</v>
      </c>
      <c r="E224" s="198" t="s">
        <v>1</v>
      </c>
      <c r="F224" s="199" t="s">
        <v>367</v>
      </c>
      <c r="G224" s="197"/>
      <c r="H224" s="200">
        <v>61.4</v>
      </c>
      <c r="I224" s="201"/>
      <c r="J224" s="197"/>
      <c r="K224" s="197"/>
      <c r="L224" s="202"/>
      <c r="M224" s="203"/>
      <c r="N224" s="204"/>
      <c r="O224" s="204"/>
      <c r="P224" s="204"/>
      <c r="Q224" s="204"/>
      <c r="R224" s="204"/>
      <c r="S224" s="204"/>
      <c r="T224" s="205"/>
      <c r="AT224" s="206" t="s">
        <v>131</v>
      </c>
      <c r="AU224" s="206" t="s">
        <v>88</v>
      </c>
      <c r="AV224" s="12" t="s">
        <v>88</v>
      </c>
      <c r="AW224" s="12" t="s">
        <v>33</v>
      </c>
      <c r="AX224" s="12" t="s">
        <v>86</v>
      </c>
      <c r="AY224" s="206" t="s">
        <v>122</v>
      </c>
    </row>
    <row r="225" spans="1:65" s="2" customFormat="1" ht="16.5" customHeight="1">
      <c r="A225" s="34"/>
      <c r="B225" s="35"/>
      <c r="C225" s="178" t="s">
        <v>368</v>
      </c>
      <c r="D225" s="178" t="s">
        <v>123</v>
      </c>
      <c r="E225" s="179" t="s">
        <v>369</v>
      </c>
      <c r="F225" s="180" t="s">
        <v>370</v>
      </c>
      <c r="G225" s="181" t="s">
        <v>230</v>
      </c>
      <c r="H225" s="182">
        <v>16.5</v>
      </c>
      <c r="I225" s="183"/>
      <c r="J225" s="184">
        <f>ROUND(I225*H225,2)</f>
        <v>0</v>
      </c>
      <c r="K225" s="180" t="s">
        <v>127</v>
      </c>
      <c r="L225" s="39"/>
      <c r="M225" s="185" t="s">
        <v>1</v>
      </c>
      <c r="N225" s="186" t="s">
        <v>43</v>
      </c>
      <c r="O225" s="71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121</v>
      </c>
      <c r="AT225" s="189" t="s">
        <v>123</v>
      </c>
      <c r="AU225" s="189" t="s">
        <v>88</v>
      </c>
      <c r="AY225" s="17" t="s">
        <v>122</v>
      </c>
      <c r="BE225" s="190">
        <f>IF(N225="základní",J225,0)</f>
        <v>0</v>
      </c>
      <c r="BF225" s="190">
        <f>IF(N225="snížená",J225,0)</f>
        <v>0</v>
      </c>
      <c r="BG225" s="190">
        <f>IF(N225="zákl. přenesená",J225,0)</f>
        <v>0</v>
      </c>
      <c r="BH225" s="190">
        <f>IF(N225="sníž. přenesená",J225,0)</f>
        <v>0</v>
      </c>
      <c r="BI225" s="190">
        <f>IF(N225="nulová",J225,0)</f>
        <v>0</v>
      </c>
      <c r="BJ225" s="17" t="s">
        <v>86</v>
      </c>
      <c r="BK225" s="190">
        <f>ROUND(I225*H225,2)</f>
        <v>0</v>
      </c>
      <c r="BL225" s="17" t="s">
        <v>121</v>
      </c>
      <c r="BM225" s="189" t="s">
        <v>371</v>
      </c>
    </row>
    <row r="226" spans="1:65" s="2" customFormat="1" ht="11.25">
      <c r="A226" s="34"/>
      <c r="B226" s="35"/>
      <c r="C226" s="36"/>
      <c r="D226" s="191" t="s">
        <v>130</v>
      </c>
      <c r="E226" s="36"/>
      <c r="F226" s="192" t="s">
        <v>372</v>
      </c>
      <c r="G226" s="36"/>
      <c r="H226" s="36"/>
      <c r="I226" s="193"/>
      <c r="J226" s="36"/>
      <c r="K226" s="36"/>
      <c r="L226" s="39"/>
      <c r="M226" s="194"/>
      <c r="N226" s="195"/>
      <c r="O226" s="71"/>
      <c r="P226" s="71"/>
      <c r="Q226" s="71"/>
      <c r="R226" s="71"/>
      <c r="S226" s="71"/>
      <c r="T226" s="72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130</v>
      </c>
      <c r="AU226" s="17" t="s">
        <v>88</v>
      </c>
    </row>
    <row r="227" spans="1:65" s="12" customFormat="1" ht="11.25">
      <c r="B227" s="196"/>
      <c r="C227" s="197"/>
      <c r="D227" s="191" t="s">
        <v>131</v>
      </c>
      <c r="E227" s="198" t="s">
        <v>1</v>
      </c>
      <c r="F227" s="199" t="s">
        <v>373</v>
      </c>
      <c r="G227" s="197"/>
      <c r="H227" s="200">
        <v>16.5</v>
      </c>
      <c r="I227" s="201"/>
      <c r="J227" s="197"/>
      <c r="K227" s="197"/>
      <c r="L227" s="202"/>
      <c r="M227" s="203"/>
      <c r="N227" s="204"/>
      <c r="O227" s="204"/>
      <c r="P227" s="204"/>
      <c r="Q227" s="204"/>
      <c r="R227" s="204"/>
      <c r="S227" s="204"/>
      <c r="T227" s="205"/>
      <c r="AT227" s="206" t="s">
        <v>131</v>
      </c>
      <c r="AU227" s="206" t="s">
        <v>88</v>
      </c>
      <c r="AV227" s="12" t="s">
        <v>88</v>
      </c>
      <c r="AW227" s="12" t="s">
        <v>33</v>
      </c>
      <c r="AX227" s="12" t="s">
        <v>86</v>
      </c>
      <c r="AY227" s="206" t="s">
        <v>122</v>
      </c>
    </row>
    <row r="228" spans="1:65" s="2" customFormat="1" ht="16.5" customHeight="1">
      <c r="A228" s="34"/>
      <c r="B228" s="35"/>
      <c r="C228" s="178" t="s">
        <v>374</v>
      </c>
      <c r="D228" s="178" t="s">
        <v>123</v>
      </c>
      <c r="E228" s="179" t="s">
        <v>375</v>
      </c>
      <c r="F228" s="180" t="s">
        <v>376</v>
      </c>
      <c r="G228" s="181" t="s">
        <v>230</v>
      </c>
      <c r="H228" s="182">
        <v>16.5</v>
      </c>
      <c r="I228" s="183"/>
      <c r="J228" s="184">
        <f>ROUND(I228*H228,2)</f>
        <v>0</v>
      </c>
      <c r="K228" s="180" t="s">
        <v>127</v>
      </c>
      <c r="L228" s="39"/>
      <c r="M228" s="185" t="s">
        <v>1</v>
      </c>
      <c r="N228" s="186" t="s">
        <v>43</v>
      </c>
      <c r="O228" s="71"/>
      <c r="P228" s="187">
        <f>O228*H228</f>
        <v>0</v>
      </c>
      <c r="Q228" s="187">
        <v>2.7999999999999998E-4</v>
      </c>
      <c r="R228" s="187">
        <f>Q228*H228</f>
        <v>4.62E-3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121</v>
      </c>
      <c r="AT228" s="189" t="s">
        <v>123</v>
      </c>
      <c r="AU228" s="189" t="s">
        <v>88</v>
      </c>
      <c r="AY228" s="17" t="s">
        <v>122</v>
      </c>
      <c r="BE228" s="190">
        <f>IF(N228="základní",J228,0)</f>
        <v>0</v>
      </c>
      <c r="BF228" s="190">
        <f>IF(N228="snížená",J228,0)</f>
        <v>0</v>
      </c>
      <c r="BG228" s="190">
        <f>IF(N228="zákl. přenesená",J228,0)</f>
        <v>0</v>
      </c>
      <c r="BH228" s="190">
        <f>IF(N228="sníž. přenesená",J228,0)</f>
        <v>0</v>
      </c>
      <c r="BI228" s="190">
        <f>IF(N228="nulová",J228,0)</f>
        <v>0</v>
      </c>
      <c r="BJ228" s="17" t="s">
        <v>86</v>
      </c>
      <c r="BK228" s="190">
        <f>ROUND(I228*H228,2)</f>
        <v>0</v>
      </c>
      <c r="BL228" s="17" t="s">
        <v>121</v>
      </c>
      <c r="BM228" s="189" t="s">
        <v>377</v>
      </c>
    </row>
    <row r="229" spans="1:65" s="2" customFormat="1" ht="19.5">
      <c r="A229" s="34"/>
      <c r="B229" s="35"/>
      <c r="C229" s="36"/>
      <c r="D229" s="191" t="s">
        <v>130</v>
      </c>
      <c r="E229" s="36"/>
      <c r="F229" s="192" t="s">
        <v>378</v>
      </c>
      <c r="G229" s="36"/>
      <c r="H229" s="36"/>
      <c r="I229" s="193"/>
      <c r="J229" s="36"/>
      <c r="K229" s="36"/>
      <c r="L229" s="39"/>
      <c r="M229" s="194"/>
      <c r="N229" s="195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130</v>
      </c>
      <c r="AU229" s="17" t="s">
        <v>88</v>
      </c>
    </row>
    <row r="230" spans="1:65" s="12" customFormat="1" ht="11.25">
      <c r="B230" s="196"/>
      <c r="C230" s="197"/>
      <c r="D230" s="191" t="s">
        <v>131</v>
      </c>
      <c r="E230" s="198" t="s">
        <v>1</v>
      </c>
      <c r="F230" s="199" t="s">
        <v>373</v>
      </c>
      <c r="G230" s="197"/>
      <c r="H230" s="200">
        <v>16.5</v>
      </c>
      <c r="I230" s="201"/>
      <c r="J230" s="197"/>
      <c r="K230" s="197"/>
      <c r="L230" s="202"/>
      <c r="M230" s="203"/>
      <c r="N230" s="204"/>
      <c r="O230" s="204"/>
      <c r="P230" s="204"/>
      <c r="Q230" s="204"/>
      <c r="R230" s="204"/>
      <c r="S230" s="204"/>
      <c r="T230" s="205"/>
      <c r="AT230" s="206" t="s">
        <v>131</v>
      </c>
      <c r="AU230" s="206" t="s">
        <v>88</v>
      </c>
      <c r="AV230" s="12" t="s">
        <v>88</v>
      </c>
      <c r="AW230" s="12" t="s">
        <v>33</v>
      </c>
      <c r="AX230" s="12" t="s">
        <v>86</v>
      </c>
      <c r="AY230" s="206" t="s">
        <v>122</v>
      </c>
    </row>
    <row r="231" spans="1:65" s="2" customFormat="1" ht="16.5" customHeight="1">
      <c r="A231" s="34"/>
      <c r="B231" s="35"/>
      <c r="C231" s="178" t="s">
        <v>379</v>
      </c>
      <c r="D231" s="178" t="s">
        <v>123</v>
      </c>
      <c r="E231" s="179" t="s">
        <v>380</v>
      </c>
      <c r="F231" s="180" t="s">
        <v>381</v>
      </c>
      <c r="G231" s="181" t="s">
        <v>230</v>
      </c>
      <c r="H231" s="182">
        <v>16.5</v>
      </c>
      <c r="I231" s="183"/>
      <c r="J231" s="184">
        <f>ROUND(I231*H231,2)</f>
        <v>0</v>
      </c>
      <c r="K231" s="180" t="s">
        <v>127</v>
      </c>
      <c r="L231" s="39"/>
      <c r="M231" s="185" t="s">
        <v>1</v>
      </c>
      <c r="N231" s="186" t="s">
        <v>43</v>
      </c>
      <c r="O231" s="71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121</v>
      </c>
      <c r="AT231" s="189" t="s">
        <v>123</v>
      </c>
      <c r="AU231" s="189" t="s">
        <v>88</v>
      </c>
      <c r="AY231" s="17" t="s">
        <v>122</v>
      </c>
      <c r="BE231" s="190">
        <f>IF(N231="základní",J231,0)</f>
        <v>0</v>
      </c>
      <c r="BF231" s="190">
        <f>IF(N231="snížená",J231,0)</f>
        <v>0</v>
      </c>
      <c r="BG231" s="190">
        <f>IF(N231="zákl. přenesená",J231,0)</f>
        <v>0</v>
      </c>
      <c r="BH231" s="190">
        <f>IF(N231="sníž. přenesená",J231,0)</f>
        <v>0</v>
      </c>
      <c r="BI231" s="190">
        <f>IF(N231="nulová",J231,0)</f>
        <v>0</v>
      </c>
      <c r="BJ231" s="17" t="s">
        <v>86</v>
      </c>
      <c r="BK231" s="190">
        <f>ROUND(I231*H231,2)</f>
        <v>0</v>
      </c>
      <c r="BL231" s="17" t="s">
        <v>121</v>
      </c>
      <c r="BM231" s="189" t="s">
        <v>382</v>
      </c>
    </row>
    <row r="232" spans="1:65" s="2" customFormat="1" ht="11.25">
      <c r="A232" s="34"/>
      <c r="B232" s="35"/>
      <c r="C232" s="36"/>
      <c r="D232" s="191" t="s">
        <v>130</v>
      </c>
      <c r="E232" s="36"/>
      <c r="F232" s="192" t="s">
        <v>383</v>
      </c>
      <c r="G232" s="36"/>
      <c r="H232" s="36"/>
      <c r="I232" s="193"/>
      <c r="J232" s="36"/>
      <c r="K232" s="36"/>
      <c r="L232" s="39"/>
      <c r="M232" s="194"/>
      <c r="N232" s="195"/>
      <c r="O232" s="71"/>
      <c r="P232" s="71"/>
      <c r="Q232" s="71"/>
      <c r="R232" s="71"/>
      <c r="S232" s="71"/>
      <c r="T232" s="72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130</v>
      </c>
      <c r="AU232" s="17" t="s">
        <v>88</v>
      </c>
    </row>
    <row r="233" spans="1:65" s="12" customFormat="1" ht="11.25">
      <c r="B233" s="196"/>
      <c r="C233" s="197"/>
      <c r="D233" s="191" t="s">
        <v>131</v>
      </c>
      <c r="E233" s="198" t="s">
        <v>1</v>
      </c>
      <c r="F233" s="199" t="s">
        <v>384</v>
      </c>
      <c r="G233" s="197"/>
      <c r="H233" s="200">
        <v>16.5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131</v>
      </c>
      <c r="AU233" s="206" t="s">
        <v>88</v>
      </c>
      <c r="AV233" s="12" t="s">
        <v>88</v>
      </c>
      <c r="AW233" s="12" t="s">
        <v>33</v>
      </c>
      <c r="AX233" s="12" t="s">
        <v>86</v>
      </c>
      <c r="AY233" s="206" t="s">
        <v>122</v>
      </c>
    </row>
    <row r="234" spans="1:65" s="2" customFormat="1" ht="16.5" customHeight="1">
      <c r="A234" s="34"/>
      <c r="B234" s="35"/>
      <c r="C234" s="178" t="s">
        <v>385</v>
      </c>
      <c r="D234" s="178" t="s">
        <v>123</v>
      </c>
      <c r="E234" s="179" t="s">
        <v>386</v>
      </c>
      <c r="F234" s="180" t="s">
        <v>387</v>
      </c>
      <c r="G234" s="181" t="s">
        <v>230</v>
      </c>
      <c r="H234" s="182">
        <v>3.5</v>
      </c>
      <c r="I234" s="183"/>
      <c r="J234" s="184">
        <f>ROUND(I234*H234,2)</f>
        <v>0</v>
      </c>
      <c r="K234" s="180" t="s">
        <v>127</v>
      </c>
      <c r="L234" s="39"/>
      <c r="M234" s="185" t="s">
        <v>1</v>
      </c>
      <c r="N234" s="186" t="s">
        <v>43</v>
      </c>
      <c r="O234" s="71"/>
      <c r="P234" s="187">
        <f>O234*H234</f>
        <v>0</v>
      </c>
      <c r="Q234" s="187">
        <v>0.24895999999999999</v>
      </c>
      <c r="R234" s="187">
        <f>Q234*H234</f>
        <v>0.87135999999999991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121</v>
      </c>
      <c r="AT234" s="189" t="s">
        <v>123</v>
      </c>
      <c r="AU234" s="189" t="s">
        <v>88</v>
      </c>
      <c r="AY234" s="17" t="s">
        <v>122</v>
      </c>
      <c r="BE234" s="190">
        <f>IF(N234="základní",J234,0)</f>
        <v>0</v>
      </c>
      <c r="BF234" s="190">
        <f>IF(N234="snížená",J234,0)</f>
        <v>0</v>
      </c>
      <c r="BG234" s="190">
        <f>IF(N234="zákl. přenesená",J234,0)</f>
        <v>0</v>
      </c>
      <c r="BH234" s="190">
        <f>IF(N234="sníž. přenesená",J234,0)</f>
        <v>0</v>
      </c>
      <c r="BI234" s="190">
        <f>IF(N234="nulová",J234,0)</f>
        <v>0</v>
      </c>
      <c r="BJ234" s="17" t="s">
        <v>86</v>
      </c>
      <c r="BK234" s="190">
        <f>ROUND(I234*H234,2)</f>
        <v>0</v>
      </c>
      <c r="BL234" s="17" t="s">
        <v>121</v>
      </c>
      <c r="BM234" s="189" t="s">
        <v>388</v>
      </c>
    </row>
    <row r="235" spans="1:65" s="2" customFormat="1" ht="11.25">
      <c r="A235" s="34"/>
      <c r="B235" s="35"/>
      <c r="C235" s="36"/>
      <c r="D235" s="191" t="s">
        <v>130</v>
      </c>
      <c r="E235" s="36"/>
      <c r="F235" s="192" t="s">
        <v>389</v>
      </c>
      <c r="G235" s="36"/>
      <c r="H235" s="36"/>
      <c r="I235" s="193"/>
      <c r="J235" s="36"/>
      <c r="K235" s="36"/>
      <c r="L235" s="39"/>
      <c r="M235" s="194"/>
      <c r="N235" s="195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130</v>
      </c>
      <c r="AU235" s="17" t="s">
        <v>88</v>
      </c>
    </row>
    <row r="236" spans="1:65" s="12" customFormat="1" ht="11.25">
      <c r="B236" s="196"/>
      <c r="C236" s="197"/>
      <c r="D236" s="191" t="s">
        <v>131</v>
      </c>
      <c r="E236" s="198" t="s">
        <v>1</v>
      </c>
      <c r="F236" s="199" t="s">
        <v>390</v>
      </c>
      <c r="G236" s="197"/>
      <c r="H236" s="200">
        <v>3.5</v>
      </c>
      <c r="I236" s="201"/>
      <c r="J236" s="197"/>
      <c r="K236" s="197"/>
      <c r="L236" s="202"/>
      <c r="M236" s="203"/>
      <c r="N236" s="204"/>
      <c r="O236" s="204"/>
      <c r="P236" s="204"/>
      <c r="Q236" s="204"/>
      <c r="R236" s="204"/>
      <c r="S236" s="204"/>
      <c r="T236" s="205"/>
      <c r="AT236" s="206" t="s">
        <v>131</v>
      </c>
      <c r="AU236" s="206" t="s">
        <v>88</v>
      </c>
      <c r="AV236" s="12" t="s">
        <v>88</v>
      </c>
      <c r="AW236" s="12" t="s">
        <v>33</v>
      </c>
      <c r="AX236" s="12" t="s">
        <v>86</v>
      </c>
      <c r="AY236" s="206" t="s">
        <v>122</v>
      </c>
    </row>
    <row r="237" spans="1:65" s="2" customFormat="1" ht="16.5" customHeight="1">
      <c r="A237" s="34"/>
      <c r="B237" s="35"/>
      <c r="C237" s="178" t="s">
        <v>391</v>
      </c>
      <c r="D237" s="178" t="s">
        <v>123</v>
      </c>
      <c r="E237" s="179" t="s">
        <v>392</v>
      </c>
      <c r="F237" s="180" t="s">
        <v>393</v>
      </c>
      <c r="G237" s="181" t="s">
        <v>213</v>
      </c>
      <c r="H237" s="182">
        <v>1</v>
      </c>
      <c r="I237" s="183"/>
      <c r="J237" s="184">
        <f>ROUND(I237*H237,2)</f>
        <v>0</v>
      </c>
      <c r="K237" s="180" t="s">
        <v>127</v>
      </c>
      <c r="L237" s="39"/>
      <c r="M237" s="185" t="s">
        <v>1</v>
      </c>
      <c r="N237" s="186" t="s">
        <v>43</v>
      </c>
      <c r="O237" s="71"/>
      <c r="P237" s="187">
        <f>O237*H237</f>
        <v>0</v>
      </c>
      <c r="Q237" s="187">
        <v>0</v>
      </c>
      <c r="R237" s="187">
        <f>Q237*H237</f>
        <v>0</v>
      </c>
      <c r="S237" s="187">
        <v>8.2000000000000003E-2</v>
      </c>
      <c r="T237" s="188">
        <f>S237*H237</f>
        <v>8.2000000000000003E-2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121</v>
      </c>
      <c r="AT237" s="189" t="s">
        <v>123</v>
      </c>
      <c r="AU237" s="189" t="s">
        <v>88</v>
      </c>
      <c r="AY237" s="17" t="s">
        <v>122</v>
      </c>
      <c r="BE237" s="190">
        <f>IF(N237="základní",J237,0)</f>
        <v>0</v>
      </c>
      <c r="BF237" s="190">
        <f>IF(N237="snížená",J237,0)</f>
        <v>0</v>
      </c>
      <c r="BG237" s="190">
        <f>IF(N237="zákl. přenesená",J237,0)</f>
        <v>0</v>
      </c>
      <c r="BH237" s="190">
        <f>IF(N237="sníž. přenesená",J237,0)</f>
        <v>0</v>
      </c>
      <c r="BI237" s="190">
        <f>IF(N237="nulová",J237,0)</f>
        <v>0</v>
      </c>
      <c r="BJ237" s="17" t="s">
        <v>86</v>
      </c>
      <c r="BK237" s="190">
        <f>ROUND(I237*H237,2)</f>
        <v>0</v>
      </c>
      <c r="BL237" s="17" t="s">
        <v>121</v>
      </c>
      <c r="BM237" s="189" t="s">
        <v>394</v>
      </c>
    </row>
    <row r="238" spans="1:65" s="2" customFormat="1" ht="19.5">
      <c r="A238" s="34"/>
      <c r="B238" s="35"/>
      <c r="C238" s="36"/>
      <c r="D238" s="191" t="s">
        <v>130</v>
      </c>
      <c r="E238" s="36"/>
      <c r="F238" s="192" t="s">
        <v>395</v>
      </c>
      <c r="G238" s="36"/>
      <c r="H238" s="36"/>
      <c r="I238" s="193"/>
      <c r="J238" s="36"/>
      <c r="K238" s="36"/>
      <c r="L238" s="39"/>
      <c r="M238" s="194"/>
      <c r="N238" s="195"/>
      <c r="O238" s="71"/>
      <c r="P238" s="71"/>
      <c r="Q238" s="71"/>
      <c r="R238" s="71"/>
      <c r="S238" s="71"/>
      <c r="T238" s="72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7" t="s">
        <v>130</v>
      </c>
      <c r="AU238" s="17" t="s">
        <v>88</v>
      </c>
    </row>
    <row r="239" spans="1:65" s="12" customFormat="1" ht="11.25">
      <c r="B239" s="196"/>
      <c r="C239" s="197"/>
      <c r="D239" s="191" t="s">
        <v>131</v>
      </c>
      <c r="E239" s="198" t="s">
        <v>1</v>
      </c>
      <c r="F239" s="199" t="s">
        <v>344</v>
      </c>
      <c r="G239" s="197"/>
      <c r="H239" s="200">
        <v>1</v>
      </c>
      <c r="I239" s="201"/>
      <c r="J239" s="197"/>
      <c r="K239" s="197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131</v>
      </c>
      <c r="AU239" s="206" t="s">
        <v>88</v>
      </c>
      <c r="AV239" s="12" t="s">
        <v>88</v>
      </c>
      <c r="AW239" s="12" t="s">
        <v>33</v>
      </c>
      <c r="AX239" s="12" t="s">
        <v>86</v>
      </c>
      <c r="AY239" s="206" t="s">
        <v>122</v>
      </c>
    </row>
    <row r="240" spans="1:65" s="11" customFormat="1" ht="22.9" customHeight="1">
      <c r="B240" s="164"/>
      <c r="C240" s="165"/>
      <c r="D240" s="166" t="s">
        <v>77</v>
      </c>
      <c r="E240" s="226" t="s">
        <v>396</v>
      </c>
      <c r="F240" s="226" t="s">
        <v>397</v>
      </c>
      <c r="G240" s="165"/>
      <c r="H240" s="165"/>
      <c r="I240" s="168"/>
      <c r="J240" s="227">
        <f>BK240</f>
        <v>0</v>
      </c>
      <c r="K240" s="165"/>
      <c r="L240" s="170"/>
      <c r="M240" s="171"/>
      <c r="N240" s="172"/>
      <c r="O240" s="172"/>
      <c r="P240" s="173">
        <f>SUM(P241:P244)</f>
        <v>0</v>
      </c>
      <c r="Q240" s="172"/>
      <c r="R240" s="173">
        <f>SUM(R241:R244)</f>
        <v>0</v>
      </c>
      <c r="S240" s="172"/>
      <c r="T240" s="174">
        <f>SUM(T241:T244)</f>
        <v>0</v>
      </c>
      <c r="AR240" s="175" t="s">
        <v>86</v>
      </c>
      <c r="AT240" s="176" t="s">
        <v>77</v>
      </c>
      <c r="AU240" s="176" t="s">
        <v>86</v>
      </c>
      <c r="AY240" s="175" t="s">
        <v>122</v>
      </c>
      <c r="BK240" s="177">
        <f>SUM(BK241:BK244)</f>
        <v>0</v>
      </c>
    </row>
    <row r="241" spans="1:65" s="2" customFormat="1" ht="16.5" customHeight="1">
      <c r="A241" s="34"/>
      <c r="B241" s="35"/>
      <c r="C241" s="178" t="s">
        <v>398</v>
      </c>
      <c r="D241" s="178" t="s">
        <v>123</v>
      </c>
      <c r="E241" s="179" t="s">
        <v>399</v>
      </c>
      <c r="F241" s="180" t="s">
        <v>400</v>
      </c>
      <c r="G241" s="181" t="s">
        <v>401</v>
      </c>
      <c r="H241" s="182">
        <v>0.71799999999999997</v>
      </c>
      <c r="I241" s="183"/>
      <c r="J241" s="184">
        <f>ROUND(I241*H241,2)</f>
        <v>0</v>
      </c>
      <c r="K241" s="180" t="s">
        <v>127</v>
      </c>
      <c r="L241" s="39"/>
      <c r="M241" s="185" t="s">
        <v>1</v>
      </c>
      <c r="N241" s="186" t="s">
        <v>43</v>
      </c>
      <c r="O241" s="71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121</v>
      </c>
      <c r="AT241" s="189" t="s">
        <v>123</v>
      </c>
      <c r="AU241" s="189" t="s">
        <v>88</v>
      </c>
      <c r="AY241" s="17" t="s">
        <v>122</v>
      </c>
      <c r="BE241" s="190">
        <f>IF(N241="základní",J241,0)</f>
        <v>0</v>
      </c>
      <c r="BF241" s="190">
        <f>IF(N241="snížená",J241,0)</f>
        <v>0</v>
      </c>
      <c r="BG241" s="190">
        <f>IF(N241="zákl. přenesená",J241,0)</f>
        <v>0</v>
      </c>
      <c r="BH241" s="190">
        <f>IF(N241="sníž. přenesená",J241,0)</f>
        <v>0</v>
      </c>
      <c r="BI241" s="190">
        <f>IF(N241="nulová",J241,0)</f>
        <v>0</v>
      </c>
      <c r="BJ241" s="17" t="s">
        <v>86</v>
      </c>
      <c r="BK241" s="190">
        <f>ROUND(I241*H241,2)</f>
        <v>0</v>
      </c>
      <c r="BL241" s="17" t="s">
        <v>121</v>
      </c>
      <c r="BM241" s="189" t="s">
        <v>402</v>
      </c>
    </row>
    <row r="242" spans="1:65" s="2" customFormat="1" ht="11.25">
      <c r="A242" s="34"/>
      <c r="B242" s="35"/>
      <c r="C242" s="36"/>
      <c r="D242" s="191" t="s">
        <v>130</v>
      </c>
      <c r="E242" s="36"/>
      <c r="F242" s="192" t="s">
        <v>403</v>
      </c>
      <c r="G242" s="36"/>
      <c r="H242" s="36"/>
      <c r="I242" s="193"/>
      <c r="J242" s="36"/>
      <c r="K242" s="36"/>
      <c r="L242" s="39"/>
      <c r="M242" s="194"/>
      <c r="N242" s="195"/>
      <c r="O242" s="71"/>
      <c r="P242" s="71"/>
      <c r="Q242" s="71"/>
      <c r="R242" s="71"/>
      <c r="S242" s="71"/>
      <c r="T242" s="72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7" t="s">
        <v>130</v>
      </c>
      <c r="AU242" s="17" t="s">
        <v>88</v>
      </c>
    </row>
    <row r="243" spans="1:65" s="13" customFormat="1" ht="11.25">
      <c r="B243" s="207"/>
      <c r="C243" s="208"/>
      <c r="D243" s="191" t="s">
        <v>131</v>
      </c>
      <c r="E243" s="209" t="s">
        <v>1</v>
      </c>
      <c r="F243" s="210" t="s">
        <v>404</v>
      </c>
      <c r="G243" s="208"/>
      <c r="H243" s="209" t="s">
        <v>1</v>
      </c>
      <c r="I243" s="211"/>
      <c r="J243" s="208"/>
      <c r="K243" s="208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131</v>
      </c>
      <c r="AU243" s="216" t="s">
        <v>88</v>
      </c>
      <c r="AV243" s="13" t="s">
        <v>86</v>
      </c>
      <c r="AW243" s="13" t="s">
        <v>33</v>
      </c>
      <c r="AX243" s="13" t="s">
        <v>78</v>
      </c>
      <c r="AY243" s="216" t="s">
        <v>122</v>
      </c>
    </row>
    <row r="244" spans="1:65" s="12" customFormat="1" ht="11.25">
      <c r="B244" s="196"/>
      <c r="C244" s="197"/>
      <c r="D244" s="191" t="s">
        <v>131</v>
      </c>
      <c r="E244" s="198" t="s">
        <v>1</v>
      </c>
      <c r="F244" s="199" t="s">
        <v>405</v>
      </c>
      <c r="G244" s="197"/>
      <c r="H244" s="200">
        <v>0.71799999999999997</v>
      </c>
      <c r="I244" s="201"/>
      <c r="J244" s="197"/>
      <c r="K244" s="197"/>
      <c r="L244" s="202"/>
      <c r="M244" s="203"/>
      <c r="N244" s="204"/>
      <c r="O244" s="204"/>
      <c r="P244" s="204"/>
      <c r="Q244" s="204"/>
      <c r="R244" s="204"/>
      <c r="S244" s="204"/>
      <c r="T244" s="205"/>
      <c r="AT244" s="206" t="s">
        <v>131</v>
      </c>
      <c r="AU244" s="206" t="s">
        <v>88</v>
      </c>
      <c r="AV244" s="12" t="s">
        <v>88</v>
      </c>
      <c r="AW244" s="12" t="s">
        <v>33</v>
      </c>
      <c r="AX244" s="12" t="s">
        <v>86</v>
      </c>
      <c r="AY244" s="206" t="s">
        <v>122</v>
      </c>
    </row>
    <row r="245" spans="1:65" s="11" customFormat="1" ht="22.9" customHeight="1">
      <c r="B245" s="164"/>
      <c r="C245" s="165"/>
      <c r="D245" s="166" t="s">
        <v>77</v>
      </c>
      <c r="E245" s="226" t="s">
        <v>406</v>
      </c>
      <c r="F245" s="226" t="s">
        <v>407</v>
      </c>
      <c r="G245" s="165"/>
      <c r="H245" s="165"/>
      <c r="I245" s="168"/>
      <c r="J245" s="227">
        <f>BK245</f>
        <v>0</v>
      </c>
      <c r="K245" s="165"/>
      <c r="L245" s="170"/>
      <c r="M245" s="171"/>
      <c r="N245" s="172"/>
      <c r="O245" s="172"/>
      <c r="P245" s="173">
        <f>SUM(P246:P247)</f>
        <v>0</v>
      </c>
      <c r="Q245" s="172"/>
      <c r="R245" s="173">
        <f>SUM(R246:R247)</f>
        <v>0</v>
      </c>
      <c r="S245" s="172"/>
      <c r="T245" s="174">
        <f>SUM(T246:T247)</f>
        <v>0</v>
      </c>
      <c r="AR245" s="175" t="s">
        <v>86</v>
      </c>
      <c r="AT245" s="176" t="s">
        <v>77</v>
      </c>
      <c r="AU245" s="176" t="s">
        <v>86</v>
      </c>
      <c r="AY245" s="175" t="s">
        <v>122</v>
      </c>
      <c r="BK245" s="177">
        <f>SUM(BK246:BK247)</f>
        <v>0</v>
      </c>
    </row>
    <row r="246" spans="1:65" s="2" customFormat="1" ht="16.5" customHeight="1">
      <c r="A246" s="34"/>
      <c r="B246" s="35"/>
      <c r="C246" s="178" t="s">
        <v>408</v>
      </c>
      <c r="D246" s="178" t="s">
        <v>123</v>
      </c>
      <c r="E246" s="179" t="s">
        <v>409</v>
      </c>
      <c r="F246" s="180" t="s">
        <v>410</v>
      </c>
      <c r="G246" s="181" t="s">
        <v>401</v>
      </c>
      <c r="H246" s="182">
        <v>90.21</v>
      </c>
      <c r="I246" s="183"/>
      <c r="J246" s="184">
        <f>ROUND(I246*H246,2)</f>
        <v>0</v>
      </c>
      <c r="K246" s="180" t="s">
        <v>127</v>
      </c>
      <c r="L246" s="39"/>
      <c r="M246" s="185" t="s">
        <v>1</v>
      </c>
      <c r="N246" s="186" t="s">
        <v>43</v>
      </c>
      <c r="O246" s="71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121</v>
      </c>
      <c r="AT246" s="189" t="s">
        <v>123</v>
      </c>
      <c r="AU246" s="189" t="s">
        <v>88</v>
      </c>
      <c r="AY246" s="17" t="s">
        <v>122</v>
      </c>
      <c r="BE246" s="190">
        <f>IF(N246="základní",J246,0)</f>
        <v>0</v>
      </c>
      <c r="BF246" s="190">
        <f>IF(N246="snížená",J246,0)</f>
        <v>0</v>
      </c>
      <c r="BG246" s="190">
        <f>IF(N246="zákl. přenesená",J246,0)</f>
        <v>0</v>
      </c>
      <c r="BH246" s="190">
        <f>IF(N246="sníž. přenesená",J246,0)</f>
        <v>0</v>
      </c>
      <c r="BI246" s="190">
        <f>IF(N246="nulová",J246,0)</f>
        <v>0</v>
      </c>
      <c r="BJ246" s="17" t="s">
        <v>86</v>
      </c>
      <c r="BK246" s="190">
        <f>ROUND(I246*H246,2)</f>
        <v>0</v>
      </c>
      <c r="BL246" s="17" t="s">
        <v>121</v>
      </c>
      <c r="BM246" s="189" t="s">
        <v>411</v>
      </c>
    </row>
    <row r="247" spans="1:65" s="2" customFormat="1" ht="11.25">
      <c r="A247" s="34"/>
      <c r="B247" s="35"/>
      <c r="C247" s="36"/>
      <c r="D247" s="191" t="s">
        <v>130</v>
      </c>
      <c r="E247" s="36"/>
      <c r="F247" s="192" t="s">
        <v>412</v>
      </c>
      <c r="G247" s="36"/>
      <c r="H247" s="36"/>
      <c r="I247" s="193"/>
      <c r="J247" s="36"/>
      <c r="K247" s="36"/>
      <c r="L247" s="39"/>
      <c r="M247" s="249"/>
      <c r="N247" s="250"/>
      <c r="O247" s="251"/>
      <c r="P247" s="251"/>
      <c r="Q247" s="251"/>
      <c r="R247" s="251"/>
      <c r="S247" s="251"/>
      <c r="T247" s="252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130</v>
      </c>
      <c r="AU247" s="17" t="s">
        <v>88</v>
      </c>
    </row>
    <row r="248" spans="1:65" s="2" customFormat="1" ht="6.95" customHeight="1">
      <c r="A248" s="34"/>
      <c r="B248" s="54"/>
      <c r="C248" s="55"/>
      <c r="D248" s="55"/>
      <c r="E248" s="55"/>
      <c r="F248" s="55"/>
      <c r="G248" s="55"/>
      <c r="H248" s="55"/>
      <c r="I248" s="55"/>
      <c r="J248" s="55"/>
      <c r="K248" s="55"/>
      <c r="L248" s="39"/>
      <c r="M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</row>
  </sheetData>
  <sheetProtection algorithmName="SHA-512" hashValue="AChLQf2OjCkhunx9O/bKVGeecTaw8YUzvGjn6FvJinOGlTfSYxs02pKhB3lslXDdz6qpkH9UBNY4VirgcsxONA==" saltValue="h9s6MG+L2ooaUzRFUIi2Q9L28S5V8/fqDmXhBCNaHsjQWulLHfuWySIB57C53LFobss10VQoa/SPRZiyWPnwWw==" spinCount="100000" sheet="1" objects="1" scenarios="1" formatColumns="0" formatRows="0" autoFilter="0"/>
  <autoFilter ref="C122:K24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7" t="s">
        <v>96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88</v>
      </c>
    </row>
    <row r="4" spans="1:46" s="1" customFormat="1" ht="24.95" customHeight="1">
      <c r="B4" s="20"/>
      <c r="D4" s="110" t="s">
        <v>97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4" t="str">
        <f>'Rekapitulace stavby'!K6</f>
        <v>Chodník podél sil. II/128 Nová Bystřice - Ovčárna - 1. etapa</v>
      </c>
      <c r="F7" s="295"/>
      <c r="G7" s="295"/>
      <c r="H7" s="295"/>
      <c r="L7" s="20"/>
    </row>
    <row r="8" spans="1:46" s="2" customFormat="1" ht="12" customHeight="1">
      <c r="A8" s="34"/>
      <c r="B8" s="39"/>
      <c r="C8" s="34"/>
      <c r="D8" s="112" t="s">
        <v>98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6" t="s">
        <v>413</v>
      </c>
      <c r="F9" s="297"/>
      <c r="G9" s="297"/>
      <c r="H9" s="297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93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25. 4. 2023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8" t="str">
        <f>'Rekapitulace stavby'!E14</f>
        <v>Vyplň údaj</v>
      </c>
      <c r="F18" s="299"/>
      <c r="G18" s="299"/>
      <c r="H18" s="299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198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199</v>
      </c>
      <c r="F21" s="34"/>
      <c r="G21" s="34"/>
      <c r="H21" s="34"/>
      <c r="I21" s="112" t="s">
        <v>28</v>
      </c>
      <c r="J21" s="113" t="s">
        <v>200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0" t="s">
        <v>1</v>
      </c>
      <c r="F27" s="300"/>
      <c r="G27" s="300"/>
      <c r="H27" s="300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38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40</v>
      </c>
      <c r="G32" s="34"/>
      <c r="H32" s="34"/>
      <c r="I32" s="121" t="s">
        <v>39</v>
      </c>
      <c r="J32" s="121" t="s">
        <v>41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42</v>
      </c>
      <c r="E33" s="112" t="s">
        <v>43</v>
      </c>
      <c r="F33" s="123">
        <f>ROUND((SUM(BE122:BE246)),  2)</f>
        <v>0</v>
      </c>
      <c r="G33" s="34"/>
      <c r="H33" s="34"/>
      <c r="I33" s="124">
        <v>0.21</v>
      </c>
      <c r="J33" s="123">
        <f>ROUND(((SUM(BE122:BE246))*I33),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44</v>
      </c>
      <c r="F34" s="123">
        <f>ROUND((SUM(BF122:BF246)),  2)</f>
        <v>0</v>
      </c>
      <c r="G34" s="34"/>
      <c r="H34" s="34"/>
      <c r="I34" s="124">
        <v>0.15</v>
      </c>
      <c r="J34" s="123">
        <f>ROUND(((SUM(BF122:BF246))*I34),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45</v>
      </c>
      <c r="F35" s="123">
        <f>ROUND((SUM(BG122:BG246)),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46</v>
      </c>
      <c r="F36" s="123">
        <f>ROUND((SUM(BH122:BH246)),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47</v>
      </c>
      <c r="F37" s="123">
        <f>ROUND((SUM(BI122:BI246)),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48</v>
      </c>
      <c r="E39" s="127"/>
      <c r="F39" s="127"/>
      <c r="G39" s="128" t="s">
        <v>49</v>
      </c>
      <c r="H39" s="129" t="s">
        <v>50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51</v>
      </c>
      <c r="E50" s="133"/>
      <c r="F50" s="133"/>
      <c r="G50" s="132" t="s">
        <v>52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53</v>
      </c>
      <c r="E61" s="135"/>
      <c r="F61" s="136" t="s">
        <v>54</v>
      </c>
      <c r="G61" s="134" t="s">
        <v>53</v>
      </c>
      <c r="H61" s="135"/>
      <c r="I61" s="135"/>
      <c r="J61" s="137" t="s">
        <v>54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55</v>
      </c>
      <c r="E65" s="138"/>
      <c r="F65" s="138"/>
      <c r="G65" s="132" t="s">
        <v>56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53</v>
      </c>
      <c r="E76" s="135"/>
      <c r="F76" s="136" t="s">
        <v>54</v>
      </c>
      <c r="G76" s="134" t="s">
        <v>53</v>
      </c>
      <c r="H76" s="135"/>
      <c r="I76" s="135"/>
      <c r="J76" s="137" t="s">
        <v>54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1" t="str">
        <f>E7</f>
        <v>Chodník podél sil. II/128 Nová Bystřice - Ovčárna - 1. etapa</v>
      </c>
      <c r="F85" s="302"/>
      <c r="G85" s="302"/>
      <c r="H85" s="30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2" t="str">
        <f>E9</f>
        <v>101b - Chodník – Ovčárna – 1. etapa (neuznatelné náklady)</v>
      </c>
      <c r="F87" s="303"/>
      <c r="G87" s="303"/>
      <c r="H87" s="30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Nová Bystřice</v>
      </c>
      <c r="G89" s="36"/>
      <c r="H89" s="36"/>
      <c r="I89" s="29" t="s">
        <v>22</v>
      </c>
      <c r="J89" s="66" t="str">
        <f>IF(J12="","",J12)</f>
        <v>25. 4. 2023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Město Nová Bystřice</v>
      </c>
      <c r="G91" s="36"/>
      <c r="H91" s="36"/>
      <c r="I91" s="29" t="s">
        <v>31</v>
      </c>
      <c r="J91" s="32" t="str">
        <f>E21</f>
        <v>WAY project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101</v>
      </c>
      <c r="D94" s="144"/>
      <c r="E94" s="144"/>
      <c r="F94" s="144"/>
      <c r="G94" s="144"/>
      <c r="H94" s="144"/>
      <c r="I94" s="144"/>
      <c r="J94" s="145" t="s">
        <v>102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103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104</v>
      </c>
    </row>
    <row r="97" spans="1:31" s="9" customFormat="1" ht="24.95" customHeight="1">
      <c r="B97" s="147"/>
      <c r="C97" s="148"/>
      <c r="D97" s="149" t="s">
        <v>201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14" customFormat="1" ht="19.899999999999999" customHeight="1">
      <c r="B98" s="220"/>
      <c r="C98" s="221"/>
      <c r="D98" s="222" t="s">
        <v>202</v>
      </c>
      <c r="E98" s="223"/>
      <c r="F98" s="223"/>
      <c r="G98" s="223"/>
      <c r="H98" s="223"/>
      <c r="I98" s="223"/>
      <c r="J98" s="224">
        <f>J124</f>
        <v>0</v>
      </c>
      <c r="K98" s="221"/>
      <c r="L98" s="225"/>
    </row>
    <row r="99" spans="1:31" s="14" customFormat="1" ht="19.899999999999999" customHeight="1">
      <c r="B99" s="220"/>
      <c r="C99" s="221"/>
      <c r="D99" s="222" t="s">
        <v>203</v>
      </c>
      <c r="E99" s="223"/>
      <c r="F99" s="223"/>
      <c r="G99" s="223"/>
      <c r="H99" s="223"/>
      <c r="I99" s="223"/>
      <c r="J99" s="224">
        <f>J191</f>
        <v>0</v>
      </c>
      <c r="K99" s="221"/>
      <c r="L99" s="225"/>
    </row>
    <row r="100" spans="1:31" s="14" customFormat="1" ht="19.899999999999999" customHeight="1">
      <c r="B100" s="220"/>
      <c r="C100" s="221"/>
      <c r="D100" s="222" t="s">
        <v>204</v>
      </c>
      <c r="E100" s="223"/>
      <c r="F100" s="223"/>
      <c r="G100" s="223"/>
      <c r="H100" s="223"/>
      <c r="I100" s="223"/>
      <c r="J100" s="224">
        <f>J227</f>
        <v>0</v>
      </c>
      <c r="K100" s="221"/>
      <c r="L100" s="225"/>
    </row>
    <row r="101" spans="1:31" s="14" customFormat="1" ht="19.899999999999999" customHeight="1">
      <c r="B101" s="220"/>
      <c r="C101" s="221"/>
      <c r="D101" s="222" t="s">
        <v>205</v>
      </c>
      <c r="E101" s="223"/>
      <c r="F101" s="223"/>
      <c r="G101" s="223"/>
      <c r="H101" s="223"/>
      <c r="I101" s="223"/>
      <c r="J101" s="224">
        <f>J231</f>
        <v>0</v>
      </c>
      <c r="K101" s="221"/>
      <c r="L101" s="225"/>
    </row>
    <row r="102" spans="1:31" s="14" customFormat="1" ht="19.899999999999999" customHeight="1">
      <c r="B102" s="220"/>
      <c r="C102" s="221"/>
      <c r="D102" s="222" t="s">
        <v>207</v>
      </c>
      <c r="E102" s="223"/>
      <c r="F102" s="223"/>
      <c r="G102" s="223"/>
      <c r="H102" s="223"/>
      <c r="I102" s="223"/>
      <c r="J102" s="224">
        <f>J244</f>
        <v>0</v>
      </c>
      <c r="K102" s="221"/>
      <c r="L102" s="225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106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301" t="str">
        <f>E7</f>
        <v>Chodník podél sil. II/128 Nová Bystřice - Ovčárna - 1. etapa</v>
      </c>
      <c r="F112" s="302"/>
      <c r="G112" s="302"/>
      <c r="H112" s="302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98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72" t="str">
        <f>E9</f>
        <v>101b - Chodník – Ovčárna – 1. etapa (neuznatelné náklady)</v>
      </c>
      <c r="F114" s="303"/>
      <c r="G114" s="303"/>
      <c r="H114" s="303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>Nová Bystřice</v>
      </c>
      <c r="G116" s="36"/>
      <c r="H116" s="36"/>
      <c r="I116" s="29" t="s">
        <v>22</v>
      </c>
      <c r="J116" s="66" t="str">
        <f>IF(J12="","",J12)</f>
        <v>25. 4. 2023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24</v>
      </c>
      <c r="D118" s="36"/>
      <c r="E118" s="36"/>
      <c r="F118" s="27" t="str">
        <f>E15</f>
        <v>Město Nová Bystřice</v>
      </c>
      <c r="G118" s="36"/>
      <c r="H118" s="36"/>
      <c r="I118" s="29" t="s">
        <v>31</v>
      </c>
      <c r="J118" s="32" t="str">
        <f>E21</f>
        <v>WAY project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29</v>
      </c>
      <c r="D119" s="36"/>
      <c r="E119" s="36"/>
      <c r="F119" s="27" t="str">
        <f>IF(E18="","",E18)</f>
        <v>Vyplň údaj</v>
      </c>
      <c r="G119" s="36"/>
      <c r="H119" s="36"/>
      <c r="I119" s="29" t="s">
        <v>34</v>
      </c>
      <c r="J119" s="32" t="str">
        <f>E24</f>
        <v xml:space="preserve"> 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0" customFormat="1" ht="29.25" customHeight="1">
      <c r="A121" s="153"/>
      <c r="B121" s="154"/>
      <c r="C121" s="155" t="s">
        <v>107</v>
      </c>
      <c r="D121" s="156" t="s">
        <v>63</v>
      </c>
      <c r="E121" s="156" t="s">
        <v>59</v>
      </c>
      <c r="F121" s="156" t="s">
        <v>60</v>
      </c>
      <c r="G121" s="156" t="s">
        <v>108</v>
      </c>
      <c r="H121" s="156" t="s">
        <v>109</v>
      </c>
      <c r="I121" s="156" t="s">
        <v>110</v>
      </c>
      <c r="J121" s="156" t="s">
        <v>102</v>
      </c>
      <c r="K121" s="157" t="s">
        <v>111</v>
      </c>
      <c r="L121" s="158"/>
      <c r="M121" s="75" t="s">
        <v>1</v>
      </c>
      <c r="N121" s="76" t="s">
        <v>42</v>
      </c>
      <c r="O121" s="76" t="s">
        <v>112</v>
      </c>
      <c r="P121" s="76" t="s">
        <v>113</v>
      </c>
      <c r="Q121" s="76" t="s">
        <v>114</v>
      </c>
      <c r="R121" s="76" t="s">
        <v>115</v>
      </c>
      <c r="S121" s="76" t="s">
        <v>116</v>
      </c>
      <c r="T121" s="77" t="s">
        <v>117</v>
      </c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</row>
    <row r="122" spans="1:65" s="2" customFormat="1" ht="22.9" customHeight="1">
      <c r="A122" s="34"/>
      <c r="B122" s="35"/>
      <c r="C122" s="82" t="s">
        <v>118</v>
      </c>
      <c r="D122" s="36"/>
      <c r="E122" s="36"/>
      <c r="F122" s="36"/>
      <c r="G122" s="36"/>
      <c r="H122" s="36"/>
      <c r="I122" s="36"/>
      <c r="J122" s="159">
        <f>BK122</f>
        <v>0</v>
      </c>
      <c r="K122" s="36"/>
      <c r="L122" s="39"/>
      <c r="M122" s="78"/>
      <c r="N122" s="160"/>
      <c r="O122" s="79"/>
      <c r="P122" s="161">
        <f>P123</f>
        <v>0</v>
      </c>
      <c r="Q122" s="79"/>
      <c r="R122" s="161">
        <f>R123</f>
        <v>41.327106999999998</v>
      </c>
      <c r="S122" s="79"/>
      <c r="T122" s="162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77</v>
      </c>
      <c r="AU122" s="17" t="s">
        <v>104</v>
      </c>
      <c r="BK122" s="163">
        <f>BK123</f>
        <v>0</v>
      </c>
    </row>
    <row r="123" spans="1:65" s="11" customFormat="1" ht="25.9" customHeight="1">
      <c r="B123" s="164"/>
      <c r="C123" s="165"/>
      <c r="D123" s="166" t="s">
        <v>77</v>
      </c>
      <c r="E123" s="167" t="s">
        <v>208</v>
      </c>
      <c r="F123" s="167" t="s">
        <v>209</v>
      </c>
      <c r="G123" s="165"/>
      <c r="H123" s="165"/>
      <c r="I123" s="168"/>
      <c r="J123" s="169">
        <f>BK123</f>
        <v>0</v>
      </c>
      <c r="K123" s="165"/>
      <c r="L123" s="170"/>
      <c r="M123" s="171"/>
      <c r="N123" s="172"/>
      <c r="O123" s="172"/>
      <c r="P123" s="173">
        <f>P124+P191+P227+P231+P244</f>
        <v>0</v>
      </c>
      <c r="Q123" s="172"/>
      <c r="R123" s="173">
        <f>R124+R191+R227+R231+R244</f>
        <v>41.327106999999998</v>
      </c>
      <c r="S123" s="172"/>
      <c r="T123" s="174">
        <f>T124+T191+T227+T231+T244</f>
        <v>0</v>
      </c>
      <c r="AR123" s="175" t="s">
        <v>86</v>
      </c>
      <c r="AT123" s="176" t="s">
        <v>77</v>
      </c>
      <c r="AU123" s="176" t="s">
        <v>78</v>
      </c>
      <c r="AY123" s="175" t="s">
        <v>122</v>
      </c>
      <c r="BK123" s="177">
        <f>BK124+BK191+BK227+BK231+BK244</f>
        <v>0</v>
      </c>
    </row>
    <row r="124" spans="1:65" s="11" customFormat="1" ht="22.9" customHeight="1">
      <c r="B124" s="164"/>
      <c r="C124" s="165"/>
      <c r="D124" s="166" t="s">
        <v>77</v>
      </c>
      <c r="E124" s="226" t="s">
        <v>86</v>
      </c>
      <c r="F124" s="226" t="s">
        <v>210</v>
      </c>
      <c r="G124" s="165"/>
      <c r="H124" s="165"/>
      <c r="I124" s="168"/>
      <c r="J124" s="227">
        <f>BK124</f>
        <v>0</v>
      </c>
      <c r="K124" s="165"/>
      <c r="L124" s="170"/>
      <c r="M124" s="171"/>
      <c r="N124" s="172"/>
      <c r="O124" s="172"/>
      <c r="P124" s="173">
        <f>SUM(P125:P190)</f>
        <v>0</v>
      </c>
      <c r="Q124" s="172"/>
      <c r="R124" s="173">
        <f>SUM(R125:R190)</f>
        <v>2.085E-3</v>
      </c>
      <c r="S124" s="172"/>
      <c r="T124" s="174">
        <f>SUM(T125:T190)</f>
        <v>0</v>
      </c>
      <c r="AR124" s="175" t="s">
        <v>86</v>
      </c>
      <c r="AT124" s="176" t="s">
        <v>77</v>
      </c>
      <c r="AU124" s="176" t="s">
        <v>86</v>
      </c>
      <c r="AY124" s="175" t="s">
        <v>122</v>
      </c>
      <c r="BK124" s="177">
        <f>SUM(BK125:BK190)</f>
        <v>0</v>
      </c>
    </row>
    <row r="125" spans="1:65" s="2" customFormat="1" ht="24.2" customHeight="1">
      <c r="A125" s="34"/>
      <c r="B125" s="35"/>
      <c r="C125" s="178" t="s">
        <v>86</v>
      </c>
      <c r="D125" s="178" t="s">
        <v>123</v>
      </c>
      <c r="E125" s="179" t="s">
        <v>414</v>
      </c>
      <c r="F125" s="180" t="s">
        <v>415</v>
      </c>
      <c r="G125" s="181" t="s">
        <v>224</v>
      </c>
      <c r="H125" s="182">
        <v>10</v>
      </c>
      <c r="I125" s="183"/>
      <c r="J125" s="184">
        <f>ROUND(I125*H125,2)</f>
        <v>0</v>
      </c>
      <c r="K125" s="180" t="s">
        <v>127</v>
      </c>
      <c r="L125" s="39"/>
      <c r="M125" s="185" t="s">
        <v>1</v>
      </c>
      <c r="N125" s="186" t="s">
        <v>43</v>
      </c>
      <c r="O125" s="71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121</v>
      </c>
      <c r="AT125" s="189" t="s">
        <v>123</v>
      </c>
      <c r="AU125" s="189" t="s">
        <v>88</v>
      </c>
      <c r="AY125" s="17" t="s">
        <v>122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86</v>
      </c>
      <c r="BK125" s="190">
        <f>ROUND(I125*H125,2)</f>
        <v>0</v>
      </c>
      <c r="BL125" s="17" t="s">
        <v>121</v>
      </c>
      <c r="BM125" s="189" t="s">
        <v>416</v>
      </c>
    </row>
    <row r="126" spans="1:65" s="2" customFormat="1" ht="19.5">
      <c r="A126" s="34"/>
      <c r="B126" s="35"/>
      <c r="C126" s="36"/>
      <c r="D126" s="191" t="s">
        <v>130</v>
      </c>
      <c r="E126" s="36"/>
      <c r="F126" s="192" t="s">
        <v>417</v>
      </c>
      <c r="G126" s="36"/>
      <c r="H126" s="36"/>
      <c r="I126" s="193"/>
      <c r="J126" s="36"/>
      <c r="K126" s="36"/>
      <c r="L126" s="39"/>
      <c r="M126" s="194"/>
      <c r="N126" s="195"/>
      <c r="O126" s="71"/>
      <c r="P126" s="71"/>
      <c r="Q126" s="71"/>
      <c r="R126" s="71"/>
      <c r="S126" s="71"/>
      <c r="T126" s="72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130</v>
      </c>
      <c r="AU126" s="17" t="s">
        <v>88</v>
      </c>
    </row>
    <row r="127" spans="1:65" s="12" customFormat="1" ht="11.25">
      <c r="B127" s="196"/>
      <c r="C127" s="197"/>
      <c r="D127" s="191" t="s">
        <v>131</v>
      </c>
      <c r="E127" s="198" t="s">
        <v>1</v>
      </c>
      <c r="F127" s="199" t="s">
        <v>418</v>
      </c>
      <c r="G127" s="197"/>
      <c r="H127" s="200">
        <v>10</v>
      </c>
      <c r="I127" s="201"/>
      <c r="J127" s="197"/>
      <c r="K127" s="197"/>
      <c r="L127" s="202"/>
      <c r="M127" s="203"/>
      <c r="N127" s="204"/>
      <c r="O127" s="204"/>
      <c r="P127" s="204"/>
      <c r="Q127" s="204"/>
      <c r="R127" s="204"/>
      <c r="S127" s="204"/>
      <c r="T127" s="205"/>
      <c r="AT127" s="206" t="s">
        <v>131</v>
      </c>
      <c r="AU127" s="206" t="s">
        <v>88</v>
      </c>
      <c r="AV127" s="12" t="s">
        <v>88</v>
      </c>
      <c r="AW127" s="12" t="s">
        <v>33</v>
      </c>
      <c r="AX127" s="12" t="s">
        <v>86</v>
      </c>
      <c r="AY127" s="206" t="s">
        <v>122</v>
      </c>
    </row>
    <row r="128" spans="1:65" s="2" customFormat="1" ht="16.5" customHeight="1">
      <c r="A128" s="34"/>
      <c r="B128" s="35"/>
      <c r="C128" s="178" t="s">
        <v>88</v>
      </c>
      <c r="D128" s="178" t="s">
        <v>123</v>
      </c>
      <c r="E128" s="179" t="s">
        <v>419</v>
      </c>
      <c r="F128" s="180" t="s">
        <v>420</v>
      </c>
      <c r="G128" s="181" t="s">
        <v>224</v>
      </c>
      <c r="H128" s="182">
        <v>10</v>
      </c>
      <c r="I128" s="183"/>
      <c r="J128" s="184">
        <f>ROUND(I128*H128,2)</f>
        <v>0</v>
      </c>
      <c r="K128" s="180" t="s">
        <v>127</v>
      </c>
      <c r="L128" s="39"/>
      <c r="M128" s="185" t="s">
        <v>1</v>
      </c>
      <c r="N128" s="186" t="s">
        <v>43</v>
      </c>
      <c r="O128" s="71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121</v>
      </c>
      <c r="AT128" s="189" t="s">
        <v>123</v>
      </c>
      <c r="AU128" s="189" t="s">
        <v>88</v>
      </c>
      <c r="AY128" s="17" t="s">
        <v>122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7" t="s">
        <v>86</v>
      </c>
      <c r="BK128" s="190">
        <f>ROUND(I128*H128,2)</f>
        <v>0</v>
      </c>
      <c r="BL128" s="17" t="s">
        <v>121</v>
      </c>
      <c r="BM128" s="189" t="s">
        <v>421</v>
      </c>
    </row>
    <row r="129" spans="1:65" s="2" customFormat="1" ht="11.25">
      <c r="A129" s="34"/>
      <c r="B129" s="35"/>
      <c r="C129" s="36"/>
      <c r="D129" s="191" t="s">
        <v>130</v>
      </c>
      <c r="E129" s="36"/>
      <c r="F129" s="192" t="s">
        <v>422</v>
      </c>
      <c r="G129" s="36"/>
      <c r="H129" s="36"/>
      <c r="I129" s="193"/>
      <c r="J129" s="36"/>
      <c r="K129" s="36"/>
      <c r="L129" s="39"/>
      <c r="M129" s="194"/>
      <c r="N129" s="195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130</v>
      </c>
      <c r="AU129" s="17" t="s">
        <v>88</v>
      </c>
    </row>
    <row r="130" spans="1:65" s="12" customFormat="1" ht="11.25">
      <c r="B130" s="196"/>
      <c r="C130" s="197"/>
      <c r="D130" s="191" t="s">
        <v>131</v>
      </c>
      <c r="E130" s="198" t="s">
        <v>1</v>
      </c>
      <c r="F130" s="199" t="s">
        <v>423</v>
      </c>
      <c r="G130" s="197"/>
      <c r="H130" s="200">
        <v>10</v>
      </c>
      <c r="I130" s="201"/>
      <c r="J130" s="197"/>
      <c r="K130" s="197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131</v>
      </c>
      <c r="AU130" s="206" t="s">
        <v>88</v>
      </c>
      <c r="AV130" s="12" t="s">
        <v>88</v>
      </c>
      <c r="AW130" s="12" t="s">
        <v>33</v>
      </c>
      <c r="AX130" s="12" t="s">
        <v>86</v>
      </c>
      <c r="AY130" s="206" t="s">
        <v>122</v>
      </c>
    </row>
    <row r="131" spans="1:65" s="13" customFormat="1" ht="11.25">
      <c r="B131" s="207"/>
      <c r="C131" s="208"/>
      <c r="D131" s="191" t="s">
        <v>131</v>
      </c>
      <c r="E131" s="209" t="s">
        <v>1</v>
      </c>
      <c r="F131" s="210" t="s">
        <v>424</v>
      </c>
      <c r="G131" s="208"/>
      <c r="H131" s="209" t="s">
        <v>1</v>
      </c>
      <c r="I131" s="211"/>
      <c r="J131" s="208"/>
      <c r="K131" s="208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131</v>
      </c>
      <c r="AU131" s="216" t="s">
        <v>88</v>
      </c>
      <c r="AV131" s="13" t="s">
        <v>86</v>
      </c>
      <c r="AW131" s="13" t="s">
        <v>33</v>
      </c>
      <c r="AX131" s="13" t="s">
        <v>78</v>
      </c>
      <c r="AY131" s="216" t="s">
        <v>122</v>
      </c>
    </row>
    <row r="132" spans="1:65" s="2" customFormat="1" ht="16.5" customHeight="1">
      <c r="A132" s="34"/>
      <c r="B132" s="35"/>
      <c r="C132" s="178" t="s">
        <v>139</v>
      </c>
      <c r="D132" s="178" t="s">
        <v>123</v>
      </c>
      <c r="E132" s="179" t="s">
        <v>211</v>
      </c>
      <c r="F132" s="180" t="s">
        <v>212</v>
      </c>
      <c r="G132" s="181" t="s">
        <v>213</v>
      </c>
      <c r="H132" s="182">
        <v>2</v>
      </c>
      <c r="I132" s="183"/>
      <c r="J132" s="184">
        <f>ROUND(I132*H132,2)</f>
        <v>0</v>
      </c>
      <c r="K132" s="180" t="s">
        <v>127</v>
      </c>
      <c r="L132" s="39"/>
      <c r="M132" s="185" t="s">
        <v>1</v>
      </c>
      <c r="N132" s="186" t="s">
        <v>43</v>
      </c>
      <c r="O132" s="71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121</v>
      </c>
      <c r="AT132" s="189" t="s">
        <v>123</v>
      </c>
      <c r="AU132" s="189" t="s">
        <v>88</v>
      </c>
      <c r="AY132" s="17" t="s">
        <v>122</v>
      </c>
      <c r="BE132" s="190">
        <f>IF(N132="základní",J132,0)</f>
        <v>0</v>
      </c>
      <c r="BF132" s="190">
        <f>IF(N132="snížená",J132,0)</f>
        <v>0</v>
      </c>
      <c r="BG132" s="190">
        <f>IF(N132="zákl. přenesená",J132,0)</f>
        <v>0</v>
      </c>
      <c r="BH132" s="190">
        <f>IF(N132="sníž. přenesená",J132,0)</f>
        <v>0</v>
      </c>
      <c r="BI132" s="190">
        <f>IF(N132="nulová",J132,0)</f>
        <v>0</v>
      </c>
      <c r="BJ132" s="17" t="s">
        <v>86</v>
      </c>
      <c r="BK132" s="190">
        <f>ROUND(I132*H132,2)</f>
        <v>0</v>
      </c>
      <c r="BL132" s="17" t="s">
        <v>121</v>
      </c>
      <c r="BM132" s="189" t="s">
        <v>214</v>
      </c>
    </row>
    <row r="133" spans="1:65" s="2" customFormat="1" ht="11.25">
      <c r="A133" s="34"/>
      <c r="B133" s="35"/>
      <c r="C133" s="36"/>
      <c r="D133" s="191" t="s">
        <v>130</v>
      </c>
      <c r="E133" s="36"/>
      <c r="F133" s="192" t="s">
        <v>215</v>
      </c>
      <c r="G133" s="36"/>
      <c r="H133" s="36"/>
      <c r="I133" s="193"/>
      <c r="J133" s="36"/>
      <c r="K133" s="36"/>
      <c r="L133" s="39"/>
      <c r="M133" s="194"/>
      <c r="N133" s="195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130</v>
      </c>
      <c r="AU133" s="17" t="s">
        <v>88</v>
      </c>
    </row>
    <row r="134" spans="1:65" s="12" customFormat="1" ht="11.25">
      <c r="B134" s="196"/>
      <c r="C134" s="197"/>
      <c r="D134" s="191" t="s">
        <v>131</v>
      </c>
      <c r="E134" s="198" t="s">
        <v>1</v>
      </c>
      <c r="F134" s="199" t="s">
        <v>216</v>
      </c>
      <c r="G134" s="197"/>
      <c r="H134" s="200">
        <v>2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131</v>
      </c>
      <c r="AU134" s="206" t="s">
        <v>88</v>
      </c>
      <c r="AV134" s="12" t="s">
        <v>88</v>
      </c>
      <c r="AW134" s="12" t="s">
        <v>33</v>
      </c>
      <c r="AX134" s="12" t="s">
        <v>86</v>
      </c>
      <c r="AY134" s="206" t="s">
        <v>122</v>
      </c>
    </row>
    <row r="135" spans="1:65" s="2" customFormat="1" ht="16.5" customHeight="1">
      <c r="A135" s="34"/>
      <c r="B135" s="35"/>
      <c r="C135" s="178" t="s">
        <v>121</v>
      </c>
      <c r="D135" s="178" t="s">
        <v>123</v>
      </c>
      <c r="E135" s="179" t="s">
        <v>217</v>
      </c>
      <c r="F135" s="180" t="s">
        <v>218</v>
      </c>
      <c r="G135" s="181" t="s">
        <v>213</v>
      </c>
      <c r="H135" s="182">
        <v>2</v>
      </c>
      <c r="I135" s="183"/>
      <c r="J135" s="184">
        <f>ROUND(I135*H135,2)</f>
        <v>0</v>
      </c>
      <c r="K135" s="180" t="s">
        <v>127</v>
      </c>
      <c r="L135" s="39"/>
      <c r="M135" s="185" t="s">
        <v>1</v>
      </c>
      <c r="N135" s="186" t="s">
        <v>43</v>
      </c>
      <c r="O135" s="71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121</v>
      </c>
      <c r="AT135" s="189" t="s">
        <v>123</v>
      </c>
      <c r="AU135" s="189" t="s">
        <v>88</v>
      </c>
      <c r="AY135" s="17" t="s">
        <v>122</v>
      </c>
      <c r="BE135" s="190">
        <f>IF(N135="základní",J135,0)</f>
        <v>0</v>
      </c>
      <c r="BF135" s="190">
        <f>IF(N135="snížená",J135,0)</f>
        <v>0</v>
      </c>
      <c r="BG135" s="190">
        <f>IF(N135="zákl. přenesená",J135,0)</f>
        <v>0</v>
      </c>
      <c r="BH135" s="190">
        <f>IF(N135="sníž. přenesená",J135,0)</f>
        <v>0</v>
      </c>
      <c r="BI135" s="190">
        <f>IF(N135="nulová",J135,0)</f>
        <v>0</v>
      </c>
      <c r="BJ135" s="17" t="s">
        <v>86</v>
      </c>
      <c r="BK135" s="190">
        <f>ROUND(I135*H135,2)</f>
        <v>0</v>
      </c>
      <c r="BL135" s="17" t="s">
        <v>121</v>
      </c>
      <c r="BM135" s="189" t="s">
        <v>219</v>
      </c>
    </row>
    <row r="136" spans="1:65" s="2" customFormat="1" ht="11.25">
      <c r="A136" s="34"/>
      <c r="B136" s="35"/>
      <c r="C136" s="36"/>
      <c r="D136" s="191" t="s">
        <v>130</v>
      </c>
      <c r="E136" s="36"/>
      <c r="F136" s="192" t="s">
        <v>220</v>
      </c>
      <c r="G136" s="36"/>
      <c r="H136" s="36"/>
      <c r="I136" s="193"/>
      <c r="J136" s="36"/>
      <c r="K136" s="36"/>
      <c r="L136" s="39"/>
      <c r="M136" s="194"/>
      <c r="N136" s="195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130</v>
      </c>
      <c r="AU136" s="17" t="s">
        <v>88</v>
      </c>
    </row>
    <row r="137" spans="1:65" s="12" customFormat="1" ht="11.25">
      <c r="B137" s="196"/>
      <c r="C137" s="197"/>
      <c r="D137" s="191" t="s">
        <v>131</v>
      </c>
      <c r="E137" s="198" t="s">
        <v>1</v>
      </c>
      <c r="F137" s="199" t="s">
        <v>221</v>
      </c>
      <c r="G137" s="197"/>
      <c r="H137" s="200">
        <v>2</v>
      </c>
      <c r="I137" s="201"/>
      <c r="J137" s="197"/>
      <c r="K137" s="197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131</v>
      </c>
      <c r="AU137" s="206" t="s">
        <v>88</v>
      </c>
      <c r="AV137" s="12" t="s">
        <v>88</v>
      </c>
      <c r="AW137" s="12" t="s">
        <v>33</v>
      </c>
      <c r="AX137" s="12" t="s">
        <v>86</v>
      </c>
      <c r="AY137" s="206" t="s">
        <v>122</v>
      </c>
    </row>
    <row r="138" spans="1:65" s="2" customFormat="1" ht="16.5" customHeight="1">
      <c r="A138" s="34"/>
      <c r="B138" s="35"/>
      <c r="C138" s="178" t="s">
        <v>152</v>
      </c>
      <c r="D138" s="178" t="s">
        <v>123</v>
      </c>
      <c r="E138" s="179" t="s">
        <v>234</v>
      </c>
      <c r="F138" s="180" t="s">
        <v>235</v>
      </c>
      <c r="G138" s="181" t="s">
        <v>236</v>
      </c>
      <c r="H138" s="182">
        <v>6.4980000000000002</v>
      </c>
      <c r="I138" s="183"/>
      <c r="J138" s="184">
        <f>ROUND(I138*H138,2)</f>
        <v>0</v>
      </c>
      <c r="K138" s="180" t="s">
        <v>127</v>
      </c>
      <c r="L138" s="39"/>
      <c r="M138" s="185" t="s">
        <v>1</v>
      </c>
      <c r="N138" s="186" t="s">
        <v>43</v>
      </c>
      <c r="O138" s="71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121</v>
      </c>
      <c r="AT138" s="189" t="s">
        <v>123</v>
      </c>
      <c r="AU138" s="189" t="s">
        <v>88</v>
      </c>
      <c r="AY138" s="17" t="s">
        <v>122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86</v>
      </c>
      <c r="BK138" s="190">
        <f>ROUND(I138*H138,2)</f>
        <v>0</v>
      </c>
      <c r="BL138" s="17" t="s">
        <v>121</v>
      </c>
      <c r="BM138" s="189" t="s">
        <v>237</v>
      </c>
    </row>
    <row r="139" spans="1:65" s="2" customFormat="1" ht="11.25">
      <c r="A139" s="34"/>
      <c r="B139" s="35"/>
      <c r="C139" s="36"/>
      <c r="D139" s="191" t="s">
        <v>130</v>
      </c>
      <c r="E139" s="36"/>
      <c r="F139" s="192" t="s">
        <v>238</v>
      </c>
      <c r="G139" s="36"/>
      <c r="H139" s="36"/>
      <c r="I139" s="193"/>
      <c r="J139" s="36"/>
      <c r="K139" s="36"/>
      <c r="L139" s="39"/>
      <c r="M139" s="194"/>
      <c r="N139" s="195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130</v>
      </c>
      <c r="AU139" s="17" t="s">
        <v>88</v>
      </c>
    </row>
    <row r="140" spans="1:65" s="12" customFormat="1" ht="11.25">
      <c r="B140" s="196"/>
      <c r="C140" s="197"/>
      <c r="D140" s="191" t="s">
        <v>131</v>
      </c>
      <c r="E140" s="198" t="s">
        <v>1</v>
      </c>
      <c r="F140" s="199" t="s">
        <v>425</v>
      </c>
      <c r="G140" s="197"/>
      <c r="H140" s="200">
        <v>6.4980000000000002</v>
      </c>
      <c r="I140" s="201"/>
      <c r="J140" s="197"/>
      <c r="K140" s="197"/>
      <c r="L140" s="202"/>
      <c r="M140" s="203"/>
      <c r="N140" s="204"/>
      <c r="O140" s="204"/>
      <c r="P140" s="204"/>
      <c r="Q140" s="204"/>
      <c r="R140" s="204"/>
      <c r="S140" s="204"/>
      <c r="T140" s="205"/>
      <c r="AT140" s="206" t="s">
        <v>131</v>
      </c>
      <c r="AU140" s="206" t="s">
        <v>88</v>
      </c>
      <c r="AV140" s="12" t="s">
        <v>88</v>
      </c>
      <c r="AW140" s="12" t="s">
        <v>33</v>
      </c>
      <c r="AX140" s="12" t="s">
        <v>86</v>
      </c>
      <c r="AY140" s="206" t="s">
        <v>122</v>
      </c>
    </row>
    <row r="141" spans="1:65" s="2" customFormat="1" ht="16.5" customHeight="1">
      <c r="A141" s="34"/>
      <c r="B141" s="35"/>
      <c r="C141" s="178" t="s">
        <v>156</v>
      </c>
      <c r="D141" s="178" t="s">
        <v>123</v>
      </c>
      <c r="E141" s="179" t="s">
        <v>240</v>
      </c>
      <c r="F141" s="180" t="s">
        <v>241</v>
      </c>
      <c r="G141" s="181" t="s">
        <v>224</v>
      </c>
      <c r="H141" s="182">
        <v>188.5</v>
      </c>
      <c r="I141" s="183"/>
      <c r="J141" s="184">
        <f>ROUND(I141*H141,2)</f>
        <v>0</v>
      </c>
      <c r="K141" s="180" t="s">
        <v>127</v>
      </c>
      <c r="L141" s="39"/>
      <c r="M141" s="185" t="s">
        <v>1</v>
      </c>
      <c r="N141" s="186" t="s">
        <v>43</v>
      </c>
      <c r="O141" s="71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121</v>
      </c>
      <c r="AT141" s="189" t="s">
        <v>123</v>
      </c>
      <c r="AU141" s="189" t="s">
        <v>88</v>
      </c>
      <c r="AY141" s="17" t="s">
        <v>122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86</v>
      </c>
      <c r="BK141" s="190">
        <f>ROUND(I141*H141,2)</f>
        <v>0</v>
      </c>
      <c r="BL141" s="17" t="s">
        <v>121</v>
      </c>
      <c r="BM141" s="189" t="s">
        <v>242</v>
      </c>
    </row>
    <row r="142" spans="1:65" s="2" customFormat="1" ht="11.25">
      <c r="A142" s="34"/>
      <c r="B142" s="35"/>
      <c r="C142" s="36"/>
      <c r="D142" s="191" t="s">
        <v>130</v>
      </c>
      <c r="E142" s="36"/>
      <c r="F142" s="192" t="s">
        <v>243</v>
      </c>
      <c r="G142" s="36"/>
      <c r="H142" s="36"/>
      <c r="I142" s="193"/>
      <c r="J142" s="36"/>
      <c r="K142" s="36"/>
      <c r="L142" s="39"/>
      <c r="M142" s="194"/>
      <c r="N142" s="195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130</v>
      </c>
      <c r="AU142" s="17" t="s">
        <v>88</v>
      </c>
    </row>
    <row r="143" spans="1:65" s="12" customFormat="1" ht="11.25">
      <c r="B143" s="196"/>
      <c r="C143" s="197"/>
      <c r="D143" s="191" t="s">
        <v>131</v>
      </c>
      <c r="E143" s="198" t="s">
        <v>1</v>
      </c>
      <c r="F143" s="199" t="s">
        <v>426</v>
      </c>
      <c r="G143" s="197"/>
      <c r="H143" s="200">
        <v>188.5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131</v>
      </c>
      <c r="AU143" s="206" t="s">
        <v>88</v>
      </c>
      <c r="AV143" s="12" t="s">
        <v>88</v>
      </c>
      <c r="AW143" s="12" t="s">
        <v>33</v>
      </c>
      <c r="AX143" s="12" t="s">
        <v>86</v>
      </c>
      <c r="AY143" s="206" t="s">
        <v>122</v>
      </c>
    </row>
    <row r="144" spans="1:65" s="2" customFormat="1" ht="21.75" customHeight="1">
      <c r="A144" s="34"/>
      <c r="B144" s="35"/>
      <c r="C144" s="178" t="s">
        <v>163</v>
      </c>
      <c r="D144" s="178" t="s">
        <v>123</v>
      </c>
      <c r="E144" s="179" t="s">
        <v>245</v>
      </c>
      <c r="F144" s="180" t="s">
        <v>246</v>
      </c>
      <c r="G144" s="181" t="s">
        <v>236</v>
      </c>
      <c r="H144" s="182">
        <v>32.49</v>
      </c>
      <c r="I144" s="183"/>
      <c r="J144" s="184">
        <f>ROUND(I144*H144,2)</f>
        <v>0</v>
      </c>
      <c r="K144" s="180" t="s">
        <v>127</v>
      </c>
      <c r="L144" s="39"/>
      <c r="M144" s="185" t="s">
        <v>1</v>
      </c>
      <c r="N144" s="186" t="s">
        <v>43</v>
      </c>
      <c r="O144" s="71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121</v>
      </c>
      <c r="AT144" s="189" t="s">
        <v>123</v>
      </c>
      <c r="AU144" s="189" t="s">
        <v>88</v>
      </c>
      <c r="AY144" s="17" t="s">
        <v>122</v>
      </c>
      <c r="BE144" s="190">
        <f>IF(N144="základní",J144,0)</f>
        <v>0</v>
      </c>
      <c r="BF144" s="190">
        <f>IF(N144="snížená",J144,0)</f>
        <v>0</v>
      </c>
      <c r="BG144" s="190">
        <f>IF(N144="zákl. přenesená",J144,0)</f>
        <v>0</v>
      </c>
      <c r="BH144" s="190">
        <f>IF(N144="sníž. přenesená",J144,0)</f>
        <v>0</v>
      </c>
      <c r="BI144" s="190">
        <f>IF(N144="nulová",J144,0)</f>
        <v>0</v>
      </c>
      <c r="BJ144" s="17" t="s">
        <v>86</v>
      </c>
      <c r="BK144" s="190">
        <f>ROUND(I144*H144,2)</f>
        <v>0</v>
      </c>
      <c r="BL144" s="17" t="s">
        <v>121</v>
      </c>
      <c r="BM144" s="189" t="s">
        <v>247</v>
      </c>
    </row>
    <row r="145" spans="1:65" s="2" customFormat="1" ht="11.25">
      <c r="A145" s="34"/>
      <c r="B145" s="35"/>
      <c r="C145" s="36"/>
      <c r="D145" s="191" t="s">
        <v>130</v>
      </c>
      <c r="E145" s="36"/>
      <c r="F145" s="192" t="s">
        <v>248</v>
      </c>
      <c r="G145" s="36"/>
      <c r="H145" s="36"/>
      <c r="I145" s="193"/>
      <c r="J145" s="36"/>
      <c r="K145" s="36"/>
      <c r="L145" s="39"/>
      <c r="M145" s="194"/>
      <c r="N145" s="195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130</v>
      </c>
      <c r="AU145" s="17" t="s">
        <v>88</v>
      </c>
    </row>
    <row r="146" spans="1:65" s="12" customFormat="1" ht="11.25">
      <c r="B146" s="196"/>
      <c r="C146" s="197"/>
      <c r="D146" s="191" t="s">
        <v>131</v>
      </c>
      <c r="E146" s="198" t="s">
        <v>1</v>
      </c>
      <c r="F146" s="199" t="s">
        <v>427</v>
      </c>
      <c r="G146" s="197"/>
      <c r="H146" s="200">
        <v>32.49</v>
      </c>
      <c r="I146" s="201"/>
      <c r="J146" s="197"/>
      <c r="K146" s="197"/>
      <c r="L146" s="202"/>
      <c r="M146" s="203"/>
      <c r="N146" s="204"/>
      <c r="O146" s="204"/>
      <c r="P146" s="204"/>
      <c r="Q146" s="204"/>
      <c r="R146" s="204"/>
      <c r="S146" s="204"/>
      <c r="T146" s="205"/>
      <c r="AT146" s="206" t="s">
        <v>131</v>
      </c>
      <c r="AU146" s="206" t="s">
        <v>88</v>
      </c>
      <c r="AV146" s="12" t="s">
        <v>88</v>
      </c>
      <c r="AW146" s="12" t="s">
        <v>33</v>
      </c>
      <c r="AX146" s="12" t="s">
        <v>86</v>
      </c>
      <c r="AY146" s="206" t="s">
        <v>122</v>
      </c>
    </row>
    <row r="147" spans="1:65" s="2" customFormat="1" ht="16.5" customHeight="1">
      <c r="A147" s="34"/>
      <c r="B147" s="35"/>
      <c r="C147" s="178" t="s">
        <v>169</v>
      </c>
      <c r="D147" s="178" t="s">
        <v>123</v>
      </c>
      <c r="E147" s="179" t="s">
        <v>250</v>
      </c>
      <c r="F147" s="180" t="s">
        <v>251</v>
      </c>
      <c r="G147" s="181" t="s">
        <v>213</v>
      </c>
      <c r="H147" s="182">
        <v>2</v>
      </c>
      <c r="I147" s="183"/>
      <c r="J147" s="184">
        <f>ROUND(I147*H147,2)</f>
        <v>0</v>
      </c>
      <c r="K147" s="180" t="s">
        <v>127</v>
      </c>
      <c r="L147" s="39"/>
      <c r="M147" s="185" t="s">
        <v>1</v>
      </c>
      <c r="N147" s="186" t="s">
        <v>43</v>
      </c>
      <c r="O147" s="71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121</v>
      </c>
      <c r="AT147" s="189" t="s">
        <v>123</v>
      </c>
      <c r="AU147" s="189" t="s">
        <v>88</v>
      </c>
      <c r="AY147" s="17" t="s">
        <v>122</v>
      </c>
      <c r="BE147" s="190">
        <f>IF(N147="základní",J147,0)</f>
        <v>0</v>
      </c>
      <c r="BF147" s="190">
        <f>IF(N147="snížená",J147,0)</f>
        <v>0</v>
      </c>
      <c r="BG147" s="190">
        <f>IF(N147="zákl. přenesená",J147,0)</f>
        <v>0</v>
      </c>
      <c r="BH147" s="190">
        <f>IF(N147="sníž. přenesená",J147,0)</f>
        <v>0</v>
      </c>
      <c r="BI147" s="190">
        <f>IF(N147="nulová",J147,0)</f>
        <v>0</v>
      </c>
      <c r="BJ147" s="17" t="s">
        <v>86</v>
      </c>
      <c r="BK147" s="190">
        <f>ROUND(I147*H147,2)</f>
        <v>0</v>
      </c>
      <c r="BL147" s="17" t="s">
        <v>121</v>
      </c>
      <c r="BM147" s="189" t="s">
        <v>252</v>
      </c>
    </row>
    <row r="148" spans="1:65" s="2" customFormat="1" ht="19.5">
      <c r="A148" s="34"/>
      <c r="B148" s="35"/>
      <c r="C148" s="36"/>
      <c r="D148" s="191" t="s">
        <v>130</v>
      </c>
      <c r="E148" s="36"/>
      <c r="F148" s="192" t="s">
        <v>253</v>
      </c>
      <c r="G148" s="36"/>
      <c r="H148" s="36"/>
      <c r="I148" s="193"/>
      <c r="J148" s="36"/>
      <c r="K148" s="36"/>
      <c r="L148" s="39"/>
      <c r="M148" s="194"/>
      <c r="N148" s="195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130</v>
      </c>
      <c r="AU148" s="17" t="s">
        <v>88</v>
      </c>
    </row>
    <row r="149" spans="1:65" s="12" customFormat="1" ht="11.25">
      <c r="B149" s="196"/>
      <c r="C149" s="197"/>
      <c r="D149" s="191" t="s">
        <v>131</v>
      </c>
      <c r="E149" s="198" t="s">
        <v>1</v>
      </c>
      <c r="F149" s="199" t="s">
        <v>221</v>
      </c>
      <c r="G149" s="197"/>
      <c r="H149" s="200">
        <v>2</v>
      </c>
      <c r="I149" s="201"/>
      <c r="J149" s="197"/>
      <c r="K149" s="197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131</v>
      </c>
      <c r="AU149" s="206" t="s">
        <v>88</v>
      </c>
      <c r="AV149" s="12" t="s">
        <v>88</v>
      </c>
      <c r="AW149" s="12" t="s">
        <v>33</v>
      </c>
      <c r="AX149" s="12" t="s">
        <v>86</v>
      </c>
      <c r="AY149" s="206" t="s">
        <v>122</v>
      </c>
    </row>
    <row r="150" spans="1:65" s="2" customFormat="1" ht="16.5" customHeight="1">
      <c r="A150" s="34"/>
      <c r="B150" s="35"/>
      <c r="C150" s="178" t="s">
        <v>174</v>
      </c>
      <c r="D150" s="178" t="s">
        <v>123</v>
      </c>
      <c r="E150" s="179" t="s">
        <v>254</v>
      </c>
      <c r="F150" s="180" t="s">
        <v>255</v>
      </c>
      <c r="G150" s="181" t="s">
        <v>213</v>
      </c>
      <c r="H150" s="182">
        <v>2</v>
      </c>
      <c r="I150" s="183"/>
      <c r="J150" s="184">
        <f>ROUND(I150*H150,2)</f>
        <v>0</v>
      </c>
      <c r="K150" s="180" t="s">
        <v>127</v>
      </c>
      <c r="L150" s="39"/>
      <c r="M150" s="185" t="s">
        <v>1</v>
      </c>
      <c r="N150" s="186" t="s">
        <v>43</v>
      </c>
      <c r="O150" s="71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121</v>
      </c>
      <c r="AT150" s="189" t="s">
        <v>123</v>
      </c>
      <c r="AU150" s="189" t="s">
        <v>88</v>
      </c>
      <c r="AY150" s="17" t="s">
        <v>122</v>
      </c>
      <c r="BE150" s="190">
        <f>IF(N150="základní",J150,0)</f>
        <v>0</v>
      </c>
      <c r="BF150" s="190">
        <f>IF(N150="snížená",J150,0)</f>
        <v>0</v>
      </c>
      <c r="BG150" s="190">
        <f>IF(N150="zákl. přenesená",J150,0)</f>
        <v>0</v>
      </c>
      <c r="BH150" s="190">
        <f>IF(N150="sníž. přenesená",J150,0)</f>
        <v>0</v>
      </c>
      <c r="BI150" s="190">
        <f>IF(N150="nulová",J150,0)</f>
        <v>0</v>
      </c>
      <c r="BJ150" s="17" t="s">
        <v>86</v>
      </c>
      <c r="BK150" s="190">
        <f>ROUND(I150*H150,2)</f>
        <v>0</v>
      </c>
      <c r="BL150" s="17" t="s">
        <v>121</v>
      </c>
      <c r="BM150" s="189" t="s">
        <v>256</v>
      </c>
    </row>
    <row r="151" spans="1:65" s="2" customFormat="1" ht="19.5">
      <c r="A151" s="34"/>
      <c r="B151" s="35"/>
      <c r="C151" s="36"/>
      <c r="D151" s="191" t="s">
        <v>130</v>
      </c>
      <c r="E151" s="36"/>
      <c r="F151" s="192" t="s">
        <v>257</v>
      </c>
      <c r="G151" s="36"/>
      <c r="H151" s="36"/>
      <c r="I151" s="193"/>
      <c r="J151" s="36"/>
      <c r="K151" s="36"/>
      <c r="L151" s="39"/>
      <c r="M151" s="194"/>
      <c r="N151" s="195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130</v>
      </c>
      <c r="AU151" s="17" t="s">
        <v>88</v>
      </c>
    </row>
    <row r="152" spans="1:65" s="12" customFormat="1" ht="11.25">
      <c r="B152" s="196"/>
      <c r="C152" s="197"/>
      <c r="D152" s="191" t="s">
        <v>131</v>
      </c>
      <c r="E152" s="198" t="s">
        <v>1</v>
      </c>
      <c r="F152" s="199" t="s">
        <v>221</v>
      </c>
      <c r="G152" s="197"/>
      <c r="H152" s="200">
        <v>2</v>
      </c>
      <c r="I152" s="201"/>
      <c r="J152" s="197"/>
      <c r="K152" s="197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131</v>
      </c>
      <c r="AU152" s="206" t="s">
        <v>88</v>
      </c>
      <c r="AV152" s="12" t="s">
        <v>88</v>
      </c>
      <c r="AW152" s="12" t="s">
        <v>33</v>
      </c>
      <c r="AX152" s="12" t="s">
        <v>86</v>
      </c>
      <c r="AY152" s="206" t="s">
        <v>122</v>
      </c>
    </row>
    <row r="153" spans="1:65" s="2" customFormat="1" ht="16.5" customHeight="1">
      <c r="A153" s="34"/>
      <c r="B153" s="35"/>
      <c r="C153" s="178" t="s">
        <v>180</v>
      </c>
      <c r="D153" s="178" t="s">
        <v>123</v>
      </c>
      <c r="E153" s="179" t="s">
        <v>258</v>
      </c>
      <c r="F153" s="180" t="s">
        <v>259</v>
      </c>
      <c r="G153" s="181" t="s">
        <v>213</v>
      </c>
      <c r="H153" s="182">
        <v>2</v>
      </c>
      <c r="I153" s="183"/>
      <c r="J153" s="184">
        <f>ROUND(I153*H153,2)</f>
        <v>0</v>
      </c>
      <c r="K153" s="180" t="s">
        <v>127</v>
      </c>
      <c r="L153" s="39"/>
      <c r="M153" s="185" t="s">
        <v>1</v>
      </c>
      <c r="N153" s="186" t="s">
        <v>43</v>
      </c>
      <c r="O153" s="71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121</v>
      </c>
      <c r="AT153" s="189" t="s">
        <v>123</v>
      </c>
      <c r="AU153" s="189" t="s">
        <v>88</v>
      </c>
      <c r="AY153" s="17" t="s">
        <v>122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86</v>
      </c>
      <c r="BK153" s="190">
        <f>ROUND(I153*H153,2)</f>
        <v>0</v>
      </c>
      <c r="BL153" s="17" t="s">
        <v>121</v>
      </c>
      <c r="BM153" s="189" t="s">
        <v>260</v>
      </c>
    </row>
    <row r="154" spans="1:65" s="2" customFormat="1" ht="19.5">
      <c r="A154" s="34"/>
      <c r="B154" s="35"/>
      <c r="C154" s="36"/>
      <c r="D154" s="191" t="s">
        <v>130</v>
      </c>
      <c r="E154" s="36"/>
      <c r="F154" s="192" t="s">
        <v>261</v>
      </c>
      <c r="G154" s="36"/>
      <c r="H154" s="36"/>
      <c r="I154" s="193"/>
      <c r="J154" s="36"/>
      <c r="K154" s="36"/>
      <c r="L154" s="39"/>
      <c r="M154" s="194"/>
      <c r="N154" s="195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130</v>
      </c>
      <c r="AU154" s="17" t="s">
        <v>88</v>
      </c>
    </row>
    <row r="155" spans="1:65" s="12" customFormat="1" ht="11.25">
      <c r="B155" s="196"/>
      <c r="C155" s="197"/>
      <c r="D155" s="191" t="s">
        <v>131</v>
      </c>
      <c r="E155" s="198" t="s">
        <v>1</v>
      </c>
      <c r="F155" s="199" t="s">
        <v>221</v>
      </c>
      <c r="G155" s="197"/>
      <c r="H155" s="200">
        <v>2</v>
      </c>
      <c r="I155" s="201"/>
      <c r="J155" s="197"/>
      <c r="K155" s="197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131</v>
      </c>
      <c r="AU155" s="206" t="s">
        <v>88</v>
      </c>
      <c r="AV155" s="12" t="s">
        <v>88</v>
      </c>
      <c r="AW155" s="12" t="s">
        <v>33</v>
      </c>
      <c r="AX155" s="12" t="s">
        <v>86</v>
      </c>
      <c r="AY155" s="206" t="s">
        <v>122</v>
      </c>
    </row>
    <row r="156" spans="1:65" s="2" customFormat="1" ht="21.75" customHeight="1">
      <c r="A156" s="34"/>
      <c r="B156" s="35"/>
      <c r="C156" s="178" t="s">
        <v>185</v>
      </c>
      <c r="D156" s="178" t="s">
        <v>123</v>
      </c>
      <c r="E156" s="179" t="s">
        <v>262</v>
      </c>
      <c r="F156" s="180" t="s">
        <v>263</v>
      </c>
      <c r="G156" s="181" t="s">
        <v>236</v>
      </c>
      <c r="H156" s="182">
        <v>11.9</v>
      </c>
      <c r="I156" s="183"/>
      <c r="J156" s="184">
        <f>ROUND(I156*H156,2)</f>
        <v>0</v>
      </c>
      <c r="K156" s="180" t="s">
        <v>127</v>
      </c>
      <c r="L156" s="39"/>
      <c r="M156" s="185" t="s">
        <v>1</v>
      </c>
      <c r="N156" s="186" t="s">
        <v>43</v>
      </c>
      <c r="O156" s="71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121</v>
      </c>
      <c r="AT156" s="189" t="s">
        <v>123</v>
      </c>
      <c r="AU156" s="189" t="s">
        <v>88</v>
      </c>
      <c r="AY156" s="17" t="s">
        <v>122</v>
      </c>
      <c r="BE156" s="190">
        <f>IF(N156="základní",J156,0)</f>
        <v>0</v>
      </c>
      <c r="BF156" s="190">
        <f>IF(N156="snížená",J156,0)</f>
        <v>0</v>
      </c>
      <c r="BG156" s="190">
        <f>IF(N156="zákl. přenesená",J156,0)</f>
        <v>0</v>
      </c>
      <c r="BH156" s="190">
        <f>IF(N156="sníž. přenesená",J156,0)</f>
        <v>0</v>
      </c>
      <c r="BI156" s="190">
        <f>IF(N156="nulová",J156,0)</f>
        <v>0</v>
      </c>
      <c r="BJ156" s="17" t="s">
        <v>86</v>
      </c>
      <c r="BK156" s="190">
        <f>ROUND(I156*H156,2)</f>
        <v>0</v>
      </c>
      <c r="BL156" s="17" t="s">
        <v>121</v>
      </c>
      <c r="BM156" s="189" t="s">
        <v>264</v>
      </c>
    </row>
    <row r="157" spans="1:65" s="2" customFormat="1" ht="19.5">
      <c r="A157" s="34"/>
      <c r="B157" s="35"/>
      <c r="C157" s="36"/>
      <c r="D157" s="191" t="s">
        <v>130</v>
      </c>
      <c r="E157" s="36"/>
      <c r="F157" s="192" t="s">
        <v>265</v>
      </c>
      <c r="G157" s="36"/>
      <c r="H157" s="36"/>
      <c r="I157" s="193"/>
      <c r="J157" s="36"/>
      <c r="K157" s="36"/>
      <c r="L157" s="39"/>
      <c r="M157" s="194"/>
      <c r="N157" s="195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130</v>
      </c>
      <c r="AU157" s="17" t="s">
        <v>88</v>
      </c>
    </row>
    <row r="158" spans="1:65" s="13" customFormat="1" ht="11.25">
      <c r="B158" s="207"/>
      <c r="C158" s="208"/>
      <c r="D158" s="191" t="s">
        <v>131</v>
      </c>
      <c r="E158" s="209" t="s">
        <v>1</v>
      </c>
      <c r="F158" s="210" t="s">
        <v>266</v>
      </c>
      <c r="G158" s="208"/>
      <c r="H158" s="209" t="s">
        <v>1</v>
      </c>
      <c r="I158" s="211"/>
      <c r="J158" s="208"/>
      <c r="K158" s="208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131</v>
      </c>
      <c r="AU158" s="216" t="s">
        <v>88</v>
      </c>
      <c r="AV158" s="13" t="s">
        <v>86</v>
      </c>
      <c r="AW158" s="13" t="s">
        <v>33</v>
      </c>
      <c r="AX158" s="13" t="s">
        <v>78</v>
      </c>
      <c r="AY158" s="216" t="s">
        <v>122</v>
      </c>
    </row>
    <row r="159" spans="1:65" s="12" customFormat="1" ht="11.25">
      <c r="B159" s="196"/>
      <c r="C159" s="197"/>
      <c r="D159" s="191" t="s">
        <v>131</v>
      </c>
      <c r="E159" s="198" t="s">
        <v>1</v>
      </c>
      <c r="F159" s="199" t="s">
        <v>428</v>
      </c>
      <c r="G159" s="197"/>
      <c r="H159" s="200">
        <v>11.9</v>
      </c>
      <c r="I159" s="201"/>
      <c r="J159" s="197"/>
      <c r="K159" s="197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131</v>
      </c>
      <c r="AU159" s="206" t="s">
        <v>88</v>
      </c>
      <c r="AV159" s="12" t="s">
        <v>88</v>
      </c>
      <c r="AW159" s="12" t="s">
        <v>33</v>
      </c>
      <c r="AX159" s="12" t="s">
        <v>86</v>
      </c>
      <c r="AY159" s="206" t="s">
        <v>122</v>
      </c>
    </row>
    <row r="160" spans="1:65" s="2" customFormat="1" ht="21.75" customHeight="1">
      <c r="A160" s="34"/>
      <c r="B160" s="35"/>
      <c r="C160" s="178" t="s">
        <v>191</v>
      </c>
      <c r="D160" s="178" t="s">
        <v>123</v>
      </c>
      <c r="E160" s="179" t="s">
        <v>268</v>
      </c>
      <c r="F160" s="180" t="s">
        <v>269</v>
      </c>
      <c r="G160" s="181" t="s">
        <v>236</v>
      </c>
      <c r="H160" s="182">
        <v>25.77</v>
      </c>
      <c r="I160" s="183"/>
      <c r="J160" s="184">
        <f>ROUND(I160*H160,2)</f>
        <v>0</v>
      </c>
      <c r="K160" s="180" t="s">
        <v>127</v>
      </c>
      <c r="L160" s="39"/>
      <c r="M160" s="185" t="s">
        <v>1</v>
      </c>
      <c r="N160" s="186" t="s">
        <v>43</v>
      </c>
      <c r="O160" s="71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121</v>
      </c>
      <c r="AT160" s="189" t="s">
        <v>123</v>
      </c>
      <c r="AU160" s="189" t="s">
        <v>88</v>
      </c>
      <c r="AY160" s="17" t="s">
        <v>122</v>
      </c>
      <c r="BE160" s="190">
        <f>IF(N160="základní",J160,0)</f>
        <v>0</v>
      </c>
      <c r="BF160" s="190">
        <f>IF(N160="snížená",J160,0)</f>
        <v>0</v>
      </c>
      <c r="BG160" s="190">
        <f>IF(N160="zákl. přenesená",J160,0)</f>
        <v>0</v>
      </c>
      <c r="BH160" s="190">
        <f>IF(N160="sníž. přenesená",J160,0)</f>
        <v>0</v>
      </c>
      <c r="BI160" s="190">
        <f>IF(N160="nulová",J160,0)</f>
        <v>0</v>
      </c>
      <c r="BJ160" s="17" t="s">
        <v>86</v>
      </c>
      <c r="BK160" s="190">
        <f>ROUND(I160*H160,2)</f>
        <v>0</v>
      </c>
      <c r="BL160" s="17" t="s">
        <v>121</v>
      </c>
      <c r="BM160" s="189" t="s">
        <v>270</v>
      </c>
    </row>
    <row r="161" spans="1:65" s="2" customFormat="1" ht="19.5">
      <c r="A161" s="34"/>
      <c r="B161" s="35"/>
      <c r="C161" s="36"/>
      <c r="D161" s="191" t="s">
        <v>130</v>
      </c>
      <c r="E161" s="36"/>
      <c r="F161" s="192" t="s">
        <v>271</v>
      </c>
      <c r="G161" s="36"/>
      <c r="H161" s="36"/>
      <c r="I161" s="193"/>
      <c r="J161" s="36"/>
      <c r="K161" s="36"/>
      <c r="L161" s="39"/>
      <c r="M161" s="194"/>
      <c r="N161" s="195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130</v>
      </c>
      <c r="AU161" s="17" t="s">
        <v>88</v>
      </c>
    </row>
    <row r="162" spans="1:65" s="13" customFormat="1" ht="11.25">
      <c r="B162" s="207"/>
      <c r="C162" s="208"/>
      <c r="D162" s="191" t="s">
        <v>131</v>
      </c>
      <c r="E162" s="209" t="s">
        <v>1</v>
      </c>
      <c r="F162" s="210" t="s">
        <v>272</v>
      </c>
      <c r="G162" s="208"/>
      <c r="H162" s="209" t="s">
        <v>1</v>
      </c>
      <c r="I162" s="211"/>
      <c r="J162" s="208"/>
      <c r="K162" s="208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131</v>
      </c>
      <c r="AU162" s="216" t="s">
        <v>88</v>
      </c>
      <c r="AV162" s="13" t="s">
        <v>86</v>
      </c>
      <c r="AW162" s="13" t="s">
        <v>33</v>
      </c>
      <c r="AX162" s="13" t="s">
        <v>78</v>
      </c>
      <c r="AY162" s="216" t="s">
        <v>122</v>
      </c>
    </row>
    <row r="163" spans="1:65" s="12" customFormat="1" ht="11.25">
      <c r="B163" s="196"/>
      <c r="C163" s="197"/>
      <c r="D163" s="191" t="s">
        <v>131</v>
      </c>
      <c r="E163" s="198" t="s">
        <v>1</v>
      </c>
      <c r="F163" s="199" t="s">
        <v>429</v>
      </c>
      <c r="G163" s="197"/>
      <c r="H163" s="200">
        <v>32.49</v>
      </c>
      <c r="I163" s="201"/>
      <c r="J163" s="197"/>
      <c r="K163" s="197"/>
      <c r="L163" s="202"/>
      <c r="M163" s="203"/>
      <c r="N163" s="204"/>
      <c r="O163" s="204"/>
      <c r="P163" s="204"/>
      <c r="Q163" s="204"/>
      <c r="R163" s="204"/>
      <c r="S163" s="204"/>
      <c r="T163" s="205"/>
      <c r="AT163" s="206" t="s">
        <v>131</v>
      </c>
      <c r="AU163" s="206" t="s">
        <v>88</v>
      </c>
      <c r="AV163" s="12" t="s">
        <v>88</v>
      </c>
      <c r="AW163" s="12" t="s">
        <v>33</v>
      </c>
      <c r="AX163" s="12" t="s">
        <v>78</v>
      </c>
      <c r="AY163" s="206" t="s">
        <v>122</v>
      </c>
    </row>
    <row r="164" spans="1:65" s="12" customFormat="1" ht="11.25">
      <c r="B164" s="196"/>
      <c r="C164" s="197"/>
      <c r="D164" s="191" t="s">
        <v>131</v>
      </c>
      <c r="E164" s="198" t="s">
        <v>1</v>
      </c>
      <c r="F164" s="199" t="s">
        <v>430</v>
      </c>
      <c r="G164" s="197"/>
      <c r="H164" s="200">
        <v>-6.72</v>
      </c>
      <c r="I164" s="201"/>
      <c r="J164" s="197"/>
      <c r="K164" s="197"/>
      <c r="L164" s="202"/>
      <c r="M164" s="203"/>
      <c r="N164" s="204"/>
      <c r="O164" s="204"/>
      <c r="P164" s="204"/>
      <c r="Q164" s="204"/>
      <c r="R164" s="204"/>
      <c r="S164" s="204"/>
      <c r="T164" s="205"/>
      <c r="AT164" s="206" t="s">
        <v>131</v>
      </c>
      <c r="AU164" s="206" t="s">
        <v>88</v>
      </c>
      <c r="AV164" s="12" t="s">
        <v>88</v>
      </c>
      <c r="AW164" s="12" t="s">
        <v>33</v>
      </c>
      <c r="AX164" s="12" t="s">
        <v>78</v>
      </c>
      <c r="AY164" s="206" t="s">
        <v>122</v>
      </c>
    </row>
    <row r="165" spans="1:65" s="15" customFormat="1" ht="11.25">
      <c r="B165" s="228"/>
      <c r="C165" s="229"/>
      <c r="D165" s="191" t="s">
        <v>131</v>
      </c>
      <c r="E165" s="230" t="s">
        <v>1</v>
      </c>
      <c r="F165" s="231" t="s">
        <v>275</v>
      </c>
      <c r="G165" s="229"/>
      <c r="H165" s="232">
        <v>25.77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AT165" s="238" t="s">
        <v>131</v>
      </c>
      <c r="AU165" s="238" t="s">
        <v>88</v>
      </c>
      <c r="AV165" s="15" t="s">
        <v>121</v>
      </c>
      <c r="AW165" s="15" t="s">
        <v>33</v>
      </c>
      <c r="AX165" s="15" t="s">
        <v>86</v>
      </c>
      <c r="AY165" s="238" t="s">
        <v>122</v>
      </c>
    </row>
    <row r="166" spans="1:65" s="2" customFormat="1" ht="21.75" customHeight="1">
      <c r="A166" s="34"/>
      <c r="B166" s="35"/>
      <c r="C166" s="178" t="s">
        <v>276</v>
      </c>
      <c r="D166" s="178" t="s">
        <v>123</v>
      </c>
      <c r="E166" s="179" t="s">
        <v>277</v>
      </c>
      <c r="F166" s="180" t="s">
        <v>278</v>
      </c>
      <c r="G166" s="181" t="s">
        <v>236</v>
      </c>
      <c r="H166" s="182">
        <v>6.72</v>
      </c>
      <c r="I166" s="183"/>
      <c r="J166" s="184">
        <f>ROUND(I166*H166,2)</f>
        <v>0</v>
      </c>
      <c r="K166" s="180" t="s">
        <v>127</v>
      </c>
      <c r="L166" s="39"/>
      <c r="M166" s="185" t="s">
        <v>1</v>
      </c>
      <c r="N166" s="186" t="s">
        <v>43</v>
      </c>
      <c r="O166" s="71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121</v>
      </c>
      <c r="AT166" s="189" t="s">
        <v>123</v>
      </c>
      <c r="AU166" s="189" t="s">
        <v>88</v>
      </c>
      <c r="AY166" s="17" t="s">
        <v>122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86</v>
      </c>
      <c r="BK166" s="190">
        <f>ROUND(I166*H166,2)</f>
        <v>0</v>
      </c>
      <c r="BL166" s="17" t="s">
        <v>121</v>
      </c>
      <c r="BM166" s="189" t="s">
        <v>279</v>
      </c>
    </row>
    <row r="167" spans="1:65" s="2" customFormat="1" ht="19.5">
      <c r="A167" s="34"/>
      <c r="B167" s="35"/>
      <c r="C167" s="36"/>
      <c r="D167" s="191" t="s">
        <v>130</v>
      </c>
      <c r="E167" s="36"/>
      <c r="F167" s="192" t="s">
        <v>280</v>
      </c>
      <c r="G167" s="36"/>
      <c r="H167" s="36"/>
      <c r="I167" s="193"/>
      <c r="J167" s="36"/>
      <c r="K167" s="36"/>
      <c r="L167" s="39"/>
      <c r="M167" s="194"/>
      <c r="N167" s="195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130</v>
      </c>
      <c r="AU167" s="17" t="s">
        <v>88</v>
      </c>
    </row>
    <row r="168" spans="1:65" s="12" customFormat="1" ht="11.25">
      <c r="B168" s="196"/>
      <c r="C168" s="197"/>
      <c r="D168" s="191" t="s">
        <v>131</v>
      </c>
      <c r="E168" s="198" t="s">
        <v>1</v>
      </c>
      <c r="F168" s="199" t="s">
        <v>431</v>
      </c>
      <c r="G168" s="197"/>
      <c r="H168" s="200">
        <v>6.72</v>
      </c>
      <c r="I168" s="201"/>
      <c r="J168" s="197"/>
      <c r="K168" s="197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131</v>
      </c>
      <c r="AU168" s="206" t="s">
        <v>88</v>
      </c>
      <c r="AV168" s="12" t="s">
        <v>88</v>
      </c>
      <c r="AW168" s="12" t="s">
        <v>33</v>
      </c>
      <c r="AX168" s="12" t="s">
        <v>86</v>
      </c>
      <c r="AY168" s="206" t="s">
        <v>122</v>
      </c>
    </row>
    <row r="169" spans="1:65" s="2" customFormat="1" ht="16.5" customHeight="1">
      <c r="A169" s="34"/>
      <c r="B169" s="35"/>
      <c r="C169" s="178" t="s">
        <v>282</v>
      </c>
      <c r="D169" s="178" t="s">
        <v>123</v>
      </c>
      <c r="E169" s="179" t="s">
        <v>432</v>
      </c>
      <c r="F169" s="180" t="s">
        <v>433</v>
      </c>
      <c r="G169" s="181" t="s">
        <v>224</v>
      </c>
      <c r="H169" s="182">
        <v>69.5</v>
      </c>
      <c r="I169" s="183"/>
      <c r="J169" s="184">
        <f>ROUND(I169*H169,2)</f>
        <v>0</v>
      </c>
      <c r="K169" s="180" t="s">
        <v>127</v>
      </c>
      <c r="L169" s="39"/>
      <c r="M169" s="185" t="s">
        <v>1</v>
      </c>
      <c r="N169" s="186" t="s">
        <v>43</v>
      </c>
      <c r="O169" s="71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121</v>
      </c>
      <c r="AT169" s="189" t="s">
        <v>123</v>
      </c>
      <c r="AU169" s="189" t="s">
        <v>88</v>
      </c>
      <c r="AY169" s="17" t="s">
        <v>122</v>
      </c>
      <c r="BE169" s="190">
        <f>IF(N169="základní",J169,0)</f>
        <v>0</v>
      </c>
      <c r="BF169" s="190">
        <f>IF(N169="snížená",J169,0)</f>
        <v>0</v>
      </c>
      <c r="BG169" s="190">
        <f>IF(N169="zákl. přenesená",J169,0)</f>
        <v>0</v>
      </c>
      <c r="BH169" s="190">
        <f>IF(N169="sníž. přenesená",J169,0)</f>
        <v>0</v>
      </c>
      <c r="BI169" s="190">
        <f>IF(N169="nulová",J169,0)</f>
        <v>0</v>
      </c>
      <c r="BJ169" s="17" t="s">
        <v>86</v>
      </c>
      <c r="BK169" s="190">
        <f>ROUND(I169*H169,2)</f>
        <v>0</v>
      </c>
      <c r="BL169" s="17" t="s">
        <v>121</v>
      </c>
      <c r="BM169" s="189" t="s">
        <v>434</v>
      </c>
    </row>
    <row r="170" spans="1:65" s="2" customFormat="1" ht="11.25">
      <c r="A170" s="34"/>
      <c r="B170" s="35"/>
      <c r="C170" s="36"/>
      <c r="D170" s="191" t="s">
        <v>130</v>
      </c>
      <c r="E170" s="36"/>
      <c r="F170" s="192" t="s">
        <v>435</v>
      </c>
      <c r="G170" s="36"/>
      <c r="H170" s="36"/>
      <c r="I170" s="193"/>
      <c r="J170" s="36"/>
      <c r="K170" s="36"/>
      <c r="L170" s="39"/>
      <c r="M170" s="194"/>
      <c r="N170" s="195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130</v>
      </c>
      <c r="AU170" s="17" t="s">
        <v>88</v>
      </c>
    </row>
    <row r="171" spans="1:65" s="12" customFormat="1" ht="11.25">
      <c r="B171" s="196"/>
      <c r="C171" s="197"/>
      <c r="D171" s="191" t="s">
        <v>131</v>
      </c>
      <c r="E171" s="198" t="s">
        <v>1</v>
      </c>
      <c r="F171" s="199" t="s">
        <v>436</v>
      </c>
      <c r="G171" s="197"/>
      <c r="H171" s="200">
        <v>69.5</v>
      </c>
      <c r="I171" s="201"/>
      <c r="J171" s="197"/>
      <c r="K171" s="197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131</v>
      </c>
      <c r="AU171" s="206" t="s">
        <v>88</v>
      </c>
      <c r="AV171" s="12" t="s">
        <v>88</v>
      </c>
      <c r="AW171" s="12" t="s">
        <v>33</v>
      </c>
      <c r="AX171" s="12" t="s">
        <v>86</v>
      </c>
      <c r="AY171" s="206" t="s">
        <v>122</v>
      </c>
    </row>
    <row r="172" spans="1:65" s="2" customFormat="1" ht="16.5" customHeight="1">
      <c r="A172" s="34"/>
      <c r="B172" s="35"/>
      <c r="C172" s="178" t="s">
        <v>8</v>
      </c>
      <c r="D172" s="178" t="s">
        <v>123</v>
      </c>
      <c r="E172" s="179" t="s">
        <v>437</v>
      </c>
      <c r="F172" s="180" t="s">
        <v>438</v>
      </c>
      <c r="G172" s="181" t="s">
        <v>224</v>
      </c>
      <c r="H172" s="182">
        <v>69.5</v>
      </c>
      <c r="I172" s="183"/>
      <c r="J172" s="184">
        <f>ROUND(I172*H172,2)</f>
        <v>0</v>
      </c>
      <c r="K172" s="180" t="s">
        <v>127</v>
      </c>
      <c r="L172" s="39"/>
      <c r="M172" s="185" t="s">
        <v>1</v>
      </c>
      <c r="N172" s="186" t="s">
        <v>43</v>
      </c>
      <c r="O172" s="71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121</v>
      </c>
      <c r="AT172" s="189" t="s">
        <v>123</v>
      </c>
      <c r="AU172" s="189" t="s">
        <v>88</v>
      </c>
      <c r="AY172" s="17" t="s">
        <v>122</v>
      </c>
      <c r="BE172" s="190">
        <f>IF(N172="základní",J172,0)</f>
        <v>0</v>
      </c>
      <c r="BF172" s="190">
        <f>IF(N172="snížená",J172,0)</f>
        <v>0</v>
      </c>
      <c r="BG172" s="190">
        <f>IF(N172="zákl. přenesená",J172,0)</f>
        <v>0</v>
      </c>
      <c r="BH172" s="190">
        <f>IF(N172="sníž. přenesená",J172,0)</f>
        <v>0</v>
      </c>
      <c r="BI172" s="190">
        <f>IF(N172="nulová",J172,0)</f>
        <v>0</v>
      </c>
      <c r="BJ172" s="17" t="s">
        <v>86</v>
      </c>
      <c r="BK172" s="190">
        <f>ROUND(I172*H172,2)</f>
        <v>0</v>
      </c>
      <c r="BL172" s="17" t="s">
        <v>121</v>
      </c>
      <c r="BM172" s="189" t="s">
        <v>439</v>
      </c>
    </row>
    <row r="173" spans="1:65" s="2" customFormat="1" ht="11.25">
      <c r="A173" s="34"/>
      <c r="B173" s="35"/>
      <c r="C173" s="36"/>
      <c r="D173" s="191" t="s">
        <v>130</v>
      </c>
      <c r="E173" s="36"/>
      <c r="F173" s="192" t="s">
        <v>440</v>
      </c>
      <c r="G173" s="36"/>
      <c r="H173" s="36"/>
      <c r="I173" s="193"/>
      <c r="J173" s="36"/>
      <c r="K173" s="36"/>
      <c r="L173" s="39"/>
      <c r="M173" s="194"/>
      <c r="N173" s="195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130</v>
      </c>
      <c r="AU173" s="17" t="s">
        <v>88</v>
      </c>
    </row>
    <row r="174" spans="1:65" s="12" customFormat="1" ht="11.25">
      <c r="B174" s="196"/>
      <c r="C174" s="197"/>
      <c r="D174" s="191" t="s">
        <v>131</v>
      </c>
      <c r="E174" s="198" t="s">
        <v>1</v>
      </c>
      <c r="F174" s="199" t="s">
        <v>441</v>
      </c>
      <c r="G174" s="197"/>
      <c r="H174" s="200">
        <v>69.5</v>
      </c>
      <c r="I174" s="201"/>
      <c r="J174" s="197"/>
      <c r="K174" s="197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131</v>
      </c>
      <c r="AU174" s="206" t="s">
        <v>88</v>
      </c>
      <c r="AV174" s="12" t="s">
        <v>88</v>
      </c>
      <c r="AW174" s="12" t="s">
        <v>33</v>
      </c>
      <c r="AX174" s="12" t="s">
        <v>86</v>
      </c>
      <c r="AY174" s="206" t="s">
        <v>122</v>
      </c>
    </row>
    <row r="175" spans="1:65" s="2" customFormat="1" ht="16.5" customHeight="1">
      <c r="A175" s="34"/>
      <c r="B175" s="35"/>
      <c r="C175" s="239" t="s">
        <v>296</v>
      </c>
      <c r="D175" s="239" t="s">
        <v>317</v>
      </c>
      <c r="E175" s="240" t="s">
        <v>442</v>
      </c>
      <c r="F175" s="241" t="s">
        <v>443</v>
      </c>
      <c r="G175" s="242" t="s">
        <v>444</v>
      </c>
      <c r="H175" s="243">
        <v>2.085</v>
      </c>
      <c r="I175" s="244"/>
      <c r="J175" s="245">
        <f>ROUND(I175*H175,2)</f>
        <v>0</v>
      </c>
      <c r="K175" s="241" t="s">
        <v>127</v>
      </c>
      <c r="L175" s="246"/>
      <c r="M175" s="247" t="s">
        <v>1</v>
      </c>
      <c r="N175" s="248" t="s">
        <v>43</v>
      </c>
      <c r="O175" s="71"/>
      <c r="P175" s="187">
        <f>O175*H175</f>
        <v>0</v>
      </c>
      <c r="Q175" s="187">
        <v>1E-3</v>
      </c>
      <c r="R175" s="187">
        <f>Q175*H175</f>
        <v>2.085E-3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169</v>
      </c>
      <c r="AT175" s="189" t="s">
        <v>317</v>
      </c>
      <c r="AU175" s="189" t="s">
        <v>88</v>
      </c>
      <c r="AY175" s="17" t="s">
        <v>122</v>
      </c>
      <c r="BE175" s="190">
        <f>IF(N175="základní",J175,0)</f>
        <v>0</v>
      </c>
      <c r="BF175" s="190">
        <f>IF(N175="snížená",J175,0)</f>
        <v>0</v>
      </c>
      <c r="BG175" s="190">
        <f>IF(N175="zákl. přenesená",J175,0)</f>
        <v>0</v>
      </c>
      <c r="BH175" s="190">
        <f>IF(N175="sníž. přenesená",J175,0)</f>
        <v>0</v>
      </c>
      <c r="BI175" s="190">
        <f>IF(N175="nulová",J175,0)</f>
        <v>0</v>
      </c>
      <c r="BJ175" s="17" t="s">
        <v>86</v>
      </c>
      <c r="BK175" s="190">
        <f>ROUND(I175*H175,2)</f>
        <v>0</v>
      </c>
      <c r="BL175" s="17" t="s">
        <v>121</v>
      </c>
      <c r="BM175" s="189" t="s">
        <v>445</v>
      </c>
    </row>
    <row r="176" spans="1:65" s="2" customFormat="1" ht="11.25">
      <c r="A176" s="34"/>
      <c r="B176" s="35"/>
      <c r="C176" s="36"/>
      <c r="D176" s="191" t="s">
        <v>130</v>
      </c>
      <c r="E176" s="36"/>
      <c r="F176" s="192" t="s">
        <v>443</v>
      </c>
      <c r="G176" s="36"/>
      <c r="H176" s="36"/>
      <c r="I176" s="193"/>
      <c r="J176" s="36"/>
      <c r="K176" s="36"/>
      <c r="L176" s="39"/>
      <c r="M176" s="194"/>
      <c r="N176" s="195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130</v>
      </c>
      <c r="AU176" s="17" t="s">
        <v>88</v>
      </c>
    </row>
    <row r="177" spans="1:65" s="13" customFormat="1" ht="11.25">
      <c r="B177" s="207"/>
      <c r="C177" s="208"/>
      <c r="D177" s="191" t="s">
        <v>131</v>
      </c>
      <c r="E177" s="209" t="s">
        <v>1</v>
      </c>
      <c r="F177" s="210" t="s">
        <v>446</v>
      </c>
      <c r="G177" s="208"/>
      <c r="H177" s="209" t="s">
        <v>1</v>
      </c>
      <c r="I177" s="211"/>
      <c r="J177" s="208"/>
      <c r="K177" s="208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131</v>
      </c>
      <c r="AU177" s="216" t="s">
        <v>88</v>
      </c>
      <c r="AV177" s="13" t="s">
        <v>86</v>
      </c>
      <c r="AW177" s="13" t="s">
        <v>33</v>
      </c>
      <c r="AX177" s="13" t="s">
        <v>78</v>
      </c>
      <c r="AY177" s="216" t="s">
        <v>122</v>
      </c>
    </row>
    <row r="178" spans="1:65" s="12" customFormat="1" ht="11.25">
      <c r="B178" s="196"/>
      <c r="C178" s="197"/>
      <c r="D178" s="191" t="s">
        <v>131</v>
      </c>
      <c r="E178" s="198" t="s">
        <v>1</v>
      </c>
      <c r="F178" s="199" t="s">
        <v>447</v>
      </c>
      <c r="G178" s="197"/>
      <c r="H178" s="200">
        <v>2.085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131</v>
      </c>
      <c r="AU178" s="206" t="s">
        <v>88</v>
      </c>
      <c r="AV178" s="12" t="s">
        <v>88</v>
      </c>
      <c r="AW178" s="12" t="s">
        <v>33</v>
      </c>
      <c r="AX178" s="12" t="s">
        <v>86</v>
      </c>
      <c r="AY178" s="206" t="s">
        <v>122</v>
      </c>
    </row>
    <row r="179" spans="1:65" s="2" customFormat="1" ht="16.5" customHeight="1">
      <c r="A179" s="34"/>
      <c r="B179" s="35"/>
      <c r="C179" s="178" t="s">
        <v>303</v>
      </c>
      <c r="D179" s="178" t="s">
        <v>123</v>
      </c>
      <c r="E179" s="179" t="s">
        <v>448</v>
      </c>
      <c r="F179" s="180" t="s">
        <v>449</v>
      </c>
      <c r="G179" s="181" t="s">
        <v>236</v>
      </c>
      <c r="H179" s="182">
        <v>3.4750000000000001</v>
      </c>
      <c r="I179" s="183"/>
      <c r="J179" s="184">
        <f>ROUND(I179*H179,2)</f>
        <v>0</v>
      </c>
      <c r="K179" s="180" t="s">
        <v>127</v>
      </c>
      <c r="L179" s="39"/>
      <c r="M179" s="185" t="s">
        <v>1</v>
      </c>
      <c r="N179" s="186" t="s">
        <v>43</v>
      </c>
      <c r="O179" s="71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121</v>
      </c>
      <c r="AT179" s="189" t="s">
        <v>123</v>
      </c>
      <c r="AU179" s="189" t="s">
        <v>88</v>
      </c>
      <c r="AY179" s="17" t="s">
        <v>122</v>
      </c>
      <c r="BE179" s="190">
        <f>IF(N179="základní",J179,0)</f>
        <v>0</v>
      </c>
      <c r="BF179" s="190">
        <f>IF(N179="snížená",J179,0)</f>
        <v>0</v>
      </c>
      <c r="BG179" s="190">
        <f>IF(N179="zákl. přenesená",J179,0)</f>
        <v>0</v>
      </c>
      <c r="BH179" s="190">
        <f>IF(N179="sníž. přenesená",J179,0)</f>
        <v>0</v>
      </c>
      <c r="BI179" s="190">
        <f>IF(N179="nulová",J179,0)</f>
        <v>0</v>
      </c>
      <c r="BJ179" s="17" t="s">
        <v>86</v>
      </c>
      <c r="BK179" s="190">
        <f>ROUND(I179*H179,2)</f>
        <v>0</v>
      </c>
      <c r="BL179" s="17" t="s">
        <v>121</v>
      </c>
      <c r="BM179" s="189" t="s">
        <v>450</v>
      </c>
    </row>
    <row r="180" spans="1:65" s="2" customFormat="1" ht="11.25">
      <c r="A180" s="34"/>
      <c r="B180" s="35"/>
      <c r="C180" s="36"/>
      <c r="D180" s="191" t="s">
        <v>130</v>
      </c>
      <c r="E180" s="36"/>
      <c r="F180" s="192" t="s">
        <v>451</v>
      </c>
      <c r="G180" s="36"/>
      <c r="H180" s="36"/>
      <c r="I180" s="193"/>
      <c r="J180" s="36"/>
      <c r="K180" s="36"/>
      <c r="L180" s="39"/>
      <c r="M180" s="194"/>
      <c r="N180" s="195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130</v>
      </c>
      <c r="AU180" s="17" t="s">
        <v>88</v>
      </c>
    </row>
    <row r="181" spans="1:65" s="13" customFormat="1" ht="11.25">
      <c r="B181" s="207"/>
      <c r="C181" s="208"/>
      <c r="D181" s="191" t="s">
        <v>131</v>
      </c>
      <c r="E181" s="209" t="s">
        <v>1</v>
      </c>
      <c r="F181" s="210" t="s">
        <v>452</v>
      </c>
      <c r="G181" s="208"/>
      <c r="H181" s="209" t="s">
        <v>1</v>
      </c>
      <c r="I181" s="211"/>
      <c r="J181" s="208"/>
      <c r="K181" s="208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131</v>
      </c>
      <c r="AU181" s="216" t="s">
        <v>88</v>
      </c>
      <c r="AV181" s="13" t="s">
        <v>86</v>
      </c>
      <c r="AW181" s="13" t="s">
        <v>33</v>
      </c>
      <c r="AX181" s="13" t="s">
        <v>78</v>
      </c>
      <c r="AY181" s="216" t="s">
        <v>122</v>
      </c>
    </row>
    <row r="182" spans="1:65" s="12" customFormat="1" ht="11.25">
      <c r="B182" s="196"/>
      <c r="C182" s="197"/>
      <c r="D182" s="191" t="s">
        <v>131</v>
      </c>
      <c r="E182" s="198" t="s">
        <v>1</v>
      </c>
      <c r="F182" s="199" t="s">
        <v>453</v>
      </c>
      <c r="G182" s="197"/>
      <c r="H182" s="200">
        <v>3.4750000000000001</v>
      </c>
      <c r="I182" s="201"/>
      <c r="J182" s="197"/>
      <c r="K182" s="197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131</v>
      </c>
      <c r="AU182" s="206" t="s">
        <v>88</v>
      </c>
      <c r="AV182" s="12" t="s">
        <v>88</v>
      </c>
      <c r="AW182" s="12" t="s">
        <v>33</v>
      </c>
      <c r="AX182" s="12" t="s">
        <v>86</v>
      </c>
      <c r="AY182" s="206" t="s">
        <v>122</v>
      </c>
    </row>
    <row r="183" spans="1:65" s="2" customFormat="1" ht="16.5" customHeight="1">
      <c r="A183" s="34"/>
      <c r="B183" s="35"/>
      <c r="C183" s="178" t="s">
        <v>309</v>
      </c>
      <c r="D183" s="178" t="s">
        <v>123</v>
      </c>
      <c r="E183" s="179" t="s">
        <v>454</v>
      </c>
      <c r="F183" s="180" t="s">
        <v>455</v>
      </c>
      <c r="G183" s="181" t="s">
        <v>224</v>
      </c>
      <c r="H183" s="182">
        <v>69.5</v>
      </c>
      <c r="I183" s="183"/>
      <c r="J183" s="184">
        <f>ROUND(I183*H183,2)</f>
        <v>0</v>
      </c>
      <c r="K183" s="180" t="s">
        <v>127</v>
      </c>
      <c r="L183" s="39"/>
      <c r="M183" s="185" t="s">
        <v>1</v>
      </c>
      <c r="N183" s="186" t="s">
        <v>43</v>
      </c>
      <c r="O183" s="71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121</v>
      </c>
      <c r="AT183" s="189" t="s">
        <v>123</v>
      </c>
      <c r="AU183" s="189" t="s">
        <v>88</v>
      </c>
      <c r="AY183" s="17" t="s">
        <v>122</v>
      </c>
      <c r="BE183" s="190">
        <f>IF(N183="základní",J183,0)</f>
        <v>0</v>
      </c>
      <c r="BF183" s="190">
        <f>IF(N183="snížená",J183,0)</f>
        <v>0</v>
      </c>
      <c r="BG183" s="190">
        <f>IF(N183="zákl. přenesená",J183,0)</f>
        <v>0</v>
      </c>
      <c r="BH183" s="190">
        <f>IF(N183="sníž. přenesená",J183,0)</f>
        <v>0</v>
      </c>
      <c r="BI183" s="190">
        <f>IF(N183="nulová",J183,0)</f>
        <v>0</v>
      </c>
      <c r="BJ183" s="17" t="s">
        <v>86</v>
      </c>
      <c r="BK183" s="190">
        <f>ROUND(I183*H183,2)</f>
        <v>0</v>
      </c>
      <c r="BL183" s="17" t="s">
        <v>121</v>
      </c>
      <c r="BM183" s="189" t="s">
        <v>456</v>
      </c>
    </row>
    <row r="184" spans="1:65" s="2" customFormat="1" ht="11.25">
      <c r="A184" s="34"/>
      <c r="B184" s="35"/>
      <c r="C184" s="36"/>
      <c r="D184" s="191" t="s">
        <v>130</v>
      </c>
      <c r="E184" s="36"/>
      <c r="F184" s="192" t="s">
        <v>457</v>
      </c>
      <c r="G184" s="36"/>
      <c r="H184" s="36"/>
      <c r="I184" s="193"/>
      <c r="J184" s="36"/>
      <c r="K184" s="36"/>
      <c r="L184" s="39"/>
      <c r="M184" s="194"/>
      <c r="N184" s="195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130</v>
      </c>
      <c r="AU184" s="17" t="s">
        <v>88</v>
      </c>
    </row>
    <row r="185" spans="1:65" s="12" customFormat="1" ht="11.25">
      <c r="B185" s="196"/>
      <c r="C185" s="197"/>
      <c r="D185" s="191" t="s">
        <v>131</v>
      </c>
      <c r="E185" s="198" t="s">
        <v>1</v>
      </c>
      <c r="F185" s="199" t="s">
        <v>441</v>
      </c>
      <c r="G185" s="197"/>
      <c r="H185" s="200">
        <v>69.5</v>
      </c>
      <c r="I185" s="201"/>
      <c r="J185" s="197"/>
      <c r="K185" s="197"/>
      <c r="L185" s="202"/>
      <c r="M185" s="203"/>
      <c r="N185" s="204"/>
      <c r="O185" s="204"/>
      <c r="P185" s="204"/>
      <c r="Q185" s="204"/>
      <c r="R185" s="204"/>
      <c r="S185" s="204"/>
      <c r="T185" s="205"/>
      <c r="AT185" s="206" t="s">
        <v>131</v>
      </c>
      <c r="AU185" s="206" t="s">
        <v>88</v>
      </c>
      <c r="AV185" s="12" t="s">
        <v>88</v>
      </c>
      <c r="AW185" s="12" t="s">
        <v>33</v>
      </c>
      <c r="AX185" s="12" t="s">
        <v>86</v>
      </c>
      <c r="AY185" s="206" t="s">
        <v>122</v>
      </c>
    </row>
    <row r="186" spans="1:65" s="2" customFormat="1" ht="16.5" customHeight="1">
      <c r="A186" s="34"/>
      <c r="B186" s="35"/>
      <c r="C186" s="178" t="s">
        <v>316</v>
      </c>
      <c r="D186" s="178" t="s">
        <v>123</v>
      </c>
      <c r="E186" s="179" t="s">
        <v>283</v>
      </c>
      <c r="F186" s="180" t="s">
        <v>284</v>
      </c>
      <c r="G186" s="181" t="s">
        <v>224</v>
      </c>
      <c r="H186" s="182">
        <v>129.428</v>
      </c>
      <c r="I186" s="183"/>
      <c r="J186" s="184">
        <f>ROUND(I186*H186,2)</f>
        <v>0</v>
      </c>
      <c r="K186" s="180" t="s">
        <v>127</v>
      </c>
      <c r="L186" s="39"/>
      <c r="M186" s="185" t="s">
        <v>1</v>
      </c>
      <c r="N186" s="186" t="s">
        <v>43</v>
      </c>
      <c r="O186" s="71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121</v>
      </c>
      <c r="AT186" s="189" t="s">
        <v>123</v>
      </c>
      <c r="AU186" s="189" t="s">
        <v>88</v>
      </c>
      <c r="AY186" s="17" t="s">
        <v>122</v>
      </c>
      <c r="BE186" s="190">
        <f>IF(N186="základní",J186,0)</f>
        <v>0</v>
      </c>
      <c r="BF186" s="190">
        <f>IF(N186="snížená",J186,0)</f>
        <v>0</v>
      </c>
      <c r="BG186" s="190">
        <f>IF(N186="zákl. přenesená",J186,0)</f>
        <v>0</v>
      </c>
      <c r="BH186" s="190">
        <f>IF(N186="sníž. přenesená",J186,0)</f>
        <v>0</v>
      </c>
      <c r="BI186" s="190">
        <f>IF(N186="nulová",J186,0)</f>
        <v>0</v>
      </c>
      <c r="BJ186" s="17" t="s">
        <v>86</v>
      </c>
      <c r="BK186" s="190">
        <f>ROUND(I186*H186,2)</f>
        <v>0</v>
      </c>
      <c r="BL186" s="17" t="s">
        <v>121</v>
      </c>
      <c r="BM186" s="189" t="s">
        <v>285</v>
      </c>
    </row>
    <row r="187" spans="1:65" s="2" customFormat="1" ht="11.25">
      <c r="A187" s="34"/>
      <c r="B187" s="35"/>
      <c r="C187" s="36"/>
      <c r="D187" s="191" t="s">
        <v>130</v>
      </c>
      <c r="E187" s="36"/>
      <c r="F187" s="192" t="s">
        <v>286</v>
      </c>
      <c r="G187" s="36"/>
      <c r="H187" s="36"/>
      <c r="I187" s="193"/>
      <c r="J187" s="36"/>
      <c r="K187" s="36"/>
      <c r="L187" s="39"/>
      <c r="M187" s="194"/>
      <c r="N187" s="195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130</v>
      </c>
      <c r="AU187" s="17" t="s">
        <v>88</v>
      </c>
    </row>
    <row r="188" spans="1:65" s="12" customFormat="1" ht="11.25">
      <c r="B188" s="196"/>
      <c r="C188" s="197"/>
      <c r="D188" s="191" t="s">
        <v>131</v>
      </c>
      <c r="E188" s="198" t="s">
        <v>1</v>
      </c>
      <c r="F188" s="199" t="s">
        <v>458</v>
      </c>
      <c r="G188" s="197"/>
      <c r="H188" s="200">
        <v>127.3</v>
      </c>
      <c r="I188" s="201"/>
      <c r="J188" s="197"/>
      <c r="K188" s="197"/>
      <c r="L188" s="202"/>
      <c r="M188" s="203"/>
      <c r="N188" s="204"/>
      <c r="O188" s="204"/>
      <c r="P188" s="204"/>
      <c r="Q188" s="204"/>
      <c r="R188" s="204"/>
      <c r="S188" s="204"/>
      <c r="T188" s="205"/>
      <c r="AT188" s="206" t="s">
        <v>131</v>
      </c>
      <c r="AU188" s="206" t="s">
        <v>88</v>
      </c>
      <c r="AV188" s="12" t="s">
        <v>88</v>
      </c>
      <c r="AW188" s="12" t="s">
        <v>33</v>
      </c>
      <c r="AX188" s="12" t="s">
        <v>78</v>
      </c>
      <c r="AY188" s="206" t="s">
        <v>122</v>
      </c>
    </row>
    <row r="189" spans="1:65" s="12" customFormat="1" ht="11.25">
      <c r="B189" s="196"/>
      <c r="C189" s="197"/>
      <c r="D189" s="191" t="s">
        <v>131</v>
      </c>
      <c r="E189" s="198" t="s">
        <v>1</v>
      </c>
      <c r="F189" s="199" t="s">
        <v>459</v>
      </c>
      <c r="G189" s="197"/>
      <c r="H189" s="200">
        <v>2.1280000000000001</v>
      </c>
      <c r="I189" s="201"/>
      <c r="J189" s="197"/>
      <c r="K189" s="197"/>
      <c r="L189" s="202"/>
      <c r="M189" s="203"/>
      <c r="N189" s="204"/>
      <c r="O189" s="204"/>
      <c r="P189" s="204"/>
      <c r="Q189" s="204"/>
      <c r="R189" s="204"/>
      <c r="S189" s="204"/>
      <c r="T189" s="205"/>
      <c r="AT189" s="206" t="s">
        <v>131</v>
      </c>
      <c r="AU189" s="206" t="s">
        <v>88</v>
      </c>
      <c r="AV189" s="12" t="s">
        <v>88</v>
      </c>
      <c r="AW189" s="12" t="s">
        <v>33</v>
      </c>
      <c r="AX189" s="12" t="s">
        <v>78</v>
      </c>
      <c r="AY189" s="206" t="s">
        <v>122</v>
      </c>
    </row>
    <row r="190" spans="1:65" s="15" customFormat="1" ht="11.25">
      <c r="B190" s="228"/>
      <c r="C190" s="229"/>
      <c r="D190" s="191" t="s">
        <v>131</v>
      </c>
      <c r="E190" s="230" t="s">
        <v>1</v>
      </c>
      <c r="F190" s="231" t="s">
        <v>275</v>
      </c>
      <c r="G190" s="229"/>
      <c r="H190" s="232">
        <v>129.428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AT190" s="238" t="s">
        <v>131</v>
      </c>
      <c r="AU190" s="238" t="s">
        <v>88</v>
      </c>
      <c r="AV190" s="15" t="s">
        <v>121</v>
      </c>
      <c r="AW190" s="15" t="s">
        <v>33</v>
      </c>
      <c r="AX190" s="15" t="s">
        <v>86</v>
      </c>
      <c r="AY190" s="238" t="s">
        <v>122</v>
      </c>
    </row>
    <row r="191" spans="1:65" s="11" customFormat="1" ht="22.9" customHeight="1">
      <c r="B191" s="164"/>
      <c r="C191" s="165"/>
      <c r="D191" s="166" t="s">
        <v>77</v>
      </c>
      <c r="E191" s="226" t="s">
        <v>152</v>
      </c>
      <c r="F191" s="226" t="s">
        <v>289</v>
      </c>
      <c r="G191" s="165"/>
      <c r="H191" s="165"/>
      <c r="I191" s="168"/>
      <c r="J191" s="227">
        <f>BK191</f>
        <v>0</v>
      </c>
      <c r="K191" s="165"/>
      <c r="L191" s="170"/>
      <c r="M191" s="171"/>
      <c r="N191" s="172"/>
      <c r="O191" s="172"/>
      <c r="P191" s="173">
        <f>SUM(P192:P226)</f>
        <v>0</v>
      </c>
      <c r="Q191" s="172"/>
      <c r="R191" s="173">
        <f>SUM(R192:R226)</f>
        <v>36.704672000000002</v>
      </c>
      <c r="S191" s="172"/>
      <c r="T191" s="174">
        <f>SUM(T192:T226)</f>
        <v>0</v>
      </c>
      <c r="AR191" s="175" t="s">
        <v>86</v>
      </c>
      <c r="AT191" s="176" t="s">
        <v>77</v>
      </c>
      <c r="AU191" s="176" t="s">
        <v>86</v>
      </c>
      <c r="AY191" s="175" t="s">
        <v>122</v>
      </c>
      <c r="BK191" s="177">
        <f>SUM(BK192:BK226)</f>
        <v>0</v>
      </c>
    </row>
    <row r="192" spans="1:65" s="2" customFormat="1" ht="16.5" customHeight="1">
      <c r="A192" s="34"/>
      <c r="B192" s="35"/>
      <c r="C192" s="178" t="s">
        <v>325</v>
      </c>
      <c r="D192" s="178" t="s">
        <v>123</v>
      </c>
      <c r="E192" s="179" t="s">
        <v>460</v>
      </c>
      <c r="F192" s="180" t="s">
        <v>461</v>
      </c>
      <c r="G192" s="181" t="s">
        <v>224</v>
      </c>
      <c r="H192" s="182">
        <v>119</v>
      </c>
      <c r="I192" s="183"/>
      <c r="J192" s="184">
        <f>ROUND(I192*H192,2)</f>
        <v>0</v>
      </c>
      <c r="K192" s="180" t="s">
        <v>127</v>
      </c>
      <c r="L192" s="39"/>
      <c r="M192" s="185" t="s">
        <v>1</v>
      </c>
      <c r="N192" s="186" t="s">
        <v>43</v>
      </c>
      <c r="O192" s="71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121</v>
      </c>
      <c r="AT192" s="189" t="s">
        <v>123</v>
      </c>
      <c r="AU192" s="189" t="s">
        <v>88</v>
      </c>
      <c r="AY192" s="17" t="s">
        <v>122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86</v>
      </c>
      <c r="BK192" s="190">
        <f>ROUND(I192*H192,2)</f>
        <v>0</v>
      </c>
      <c r="BL192" s="17" t="s">
        <v>121</v>
      </c>
      <c r="BM192" s="189" t="s">
        <v>462</v>
      </c>
    </row>
    <row r="193" spans="1:65" s="2" customFormat="1" ht="11.25">
      <c r="A193" s="34"/>
      <c r="B193" s="35"/>
      <c r="C193" s="36"/>
      <c r="D193" s="191" t="s">
        <v>130</v>
      </c>
      <c r="E193" s="36"/>
      <c r="F193" s="192" t="s">
        <v>463</v>
      </c>
      <c r="G193" s="36"/>
      <c r="H193" s="36"/>
      <c r="I193" s="193"/>
      <c r="J193" s="36"/>
      <c r="K193" s="36"/>
      <c r="L193" s="39"/>
      <c r="M193" s="194"/>
      <c r="N193" s="195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130</v>
      </c>
      <c r="AU193" s="17" t="s">
        <v>88</v>
      </c>
    </row>
    <row r="194" spans="1:65" s="13" customFormat="1" ht="11.25">
      <c r="B194" s="207"/>
      <c r="C194" s="208"/>
      <c r="D194" s="191" t="s">
        <v>131</v>
      </c>
      <c r="E194" s="209" t="s">
        <v>1</v>
      </c>
      <c r="F194" s="210" t="s">
        <v>464</v>
      </c>
      <c r="G194" s="208"/>
      <c r="H194" s="209" t="s">
        <v>1</v>
      </c>
      <c r="I194" s="211"/>
      <c r="J194" s="208"/>
      <c r="K194" s="208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131</v>
      </c>
      <c r="AU194" s="216" t="s">
        <v>88</v>
      </c>
      <c r="AV194" s="13" t="s">
        <v>86</v>
      </c>
      <c r="AW194" s="13" t="s">
        <v>33</v>
      </c>
      <c r="AX194" s="13" t="s">
        <v>78</v>
      </c>
      <c r="AY194" s="216" t="s">
        <v>122</v>
      </c>
    </row>
    <row r="195" spans="1:65" s="12" customFormat="1" ht="11.25">
      <c r="B195" s="196"/>
      <c r="C195" s="197"/>
      <c r="D195" s="191" t="s">
        <v>131</v>
      </c>
      <c r="E195" s="198" t="s">
        <v>1</v>
      </c>
      <c r="F195" s="199" t="s">
        <v>465</v>
      </c>
      <c r="G195" s="197"/>
      <c r="H195" s="200">
        <v>119</v>
      </c>
      <c r="I195" s="201"/>
      <c r="J195" s="197"/>
      <c r="K195" s="197"/>
      <c r="L195" s="202"/>
      <c r="M195" s="203"/>
      <c r="N195" s="204"/>
      <c r="O195" s="204"/>
      <c r="P195" s="204"/>
      <c r="Q195" s="204"/>
      <c r="R195" s="204"/>
      <c r="S195" s="204"/>
      <c r="T195" s="205"/>
      <c r="AT195" s="206" t="s">
        <v>131</v>
      </c>
      <c r="AU195" s="206" t="s">
        <v>88</v>
      </c>
      <c r="AV195" s="12" t="s">
        <v>88</v>
      </c>
      <c r="AW195" s="12" t="s">
        <v>33</v>
      </c>
      <c r="AX195" s="12" t="s">
        <v>86</v>
      </c>
      <c r="AY195" s="206" t="s">
        <v>122</v>
      </c>
    </row>
    <row r="196" spans="1:65" s="2" customFormat="1" ht="16.5" customHeight="1">
      <c r="A196" s="34"/>
      <c r="B196" s="35"/>
      <c r="C196" s="178" t="s">
        <v>7</v>
      </c>
      <c r="D196" s="178" t="s">
        <v>123</v>
      </c>
      <c r="E196" s="179" t="s">
        <v>290</v>
      </c>
      <c r="F196" s="180" t="s">
        <v>291</v>
      </c>
      <c r="G196" s="181" t="s">
        <v>224</v>
      </c>
      <c r="H196" s="182">
        <v>8.3000000000000007</v>
      </c>
      <c r="I196" s="183"/>
      <c r="J196" s="184">
        <f>ROUND(I196*H196,2)</f>
        <v>0</v>
      </c>
      <c r="K196" s="180" t="s">
        <v>127</v>
      </c>
      <c r="L196" s="39"/>
      <c r="M196" s="185" t="s">
        <v>1</v>
      </c>
      <c r="N196" s="186" t="s">
        <v>43</v>
      </c>
      <c r="O196" s="71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121</v>
      </c>
      <c r="AT196" s="189" t="s">
        <v>123</v>
      </c>
      <c r="AU196" s="189" t="s">
        <v>88</v>
      </c>
      <c r="AY196" s="17" t="s">
        <v>122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86</v>
      </c>
      <c r="BK196" s="190">
        <f>ROUND(I196*H196,2)</f>
        <v>0</v>
      </c>
      <c r="BL196" s="17" t="s">
        <v>121</v>
      </c>
      <c r="BM196" s="189" t="s">
        <v>292</v>
      </c>
    </row>
    <row r="197" spans="1:65" s="2" customFormat="1" ht="11.25">
      <c r="A197" s="34"/>
      <c r="B197" s="35"/>
      <c r="C197" s="36"/>
      <c r="D197" s="191" t="s">
        <v>130</v>
      </c>
      <c r="E197" s="36"/>
      <c r="F197" s="192" t="s">
        <v>293</v>
      </c>
      <c r="G197" s="36"/>
      <c r="H197" s="36"/>
      <c r="I197" s="193"/>
      <c r="J197" s="36"/>
      <c r="K197" s="36"/>
      <c r="L197" s="39"/>
      <c r="M197" s="194"/>
      <c r="N197" s="195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130</v>
      </c>
      <c r="AU197" s="17" t="s">
        <v>88</v>
      </c>
    </row>
    <row r="198" spans="1:65" s="13" customFormat="1" ht="11.25">
      <c r="B198" s="207"/>
      <c r="C198" s="208"/>
      <c r="D198" s="191" t="s">
        <v>131</v>
      </c>
      <c r="E198" s="209" t="s">
        <v>1</v>
      </c>
      <c r="F198" s="210" t="s">
        <v>466</v>
      </c>
      <c r="G198" s="208"/>
      <c r="H198" s="209" t="s">
        <v>1</v>
      </c>
      <c r="I198" s="211"/>
      <c r="J198" s="208"/>
      <c r="K198" s="208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131</v>
      </c>
      <c r="AU198" s="216" t="s">
        <v>88</v>
      </c>
      <c r="AV198" s="13" t="s">
        <v>86</v>
      </c>
      <c r="AW198" s="13" t="s">
        <v>33</v>
      </c>
      <c r="AX198" s="13" t="s">
        <v>78</v>
      </c>
      <c r="AY198" s="216" t="s">
        <v>122</v>
      </c>
    </row>
    <row r="199" spans="1:65" s="12" customFormat="1" ht="11.25">
      <c r="B199" s="196"/>
      <c r="C199" s="197"/>
      <c r="D199" s="191" t="s">
        <v>131</v>
      </c>
      <c r="E199" s="198" t="s">
        <v>1</v>
      </c>
      <c r="F199" s="199" t="s">
        <v>467</v>
      </c>
      <c r="G199" s="197"/>
      <c r="H199" s="200">
        <v>8.3000000000000007</v>
      </c>
      <c r="I199" s="201"/>
      <c r="J199" s="197"/>
      <c r="K199" s="197"/>
      <c r="L199" s="202"/>
      <c r="M199" s="203"/>
      <c r="N199" s="204"/>
      <c r="O199" s="204"/>
      <c r="P199" s="204"/>
      <c r="Q199" s="204"/>
      <c r="R199" s="204"/>
      <c r="S199" s="204"/>
      <c r="T199" s="205"/>
      <c r="AT199" s="206" t="s">
        <v>131</v>
      </c>
      <c r="AU199" s="206" t="s">
        <v>88</v>
      </c>
      <c r="AV199" s="12" t="s">
        <v>88</v>
      </c>
      <c r="AW199" s="12" t="s">
        <v>33</v>
      </c>
      <c r="AX199" s="12" t="s">
        <v>86</v>
      </c>
      <c r="AY199" s="206" t="s">
        <v>122</v>
      </c>
    </row>
    <row r="200" spans="1:65" s="2" customFormat="1" ht="16.5" customHeight="1">
      <c r="A200" s="34"/>
      <c r="B200" s="35"/>
      <c r="C200" s="178" t="s">
        <v>339</v>
      </c>
      <c r="D200" s="178" t="s">
        <v>123</v>
      </c>
      <c r="E200" s="179" t="s">
        <v>468</v>
      </c>
      <c r="F200" s="180" t="s">
        <v>469</v>
      </c>
      <c r="G200" s="181" t="s">
        <v>224</v>
      </c>
      <c r="H200" s="182">
        <v>119</v>
      </c>
      <c r="I200" s="183"/>
      <c r="J200" s="184">
        <f>ROUND(I200*H200,2)</f>
        <v>0</v>
      </c>
      <c r="K200" s="180" t="s">
        <v>127</v>
      </c>
      <c r="L200" s="39"/>
      <c r="M200" s="185" t="s">
        <v>1</v>
      </c>
      <c r="N200" s="186" t="s">
        <v>43</v>
      </c>
      <c r="O200" s="71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121</v>
      </c>
      <c r="AT200" s="189" t="s">
        <v>123</v>
      </c>
      <c r="AU200" s="189" t="s">
        <v>88</v>
      </c>
      <c r="AY200" s="17" t="s">
        <v>122</v>
      </c>
      <c r="BE200" s="190">
        <f>IF(N200="základní",J200,0)</f>
        <v>0</v>
      </c>
      <c r="BF200" s="190">
        <f>IF(N200="snížená",J200,0)</f>
        <v>0</v>
      </c>
      <c r="BG200" s="190">
        <f>IF(N200="zákl. přenesená",J200,0)</f>
        <v>0</v>
      </c>
      <c r="BH200" s="190">
        <f>IF(N200="sníž. přenesená",J200,0)</f>
        <v>0</v>
      </c>
      <c r="BI200" s="190">
        <f>IF(N200="nulová",J200,0)</f>
        <v>0</v>
      </c>
      <c r="BJ200" s="17" t="s">
        <v>86</v>
      </c>
      <c r="BK200" s="190">
        <f>ROUND(I200*H200,2)</f>
        <v>0</v>
      </c>
      <c r="BL200" s="17" t="s">
        <v>121</v>
      </c>
      <c r="BM200" s="189" t="s">
        <v>470</v>
      </c>
    </row>
    <row r="201" spans="1:65" s="2" customFormat="1" ht="11.25">
      <c r="A201" s="34"/>
      <c r="B201" s="35"/>
      <c r="C201" s="36"/>
      <c r="D201" s="191" t="s">
        <v>130</v>
      </c>
      <c r="E201" s="36"/>
      <c r="F201" s="192" t="s">
        <v>471</v>
      </c>
      <c r="G201" s="36"/>
      <c r="H201" s="36"/>
      <c r="I201" s="193"/>
      <c r="J201" s="36"/>
      <c r="K201" s="36"/>
      <c r="L201" s="39"/>
      <c r="M201" s="194"/>
      <c r="N201" s="195"/>
      <c r="O201" s="71"/>
      <c r="P201" s="71"/>
      <c r="Q201" s="71"/>
      <c r="R201" s="71"/>
      <c r="S201" s="71"/>
      <c r="T201" s="72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130</v>
      </c>
      <c r="AU201" s="17" t="s">
        <v>88</v>
      </c>
    </row>
    <row r="202" spans="1:65" s="13" customFormat="1" ht="11.25">
      <c r="B202" s="207"/>
      <c r="C202" s="208"/>
      <c r="D202" s="191" t="s">
        <v>131</v>
      </c>
      <c r="E202" s="209" t="s">
        <v>1</v>
      </c>
      <c r="F202" s="210" t="s">
        <v>472</v>
      </c>
      <c r="G202" s="208"/>
      <c r="H202" s="209" t="s">
        <v>1</v>
      </c>
      <c r="I202" s="211"/>
      <c r="J202" s="208"/>
      <c r="K202" s="208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131</v>
      </c>
      <c r="AU202" s="216" t="s">
        <v>88</v>
      </c>
      <c r="AV202" s="13" t="s">
        <v>86</v>
      </c>
      <c r="AW202" s="13" t="s">
        <v>33</v>
      </c>
      <c r="AX202" s="13" t="s">
        <v>78</v>
      </c>
      <c r="AY202" s="216" t="s">
        <v>122</v>
      </c>
    </row>
    <row r="203" spans="1:65" s="12" customFormat="1" ht="11.25">
      <c r="B203" s="196"/>
      <c r="C203" s="197"/>
      <c r="D203" s="191" t="s">
        <v>131</v>
      </c>
      <c r="E203" s="198" t="s">
        <v>1</v>
      </c>
      <c r="F203" s="199" t="s">
        <v>465</v>
      </c>
      <c r="G203" s="197"/>
      <c r="H203" s="200">
        <v>119</v>
      </c>
      <c r="I203" s="201"/>
      <c r="J203" s="197"/>
      <c r="K203" s="197"/>
      <c r="L203" s="202"/>
      <c r="M203" s="203"/>
      <c r="N203" s="204"/>
      <c r="O203" s="204"/>
      <c r="P203" s="204"/>
      <c r="Q203" s="204"/>
      <c r="R203" s="204"/>
      <c r="S203" s="204"/>
      <c r="T203" s="205"/>
      <c r="AT203" s="206" t="s">
        <v>131</v>
      </c>
      <c r="AU203" s="206" t="s">
        <v>88</v>
      </c>
      <c r="AV203" s="12" t="s">
        <v>88</v>
      </c>
      <c r="AW203" s="12" t="s">
        <v>33</v>
      </c>
      <c r="AX203" s="12" t="s">
        <v>86</v>
      </c>
      <c r="AY203" s="206" t="s">
        <v>122</v>
      </c>
    </row>
    <row r="204" spans="1:65" s="2" customFormat="1" ht="21.75" customHeight="1">
      <c r="A204" s="34"/>
      <c r="B204" s="35"/>
      <c r="C204" s="178" t="s">
        <v>345</v>
      </c>
      <c r="D204" s="178" t="s">
        <v>123</v>
      </c>
      <c r="E204" s="179" t="s">
        <v>310</v>
      </c>
      <c r="F204" s="180" t="s">
        <v>311</v>
      </c>
      <c r="G204" s="181" t="s">
        <v>224</v>
      </c>
      <c r="H204" s="182">
        <v>8.3000000000000007</v>
      </c>
      <c r="I204" s="183"/>
      <c r="J204" s="184">
        <f>ROUND(I204*H204,2)</f>
        <v>0</v>
      </c>
      <c r="K204" s="180" t="s">
        <v>127</v>
      </c>
      <c r="L204" s="39"/>
      <c r="M204" s="185" t="s">
        <v>1</v>
      </c>
      <c r="N204" s="186" t="s">
        <v>43</v>
      </c>
      <c r="O204" s="71"/>
      <c r="P204" s="187">
        <f>O204*H204</f>
        <v>0</v>
      </c>
      <c r="Q204" s="187">
        <v>8.9219999999999994E-2</v>
      </c>
      <c r="R204" s="187">
        <f>Q204*H204</f>
        <v>0.74052600000000002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121</v>
      </c>
      <c r="AT204" s="189" t="s">
        <v>123</v>
      </c>
      <c r="AU204" s="189" t="s">
        <v>88</v>
      </c>
      <c r="AY204" s="17" t="s">
        <v>122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86</v>
      </c>
      <c r="BK204" s="190">
        <f>ROUND(I204*H204,2)</f>
        <v>0</v>
      </c>
      <c r="BL204" s="17" t="s">
        <v>121</v>
      </c>
      <c r="BM204" s="189" t="s">
        <v>312</v>
      </c>
    </row>
    <row r="205" spans="1:65" s="2" customFormat="1" ht="19.5">
      <c r="A205" s="34"/>
      <c r="B205" s="35"/>
      <c r="C205" s="36"/>
      <c r="D205" s="191" t="s">
        <v>130</v>
      </c>
      <c r="E205" s="36"/>
      <c r="F205" s="192" t="s">
        <v>473</v>
      </c>
      <c r="G205" s="36"/>
      <c r="H205" s="36"/>
      <c r="I205" s="193"/>
      <c r="J205" s="36"/>
      <c r="K205" s="36"/>
      <c r="L205" s="39"/>
      <c r="M205" s="194"/>
      <c r="N205" s="195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130</v>
      </c>
      <c r="AU205" s="17" t="s">
        <v>88</v>
      </c>
    </row>
    <row r="206" spans="1:65" s="13" customFormat="1" ht="11.25">
      <c r="B206" s="207"/>
      <c r="C206" s="208"/>
      <c r="D206" s="191" t="s">
        <v>131</v>
      </c>
      <c r="E206" s="209" t="s">
        <v>1</v>
      </c>
      <c r="F206" s="210" t="s">
        <v>474</v>
      </c>
      <c r="G206" s="208"/>
      <c r="H206" s="209" t="s">
        <v>1</v>
      </c>
      <c r="I206" s="211"/>
      <c r="J206" s="208"/>
      <c r="K206" s="208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131</v>
      </c>
      <c r="AU206" s="216" t="s">
        <v>88</v>
      </c>
      <c r="AV206" s="13" t="s">
        <v>86</v>
      </c>
      <c r="AW206" s="13" t="s">
        <v>33</v>
      </c>
      <c r="AX206" s="13" t="s">
        <v>78</v>
      </c>
      <c r="AY206" s="216" t="s">
        <v>122</v>
      </c>
    </row>
    <row r="207" spans="1:65" s="12" customFormat="1" ht="11.25">
      <c r="B207" s="196"/>
      <c r="C207" s="197"/>
      <c r="D207" s="191" t="s">
        <v>131</v>
      </c>
      <c r="E207" s="198" t="s">
        <v>1</v>
      </c>
      <c r="F207" s="199" t="s">
        <v>475</v>
      </c>
      <c r="G207" s="197"/>
      <c r="H207" s="200">
        <v>8.3000000000000007</v>
      </c>
      <c r="I207" s="201"/>
      <c r="J207" s="197"/>
      <c r="K207" s="197"/>
      <c r="L207" s="202"/>
      <c r="M207" s="203"/>
      <c r="N207" s="204"/>
      <c r="O207" s="204"/>
      <c r="P207" s="204"/>
      <c r="Q207" s="204"/>
      <c r="R207" s="204"/>
      <c r="S207" s="204"/>
      <c r="T207" s="205"/>
      <c r="AT207" s="206" t="s">
        <v>131</v>
      </c>
      <c r="AU207" s="206" t="s">
        <v>88</v>
      </c>
      <c r="AV207" s="12" t="s">
        <v>88</v>
      </c>
      <c r="AW207" s="12" t="s">
        <v>33</v>
      </c>
      <c r="AX207" s="12" t="s">
        <v>86</v>
      </c>
      <c r="AY207" s="206" t="s">
        <v>122</v>
      </c>
    </row>
    <row r="208" spans="1:65" s="2" customFormat="1" ht="16.5" customHeight="1">
      <c r="A208" s="34"/>
      <c r="B208" s="35"/>
      <c r="C208" s="239" t="s">
        <v>352</v>
      </c>
      <c r="D208" s="239" t="s">
        <v>317</v>
      </c>
      <c r="E208" s="240" t="s">
        <v>318</v>
      </c>
      <c r="F208" s="241" t="s">
        <v>319</v>
      </c>
      <c r="G208" s="242" t="s">
        <v>224</v>
      </c>
      <c r="H208" s="243">
        <v>8.4659999999999993</v>
      </c>
      <c r="I208" s="244"/>
      <c r="J208" s="245">
        <f>ROUND(I208*H208,2)</f>
        <v>0</v>
      </c>
      <c r="K208" s="241" t="s">
        <v>127</v>
      </c>
      <c r="L208" s="246"/>
      <c r="M208" s="247" t="s">
        <v>1</v>
      </c>
      <c r="N208" s="248" t="s">
        <v>43</v>
      </c>
      <c r="O208" s="71"/>
      <c r="P208" s="187">
        <f>O208*H208</f>
        <v>0</v>
      </c>
      <c r="Q208" s="187">
        <v>0.13100000000000001</v>
      </c>
      <c r="R208" s="187">
        <f>Q208*H208</f>
        <v>1.109046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169</v>
      </c>
      <c r="AT208" s="189" t="s">
        <v>317</v>
      </c>
      <c r="AU208" s="189" t="s">
        <v>88</v>
      </c>
      <c r="AY208" s="17" t="s">
        <v>122</v>
      </c>
      <c r="BE208" s="190">
        <f>IF(N208="základní",J208,0)</f>
        <v>0</v>
      </c>
      <c r="BF208" s="190">
        <f>IF(N208="snížená",J208,0)</f>
        <v>0</v>
      </c>
      <c r="BG208" s="190">
        <f>IF(N208="zákl. přenesená",J208,0)</f>
        <v>0</v>
      </c>
      <c r="BH208" s="190">
        <f>IF(N208="sníž. přenesená",J208,0)</f>
        <v>0</v>
      </c>
      <c r="BI208" s="190">
        <f>IF(N208="nulová",J208,0)</f>
        <v>0</v>
      </c>
      <c r="BJ208" s="17" t="s">
        <v>86</v>
      </c>
      <c r="BK208" s="190">
        <f>ROUND(I208*H208,2)</f>
        <v>0</v>
      </c>
      <c r="BL208" s="17" t="s">
        <v>121</v>
      </c>
      <c r="BM208" s="189" t="s">
        <v>320</v>
      </c>
    </row>
    <row r="209" spans="1:65" s="2" customFormat="1" ht="11.25">
      <c r="A209" s="34"/>
      <c r="B209" s="35"/>
      <c r="C209" s="36"/>
      <c r="D209" s="191" t="s">
        <v>130</v>
      </c>
      <c r="E209" s="36"/>
      <c r="F209" s="192" t="s">
        <v>319</v>
      </c>
      <c r="G209" s="36"/>
      <c r="H209" s="36"/>
      <c r="I209" s="193"/>
      <c r="J209" s="36"/>
      <c r="K209" s="36"/>
      <c r="L209" s="39"/>
      <c r="M209" s="194"/>
      <c r="N209" s="195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130</v>
      </c>
      <c r="AU209" s="17" t="s">
        <v>88</v>
      </c>
    </row>
    <row r="210" spans="1:65" s="12" customFormat="1" ht="11.25">
      <c r="B210" s="196"/>
      <c r="C210" s="197"/>
      <c r="D210" s="191" t="s">
        <v>131</v>
      </c>
      <c r="E210" s="198" t="s">
        <v>1</v>
      </c>
      <c r="F210" s="199" t="s">
        <v>476</v>
      </c>
      <c r="G210" s="197"/>
      <c r="H210" s="200">
        <v>8.3000000000000007</v>
      </c>
      <c r="I210" s="201"/>
      <c r="J210" s="197"/>
      <c r="K210" s="197"/>
      <c r="L210" s="202"/>
      <c r="M210" s="203"/>
      <c r="N210" s="204"/>
      <c r="O210" s="204"/>
      <c r="P210" s="204"/>
      <c r="Q210" s="204"/>
      <c r="R210" s="204"/>
      <c r="S210" s="204"/>
      <c r="T210" s="205"/>
      <c r="AT210" s="206" t="s">
        <v>131</v>
      </c>
      <c r="AU210" s="206" t="s">
        <v>88</v>
      </c>
      <c r="AV210" s="12" t="s">
        <v>88</v>
      </c>
      <c r="AW210" s="12" t="s">
        <v>33</v>
      </c>
      <c r="AX210" s="12" t="s">
        <v>78</v>
      </c>
      <c r="AY210" s="206" t="s">
        <v>122</v>
      </c>
    </row>
    <row r="211" spans="1:65" s="13" customFormat="1" ht="11.25">
      <c r="B211" s="207"/>
      <c r="C211" s="208"/>
      <c r="D211" s="191" t="s">
        <v>131</v>
      </c>
      <c r="E211" s="209" t="s">
        <v>1</v>
      </c>
      <c r="F211" s="210" t="s">
        <v>323</v>
      </c>
      <c r="G211" s="208"/>
      <c r="H211" s="209" t="s">
        <v>1</v>
      </c>
      <c r="I211" s="211"/>
      <c r="J211" s="208"/>
      <c r="K211" s="208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131</v>
      </c>
      <c r="AU211" s="216" t="s">
        <v>88</v>
      </c>
      <c r="AV211" s="13" t="s">
        <v>86</v>
      </c>
      <c r="AW211" s="13" t="s">
        <v>33</v>
      </c>
      <c r="AX211" s="13" t="s">
        <v>78</v>
      </c>
      <c r="AY211" s="216" t="s">
        <v>122</v>
      </c>
    </row>
    <row r="212" spans="1:65" s="15" customFormat="1" ht="11.25">
      <c r="B212" s="228"/>
      <c r="C212" s="229"/>
      <c r="D212" s="191" t="s">
        <v>131</v>
      </c>
      <c r="E212" s="230" t="s">
        <v>1</v>
      </c>
      <c r="F212" s="231" t="s">
        <v>275</v>
      </c>
      <c r="G212" s="229"/>
      <c r="H212" s="232">
        <v>8.3000000000000007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AT212" s="238" t="s">
        <v>131</v>
      </c>
      <c r="AU212" s="238" t="s">
        <v>88</v>
      </c>
      <c r="AV212" s="15" t="s">
        <v>121</v>
      </c>
      <c r="AW212" s="15" t="s">
        <v>33</v>
      </c>
      <c r="AX212" s="15" t="s">
        <v>86</v>
      </c>
      <c r="AY212" s="238" t="s">
        <v>122</v>
      </c>
    </row>
    <row r="213" spans="1:65" s="12" customFormat="1" ht="11.25">
      <c r="B213" s="196"/>
      <c r="C213" s="197"/>
      <c r="D213" s="191" t="s">
        <v>131</v>
      </c>
      <c r="E213" s="197"/>
      <c r="F213" s="199" t="s">
        <v>477</v>
      </c>
      <c r="G213" s="197"/>
      <c r="H213" s="200">
        <v>8.4659999999999993</v>
      </c>
      <c r="I213" s="201"/>
      <c r="J213" s="197"/>
      <c r="K213" s="197"/>
      <c r="L213" s="202"/>
      <c r="M213" s="203"/>
      <c r="N213" s="204"/>
      <c r="O213" s="204"/>
      <c r="P213" s="204"/>
      <c r="Q213" s="204"/>
      <c r="R213" s="204"/>
      <c r="S213" s="204"/>
      <c r="T213" s="205"/>
      <c r="AT213" s="206" t="s">
        <v>131</v>
      </c>
      <c r="AU213" s="206" t="s">
        <v>88</v>
      </c>
      <c r="AV213" s="12" t="s">
        <v>88</v>
      </c>
      <c r="AW213" s="12" t="s">
        <v>4</v>
      </c>
      <c r="AX213" s="12" t="s">
        <v>86</v>
      </c>
      <c r="AY213" s="206" t="s">
        <v>122</v>
      </c>
    </row>
    <row r="214" spans="1:65" s="2" customFormat="1" ht="16.5" customHeight="1">
      <c r="A214" s="34"/>
      <c r="B214" s="35"/>
      <c r="C214" s="178" t="s">
        <v>357</v>
      </c>
      <c r="D214" s="178" t="s">
        <v>123</v>
      </c>
      <c r="E214" s="179" t="s">
        <v>478</v>
      </c>
      <c r="F214" s="180" t="s">
        <v>479</v>
      </c>
      <c r="G214" s="181" t="s">
        <v>224</v>
      </c>
      <c r="H214" s="182">
        <v>119</v>
      </c>
      <c r="I214" s="183"/>
      <c r="J214" s="184">
        <f>ROUND(I214*H214,2)</f>
        <v>0</v>
      </c>
      <c r="K214" s="180" t="s">
        <v>127</v>
      </c>
      <c r="L214" s="39"/>
      <c r="M214" s="185" t="s">
        <v>1</v>
      </c>
      <c r="N214" s="186" t="s">
        <v>43</v>
      </c>
      <c r="O214" s="71"/>
      <c r="P214" s="187">
        <f>O214*H214</f>
        <v>0</v>
      </c>
      <c r="Q214" s="187">
        <v>0.11162</v>
      </c>
      <c r="R214" s="187">
        <f>Q214*H214</f>
        <v>13.282779999999999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121</v>
      </c>
      <c r="AT214" s="189" t="s">
        <v>123</v>
      </c>
      <c r="AU214" s="189" t="s">
        <v>88</v>
      </c>
      <c r="AY214" s="17" t="s">
        <v>122</v>
      </c>
      <c r="BE214" s="190">
        <f>IF(N214="základní",J214,0)</f>
        <v>0</v>
      </c>
      <c r="BF214" s="190">
        <f>IF(N214="snížená",J214,0)</f>
        <v>0</v>
      </c>
      <c r="BG214" s="190">
        <f>IF(N214="zákl. přenesená",J214,0)</f>
        <v>0</v>
      </c>
      <c r="BH214" s="190">
        <f>IF(N214="sníž. přenesená",J214,0)</f>
        <v>0</v>
      </c>
      <c r="BI214" s="190">
        <f>IF(N214="nulová",J214,0)</f>
        <v>0</v>
      </c>
      <c r="BJ214" s="17" t="s">
        <v>86</v>
      </c>
      <c r="BK214" s="190">
        <f>ROUND(I214*H214,2)</f>
        <v>0</v>
      </c>
      <c r="BL214" s="17" t="s">
        <v>121</v>
      </c>
      <c r="BM214" s="189" t="s">
        <v>480</v>
      </c>
    </row>
    <row r="215" spans="1:65" s="2" customFormat="1" ht="29.25">
      <c r="A215" s="34"/>
      <c r="B215" s="35"/>
      <c r="C215" s="36"/>
      <c r="D215" s="191" t="s">
        <v>130</v>
      </c>
      <c r="E215" s="36"/>
      <c r="F215" s="192" t="s">
        <v>481</v>
      </c>
      <c r="G215" s="36"/>
      <c r="H215" s="36"/>
      <c r="I215" s="193"/>
      <c r="J215" s="36"/>
      <c r="K215" s="36"/>
      <c r="L215" s="39"/>
      <c r="M215" s="194"/>
      <c r="N215" s="195"/>
      <c r="O215" s="71"/>
      <c r="P215" s="71"/>
      <c r="Q215" s="71"/>
      <c r="R215" s="71"/>
      <c r="S215" s="71"/>
      <c r="T215" s="72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130</v>
      </c>
      <c r="AU215" s="17" t="s">
        <v>88</v>
      </c>
    </row>
    <row r="216" spans="1:65" s="12" customFormat="1" ht="11.25">
      <c r="B216" s="196"/>
      <c r="C216" s="197"/>
      <c r="D216" s="191" t="s">
        <v>131</v>
      </c>
      <c r="E216" s="198" t="s">
        <v>1</v>
      </c>
      <c r="F216" s="199" t="s">
        <v>482</v>
      </c>
      <c r="G216" s="197"/>
      <c r="H216" s="200">
        <v>119</v>
      </c>
      <c r="I216" s="201"/>
      <c r="J216" s="197"/>
      <c r="K216" s="197"/>
      <c r="L216" s="202"/>
      <c r="M216" s="203"/>
      <c r="N216" s="204"/>
      <c r="O216" s="204"/>
      <c r="P216" s="204"/>
      <c r="Q216" s="204"/>
      <c r="R216" s="204"/>
      <c r="S216" s="204"/>
      <c r="T216" s="205"/>
      <c r="AT216" s="206" t="s">
        <v>131</v>
      </c>
      <c r="AU216" s="206" t="s">
        <v>88</v>
      </c>
      <c r="AV216" s="12" t="s">
        <v>88</v>
      </c>
      <c r="AW216" s="12" t="s">
        <v>33</v>
      </c>
      <c r="AX216" s="12" t="s">
        <v>86</v>
      </c>
      <c r="AY216" s="206" t="s">
        <v>122</v>
      </c>
    </row>
    <row r="217" spans="1:65" s="2" customFormat="1" ht="16.5" customHeight="1">
      <c r="A217" s="34"/>
      <c r="B217" s="35"/>
      <c r="C217" s="239" t="s">
        <v>363</v>
      </c>
      <c r="D217" s="239" t="s">
        <v>317</v>
      </c>
      <c r="E217" s="240" t="s">
        <v>483</v>
      </c>
      <c r="F217" s="241" t="s">
        <v>484</v>
      </c>
      <c r="G217" s="242" t="s">
        <v>224</v>
      </c>
      <c r="H217" s="243">
        <v>34.298999999999999</v>
      </c>
      <c r="I217" s="244"/>
      <c r="J217" s="245">
        <f>ROUND(I217*H217,2)</f>
        <v>0</v>
      </c>
      <c r="K217" s="241" t="s">
        <v>127</v>
      </c>
      <c r="L217" s="246"/>
      <c r="M217" s="247" t="s">
        <v>1</v>
      </c>
      <c r="N217" s="248" t="s">
        <v>43</v>
      </c>
      <c r="O217" s="71"/>
      <c r="P217" s="187">
        <f>O217*H217</f>
        <v>0</v>
      </c>
      <c r="Q217" s="187">
        <v>0.17599999999999999</v>
      </c>
      <c r="R217" s="187">
        <f>Q217*H217</f>
        <v>6.0366239999999998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169</v>
      </c>
      <c r="AT217" s="189" t="s">
        <v>317</v>
      </c>
      <c r="AU217" s="189" t="s">
        <v>88</v>
      </c>
      <c r="AY217" s="17" t="s">
        <v>122</v>
      </c>
      <c r="BE217" s="190">
        <f>IF(N217="základní",J217,0)</f>
        <v>0</v>
      </c>
      <c r="BF217" s="190">
        <f>IF(N217="snížená",J217,0)</f>
        <v>0</v>
      </c>
      <c r="BG217" s="190">
        <f>IF(N217="zákl. přenesená",J217,0)</f>
        <v>0</v>
      </c>
      <c r="BH217" s="190">
        <f>IF(N217="sníž. přenesená",J217,0)</f>
        <v>0</v>
      </c>
      <c r="BI217" s="190">
        <f>IF(N217="nulová",J217,0)</f>
        <v>0</v>
      </c>
      <c r="BJ217" s="17" t="s">
        <v>86</v>
      </c>
      <c r="BK217" s="190">
        <f>ROUND(I217*H217,2)</f>
        <v>0</v>
      </c>
      <c r="BL217" s="17" t="s">
        <v>121</v>
      </c>
      <c r="BM217" s="189" t="s">
        <v>485</v>
      </c>
    </row>
    <row r="218" spans="1:65" s="2" customFormat="1" ht="11.25">
      <c r="A218" s="34"/>
      <c r="B218" s="35"/>
      <c r="C218" s="36"/>
      <c r="D218" s="191" t="s">
        <v>130</v>
      </c>
      <c r="E218" s="36"/>
      <c r="F218" s="192" t="s">
        <v>484</v>
      </c>
      <c r="G218" s="36"/>
      <c r="H218" s="36"/>
      <c r="I218" s="193"/>
      <c r="J218" s="36"/>
      <c r="K218" s="36"/>
      <c r="L218" s="39"/>
      <c r="M218" s="194"/>
      <c r="N218" s="195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130</v>
      </c>
      <c r="AU218" s="17" t="s">
        <v>88</v>
      </c>
    </row>
    <row r="219" spans="1:65" s="12" customFormat="1" ht="11.25">
      <c r="B219" s="196"/>
      <c r="C219" s="197"/>
      <c r="D219" s="191" t="s">
        <v>131</v>
      </c>
      <c r="E219" s="198" t="s">
        <v>1</v>
      </c>
      <c r="F219" s="199" t="s">
        <v>486</v>
      </c>
      <c r="G219" s="197"/>
      <c r="H219" s="200">
        <v>33.299999999999997</v>
      </c>
      <c r="I219" s="201"/>
      <c r="J219" s="197"/>
      <c r="K219" s="197"/>
      <c r="L219" s="202"/>
      <c r="M219" s="203"/>
      <c r="N219" s="204"/>
      <c r="O219" s="204"/>
      <c r="P219" s="204"/>
      <c r="Q219" s="204"/>
      <c r="R219" s="204"/>
      <c r="S219" s="204"/>
      <c r="T219" s="205"/>
      <c r="AT219" s="206" t="s">
        <v>131</v>
      </c>
      <c r="AU219" s="206" t="s">
        <v>88</v>
      </c>
      <c r="AV219" s="12" t="s">
        <v>88</v>
      </c>
      <c r="AW219" s="12" t="s">
        <v>33</v>
      </c>
      <c r="AX219" s="12" t="s">
        <v>86</v>
      </c>
      <c r="AY219" s="206" t="s">
        <v>122</v>
      </c>
    </row>
    <row r="220" spans="1:65" s="13" customFormat="1" ht="11.25">
      <c r="B220" s="207"/>
      <c r="C220" s="208"/>
      <c r="D220" s="191" t="s">
        <v>131</v>
      </c>
      <c r="E220" s="209" t="s">
        <v>1</v>
      </c>
      <c r="F220" s="210" t="s">
        <v>487</v>
      </c>
      <c r="G220" s="208"/>
      <c r="H220" s="209" t="s">
        <v>1</v>
      </c>
      <c r="I220" s="211"/>
      <c r="J220" s="208"/>
      <c r="K220" s="208"/>
      <c r="L220" s="212"/>
      <c r="M220" s="213"/>
      <c r="N220" s="214"/>
      <c r="O220" s="214"/>
      <c r="P220" s="214"/>
      <c r="Q220" s="214"/>
      <c r="R220" s="214"/>
      <c r="S220" s="214"/>
      <c r="T220" s="215"/>
      <c r="AT220" s="216" t="s">
        <v>131</v>
      </c>
      <c r="AU220" s="216" t="s">
        <v>88</v>
      </c>
      <c r="AV220" s="13" t="s">
        <v>86</v>
      </c>
      <c r="AW220" s="13" t="s">
        <v>33</v>
      </c>
      <c r="AX220" s="13" t="s">
        <v>78</v>
      </c>
      <c r="AY220" s="216" t="s">
        <v>122</v>
      </c>
    </row>
    <row r="221" spans="1:65" s="12" customFormat="1" ht="11.25">
      <c r="B221" s="196"/>
      <c r="C221" s="197"/>
      <c r="D221" s="191" t="s">
        <v>131</v>
      </c>
      <c r="E221" s="197"/>
      <c r="F221" s="199" t="s">
        <v>488</v>
      </c>
      <c r="G221" s="197"/>
      <c r="H221" s="200">
        <v>34.298999999999999</v>
      </c>
      <c r="I221" s="201"/>
      <c r="J221" s="197"/>
      <c r="K221" s="197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131</v>
      </c>
      <c r="AU221" s="206" t="s">
        <v>88</v>
      </c>
      <c r="AV221" s="12" t="s">
        <v>88</v>
      </c>
      <c r="AW221" s="12" t="s">
        <v>4</v>
      </c>
      <c r="AX221" s="12" t="s">
        <v>86</v>
      </c>
      <c r="AY221" s="206" t="s">
        <v>122</v>
      </c>
    </row>
    <row r="222" spans="1:65" s="2" customFormat="1" ht="16.5" customHeight="1">
      <c r="A222" s="34"/>
      <c r="B222" s="35"/>
      <c r="C222" s="239" t="s">
        <v>368</v>
      </c>
      <c r="D222" s="239" t="s">
        <v>317</v>
      </c>
      <c r="E222" s="240" t="s">
        <v>489</v>
      </c>
      <c r="F222" s="241" t="s">
        <v>490</v>
      </c>
      <c r="G222" s="242" t="s">
        <v>224</v>
      </c>
      <c r="H222" s="243">
        <v>88.271000000000001</v>
      </c>
      <c r="I222" s="244"/>
      <c r="J222" s="245">
        <f>ROUND(I222*H222,2)</f>
        <v>0</v>
      </c>
      <c r="K222" s="241" t="s">
        <v>127</v>
      </c>
      <c r="L222" s="246"/>
      <c r="M222" s="247" t="s">
        <v>1</v>
      </c>
      <c r="N222" s="248" t="s">
        <v>43</v>
      </c>
      <c r="O222" s="71"/>
      <c r="P222" s="187">
        <f>O222*H222</f>
        <v>0</v>
      </c>
      <c r="Q222" s="187">
        <v>0.17599999999999999</v>
      </c>
      <c r="R222" s="187">
        <f>Q222*H222</f>
        <v>15.535696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169</v>
      </c>
      <c r="AT222" s="189" t="s">
        <v>317</v>
      </c>
      <c r="AU222" s="189" t="s">
        <v>88</v>
      </c>
      <c r="AY222" s="17" t="s">
        <v>122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86</v>
      </c>
      <c r="BK222" s="190">
        <f>ROUND(I222*H222,2)</f>
        <v>0</v>
      </c>
      <c r="BL222" s="17" t="s">
        <v>121</v>
      </c>
      <c r="BM222" s="189" t="s">
        <v>491</v>
      </c>
    </row>
    <row r="223" spans="1:65" s="2" customFormat="1" ht="11.25">
      <c r="A223" s="34"/>
      <c r="B223" s="35"/>
      <c r="C223" s="36"/>
      <c r="D223" s="191" t="s">
        <v>130</v>
      </c>
      <c r="E223" s="36"/>
      <c r="F223" s="192" t="s">
        <v>490</v>
      </c>
      <c r="G223" s="36"/>
      <c r="H223" s="36"/>
      <c r="I223" s="193"/>
      <c r="J223" s="36"/>
      <c r="K223" s="36"/>
      <c r="L223" s="39"/>
      <c r="M223" s="194"/>
      <c r="N223" s="195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130</v>
      </c>
      <c r="AU223" s="17" t="s">
        <v>88</v>
      </c>
    </row>
    <row r="224" spans="1:65" s="12" customFormat="1" ht="11.25">
      <c r="B224" s="196"/>
      <c r="C224" s="197"/>
      <c r="D224" s="191" t="s">
        <v>131</v>
      </c>
      <c r="E224" s="198" t="s">
        <v>1</v>
      </c>
      <c r="F224" s="199" t="s">
        <v>492</v>
      </c>
      <c r="G224" s="197"/>
      <c r="H224" s="200">
        <v>85.7</v>
      </c>
      <c r="I224" s="201"/>
      <c r="J224" s="197"/>
      <c r="K224" s="197"/>
      <c r="L224" s="202"/>
      <c r="M224" s="203"/>
      <c r="N224" s="204"/>
      <c r="O224" s="204"/>
      <c r="P224" s="204"/>
      <c r="Q224" s="204"/>
      <c r="R224" s="204"/>
      <c r="S224" s="204"/>
      <c r="T224" s="205"/>
      <c r="AT224" s="206" t="s">
        <v>131</v>
      </c>
      <c r="AU224" s="206" t="s">
        <v>88</v>
      </c>
      <c r="AV224" s="12" t="s">
        <v>88</v>
      </c>
      <c r="AW224" s="12" t="s">
        <v>33</v>
      </c>
      <c r="AX224" s="12" t="s">
        <v>86</v>
      </c>
      <c r="AY224" s="206" t="s">
        <v>122</v>
      </c>
    </row>
    <row r="225" spans="1:65" s="13" customFormat="1" ht="11.25">
      <c r="B225" s="207"/>
      <c r="C225" s="208"/>
      <c r="D225" s="191" t="s">
        <v>131</v>
      </c>
      <c r="E225" s="209" t="s">
        <v>1</v>
      </c>
      <c r="F225" s="210" t="s">
        <v>487</v>
      </c>
      <c r="G225" s="208"/>
      <c r="H225" s="209" t="s">
        <v>1</v>
      </c>
      <c r="I225" s="211"/>
      <c r="J225" s="208"/>
      <c r="K225" s="208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131</v>
      </c>
      <c r="AU225" s="216" t="s">
        <v>88</v>
      </c>
      <c r="AV225" s="13" t="s">
        <v>86</v>
      </c>
      <c r="AW225" s="13" t="s">
        <v>33</v>
      </c>
      <c r="AX225" s="13" t="s">
        <v>78</v>
      </c>
      <c r="AY225" s="216" t="s">
        <v>122</v>
      </c>
    </row>
    <row r="226" spans="1:65" s="12" customFormat="1" ht="11.25">
      <c r="B226" s="196"/>
      <c r="C226" s="197"/>
      <c r="D226" s="191" t="s">
        <v>131</v>
      </c>
      <c r="E226" s="197"/>
      <c r="F226" s="199" t="s">
        <v>493</v>
      </c>
      <c r="G226" s="197"/>
      <c r="H226" s="200">
        <v>88.271000000000001</v>
      </c>
      <c r="I226" s="201"/>
      <c r="J226" s="197"/>
      <c r="K226" s="197"/>
      <c r="L226" s="202"/>
      <c r="M226" s="203"/>
      <c r="N226" s="204"/>
      <c r="O226" s="204"/>
      <c r="P226" s="204"/>
      <c r="Q226" s="204"/>
      <c r="R226" s="204"/>
      <c r="S226" s="204"/>
      <c r="T226" s="205"/>
      <c r="AT226" s="206" t="s">
        <v>131</v>
      </c>
      <c r="AU226" s="206" t="s">
        <v>88</v>
      </c>
      <c r="AV226" s="12" t="s">
        <v>88</v>
      </c>
      <c r="AW226" s="12" t="s">
        <v>4</v>
      </c>
      <c r="AX226" s="12" t="s">
        <v>86</v>
      </c>
      <c r="AY226" s="206" t="s">
        <v>122</v>
      </c>
    </row>
    <row r="227" spans="1:65" s="11" customFormat="1" ht="22.9" customHeight="1">
      <c r="B227" s="164"/>
      <c r="C227" s="165"/>
      <c r="D227" s="166" t="s">
        <v>77</v>
      </c>
      <c r="E227" s="226" t="s">
        <v>169</v>
      </c>
      <c r="F227" s="226" t="s">
        <v>332</v>
      </c>
      <c r="G227" s="165"/>
      <c r="H227" s="165"/>
      <c r="I227" s="168"/>
      <c r="J227" s="227">
        <f>BK227</f>
        <v>0</v>
      </c>
      <c r="K227" s="165"/>
      <c r="L227" s="170"/>
      <c r="M227" s="171"/>
      <c r="N227" s="172"/>
      <c r="O227" s="172"/>
      <c r="P227" s="173">
        <f>SUM(P228:P230)</f>
        <v>0</v>
      </c>
      <c r="Q227" s="172"/>
      <c r="R227" s="173">
        <f>SUM(R228:R230)</f>
        <v>0.93324000000000007</v>
      </c>
      <c r="S227" s="172"/>
      <c r="T227" s="174">
        <f>SUM(T228:T230)</f>
        <v>0</v>
      </c>
      <c r="AR227" s="175" t="s">
        <v>86</v>
      </c>
      <c r="AT227" s="176" t="s">
        <v>77</v>
      </c>
      <c r="AU227" s="176" t="s">
        <v>86</v>
      </c>
      <c r="AY227" s="175" t="s">
        <v>122</v>
      </c>
      <c r="BK227" s="177">
        <f>SUM(BK228:BK230)</f>
        <v>0</v>
      </c>
    </row>
    <row r="228" spans="1:65" s="2" customFormat="1" ht="21.75" customHeight="1">
      <c r="A228" s="34"/>
      <c r="B228" s="35"/>
      <c r="C228" s="178" t="s">
        <v>374</v>
      </c>
      <c r="D228" s="178" t="s">
        <v>123</v>
      </c>
      <c r="E228" s="179" t="s">
        <v>333</v>
      </c>
      <c r="F228" s="180" t="s">
        <v>334</v>
      </c>
      <c r="G228" s="181" t="s">
        <v>213</v>
      </c>
      <c r="H228" s="182">
        <v>3</v>
      </c>
      <c r="I228" s="183"/>
      <c r="J228" s="184">
        <f>ROUND(I228*H228,2)</f>
        <v>0</v>
      </c>
      <c r="K228" s="180" t="s">
        <v>127</v>
      </c>
      <c r="L228" s="39"/>
      <c r="M228" s="185" t="s">
        <v>1</v>
      </c>
      <c r="N228" s="186" t="s">
        <v>43</v>
      </c>
      <c r="O228" s="71"/>
      <c r="P228" s="187">
        <f>O228*H228</f>
        <v>0</v>
      </c>
      <c r="Q228" s="187">
        <v>0.31108000000000002</v>
      </c>
      <c r="R228" s="187">
        <f>Q228*H228</f>
        <v>0.93324000000000007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121</v>
      </c>
      <c r="AT228" s="189" t="s">
        <v>123</v>
      </c>
      <c r="AU228" s="189" t="s">
        <v>88</v>
      </c>
      <c r="AY228" s="17" t="s">
        <v>122</v>
      </c>
      <c r="BE228" s="190">
        <f>IF(N228="základní",J228,0)</f>
        <v>0</v>
      </c>
      <c r="BF228" s="190">
        <f>IF(N228="snížená",J228,0)</f>
        <v>0</v>
      </c>
      <c r="BG228" s="190">
        <f>IF(N228="zákl. přenesená",J228,0)</f>
        <v>0</v>
      </c>
      <c r="BH228" s="190">
        <f>IF(N228="sníž. přenesená",J228,0)</f>
        <v>0</v>
      </c>
      <c r="BI228" s="190">
        <f>IF(N228="nulová",J228,0)</f>
        <v>0</v>
      </c>
      <c r="BJ228" s="17" t="s">
        <v>86</v>
      </c>
      <c r="BK228" s="190">
        <f>ROUND(I228*H228,2)</f>
        <v>0</v>
      </c>
      <c r="BL228" s="17" t="s">
        <v>121</v>
      </c>
      <c r="BM228" s="189" t="s">
        <v>335</v>
      </c>
    </row>
    <row r="229" spans="1:65" s="2" customFormat="1" ht="11.25">
      <c r="A229" s="34"/>
      <c r="B229" s="35"/>
      <c r="C229" s="36"/>
      <c r="D229" s="191" t="s">
        <v>130</v>
      </c>
      <c r="E229" s="36"/>
      <c r="F229" s="192" t="s">
        <v>336</v>
      </c>
      <c r="G229" s="36"/>
      <c r="H229" s="36"/>
      <c r="I229" s="193"/>
      <c r="J229" s="36"/>
      <c r="K229" s="36"/>
      <c r="L229" s="39"/>
      <c r="M229" s="194"/>
      <c r="N229" s="195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130</v>
      </c>
      <c r="AU229" s="17" t="s">
        <v>88</v>
      </c>
    </row>
    <row r="230" spans="1:65" s="12" customFormat="1" ht="11.25">
      <c r="B230" s="196"/>
      <c r="C230" s="197"/>
      <c r="D230" s="191" t="s">
        <v>131</v>
      </c>
      <c r="E230" s="198" t="s">
        <v>1</v>
      </c>
      <c r="F230" s="199" t="s">
        <v>494</v>
      </c>
      <c r="G230" s="197"/>
      <c r="H230" s="200">
        <v>3</v>
      </c>
      <c r="I230" s="201"/>
      <c r="J230" s="197"/>
      <c r="K230" s="197"/>
      <c r="L230" s="202"/>
      <c r="M230" s="203"/>
      <c r="N230" s="204"/>
      <c r="O230" s="204"/>
      <c r="P230" s="204"/>
      <c r="Q230" s="204"/>
      <c r="R230" s="204"/>
      <c r="S230" s="204"/>
      <c r="T230" s="205"/>
      <c r="AT230" s="206" t="s">
        <v>131</v>
      </c>
      <c r="AU230" s="206" t="s">
        <v>88</v>
      </c>
      <c r="AV230" s="12" t="s">
        <v>88</v>
      </c>
      <c r="AW230" s="12" t="s">
        <v>33</v>
      </c>
      <c r="AX230" s="12" t="s">
        <v>86</v>
      </c>
      <c r="AY230" s="206" t="s">
        <v>122</v>
      </c>
    </row>
    <row r="231" spans="1:65" s="11" customFormat="1" ht="22.9" customHeight="1">
      <c r="B231" s="164"/>
      <c r="C231" s="165"/>
      <c r="D231" s="166" t="s">
        <v>77</v>
      </c>
      <c r="E231" s="226" t="s">
        <v>174</v>
      </c>
      <c r="F231" s="226" t="s">
        <v>338</v>
      </c>
      <c r="G231" s="165"/>
      <c r="H231" s="165"/>
      <c r="I231" s="168"/>
      <c r="J231" s="227">
        <f>BK231</f>
        <v>0</v>
      </c>
      <c r="K231" s="165"/>
      <c r="L231" s="170"/>
      <c r="M231" s="171"/>
      <c r="N231" s="172"/>
      <c r="O231" s="172"/>
      <c r="P231" s="173">
        <f>SUM(P232:P243)</f>
        <v>0</v>
      </c>
      <c r="Q231" s="172"/>
      <c r="R231" s="173">
        <f>SUM(R232:R243)</f>
        <v>3.6871100000000006</v>
      </c>
      <c r="S231" s="172"/>
      <c r="T231" s="174">
        <f>SUM(T232:T243)</f>
        <v>0</v>
      </c>
      <c r="AR231" s="175" t="s">
        <v>86</v>
      </c>
      <c r="AT231" s="176" t="s">
        <v>77</v>
      </c>
      <c r="AU231" s="176" t="s">
        <v>86</v>
      </c>
      <c r="AY231" s="175" t="s">
        <v>122</v>
      </c>
      <c r="BK231" s="177">
        <f>SUM(BK232:BK243)</f>
        <v>0</v>
      </c>
    </row>
    <row r="232" spans="1:65" s="2" customFormat="1" ht="16.5" customHeight="1">
      <c r="A232" s="34"/>
      <c r="B232" s="35"/>
      <c r="C232" s="178" t="s">
        <v>379</v>
      </c>
      <c r="D232" s="178" t="s">
        <v>123</v>
      </c>
      <c r="E232" s="179" t="s">
        <v>346</v>
      </c>
      <c r="F232" s="180" t="s">
        <v>347</v>
      </c>
      <c r="G232" s="181" t="s">
        <v>230</v>
      </c>
      <c r="H232" s="182">
        <v>10.4</v>
      </c>
      <c r="I232" s="183"/>
      <c r="J232" s="184">
        <f>ROUND(I232*H232,2)</f>
        <v>0</v>
      </c>
      <c r="K232" s="180" t="s">
        <v>127</v>
      </c>
      <c r="L232" s="39"/>
      <c r="M232" s="185" t="s">
        <v>1</v>
      </c>
      <c r="N232" s="186" t="s">
        <v>43</v>
      </c>
      <c r="O232" s="71"/>
      <c r="P232" s="187">
        <f>O232*H232</f>
        <v>0</v>
      </c>
      <c r="Q232" s="187">
        <v>0.15540000000000001</v>
      </c>
      <c r="R232" s="187">
        <f>Q232*H232</f>
        <v>1.6161600000000003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121</v>
      </c>
      <c r="AT232" s="189" t="s">
        <v>123</v>
      </c>
      <c r="AU232" s="189" t="s">
        <v>88</v>
      </c>
      <c r="AY232" s="17" t="s">
        <v>122</v>
      </c>
      <c r="BE232" s="190">
        <f>IF(N232="základní",J232,0)</f>
        <v>0</v>
      </c>
      <c r="BF232" s="190">
        <f>IF(N232="snížená",J232,0)</f>
        <v>0</v>
      </c>
      <c r="BG232" s="190">
        <f>IF(N232="zákl. přenesená",J232,0)</f>
        <v>0</v>
      </c>
      <c r="BH232" s="190">
        <f>IF(N232="sníž. přenesená",J232,0)</f>
        <v>0</v>
      </c>
      <c r="BI232" s="190">
        <f>IF(N232="nulová",J232,0)</f>
        <v>0</v>
      </c>
      <c r="BJ232" s="17" t="s">
        <v>86</v>
      </c>
      <c r="BK232" s="190">
        <f>ROUND(I232*H232,2)</f>
        <v>0</v>
      </c>
      <c r="BL232" s="17" t="s">
        <v>121</v>
      </c>
      <c r="BM232" s="189" t="s">
        <v>348</v>
      </c>
    </row>
    <row r="233" spans="1:65" s="2" customFormat="1" ht="19.5">
      <c r="A233" s="34"/>
      <c r="B233" s="35"/>
      <c r="C233" s="36"/>
      <c r="D233" s="191" t="s">
        <v>130</v>
      </c>
      <c r="E233" s="36"/>
      <c r="F233" s="192" t="s">
        <v>349</v>
      </c>
      <c r="G233" s="36"/>
      <c r="H233" s="36"/>
      <c r="I233" s="193"/>
      <c r="J233" s="36"/>
      <c r="K233" s="36"/>
      <c r="L233" s="39"/>
      <c r="M233" s="194"/>
      <c r="N233" s="195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130</v>
      </c>
      <c r="AU233" s="17" t="s">
        <v>88</v>
      </c>
    </row>
    <row r="234" spans="1:65" s="12" customFormat="1" ht="11.25">
      <c r="B234" s="196"/>
      <c r="C234" s="197"/>
      <c r="D234" s="191" t="s">
        <v>131</v>
      </c>
      <c r="E234" s="198" t="s">
        <v>1</v>
      </c>
      <c r="F234" s="199" t="s">
        <v>495</v>
      </c>
      <c r="G234" s="197"/>
      <c r="H234" s="200">
        <v>10.4</v>
      </c>
      <c r="I234" s="201"/>
      <c r="J234" s="197"/>
      <c r="K234" s="197"/>
      <c r="L234" s="202"/>
      <c r="M234" s="203"/>
      <c r="N234" s="204"/>
      <c r="O234" s="204"/>
      <c r="P234" s="204"/>
      <c r="Q234" s="204"/>
      <c r="R234" s="204"/>
      <c r="S234" s="204"/>
      <c r="T234" s="205"/>
      <c r="AT234" s="206" t="s">
        <v>131</v>
      </c>
      <c r="AU234" s="206" t="s">
        <v>88</v>
      </c>
      <c r="AV234" s="12" t="s">
        <v>88</v>
      </c>
      <c r="AW234" s="12" t="s">
        <v>33</v>
      </c>
      <c r="AX234" s="12" t="s">
        <v>86</v>
      </c>
      <c r="AY234" s="206" t="s">
        <v>122</v>
      </c>
    </row>
    <row r="235" spans="1:65" s="2" customFormat="1" ht="16.5" customHeight="1">
      <c r="A235" s="34"/>
      <c r="B235" s="35"/>
      <c r="C235" s="239" t="s">
        <v>385</v>
      </c>
      <c r="D235" s="239" t="s">
        <v>317</v>
      </c>
      <c r="E235" s="240" t="s">
        <v>353</v>
      </c>
      <c r="F235" s="241" t="s">
        <v>354</v>
      </c>
      <c r="G235" s="242" t="s">
        <v>230</v>
      </c>
      <c r="H235" s="243">
        <v>10.4</v>
      </c>
      <c r="I235" s="244"/>
      <c r="J235" s="245">
        <f>ROUND(I235*H235,2)</f>
        <v>0</v>
      </c>
      <c r="K235" s="241" t="s">
        <v>127</v>
      </c>
      <c r="L235" s="246"/>
      <c r="M235" s="247" t="s">
        <v>1</v>
      </c>
      <c r="N235" s="248" t="s">
        <v>43</v>
      </c>
      <c r="O235" s="71"/>
      <c r="P235" s="187">
        <f>O235*H235</f>
        <v>0</v>
      </c>
      <c r="Q235" s="187">
        <v>0.08</v>
      </c>
      <c r="R235" s="187">
        <f>Q235*H235</f>
        <v>0.83200000000000007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169</v>
      </c>
      <c r="AT235" s="189" t="s">
        <v>317</v>
      </c>
      <c r="AU235" s="189" t="s">
        <v>88</v>
      </c>
      <c r="AY235" s="17" t="s">
        <v>122</v>
      </c>
      <c r="BE235" s="190">
        <f>IF(N235="základní",J235,0)</f>
        <v>0</v>
      </c>
      <c r="BF235" s="190">
        <f>IF(N235="snížená",J235,0)</f>
        <v>0</v>
      </c>
      <c r="BG235" s="190">
        <f>IF(N235="zákl. přenesená",J235,0)</f>
        <v>0</v>
      </c>
      <c r="BH235" s="190">
        <f>IF(N235="sníž. přenesená",J235,0)</f>
        <v>0</v>
      </c>
      <c r="BI235" s="190">
        <f>IF(N235="nulová",J235,0)</f>
        <v>0</v>
      </c>
      <c r="BJ235" s="17" t="s">
        <v>86</v>
      </c>
      <c r="BK235" s="190">
        <f>ROUND(I235*H235,2)</f>
        <v>0</v>
      </c>
      <c r="BL235" s="17" t="s">
        <v>121</v>
      </c>
      <c r="BM235" s="189" t="s">
        <v>355</v>
      </c>
    </row>
    <row r="236" spans="1:65" s="2" customFormat="1" ht="11.25">
      <c r="A236" s="34"/>
      <c r="B236" s="35"/>
      <c r="C236" s="36"/>
      <c r="D236" s="191" t="s">
        <v>130</v>
      </c>
      <c r="E236" s="36"/>
      <c r="F236" s="192" t="s">
        <v>354</v>
      </c>
      <c r="G236" s="36"/>
      <c r="H236" s="36"/>
      <c r="I236" s="193"/>
      <c r="J236" s="36"/>
      <c r="K236" s="36"/>
      <c r="L236" s="39"/>
      <c r="M236" s="194"/>
      <c r="N236" s="195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130</v>
      </c>
      <c r="AU236" s="17" t="s">
        <v>88</v>
      </c>
    </row>
    <row r="237" spans="1:65" s="12" customFormat="1" ht="11.25">
      <c r="B237" s="196"/>
      <c r="C237" s="197"/>
      <c r="D237" s="191" t="s">
        <v>131</v>
      </c>
      <c r="E237" s="198" t="s">
        <v>1</v>
      </c>
      <c r="F237" s="199" t="s">
        <v>496</v>
      </c>
      <c r="G237" s="197"/>
      <c r="H237" s="200">
        <v>10.4</v>
      </c>
      <c r="I237" s="201"/>
      <c r="J237" s="197"/>
      <c r="K237" s="197"/>
      <c r="L237" s="202"/>
      <c r="M237" s="203"/>
      <c r="N237" s="204"/>
      <c r="O237" s="204"/>
      <c r="P237" s="204"/>
      <c r="Q237" s="204"/>
      <c r="R237" s="204"/>
      <c r="S237" s="204"/>
      <c r="T237" s="205"/>
      <c r="AT237" s="206" t="s">
        <v>131</v>
      </c>
      <c r="AU237" s="206" t="s">
        <v>88</v>
      </c>
      <c r="AV237" s="12" t="s">
        <v>88</v>
      </c>
      <c r="AW237" s="12" t="s">
        <v>33</v>
      </c>
      <c r="AX237" s="12" t="s">
        <v>86</v>
      </c>
      <c r="AY237" s="206" t="s">
        <v>122</v>
      </c>
    </row>
    <row r="238" spans="1:65" s="2" customFormat="1" ht="16.5" customHeight="1">
      <c r="A238" s="34"/>
      <c r="B238" s="35"/>
      <c r="C238" s="178" t="s">
        <v>391</v>
      </c>
      <c r="D238" s="178" t="s">
        <v>123</v>
      </c>
      <c r="E238" s="179" t="s">
        <v>358</v>
      </c>
      <c r="F238" s="180" t="s">
        <v>359</v>
      </c>
      <c r="G238" s="181" t="s">
        <v>230</v>
      </c>
      <c r="H238" s="182">
        <v>7.1</v>
      </c>
      <c r="I238" s="183"/>
      <c r="J238" s="184">
        <f>ROUND(I238*H238,2)</f>
        <v>0</v>
      </c>
      <c r="K238" s="180" t="s">
        <v>127</v>
      </c>
      <c r="L238" s="39"/>
      <c r="M238" s="185" t="s">
        <v>1</v>
      </c>
      <c r="N238" s="186" t="s">
        <v>43</v>
      </c>
      <c r="O238" s="71"/>
      <c r="P238" s="187">
        <f>O238*H238</f>
        <v>0</v>
      </c>
      <c r="Q238" s="187">
        <v>0.1295</v>
      </c>
      <c r="R238" s="187">
        <f>Q238*H238</f>
        <v>0.91944999999999999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121</v>
      </c>
      <c r="AT238" s="189" t="s">
        <v>123</v>
      </c>
      <c r="AU238" s="189" t="s">
        <v>88</v>
      </c>
      <c r="AY238" s="17" t="s">
        <v>122</v>
      </c>
      <c r="BE238" s="190">
        <f>IF(N238="základní",J238,0)</f>
        <v>0</v>
      </c>
      <c r="BF238" s="190">
        <f>IF(N238="snížená",J238,0)</f>
        <v>0</v>
      </c>
      <c r="BG238" s="190">
        <f>IF(N238="zákl. přenesená",J238,0)</f>
        <v>0</v>
      </c>
      <c r="BH238" s="190">
        <f>IF(N238="sníž. přenesená",J238,0)</f>
        <v>0</v>
      </c>
      <c r="BI238" s="190">
        <f>IF(N238="nulová",J238,0)</f>
        <v>0</v>
      </c>
      <c r="BJ238" s="17" t="s">
        <v>86</v>
      </c>
      <c r="BK238" s="190">
        <f>ROUND(I238*H238,2)</f>
        <v>0</v>
      </c>
      <c r="BL238" s="17" t="s">
        <v>121</v>
      </c>
      <c r="BM238" s="189" t="s">
        <v>360</v>
      </c>
    </row>
    <row r="239" spans="1:65" s="2" customFormat="1" ht="19.5">
      <c r="A239" s="34"/>
      <c r="B239" s="35"/>
      <c r="C239" s="36"/>
      <c r="D239" s="191" t="s">
        <v>130</v>
      </c>
      <c r="E239" s="36"/>
      <c r="F239" s="192" t="s">
        <v>361</v>
      </c>
      <c r="G239" s="36"/>
      <c r="H239" s="36"/>
      <c r="I239" s="193"/>
      <c r="J239" s="36"/>
      <c r="K239" s="36"/>
      <c r="L239" s="39"/>
      <c r="M239" s="194"/>
      <c r="N239" s="195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130</v>
      </c>
      <c r="AU239" s="17" t="s">
        <v>88</v>
      </c>
    </row>
    <row r="240" spans="1:65" s="12" customFormat="1" ht="11.25">
      <c r="B240" s="196"/>
      <c r="C240" s="197"/>
      <c r="D240" s="191" t="s">
        <v>131</v>
      </c>
      <c r="E240" s="198" t="s">
        <v>1</v>
      </c>
      <c r="F240" s="199" t="s">
        <v>497</v>
      </c>
      <c r="G240" s="197"/>
      <c r="H240" s="200">
        <v>7.1</v>
      </c>
      <c r="I240" s="201"/>
      <c r="J240" s="197"/>
      <c r="K240" s="197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131</v>
      </c>
      <c r="AU240" s="206" t="s">
        <v>88</v>
      </c>
      <c r="AV240" s="12" t="s">
        <v>88</v>
      </c>
      <c r="AW240" s="12" t="s">
        <v>33</v>
      </c>
      <c r="AX240" s="12" t="s">
        <v>86</v>
      </c>
      <c r="AY240" s="206" t="s">
        <v>122</v>
      </c>
    </row>
    <row r="241" spans="1:65" s="2" customFormat="1" ht="16.5" customHeight="1">
      <c r="A241" s="34"/>
      <c r="B241" s="35"/>
      <c r="C241" s="239" t="s">
        <v>398</v>
      </c>
      <c r="D241" s="239" t="s">
        <v>317</v>
      </c>
      <c r="E241" s="240" t="s">
        <v>364</v>
      </c>
      <c r="F241" s="241" t="s">
        <v>365</v>
      </c>
      <c r="G241" s="242" t="s">
        <v>230</v>
      </c>
      <c r="H241" s="243">
        <v>7.1</v>
      </c>
      <c r="I241" s="244"/>
      <c r="J241" s="245">
        <f>ROUND(I241*H241,2)</f>
        <v>0</v>
      </c>
      <c r="K241" s="241" t="s">
        <v>127</v>
      </c>
      <c r="L241" s="246"/>
      <c r="M241" s="247" t="s">
        <v>1</v>
      </c>
      <c r="N241" s="248" t="s">
        <v>43</v>
      </c>
      <c r="O241" s="71"/>
      <c r="P241" s="187">
        <f>O241*H241</f>
        <v>0</v>
      </c>
      <c r="Q241" s="187">
        <v>4.4999999999999998E-2</v>
      </c>
      <c r="R241" s="187">
        <f>Q241*H241</f>
        <v>0.31949999999999995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169</v>
      </c>
      <c r="AT241" s="189" t="s">
        <v>317</v>
      </c>
      <c r="AU241" s="189" t="s">
        <v>88</v>
      </c>
      <c r="AY241" s="17" t="s">
        <v>122</v>
      </c>
      <c r="BE241" s="190">
        <f>IF(N241="základní",J241,0)</f>
        <v>0</v>
      </c>
      <c r="BF241" s="190">
        <f>IF(N241="snížená",J241,0)</f>
        <v>0</v>
      </c>
      <c r="BG241" s="190">
        <f>IF(N241="zákl. přenesená",J241,0)</f>
        <v>0</v>
      </c>
      <c r="BH241" s="190">
        <f>IF(N241="sníž. přenesená",J241,0)</f>
        <v>0</v>
      </c>
      <c r="BI241" s="190">
        <f>IF(N241="nulová",J241,0)</f>
        <v>0</v>
      </c>
      <c r="BJ241" s="17" t="s">
        <v>86</v>
      </c>
      <c r="BK241" s="190">
        <f>ROUND(I241*H241,2)</f>
        <v>0</v>
      </c>
      <c r="BL241" s="17" t="s">
        <v>121</v>
      </c>
      <c r="BM241" s="189" t="s">
        <v>366</v>
      </c>
    </row>
    <row r="242" spans="1:65" s="2" customFormat="1" ht="11.25">
      <c r="A242" s="34"/>
      <c r="B242" s="35"/>
      <c r="C242" s="36"/>
      <c r="D242" s="191" t="s">
        <v>130</v>
      </c>
      <c r="E242" s="36"/>
      <c r="F242" s="192" t="s">
        <v>365</v>
      </c>
      <c r="G242" s="36"/>
      <c r="H242" s="36"/>
      <c r="I242" s="193"/>
      <c r="J242" s="36"/>
      <c r="K242" s="36"/>
      <c r="L242" s="39"/>
      <c r="M242" s="194"/>
      <c r="N242" s="195"/>
      <c r="O242" s="71"/>
      <c r="P242" s="71"/>
      <c r="Q242" s="71"/>
      <c r="R242" s="71"/>
      <c r="S242" s="71"/>
      <c r="T242" s="72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7" t="s">
        <v>130</v>
      </c>
      <c r="AU242" s="17" t="s">
        <v>88</v>
      </c>
    </row>
    <row r="243" spans="1:65" s="12" customFormat="1" ht="11.25">
      <c r="B243" s="196"/>
      <c r="C243" s="197"/>
      <c r="D243" s="191" t="s">
        <v>131</v>
      </c>
      <c r="E243" s="198" t="s">
        <v>1</v>
      </c>
      <c r="F243" s="199" t="s">
        <v>498</v>
      </c>
      <c r="G243" s="197"/>
      <c r="H243" s="200">
        <v>7.1</v>
      </c>
      <c r="I243" s="201"/>
      <c r="J243" s="197"/>
      <c r="K243" s="197"/>
      <c r="L243" s="202"/>
      <c r="M243" s="203"/>
      <c r="N243" s="204"/>
      <c r="O243" s="204"/>
      <c r="P243" s="204"/>
      <c r="Q243" s="204"/>
      <c r="R243" s="204"/>
      <c r="S243" s="204"/>
      <c r="T243" s="205"/>
      <c r="AT243" s="206" t="s">
        <v>131</v>
      </c>
      <c r="AU243" s="206" t="s">
        <v>88</v>
      </c>
      <c r="AV243" s="12" t="s">
        <v>88</v>
      </c>
      <c r="AW243" s="12" t="s">
        <v>33</v>
      </c>
      <c r="AX243" s="12" t="s">
        <v>86</v>
      </c>
      <c r="AY243" s="206" t="s">
        <v>122</v>
      </c>
    </row>
    <row r="244" spans="1:65" s="11" customFormat="1" ht="22.9" customHeight="1">
      <c r="B244" s="164"/>
      <c r="C244" s="165"/>
      <c r="D244" s="166" t="s">
        <v>77</v>
      </c>
      <c r="E244" s="226" t="s">
        <v>406</v>
      </c>
      <c r="F244" s="226" t="s">
        <v>407</v>
      </c>
      <c r="G244" s="165"/>
      <c r="H244" s="165"/>
      <c r="I244" s="168"/>
      <c r="J244" s="227">
        <f>BK244</f>
        <v>0</v>
      </c>
      <c r="K244" s="165"/>
      <c r="L244" s="170"/>
      <c r="M244" s="171"/>
      <c r="N244" s="172"/>
      <c r="O244" s="172"/>
      <c r="P244" s="173">
        <f>SUM(P245:P246)</f>
        <v>0</v>
      </c>
      <c r="Q244" s="172"/>
      <c r="R244" s="173">
        <f>SUM(R245:R246)</f>
        <v>0</v>
      </c>
      <c r="S244" s="172"/>
      <c r="T244" s="174">
        <f>SUM(T245:T246)</f>
        <v>0</v>
      </c>
      <c r="AR244" s="175" t="s">
        <v>86</v>
      </c>
      <c r="AT244" s="176" t="s">
        <v>77</v>
      </c>
      <c r="AU244" s="176" t="s">
        <v>86</v>
      </c>
      <c r="AY244" s="175" t="s">
        <v>122</v>
      </c>
      <c r="BK244" s="177">
        <f>SUM(BK245:BK246)</f>
        <v>0</v>
      </c>
    </row>
    <row r="245" spans="1:65" s="2" customFormat="1" ht="16.5" customHeight="1">
      <c r="A245" s="34"/>
      <c r="B245" s="35"/>
      <c r="C245" s="178" t="s">
        <v>408</v>
      </c>
      <c r="D245" s="178" t="s">
        <v>123</v>
      </c>
      <c r="E245" s="179" t="s">
        <v>409</v>
      </c>
      <c r="F245" s="180" t="s">
        <v>410</v>
      </c>
      <c r="G245" s="181" t="s">
        <v>401</v>
      </c>
      <c r="H245" s="182">
        <v>41.326999999999998</v>
      </c>
      <c r="I245" s="183"/>
      <c r="J245" s="184">
        <f>ROUND(I245*H245,2)</f>
        <v>0</v>
      </c>
      <c r="K245" s="180" t="s">
        <v>127</v>
      </c>
      <c r="L245" s="39"/>
      <c r="M245" s="185" t="s">
        <v>1</v>
      </c>
      <c r="N245" s="186" t="s">
        <v>43</v>
      </c>
      <c r="O245" s="71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121</v>
      </c>
      <c r="AT245" s="189" t="s">
        <v>123</v>
      </c>
      <c r="AU245" s="189" t="s">
        <v>88</v>
      </c>
      <c r="AY245" s="17" t="s">
        <v>122</v>
      </c>
      <c r="BE245" s="190">
        <f>IF(N245="základní",J245,0)</f>
        <v>0</v>
      </c>
      <c r="BF245" s="190">
        <f>IF(N245="snížená",J245,0)</f>
        <v>0</v>
      </c>
      <c r="BG245" s="190">
        <f>IF(N245="zákl. přenesená",J245,0)</f>
        <v>0</v>
      </c>
      <c r="BH245" s="190">
        <f>IF(N245="sníž. přenesená",J245,0)</f>
        <v>0</v>
      </c>
      <c r="BI245" s="190">
        <f>IF(N245="nulová",J245,0)</f>
        <v>0</v>
      </c>
      <c r="BJ245" s="17" t="s">
        <v>86</v>
      </c>
      <c r="BK245" s="190">
        <f>ROUND(I245*H245,2)</f>
        <v>0</v>
      </c>
      <c r="BL245" s="17" t="s">
        <v>121</v>
      </c>
      <c r="BM245" s="189" t="s">
        <v>411</v>
      </c>
    </row>
    <row r="246" spans="1:65" s="2" customFormat="1" ht="11.25">
      <c r="A246" s="34"/>
      <c r="B246" s="35"/>
      <c r="C246" s="36"/>
      <c r="D246" s="191" t="s">
        <v>130</v>
      </c>
      <c r="E246" s="36"/>
      <c r="F246" s="192" t="s">
        <v>412</v>
      </c>
      <c r="G246" s="36"/>
      <c r="H246" s="36"/>
      <c r="I246" s="193"/>
      <c r="J246" s="36"/>
      <c r="K246" s="36"/>
      <c r="L246" s="39"/>
      <c r="M246" s="249"/>
      <c r="N246" s="250"/>
      <c r="O246" s="251"/>
      <c r="P246" s="251"/>
      <c r="Q246" s="251"/>
      <c r="R246" s="251"/>
      <c r="S246" s="251"/>
      <c r="T246" s="25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130</v>
      </c>
      <c r="AU246" s="17" t="s">
        <v>88</v>
      </c>
    </row>
    <row r="247" spans="1:65" s="2" customFormat="1" ht="6.95" customHeight="1">
      <c r="A247" s="34"/>
      <c r="B247" s="54"/>
      <c r="C247" s="55"/>
      <c r="D247" s="55"/>
      <c r="E247" s="55"/>
      <c r="F247" s="55"/>
      <c r="G247" s="55"/>
      <c r="H247" s="55"/>
      <c r="I247" s="55"/>
      <c r="J247" s="55"/>
      <c r="K247" s="55"/>
      <c r="L247" s="39"/>
      <c r="M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</row>
  </sheetData>
  <sheetProtection algorithmName="SHA-512" hashValue="34eFZVmp9zizq4XH+u1Gft/vXR9IblzFjLDgvj8EhEODqMA8vKlQuGRLQUEOUlXbubX8D9HNj6VwjVK6qvH7Ig==" saltValue="yeDKm4gO8uTHoe91GURGgkbqmLKpDHVCh/uIRwfcWi092Uzvi4BMCWEM8lZiDOo2rK79t908VqgPN1u2sctpKw==" spinCount="100000" sheet="1" objects="1" scenarios="1" formatColumns="0" formatRows="0" autoFilter="0"/>
  <autoFilter ref="C121:K24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02 - Ostatní a vedlejší n...</vt:lpstr>
      <vt:lpstr>101a - Chodník – Ovčárna ...</vt:lpstr>
      <vt:lpstr>101b - Chodník – Ovčárna ...</vt:lpstr>
      <vt:lpstr>'02 - Ostatní a vedlejší n...'!Názvy_tisku</vt:lpstr>
      <vt:lpstr>'101a - Chodník – Ovčárna ...'!Názvy_tisku</vt:lpstr>
      <vt:lpstr>'101b - Chodník – Ovčárna ...'!Názvy_tisku</vt:lpstr>
      <vt:lpstr>'Rekapitulace stavby'!Názvy_tisku</vt:lpstr>
      <vt:lpstr>'02 - Ostatní a vedlejší n...'!Oblast_tisku</vt:lpstr>
      <vt:lpstr>'101a - Chodník – Ovčárna ...'!Oblast_tisku</vt:lpstr>
      <vt:lpstr>'101b - Chodník – Ovčárna 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kros\Karel</dc:creator>
  <cp:lastModifiedBy>Z400</cp:lastModifiedBy>
  <dcterms:created xsi:type="dcterms:W3CDTF">2023-04-27T06:13:54Z</dcterms:created>
  <dcterms:modified xsi:type="dcterms:W3CDTF">2023-04-27T06:16:03Z</dcterms:modified>
</cp:coreProperties>
</file>