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ZŠ Svobodná\OPŽP\Realizace\Výběrové řízení\Elektro\"/>
    </mc:Choice>
  </mc:AlternateContent>
  <bookViews>
    <workbookView xWindow="0" yWindow="0" windowWidth="23040" windowHeight="9372" activeTab="1"/>
  </bookViews>
  <sheets>
    <sheet name="Rekapitulace stavby" sheetId="1" r:id="rId1"/>
    <sheet name="537-2 - Kabelová přípojka..." sheetId="2" r:id="rId2"/>
  </sheets>
  <definedNames>
    <definedName name="_xlnm._FilterDatabase" localSheetId="1" hidden="1">'537-2 - Kabelová přípojka...'!$C$125:$K$171</definedName>
    <definedName name="_xlnm.Print_Titles" localSheetId="1">'537-2 - Kabelová přípojka...'!$125:$125</definedName>
    <definedName name="_xlnm.Print_Titles" localSheetId="0">'Rekapitulace stavby'!$92:$92</definedName>
    <definedName name="_xlnm.Print_Area" localSheetId="1">'537-2 - Kabelová přípojka...'!$C$4:$J$76,'537-2 - Kabelová přípojka...'!$C$82:$J$109,'537-2 - Kabelová přípojka...'!$C$115:$K$171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71" i="2"/>
  <c r="BH171" i="2"/>
  <c r="BG171" i="2"/>
  <c r="BF171" i="2"/>
  <c r="T171" i="2"/>
  <c r="T170" i="2" s="1"/>
  <c r="T169" i="2" s="1"/>
  <c r="R171" i="2"/>
  <c r="R170" i="2"/>
  <c r="R169" i="2"/>
  <c r="P171" i="2"/>
  <c r="P170" i="2" s="1"/>
  <c r="P169" i="2" s="1"/>
  <c r="BK171" i="2"/>
  <c r="BK170" i="2"/>
  <c r="J170" i="2" s="1"/>
  <c r="J108" i="2" s="1"/>
  <c r="J171" i="2"/>
  <c r="BE171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BK165" i="2" s="1"/>
  <c r="J165" i="2" s="1"/>
  <c r="J106" i="2" s="1"/>
  <c r="J167" i="2"/>
  <c r="BE167" i="2"/>
  <c r="BI166" i="2"/>
  <c r="BH166" i="2"/>
  <c r="BG166" i="2"/>
  <c r="BF166" i="2"/>
  <c r="T166" i="2"/>
  <c r="T165" i="2" s="1"/>
  <c r="R166" i="2"/>
  <c r="R165" i="2"/>
  <c r="P166" i="2"/>
  <c r="P165" i="2" s="1"/>
  <c r="BK166" i="2"/>
  <c r="J166" i="2"/>
  <c r="BE166" i="2"/>
  <c r="BI164" i="2"/>
  <c r="BH164" i="2"/>
  <c r="BG164" i="2"/>
  <c r="BF164" i="2"/>
  <c r="T164" i="2"/>
  <c r="R164" i="2"/>
  <c r="P164" i="2"/>
  <c r="BK164" i="2"/>
  <c r="J164" i="2"/>
  <c r="BE164" i="2" s="1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 s="1"/>
  <c r="BI161" i="2"/>
  <c r="BH161" i="2"/>
  <c r="BG161" i="2"/>
  <c r="BF161" i="2"/>
  <c r="T161" i="2"/>
  <c r="R161" i="2"/>
  <c r="P161" i="2"/>
  <c r="BK161" i="2"/>
  <c r="J161" i="2"/>
  <c r="BE161" i="2"/>
  <c r="BI160" i="2"/>
  <c r="BH160" i="2"/>
  <c r="BG160" i="2"/>
  <c r="BF160" i="2"/>
  <c r="T160" i="2"/>
  <c r="R160" i="2"/>
  <c r="P160" i="2"/>
  <c r="BK160" i="2"/>
  <c r="J160" i="2"/>
  <c r="BE160" i="2" s="1"/>
  <c r="BI159" i="2"/>
  <c r="BH159" i="2"/>
  <c r="BG159" i="2"/>
  <c r="BF159" i="2"/>
  <c r="T159" i="2"/>
  <c r="R159" i="2"/>
  <c r="P159" i="2"/>
  <c r="BK159" i="2"/>
  <c r="J159" i="2"/>
  <c r="BE159" i="2"/>
  <c r="BI158" i="2"/>
  <c r="BH158" i="2"/>
  <c r="BG158" i="2"/>
  <c r="BF158" i="2"/>
  <c r="T158" i="2"/>
  <c r="R158" i="2"/>
  <c r="P158" i="2"/>
  <c r="BK158" i="2"/>
  <c r="J158" i="2"/>
  <c r="BE158" i="2" s="1"/>
  <c r="BI157" i="2"/>
  <c r="BH157" i="2"/>
  <c r="BG157" i="2"/>
  <c r="BF157" i="2"/>
  <c r="T157" i="2"/>
  <c r="R157" i="2"/>
  <c r="P157" i="2"/>
  <c r="BK157" i="2"/>
  <c r="J157" i="2"/>
  <c r="BE157" i="2"/>
  <c r="BI156" i="2"/>
  <c r="BH156" i="2"/>
  <c r="BG156" i="2"/>
  <c r="BF156" i="2"/>
  <c r="T156" i="2"/>
  <c r="R156" i="2"/>
  <c r="P156" i="2"/>
  <c r="BK156" i="2"/>
  <c r="J156" i="2"/>
  <c r="BE156" i="2" s="1"/>
  <c r="BI155" i="2"/>
  <c r="BH155" i="2"/>
  <c r="BG155" i="2"/>
  <c r="BF155" i="2"/>
  <c r="T155" i="2"/>
  <c r="R155" i="2"/>
  <c r="P155" i="2"/>
  <c r="BK155" i="2"/>
  <c r="BK151" i="2" s="1"/>
  <c r="J155" i="2"/>
  <c r="BE155" i="2"/>
  <c r="BI154" i="2"/>
  <c r="BH154" i="2"/>
  <c r="BG154" i="2"/>
  <c r="BF154" i="2"/>
  <c r="T154" i="2"/>
  <c r="R154" i="2"/>
  <c r="P154" i="2"/>
  <c r="BK154" i="2"/>
  <c r="J154" i="2"/>
  <c r="BE154" i="2" s="1"/>
  <c r="BI153" i="2"/>
  <c r="BH153" i="2"/>
  <c r="BG153" i="2"/>
  <c r="BF153" i="2"/>
  <c r="T153" i="2"/>
  <c r="R153" i="2"/>
  <c r="P153" i="2"/>
  <c r="P151" i="2" s="1"/>
  <c r="P150" i="2" s="1"/>
  <c r="BK153" i="2"/>
  <c r="J153" i="2"/>
  <c r="BE153" i="2"/>
  <c r="BI152" i="2"/>
  <c r="BH152" i="2"/>
  <c r="BG152" i="2"/>
  <c r="BF152" i="2"/>
  <c r="T152" i="2"/>
  <c r="T151" i="2" s="1"/>
  <c r="T150" i="2" s="1"/>
  <c r="R152" i="2"/>
  <c r="R151" i="2"/>
  <c r="R150" i="2" s="1"/>
  <c r="P152" i="2"/>
  <c r="BK152" i="2"/>
  <c r="J152" i="2"/>
  <c r="BE152" i="2"/>
  <c r="BI149" i="2"/>
  <c r="BH149" i="2"/>
  <c r="BG149" i="2"/>
  <c r="BF149" i="2"/>
  <c r="T149" i="2"/>
  <c r="R149" i="2"/>
  <c r="P149" i="2"/>
  <c r="BK149" i="2"/>
  <c r="BK147" i="2" s="1"/>
  <c r="J147" i="2" s="1"/>
  <c r="J103" i="2" s="1"/>
  <c r="J149" i="2"/>
  <c r="BE149" i="2"/>
  <c r="BI148" i="2"/>
  <c r="BH148" i="2"/>
  <c r="BG148" i="2"/>
  <c r="BF148" i="2"/>
  <c r="T148" i="2"/>
  <c r="T147" i="2" s="1"/>
  <c r="T143" i="2" s="1"/>
  <c r="R148" i="2"/>
  <c r="R147" i="2"/>
  <c r="P148" i="2"/>
  <c r="P147" i="2" s="1"/>
  <c r="BK148" i="2"/>
  <c r="J148" i="2"/>
  <c r="BE148" i="2"/>
  <c r="BI146" i="2"/>
  <c r="BH146" i="2"/>
  <c r="BG146" i="2"/>
  <c r="BF146" i="2"/>
  <c r="T146" i="2"/>
  <c r="R146" i="2"/>
  <c r="P146" i="2"/>
  <c r="BK146" i="2"/>
  <c r="J146" i="2"/>
  <c r="BE146" i="2" s="1"/>
  <c r="BI145" i="2"/>
  <c r="BH145" i="2"/>
  <c r="BG145" i="2"/>
  <c r="BF145" i="2"/>
  <c r="T145" i="2"/>
  <c r="T144" i="2"/>
  <c r="R145" i="2"/>
  <c r="R144" i="2" s="1"/>
  <c r="R143" i="2" s="1"/>
  <c r="P145" i="2"/>
  <c r="P144" i="2" s="1"/>
  <c r="BK145" i="2"/>
  <c r="BK144" i="2"/>
  <c r="J144" i="2" s="1"/>
  <c r="J102" i="2" s="1"/>
  <c r="J145" i="2"/>
  <c r="BE145" i="2" s="1"/>
  <c r="BI142" i="2"/>
  <c r="BH142" i="2"/>
  <c r="BG142" i="2"/>
  <c r="BF142" i="2"/>
  <c r="T142" i="2"/>
  <c r="T141" i="2" s="1"/>
  <c r="R142" i="2"/>
  <c r="R141" i="2"/>
  <c r="P142" i="2"/>
  <c r="P141" i="2" s="1"/>
  <c r="BK142" i="2"/>
  <c r="BK141" i="2"/>
  <c r="J141" i="2"/>
  <c r="J142" i="2"/>
  <c r="BE142" i="2"/>
  <c r="J100" i="2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R139" i="2"/>
  <c r="P139" i="2"/>
  <c r="P136" i="2" s="1"/>
  <c r="BK139" i="2"/>
  <c r="J139" i="2"/>
  <c r="BE139" i="2"/>
  <c r="BI138" i="2"/>
  <c r="BH138" i="2"/>
  <c r="BG138" i="2"/>
  <c r="BF138" i="2"/>
  <c r="J32" i="2" s="1"/>
  <c r="AW95" i="1" s="1"/>
  <c r="T138" i="2"/>
  <c r="R138" i="2"/>
  <c r="P138" i="2"/>
  <c r="BK138" i="2"/>
  <c r="J138" i="2"/>
  <c r="BE138" i="2" s="1"/>
  <c r="BI137" i="2"/>
  <c r="BH137" i="2"/>
  <c r="BG137" i="2"/>
  <c r="BF137" i="2"/>
  <c r="T137" i="2"/>
  <c r="T136" i="2" s="1"/>
  <c r="R137" i="2"/>
  <c r="R136" i="2" s="1"/>
  <c r="P137" i="2"/>
  <c r="BK137" i="2"/>
  <c r="BK136" i="2" s="1"/>
  <c r="J136" i="2" s="1"/>
  <c r="J99" i="2" s="1"/>
  <c r="J137" i="2"/>
  <c r="BE137" i="2"/>
  <c r="BI135" i="2"/>
  <c r="BH135" i="2"/>
  <c r="BG135" i="2"/>
  <c r="BF135" i="2"/>
  <c r="F32" i="2" s="1"/>
  <c r="BA95" i="1" s="1"/>
  <c r="BA94" i="1" s="1"/>
  <c r="T135" i="2"/>
  <c r="R135" i="2"/>
  <c r="P135" i="2"/>
  <c r="BK135" i="2"/>
  <c r="J135" i="2"/>
  <c r="BE135" i="2"/>
  <c r="BI134" i="2"/>
  <c r="BH134" i="2"/>
  <c r="BG134" i="2"/>
  <c r="BF134" i="2"/>
  <c r="T134" i="2"/>
  <c r="T133" i="2" s="1"/>
  <c r="R134" i="2"/>
  <c r="R133" i="2"/>
  <c r="P134" i="2"/>
  <c r="P133" i="2" s="1"/>
  <c r="BK134" i="2"/>
  <c r="BK133" i="2" s="1"/>
  <c r="J133" i="2" s="1"/>
  <c r="J98" i="2" s="1"/>
  <c r="J134" i="2"/>
  <c r="BE134" i="2"/>
  <c r="BI132" i="2"/>
  <c r="BH132" i="2"/>
  <c r="F34" i="2" s="1"/>
  <c r="BC95" i="1" s="1"/>
  <c r="BC94" i="1" s="1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T130" i="2"/>
  <c r="R131" i="2"/>
  <c r="R130" i="2" s="1"/>
  <c r="P131" i="2"/>
  <c r="P130" i="2" s="1"/>
  <c r="BK131" i="2"/>
  <c r="BK130" i="2" s="1"/>
  <c r="J131" i="2"/>
  <c r="BE131" i="2"/>
  <c r="BI129" i="2"/>
  <c r="F35" i="2" s="1"/>
  <c r="BD95" i="1" s="1"/>
  <c r="BD94" i="1" s="1"/>
  <c r="W33" i="1" s="1"/>
  <c r="BH129" i="2"/>
  <c r="BG129" i="2"/>
  <c r="F33" i="2" s="1"/>
  <c r="BB95" i="1" s="1"/>
  <c r="BB94" i="1" s="1"/>
  <c r="BF129" i="2"/>
  <c r="T129" i="2"/>
  <c r="T128" i="2" s="1"/>
  <c r="R129" i="2"/>
  <c r="R128" i="2" s="1"/>
  <c r="R127" i="2" s="1"/>
  <c r="P129" i="2"/>
  <c r="P128" i="2" s="1"/>
  <c r="P127" i="2" s="1"/>
  <c r="BK129" i="2"/>
  <c r="BK128" i="2"/>
  <c r="J128" i="2"/>
  <c r="J96" i="2" s="1"/>
  <c r="J129" i="2"/>
  <c r="BE129" i="2"/>
  <c r="F120" i="2"/>
  <c r="E118" i="2"/>
  <c r="F87" i="2"/>
  <c r="E85" i="2"/>
  <c r="J22" i="2"/>
  <c r="E22" i="2"/>
  <c r="J123" i="2"/>
  <c r="J90" i="2"/>
  <c r="J21" i="2"/>
  <c r="J19" i="2"/>
  <c r="E19" i="2"/>
  <c r="J18" i="2"/>
  <c r="J16" i="2"/>
  <c r="E16" i="2"/>
  <c r="F123" i="2"/>
  <c r="F90" i="2"/>
  <c r="J15" i="2"/>
  <c r="J13" i="2"/>
  <c r="E13" i="2"/>
  <c r="J12" i="2"/>
  <c r="J10" i="2"/>
  <c r="J120" i="2" s="1"/>
  <c r="AS94" i="1"/>
  <c r="L90" i="1"/>
  <c r="AM90" i="1"/>
  <c r="AM87" i="1"/>
  <c r="L87" i="1"/>
  <c r="L85" i="1"/>
  <c r="L84" i="1"/>
  <c r="AY94" i="1" l="1"/>
  <c r="W32" i="1"/>
  <c r="T127" i="2"/>
  <c r="T126" i="2" s="1"/>
  <c r="R126" i="2"/>
  <c r="BK127" i="2"/>
  <c r="J130" i="2"/>
  <c r="J97" i="2" s="1"/>
  <c r="J31" i="2"/>
  <c r="AV95" i="1" s="1"/>
  <c r="AT95" i="1" s="1"/>
  <c r="P126" i="2"/>
  <c r="AU95" i="1" s="1"/>
  <c r="AU94" i="1" s="1"/>
  <c r="AW94" i="1"/>
  <c r="AK30" i="1" s="1"/>
  <c r="W30" i="1"/>
  <c r="J151" i="2"/>
  <c r="J105" i="2" s="1"/>
  <c r="BK150" i="2"/>
  <c r="J150" i="2" s="1"/>
  <c r="J104" i="2" s="1"/>
  <c r="AX94" i="1"/>
  <c r="W31" i="1"/>
  <c r="P143" i="2"/>
  <c r="J87" i="2"/>
  <c r="BK169" i="2"/>
  <c r="J169" i="2" s="1"/>
  <c r="J107" i="2" s="1"/>
  <c r="F31" i="2"/>
  <c r="AZ95" i="1" s="1"/>
  <c r="AZ94" i="1" s="1"/>
  <c r="BK143" i="2"/>
  <c r="J143" i="2" s="1"/>
  <c r="J101" i="2" s="1"/>
  <c r="J127" i="2" l="1"/>
  <c r="J95" i="2" s="1"/>
  <c r="BK126" i="2"/>
  <c r="J126" i="2" s="1"/>
  <c r="W29" i="1"/>
  <c r="AV94" i="1"/>
  <c r="J94" i="2" l="1"/>
  <c r="J28" i="2"/>
  <c r="AT94" i="1"/>
  <c r="AK29" i="1"/>
  <c r="J37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<sst xmlns="http://schemas.openxmlformats.org/spreadsheetml/2006/main" count="818" uniqueCount="273">
  <si>
    <t>Export Komplet</t>
  </si>
  <si>
    <t/>
  </si>
  <si>
    <t>2.0</t>
  </si>
  <si>
    <t>ZAMOK</t>
  </si>
  <si>
    <t>False</t>
  </si>
  <si>
    <t>{5472b30c-a707-439d-ab1a-f80327bfff3d}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</si>
  <si>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</si>
  <si>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</si>
  <si>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</si>
  <si>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</si>
  <si>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</si>
  <si>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</si>
  <si>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</si>
  <si>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537-2</t>
  </si>
  <si>
    <t>Stavba:</t>
  </si>
  <si>
    <t>Kabelová přípojka NN pro ZŠ Svobodná a 9. MŠ Písek</t>
  </si>
  <si>
    <t>KSO:</t>
  </si>
  <si>
    <t>CC-CZ:</t>
  </si>
  <si>
    <t>Místo:</t>
  </si>
  <si>
    <t>Písek, Šobrova 2070</t>
  </si>
  <si>
    <t>Datum:</t>
  </si>
  <si>
    <t>30. 5. 2019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</si>
  <si>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</si>
  <si>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</si>
  <si>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</si>
  <si>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</si>
  <si>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</si>
  <si>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</si>
  <si>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</si>
  <si>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</si>
  <si>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</si>
  <si>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</si>
  <si>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</si>
  <si>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</si>
  <si>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</si>
  <si>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</si>
  <si>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</si>
  <si>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</si>
  <si>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</si>
  <si>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</si>
  <si>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</si>
  <si>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</si>
  <si>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</si>
  <si>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</si>
  <si>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</si>
  <si>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</si>
  <si>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</si>
  <si>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</si>
  <si>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</si>
  <si>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</si>
  <si>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</si>
  <si>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</si>
  <si>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</si>
  <si>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</si>
  <si>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</si>
  <si>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</si>
  <si>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</si>
  <si>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</si>
  <si>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</si>
  <si>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</si>
  <si>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</si>
  <si>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</si>
  <si>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</si>
  <si>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</si>
  <si>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</si>
  <si>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</si>
  <si>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</si>
  <si>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</si>
  <si>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</si>
  <si>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</si>
  <si>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</si>
  <si>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</si>
  <si>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</si>
  <si>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</si>
  <si>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</si>
  <si>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</si>
  <si>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</si>
  <si>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</si>
  <si>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</si>
  <si>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</si>
  <si>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</si>
  <si>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</si>
  <si>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</si>
  <si>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</si>
  <si>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</si>
  <si>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</si>
  <si>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</si>
  <si>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</si>
  <si>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</si>
  <si>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</si>
  <si>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</si>
  <si>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</si>
  <si>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</si>
  <si>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784 - Dokončovací práce - malby a tapety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</si>
  <si>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</si>
  <si>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</si>
  <si>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</si>
  <si>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</si>
  <si>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</si>
  <si>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</si>
  <si>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</si>
  <si>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</si>
  <si>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</si>
  <si>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</si>
  <si>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</si>
  <si>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</si>
  <si>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</si>
  <si>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</si>
  <si>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</si>
  <si>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</si>
  <si>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</si>
  <si>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</si>
  <si>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</si>
  <si>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</si>
  <si>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</si>
  <si>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</si>
  <si>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</si>
  <si>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</si>
  <si>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310236241</t>
  </si>
  <si>
    <t>Zazdívka otvorů pl do 0,09 m2 ve zdivu nadzákladovém cihlami pálenými tl do 300 mm</t>
  </si>
  <si>
    <t>kus</t>
  </si>
  <si>
    <t>CS ÚRS 2019 01</t>
  </si>
  <si>
    <t>4</t>
  </si>
  <si>
    <t>-1936409275</t>
  </si>
  <si>
    <t>6</t>
  </si>
  <si>
    <t>Úpravy povrchů, podlahy a osazování výplní</t>
  </si>
  <si>
    <t>612325121</t>
  </si>
  <si>
    <t>Vápenocementová štuková omítka rýh ve stěnách šířky do 150 mm</t>
  </si>
  <si>
    <t>m2</t>
  </si>
  <si>
    <t>-47080235</t>
  </si>
  <si>
    <t>612325222</t>
  </si>
  <si>
    <t>Vápenocementová štuková omítka malých ploch do 0,25 m2 na stěnách</t>
  </si>
  <si>
    <t>-760737745</t>
  </si>
  <si>
    <t>9</t>
  </si>
  <si>
    <t>Ostatní konstrukce a práce, bourání</t>
  </si>
  <si>
    <t>971035341</t>
  </si>
  <si>
    <t>Vybourání otvorů ve zdivu cihelném pl do 0,09 m2 na MC tl do 300 mm</t>
  </si>
  <si>
    <t>292304001</t>
  </si>
  <si>
    <t>5</t>
  </si>
  <si>
    <t>974031132</t>
  </si>
  <si>
    <t>Vysekání rýh ve zdivu cihelném hl do 50 mm š do 70 mm</t>
  </si>
  <si>
    <t>m</t>
  </si>
  <si>
    <t>-462311997</t>
  </si>
  <si>
    <t>997</t>
  </si>
  <si>
    <t>Přesun sutě</t>
  </si>
  <si>
    <t>997013211</t>
  </si>
  <si>
    <t>Vnitrostaveništní doprava suti a vybouraných hmot pro budovy v do 6 m ručně</t>
  </si>
  <si>
    <t>t</t>
  </si>
  <si>
    <t>-2001206104</t>
  </si>
  <si>
    <t>7</t>
  </si>
  <si>
    <t>997013511</t>
  </si>
  <si>
    <t>Odvoz suti a vybouraných hmot z meziskládky na skládku do 1 km s naložením a se složením</t>
  </si>
  <si>
    <t>192761443</t>
  </si>
  <si>
    <t>8</t>
  </si>
  <si>
    <t>997013509</t>
  </si>
  <si>
    <t>Příplatek k odvozu suti a vybouraných hmot na skládku ZKD 1 km přes 1 km</t>
  </si>
  <si>
    <t>694947245</t>
  </si>
  <si>
    <t>997013803</t>
  </si>
  <si>
    <t>Poplatek za uložení na skládce (skládkovné) stavebního odpadu cihelného kód odpadu 170 102</t>
  </si>
  <si>
    <t>-1403618225</t>
  </si>
  <si>
    <t>998</t>
  </si>
  <si>
    <t>Přesun hmot</t>
  </si>
  <si>
    <t>10</t>
  </si>
  <si>
    <t>998018001</t>
  </si>
  <si>
    <t>Přesun hmot ruční pro budovy v do 6 m</t>
  </si>
  <si>
    <t>-1654545700</t>
  </si>
  <si>
    <t>PSV</t>
  </si>
  <si>
    <t>Práce a dodávky PSV</t>
  </si>
  <si>
    <t>741</t>
  </si>
  <si>
    <t>Elektroinstalace - silnoproud</t>
  </si>
  <si>
    <t>11</t>
  </si>
  <si>
    <t>741210125</t>
  </si>
  <si>
    <t>Montáž rozváděčů litinových, hliníkových nebo plastových - skříněk do 100 kg</t>
  </si>
  <si>
    <t>16</t>
  </si>
  <si>
    <t>184410991</t>
  </si>
  <si>
    <t>12</t>
  </si>
  <si>
    <t>741211827</t>
  </si>
  <si>
    <t>Demontáž rozvodnic kovových pod omítkou s krytím přes IPx4 plochou přes 0,8 m2</t>
  </si>
  <si>
    <t>2003954125</t>
  </si>
  <si>
    <t>784</t>
  </si>
  <si>
    <t>Dokončovací práce - malby a tapety</t>
  </si>
  <si>
    <t>13</t>
  </si>
  <si>
    <t>784111011</t>
  </si>
  <si>
    <t>Obroušení podkladu omítnutého v místnostech výšky do 3,80 m</t>
  </si>
  <si>
    <t>1867938418</t>
  </si>
  <si>
    <t>14</t>
  </si>
  <si>
    <t>784221101</t>
  </si>
  <si>
    <t>Dvojnásobné bílé malby ze směsí za sucha dobře otěruvzdorných v místnostech do 3,80 m</t>
  </si>
  <si>
    <t>-561587239</t>
  </si>
  <si>
    <t>M</t>
  </si>
  <si>
    <t>Práce a dodávky M</t>
  </si>
  <si>
    <t>21-M</t>
  </si>
  <si>
    <t>Elektromontáže</t>
  </si>
  <si>
    <t>210120102</t>
  </si>
  <si>
    <t>Montáž pojistkových patron nožových</t>
  </si>
  <si>
    <t>64</t>
  </si>
  <si>
    <t>-1972966218</t>
  </si>
  <si>
    <t>35825418</t>
  </si>
  <si>
    <t>pojistka nožová výkonová 100A charakteristiky aM, montážní velikosti NH00</t>
  </si>
  <si>
    <t>128</t>
  </si>
  <si>
    <t>-1174298388</t>
  </si>
  <si>
    <t>17</t>
  </si>
  <si>
    <t>210120486</t>
  </si>
  <si>
    <t>Montáž jističů vestavných do 300 A</t>
  </si>
  <si>
    <t>-1179365799</t>
  </si>
  <si>
    <t>18</t>
  </si>
  <si>
    <t>35822629</t>
  </si>
  <si>
    <t>jistič BC 160 NT 305-100-D 80-100A</t>
  </si>
  <si>
    <t>1163838</t>
  </si>
  <si>
    <t>19</t>
  </si>
  <si>
    <t>210120502</t>
  </si>
  <si>
    <t>700917087</t>
  </si>
  <si>
    <t>20</t>
  </si>
  <si>
    <t>210190406</t>
  </si>
  <si>
    <t>Montáž rozvaděčů - přídavné skříně</t>
  </si>
  <si>
    <t>-723998364</t>
  </si>
  <si>
    <t>35711720</t>
  </si>
  <si>
    <t>rozpojovací skříň SR501</t>
  </si>
  <si>
    <t>32</t>
  </si>
  <si>
    <t>2038983006</t>
  </si>
  <si>
    <t>22</t>
  </si>
  <si>
    <t>210812035</t>
  </si>
  <si>
    <t>Montáž kabel Cu plný kulatý do 1 kV 4x16 mm2 uložený volně nebo v liště (CYKY)</t>
  </si>
  <si>
    <t>-271173819</t>
  </si>
  <si>
    <t>23</t>
  </si>
  <si>
    <t>34111080</t>
  </si>
  <si>
    <t>kabel silový s Cu jádrem 1 kV 4Bx16mm2</t>
  </si>
  <si>
    <t>1539332175</t>
  </si>
  <si>
    <t>24</t>
  </si>
  <si>
    <t>210812041</t>
  </si>
  <si>
    <t>Montáž kabel Cu plný kulatý do 1 kV 4x50 mm2 uložený volně nebo v liště (CYKY)</t>
  </si>
  <si>
    <t>-287998385</t>
  </si>
  <si>
    <t>25</t>
  </si>
  <si>
    <t>34111621</t>
  </si>
  <si>
    <t>kabel silový s Cu jádrem 1 kV 4Bx50mm2</t>
  </si>
  <si>
    <t>1101953155</t>
  </si>
  <si>
    <t>26</t>
  </si>
  <si>
    <t>34382000</t>
  </si>
  <si>
    <t>pomocný a podružný materiál</t>
  </si>
  <si>
    <t>soubor</t>
  </si>
  <si>
    <t>-1660991154</t>
  </si>
  <si>
    <t>27</t>
  </si>
  <si>
    <t>210280001</t>
  </si>
  <si>
    <t>Zkoušky a prohlídky el rozvodů a zařízení celková prohlídka pro objem mtž prací do 100 000 Kč</t>
  </si>
  <si>
    <t>-427675575</t>
  </si>
  <si>
    <t>HZS</t>
  </si>
  <si>
    <t>Hodinové zúčtovací sazby</t>
  </si>
  <si>
    <t>28</t>
  </si>
  <si>
    <t>HZS1301</t>
  </si>
  <si>
    <t>Hodinová zúčtovací sazba zedník</t>
  </si>
  <si>
    <t>hod</t>
  </si>
  <si>
    <t>512</t>
  </si>
  <si>
    <t>266475673</t>
  </si>
  <si>
    <t>29</t>
  </si>
  <si>
    <t>HZS2171</t>
  </si>
  <si>
    <t>Hodinová zúčtovací sazba sádrokartonář-dmtž+mtž kazetového stropu</t>
  </si>
  <si>
    <t>-1573469231</t>
  </si>
  <si>
    <t>30</t>
  </si>
  <si>
    <t>HZS2221</t>
  </si>
  <si>
    <t>Hodinová zúčtovací sazba elektrikář-úprava rozváděče</t>
  </si>
  <si>
    <t>395019510</t>
  </si>
  <si>
    <t>VRN</t>
  </si>
  <si>
    <t>Vedlejší rozpočtové náklady</t>
  </si>
  <si>
    <t>VRN3</t>
  </si>
  <si>
    <t>Zařízení staveniště</t>
  </si>
  <si>
    <t>31</t>
  </si>
  <si>
    <t>030001000</t>
  </si>
  <si>
    <t>1024</t>
  </si>
  <si>
    <t>1535255260</t>
  </si>
  <si>
    <t>CZ5707282306</t>
  </si>
  <si>
    <t>Libor Páter</t>
  </si>
  <si>
    <t>ZŠ Svobodná a MŠ Písek, Dr. M. Horákové 1720, Písek</t>
  </si>
  <si>
    <t>Libor Páter, Gregorova 2653, Písek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</si>
</sst>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indexed="55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indexed="56"/>
      <name val="Arial CE"/>
    </font>
    <font>
      <sz val="8"/>
      <color indexed="9"/>
      <name val="Arial CE"/>
    </font>
    <font>
      <b/>
      <sz val="14"/>
      <name val="Arial CE"/>
    </font>
    <font>
      <sz val="8"/>
      <color indexed="48"/>
      <name val="Arial CE"/>
    </font>
    <font>
      <b/>
      <sz val="10"/>
      <name val="Arial CE"/>
    </font>
    <font>
      <b/>
      <sz val="10"/>
      <color indexed="55"/>
      <name val="Arial CE"/>
    </font>
    <font>
      <b/>
      <sz val="10"/>
      <color indexed="63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indexed="16"/>
      <name val="Arial CE"/>
    </font>
    <font>
      <sz val="18"/>
      <color indexed="12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8"/>
      <color indexed="16"/>
      <name val="Arial CE"/>
    </font>
    <font>
      <b/>
      <sz val="8"/>
      <name val="Arial CE"/>
    </font>
    <font>
      <i/>
      <sz val="9"/>
      <color indexed="12"/>
      <name val="Arial CE"/>
    </font>
    <font>
      <i/>
      <sz val="8"/>
      <color indexed="12"/>
      <name val="Arial CE"/>
    </font>
    <font>
      <sz val="10"/>
      <name val="Arial CE"/>
      <charset val="238"/>
    </font>
    <font>
      <sz val="10"/>
      <name val="Arial CE"/>
      <family val="2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7" fillId="2" borderId="0" xfId="0" applyFont="1" applyFill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7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2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166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9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vertical="center"/>
    </xf>
    <xf numFmtId="4" fontId="7" fillId="0" borderId="19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 applyProtection="1"/>
    <xf numFmtId="166" fontId="26" fillId="0" borderId="10" xfId="0" applyNumberFormat="1" applyFont="1" applyBorder="1" applyAlignment="1" applyProtection="1"/>
    <xf numFmtId="166" fontId="26" fillId="0" borderId="11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2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2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</xf>
    <xf numFmtId="49" fontId="28" fillId="0" borderId="22" xfId="0" applyNumberFormat="1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7" fontId="28" fillId="0" borderId="22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/>
    </xf>
    <xf numFmtId="0" fontId="28" fillId="0" borderId="17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" vertical="center"/>
    </xf>
    <xf numFmtId="166" fontId="18" fillId="0" borderId="19" xfId="0" applyNumberFormat="1" applyFont="1" applyBorder="1" applyAlignment="1" applyProtection="1">
      <alignment vertical="center"/>
    </xf>
    <xf numFmtId="166" fontId="18" fillId="0" borderId="20" xfId="0" applyNumberFormat="1" applyFont="1" applyBorder="1" applyAlignment="1" applyProtection="1">
      <alignment vertical="center"/>
    </xf>
    <xf numFmtId="0" fontId="30" fillId="0" borderId="0" xfId="0" applyFont="1" applyProtection="1"/>
    <xf numFmtId="0" fontId="31" fillId="0" borderId="0" xfId="0" applyFont="1" applyProtection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left" vertical="center"/>
    </xf>
    <xf numFmtId="0" fontId="17" fillId="2" borderId="21" xfId="0" applyFont="1" applyFill="1" applyBorder="1" applyAlignment="1" applyProtection="1">
      <alignment horizontal="left" vertical="center"/>
    </xf>
    <xf numFmtId="4" fontId="1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21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wrapText="1"/>
    </xf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049" name="Picture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1025" name="Picture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27" workbookViewId="0">
      <selection activeCell="K10" sqref="K1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S4" s="13" t="s">
        <v>11</v>
      </c>
    </row>
    <row r="5" spans="1:74" ht="12" customHeight="1">
      <c r="B5" s="17"/>
      <c r="C5" s="18"/>
      <c r="D5" s="21" t="s">
        <v>12</v>
      </c>
      <c r="E5" s="18"/>
      <c r="F5" s="18"/>
      <c r="G5" s="18"/>
      <c r="H5" s="18"/>
      <c r="I5" s="18"/>
      <c r="J5" s="18"/>
      <c r="K5" s="224" t="s">
        <v>13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18"/>
      <c r="AQ5" s="18"/>
      <c r="AR5" s="16"/>
      <c r="BS5" s="13" t="s">
        <v>6</v>
      </c>
    </row>
    <row r="6" spans="1:74" ht="36.9" customHeight="1">
      <c r="B6" s="17"/>
      <c r="C6" s="18"/>
      <c r="D6" s="23" t="s">
        <v>14</v>
      </c>
      <c r="E6" s="18"/>
      <c r="F6" s="18"/>
      <c r="G6" s="18"/>
      <c r="H6" s="18"/>
      <c r="I6" s="18"/>
      <c r="J6" s="18"/>
      <c r="K6" s="226" t="s">
        <v>15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18"/>
      <c r="AQ6" s="18"/>
      <c r="AR6" s="16"/>
      <c r="BS6" s="13" t="s">
        <v>6</v>
      </c>
    </row>
    <row r="7" spans="1:74" ht="12" customHeight="1">
      <c r="B7" s="17"/>
      <c r="C7" s="18"/>
      <c r="D7" s="24" t="s">
        <v>16</v>
      </c>
      <c r="E7" s="18"/>
      <c r="F7" s="18"/>
      <c r="G7" s="18"/>
      <c r="H7" s="18"/>
      <c r="I7" s="18"/>
      <c r="J7" s="18"/>
      <c r="K7" s="22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4" t="s">
        <v>17</v>
      </c>
      <c r="AL7" s="18"/>
      <c r="AM7" s="18"/>
      <c r="AN7" s="22" t="s">
        <v>1</v>
      </c>
      <c r="AO7" s="18"/>
      <c r="AP7" s="18"/>
      <c r="AQ7" s="18"/>
      <c r="AR7" s="16"/>
      <c r="BS7" s="13" t="s">
        <v>6</v>
      </c>
    </row>
    <row r="8" spans="1:74" ht="12" customHeight="1">
      <c r="B8" s="17"/>
      <c r="C8" s="18"/>
      <c r="D8" s="24" t="s">
        <v>18</v>
      </c>
      <c r="E8" s="18"/>
      <c r="F8" s="18"/>
      <c r="G8" s="18"/>
      <c r="H8" s="18"/>
      <c r="I8" s="18"/>
      <c r="J8" s="18"/>
      <c r="K8" s="22" t="s">
        <v>19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4" t="s">
        <v>20</v>
      </c>
      <c r="AL8" s="18"/>
      <c r="AM8" s="18"/>
      <c r="AN8" s="22" t="s">
        <v>21</v>
      </c>
      <c r="AO8" s="18"/>
      <c r="AP8" s="18"/>
      <c r="AQ8" s="18"/>
      <c r="AR8" s="16"/>
      <c r="BS8" s="13" t="s">
        <v>6</v>
      </c>
    </row>
    <row r="9" spans="1:74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S9" s="13" t="s">
        <v>6</v>
      </c>
    </row>
    <row r="10" spans="1:74" ht="12" customHeight="1">
      <c r="B10" s="17"/>
      <c r="C10" s="18"/>
      <c r="D10" s="24" t="s">
        <v>22</v>
      </c>
      <c r="E10" s="18"/>
      <c r="F10" s="18"/>
      <c r="G10" s="18"/>
      <c r="H10" s="18"/>
      <c r="I10" s="18"/>
      <c r="J10" s="18"/>
      <c r="K10" s="186" t="s">
        <v>271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4" t="s">
        <v>23</v>
      </c>
      <c r="AL10" s="18"/>
      <c r="AM10" s="18"/>
      <c r="AN10" s="22">
        <v>70943842</v>
      </c>
      <c r="AO10" s="18"/>
      <c r="AP10" s="18"/>
      <c r="AQ10" s="18"/>
      <c r="AR10" s="16"/>
      <c r="BS10" s="13" t="s">
        <v>6</v>
      </c>
    </row>
    <row r="11" spans="1:74" ht="18.45" customHeight="1">
      <c r="B11" s="17"/>
      <c r="C11" s="18"/>
      <c r="D11" s="18"/>
      <c r="E11" s="22" t="s">
        <v>24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4" t="s">
        <v>25</v>
      </c>
      <c r="AL11" s="18"/>
      <c r="AM11" s="18"/>
      <c r="AN11" s="22" t="s">
        <v>1</v>
      </c>
      <c r="AO11" s="18"/>
      <c r="AP11" s="18"/>
      <c r="AQ11" s="18"/>
      <c r="AR11" s="16"/>
      <c r="BS11" s="13" t="s">
        <v>6</v>
      </c>
    </row>
    <row r="12" spans="1:74" ht="6.9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S12" s="13" t="s">
        <v>6</v>
      </c>
    </row>
    <row r="13" spans="1:74" ht="12" customHeight="1">
      <c r="B13" s="17"/>
      <c r="C13" s="18"/>
      <c r="D13" s="24" t="s">
        <v>26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 t="s">
        <v>23</v>
      </c>
      <c r="AL13" s="18"/>
      <c r="AM13" s="18"/>
      <c r="AN13" s="22" t="s">
        <v>1</v>
      </c>
      <c r="AO13" s="18"/>
      <c r="AP13" s="18"/>
      <c r="AQ13" s="18"/>
      <c r="AR13" s="16"/>
      <c r="BS13" s="13" t="s">
        <v>6</v>
      </c>
    </row>
    <row r="14" spans="1:74" ht="13.2">
      <c r="B14" s="17"/>
      <c r="C14" s="18"/>
      <c r="D14" s="18"/>
      <c r="E14" s="22" t="s">
        <v>24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4" t="s">
        <v>25</v>
      </c>
      <c r="AL14" s="18"/>
      <c r="AM14" s="18"/>
      <c r="AN14" s="22" t="s">
        <v>1</v>
      </c>
      <c r="AO14" s="18"/>
      <c r="AP14" s="18"/>
      <c r="AQ14" s="18"/>
      <c r="AR14" s="16"/>
      <c r="BS14" s="13" t="s">
        <v>6</v>
      </c>
    </row>
    <row r="15" spans="1:74" ht="6.9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S15" s="13" t="s">
        <v>4</v>
      </c>
    </row>
    <row r="16" spans="1:74" ht="12" customHeight="1">
      <c r="B16" s="17"/>
      <c r="C16" s="18"/>
      <c r="D16" s="24" t="s">
        <v>27</v>
      </c>
      <c r="E16" s="18"/>
      <c r="F16" s="18"/>
      <c r="G16" s="18"/>
      <c r="H16" s="18"/>
      <c r="I16" s="18"/>
      <c r="J16" s="18"/>
      <c r="K16" s="187" t="s">
        <v>272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4" t="s">
        <v>23</v>
      </c>
      <c r="AL16" s="18"/>
      <c r="AM16" s="18"/>
      <c r="AN16" s="22">
        <v>42393159</v>
      </c>
      <c r="AO16" s="18"/>
      <c r="AP16" s="18"/>
      <c r="AQ16" s="18"/>
      <c r="AR16" s="16"/>
      <c r="BS16" s="13" t="s">
        <v>4</v>
      </c>
    </row>
    <row r="17" spans="2:71" ht="18.45" customHeight="1">
      <c r="B17" s="17"/>
      <c r="C17" s="18"/>
      <c r="D17" s="18"/>
      <c r="E17" s="22" t="s">
        <v>24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4" t="s">
        <v>25</v>
      </c>
      <c r="AL17" s="18"/>
      <c r="AM17" s="18"/>
      <c r="AN17" s="22" t="s">
        <v>269</v>
      </c>
      <c r="AO17" s="18"/>
      <c r="AP17" s="18"/>
      <c r="AQ17" s="18"/>
      <c r="AR17" s="16"/>
      <c r="BS17" s="13" t="s">
        <v>28</v>
      </c>
    </row>
    <row r="18" spans="2:71" ht="6.9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S18" s="13" t="s">
        <v>6</v>
      </c>
    </row>
    <row r="19" spans="2:71" ht="12" customHeight="1">
      <c r="B19" s="17"/>
      <c r="C19" s="18"/>
      <c r="D19" s="24" t="s">
        <v>29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4" t="s">
        <v>23</v>
      </c>
      <c r="AL19" s="18"/>
      <c r="AM19" s="18"/>
      <c r="AN19" s="22" t="s">
        <v>1</v>
      </c>
      <c r="AO19" s="18"/>
      <c r="AP19" s="18"/>
      <c r="AQ19" s="18"/>
      <c r="AR19" s="16"/>
      <c r="BS19" s="13" t="s">
        <v>6</v>
      </c>
    </row>
    <row r="20" spans="2:71" ht="18.45" customHeight="1">
      <c r="B20" s="17"/>
      <c r="C20" s="18"/>
      <c r="D20" s="18"/>
      <c r="E20" s="22" t="s">
        <v>24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4" t="s">
        <v>25</v>
      </c>
      <c r="AL20" s="18"/>
      <c r="AM20" s="18"/>
      <c r="AN20" s="22" t="s">
        <v>1</v>
      </c>
      <c r="AO20" s="18"/>
      <c r="AP20" s="18"/>
      <c r="AQ20" s="18"/>
      <c r="AR20" s="16"/>
      <c r="BS20" s="13" t="s">
        <v>28</v>
      </c>
    </row>
    <row r="21" spans="2:71" ht="6.9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</row>
    <row r="22" spans="2:71" ht="12" customHeight="1">
      <c r="B22" s="17"/>
      <c r="C22" s="18"/>
      <c r="D22" s="24" t="s">
        <v>30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</row>
    <row r="23" spans="2:71" ht="16.5" customHeight="1">
      <c r="B23" s="17"/>
      <c r="C23" s="18"/>
      <c r="D23" s="18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18"/>
      <c r="AP23" s="18"/>
      <c r="AQ23" s="18"/>
      <c r="AR23" s="16"/>
    </row>
    <row r="24" spans="2:71" ht="6.9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</row>
    <row r="25" spans="2:71" ht="6.9" customHeight="1">
      <c r="B25" s="17"/>
      <c r="C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18"/>
      <c r="AQ25" s="18"/>
      <c r="AR25" s="16"/>
    </row>
    <row r="26" spans="2:71" s="1" customFormat="1" ht="25.95" customHeight="1">
      <c r="B26" s="27"/>
      <c r="C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22">
        <f>ROUND(AG94,2)</f>
        <v>0</v>
      </c>
      <c r="AL26" s="223"/>
      <c r="AM26" s="223"/>
      <c r="AN26" s="223"/>
      <c r="AO26" s="223"/>
      <c r="AP26" s="28"/>
      <c r="AQ26" s="28"/>
      <c r="AR26" s="31"/>
    </row>
    <row r="27" spans="2:71" s="1" customFormat="1" ht="6.9" customHeight="1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31"/>
    </row>
    <row r="28" spans="2:71" s="1" customFormat="1" ht="13.2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21" t="s">
        <v>32</v>
      </c>
      <c r="M28" s="221"/>
      <c r="N28" s="221"/>
      <c r="O28" s="221"/>
      <c r="P28" s="221"/>
      <c r="Q28" s="28"/>
      <c r="R28" s="28"/>
      <c r="S28" s="28"/>
      <c r="T28" s="28"/>
      <c r="U28" s="28"/>
      <c r="V28" s="28"/>
      <c r="W28" s="221" t="s">
        <v>33</v>
      </c>
      <c r="X28" s="221"/>
      <c r="Y28" s="221"/>
      <c r="Z28" s="221"/>
      <c r="AA28" s="221"/>
      <c r="AB28" s="221"/>
      <c r="AC28" s="221"/>
      <c r="AD28" s="221"/>
      <c r="AE28" s="221"/>
      <c r="AF28" s="28"/>
      <c r="AG28" s="28"/>
      <c r="AH28" s="28"/>
      <c r="AI28" s="28"/>
      <c r="AJ28" s="28"/>
      <c r="AK28" s="221" t="s">
        <v>34</v>
      </c>
      <c r="AL28" s="221"/>
      <c r="AM28" s="221"/>
      <c r="AN28" s="221"/>
      <c r="AO28" s="221"/>
      <c r="AP28" s="28"/>
      <c r="AQ28" s="28"/>
      <c r="AR28" s="31"/>
    </row>
    <row r="29" spans="2:71" s="2" customFormat="1" ht="14.4" customHeight="1">
      <c r="B29" s="32"/>
      <c r="C29" s="33"/>
      <c r="D29" s="24" t="s">
        <v>35</v>
      </c>
      <c r="E29" s="33"/>
      <c r="F29" s="24" t="s">
        <v>36</v>
      </c>
      <c r="G29" s="33"/>
      <c r="H29" s="33"/>
      <c r="I29" s="33"/>
      <c r="J29" s="33"/>
      <c r="K29" s="33"/>
      <c r="L29" s="211">
        <v>0.21</v>
      </c>
      <c r="M29" s="207"/>
      <c r="N29" s="207"/>
      <c r="O29" s="207"/>
      <c r="P29" s="207"/>
      <c r="Q29" s="33"/>
      <c r="R29" s="33"/>
      <c r="S29" s="33"/>
      <c r="T29" s="33"/>
      <c r="U29" s="33"/>
      <c r="V29" s="33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F29" s="33"/>
      <c r="AG29" s="33"/>
      <c r="AH29" s="33"/>
      <c r="AI29" s="33"/>
      <c r="AJ29" s="33"/>
      <c r="AK29" s="206">
        <f>ROUND(AV94, 2)</f>
        <v>0</v>
      </c>
      <c r="AL29" s="207"/>
      <c r="AM29" s="207"/>
      <c r="AN29" s="207"/>
      <c r="AO29" s="207"/>
      <c r="AP29" s="33"/>
      <c r="AQ29" s="33"/>
      <c r="AR29" s="34"/>
    </row>
    <row r="30" spans="2:71" s="2" customFormat="1" ht="14.4" customHeight="1">
      <c r="B30" s="32"/>
      <c r="C30" s="33"/>
      <c r="D30" s="33"/>
      <c r="E30" s="33"/>
      <c r="F30" s="24" t="s">
        <v>37</v>
      </c>
      <c r="G30" s="33"/>
      <c r="H30" s="33"/>
      <c r="I30" s="33"/>
      <c r="J30" s="33"/>
      <c r="K30" s="33"/>
      <c r="L30" s="211">
        <v>0.15</v>
      </c>
      <c r="M30" s="207"/>
      <c r="N30" s="207"/>
      <c r="O30" s="207"/>
      <c r="P30" s="207"/>
      <c r="Q30" s="33"/>
      <c r="R30" s="33"/>
      <c r="S30" s="33"/>
      <c r="T30" s="33"/>
      <c r="U30" s="33"/>
      <c r="V30" s="33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F30" s="33"/>
      <c r="AG30" s="33"/>
      <c r="AH30" s="33"/>
      <c r="AI30" s="33"/>
      <c r="AJ30" s="33"/>
      <c r="AK30" s="206">
        <f>ROUND(AW94, 2)</f>
        <v>0</v>
      </c>
      <c r="AL30" s="207"/>
      <c r="AM30" s="207"/>
      <c r="AN30" s="207"/>
      <c r="AO30" s="207"/>
      <c r="AP30" s="33"/>
      <c r="AQ30" s="33"/>
      <c r="AR30" s="34"/>
    </row>
    <row r="31" spans="2:71" s="2" customFormat="1" ht="14.4" hidden="1" customHeight="1">
      <c r="B31" s="32"/>
      <c r="C31" s="33"/>
      <c r="D31" s="33"/>
      <c r="E31" s="33"/>
      <c r="F31" s="24" t="s">
        <v>38</v>
      </c>
      <c r="G31" s="33"/>
      <c r="H31" s="33"/>
      <c r="I31" s="33"/>
      <c r="J31" s="33"/>
      <c r="K31" s="33"/>
      <c r="L31" s="211">
        <v>0.21</v>
      </c>
      <c r="M31" s="207"/>
      <c r="N31" s="207"/>
      <c r="O31" s="207"/>
      <c r="P31" s="207"/>
      <c r="Q31" s="33"/>
      <c r="R31" s="33"/>
      <c r="S31" s="33"/>
      <c r="T31" s="33"/>
      <c r="U31" s="33"/>
      <c r="V31" s="33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F31" s="33"/>
      <c r="AG31" s="33"/>
      <c r="AH31" s="33"/>
      <c r="AI31" s="33"/>
      <c r="AJ31" s="33"/>
      <c r="AK31" s="206">
        <v>0</v>
      </c>
      <c r="AL31" s="207"/>
      <c r="AM31" s="207"/>
      <c r="AN31" s="207"/>
      <c r="AO31" s="207"/>
      <c r="AP31" s="33"/>
      <c r="AQ31" s="33"/>
      <c r="AR31" s="34"/>
    </row>
    <row r="32" spans="2:71" s="2" customFormat="1" ht="14.4" hidden="1" customHeight="1">
      <c r="B32" s="32"/>
      <c r="C32" s="33"/>
      <c r="D32" s="33"/>
      <c r="E32" s="33"/>
      <c r="F32" s="24" t="s">
        <v>39</v>
      </c>
      <c r="G32" s="33"/>
      <c r="H32" s="33"/>
      <c r="I32" s="33"/>
      <c r="J32" s="33"/>
      <c r="K32" s="33"/>
      <c r="L32" s="211">
        <v>0.15</v>
      </c>
      <c r="M32" s="207"/>
      <c r="N32" s="207"/>
      <c r="O32" s="207"/>
      <c r="P32" s="207"/>
      <c r="Q32" s="33"/>
      <c r="R32" s="33"/>
      <c r="S32" s="33"/>
      <c r="T32" s="33"/>
      <c r="U32" s="33"/>
      <c r="V32" s="33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F32" s="33"/>
      <c r="AG32" s="33"/>
      <c r="AH32" s="33"/>
      <c r="AI32" s="33"/>
      <c r="AJ32" s="33"/>
      <c r="AK32" s="206">
        <v>0</v>
      </c>
      <c r="AL32" s="207"/>
      <c r="AM32" s="207"/>
      <c r="AN32" s="207"/>
      <c r="AO32" s="207"/>
      <c r="AP32" s="33"/>
      <c r="AQ32" s="33"/>
      <c r="AR32" s="34"/>
    </row>
    <row r="33" spans="2:44" s="2" customFormat="1" ht="14.4" hidden="1" customHeight="1">
      <c r="B33" s="32"/>
      <c r="C33" s="33"/>
      <c r="D33" s="33"/>
      <c r="E33" s="33"/>
      <c r="F33" s="24" t="s">
        <v>40</v>
      </c>
      <c r="G33" s="33"/>
      <c r="H33" s="33"/>
      <c r="I33" s="33"/>
      <c r="J33" s="33"/>
      <c r="K33" s="33"/>
      <c r="L33" s="211">
        <v>0</v>
      </c>
      <c r="M33" s="207"/>
      <c r="N33" s="207"/>
      <c r="O33" s="207"/>
      <c r="P33" s="207"/>
      <c r="Q33" s="33"/>
      <c r="R33" s="33"/>
      <c r="S33" s="33"/>
      <c r="T33" s="33"/>
      <c r="U33" s="33"/>
      <c r="V33" s="33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F33" s="33"/>
      <c r="AG33" s="33"/>
      <c r="AH33" s="33"/>
      <c r="AI33" s="33"/>
      <c r="AJ33" s="33"/>
      <c r="AK33" s="206">
        <v>0</v>
      </c>
      <c r="AL33" s="207"/>
      <c r="AM33" s="207"/>
      <c r="AN33" s="207"/>
      <c r="AO33" s="207"/>
      <c r="AP33" s="33"/>
      <c r="AQ33" s="33"/>
      <c r="AR33" s="34"/>
    </row>
    <row r="34" spans="2:44" s="1" customFormat="1" ht="6.9" customHeight="1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31"/>
    </row>
    <row r="35" spans="2:44" s="1" customFormat="1" ht="25.95" customHeight="1"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12" t="s">
        <v>43</v>
      </c>
      <c r="Y35" s="213"/>
      <c r="Z35" s="213"/>
      <c r="AA35" s="213"/>
      <c r="AB35" s="213"/>
      <c r="AC35" s="37"/>
      <c r="AD35" s="37"/>
      <c r="AE35" s="37"/>
      <c r="AF35" s="37"/>
      <c r="AG35" s="37"/>
      <c r="AH35" s="37"/>
      <c r="AI35" s="37"/>
      <c r="AJ35" s="37"/>
      <c r="AK35" s="214">
        <f>SUM(AK26:AK33)</f>
        <v>0</v>
      </c>
      <c r="AL35" s="213"/>
      <c r="AM35" s="213"/>
      <c r="AN35" s="213"/>
      <c r="AO35" s="215"/>
      <c r="AP35" s="35"/>
      <c r="AQ35" s="35"/>
      <c r="AR35" s="31"/>
    </row>
    <row r="36" spans="2:44" s="1" customFormat="1" ht="6.9" customHeight="1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1"/>
    </row>
    <row r="37" spans="2:44" s="1" customFormat="1" ht="14.4" customHeight="1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31"/>
    </row>
    <row r="38" spans="2:44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2:44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2:44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2:44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2:44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2:44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2:44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2:44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2:44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2:44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2:44" ht="14.4" customHeight="1">
      <c r="B48" s="17"/>
      <c r="C48" s="18"/>
      <c r="D48" s="187" t="s">
        <v>270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2:44" s="1" customFormat="1" ht="14.4" customHeight="1">
      <c r="B49" s="27"/>
      <c r="C49" s="28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P49" s="28"/>
      <c r="AQ49" s="28"/>
      <c r="AR49" s="31"/>
    </row>
    <row r="50" spans="2:44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2:44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2:44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2:44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2:4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2:44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2:44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2:44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2:44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2:44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2:44" s="1" customFormat="1" ht="13.2">
      <c r="B60" s="27"/>
      <c r="C60" s="28"/>
      <c r="D60" s="41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1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1" t="s">
        <v>46</v>
      </c>
      <c r="AI60" s="30"/>
      <c r="AJ60" s="30"/>
      <c r="AK60" s="30"/>
      <c r="AL60" s="30"/>
      <c r="AM60" s="41" t="s">
        <v>47</v>
      </c>
      <c r="AN60" s="30"/>
      <c r="AO60" s="30"/>
      <c r="AP60" s="28"/>
      <c r="AQ60" s="28"/>
      <c r="AR60" s="31"/>
    </row>
    <row r="61" spans="2:44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2:44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2:44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2:44" s="1" customFormat="1" ht="13.2">
      <c r="B64" s="27"/>
      <c r="C64" s="28"/>
      <c r="D64" s="39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49</v>
      </c>
      <c r="AI64" s="40"/>
      <c r="AJ64" s="40"/>
      <c r="AK64" s="40"/>
      <c r="AL64" s="40"/>
      <c r="AM64" s="40"/>
      <c r="AN64" s="40"/>
      <c r="AO64" s="40"/>
      <c r="AP64" s="28"/>
      <c r="AQ64" s="28"/>
      <c r="AR64" s="31"/>
    </row>
    <row r="65" spans="2:44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2:44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2:44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2:44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2:44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2:44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2:44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2:44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2:44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2:4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2:44" s="1" customFormat="1" ht="13.2">
      <c r="B75" s="27"/>
      <c r="C75" s="28"/>
      <c r="D75" s="41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1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1" t="s">
        <v>46</v>
      </c>
      <c r="AI75" s="30"/>
      <c r="AJ75" s="30"/>
      <c r="AK75" s="30"/>
      <c r="AL75" s="30"/>
      <c r="AM75" s="41" t="s">
        <v>47</v>
      </c>
      <c r="AN75" s="30"/>
      <c r="AO75" s="30"/>
      <c r="AP75" s="28"/>
      <c r="AQ75" s="28"/>
      <c r="AR75" s="31"/>
    </row>
    <row r="76" spans="2:44" s="1" customFormat="1"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31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0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0" s="1" customFormat="1" ht="24.9" customHeight="1">
      <c r="B82" s="27"/>
      <c r="C82" s="19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31"/>
    </row>
    <row r="83" spans="1:90" s="1" customFormat="1" ht="6.9" customHeight="1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31"/>
    </row>
    <row r="84" spans="1:90" s="3" customFormat="1" ht="12" customHeight="1">
      <c r="B84" s="46"/>
      <c r="C84" s="24" t="s">
        <v>12</v>
      </c>
      <c r="D84" s="47"/>
      <c r="E84" s="47"/>
      <c r="F84" s="47"/>
      <c r="G84" s="47"/>
      <c r="H84" s="47"/>
      <c r="I84" s="47"/>
      <c r="J84" s="47"/>
      <c r="K84" s="47"/>
      <c r="L84" s="47" t="str">
        <f>K5</f>
        <v>537-2</v>
      </c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8"/>
    </row>
    <row r="85" spans="1:90" s="4" customFormat="1" ht="36.9" customHeight="1">
      <c r="B85" s="49"/>
      <c r="C85" s="50" t="s">
        <v>14</v>
      </c>
      <c r="D85" s="51"/>
      <c r="E85" s="51"/>
      <c r="F85" s="51"/>
      <c r="G85" s="51"/>
      <c r="H85" s="51"/>
      <c r="I85" s="51"/>
      <c r="J85" s="51"/>
      <c r="K85" s="51"/>
      <c r="L85" s="208" t="str">
        <f>K6</f>
        <v>Kabelová přípojka NN pro ZŠ Svobodná a 9. MŠ Písek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51"/>
      <c r="AQ85" s="51"/>
      <c r="AR85" s="52"/>
    </row>
    <row r="86" spans="1:90" s="1" customFormat="1" ht="6.9" customHeight="1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31"/>
    </row>
    <row r="87" spans="1:90" s="1" customFormat="1" ht="12" customHeight="1">
      <c r="B87" s="27"/>
      <c r="C87" s="24" t="s">
        <v>18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>Písek, Šobrova 2070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4" t="s">
        <v>20</v>
      </c>
      <c r="AJ87" s="28"/>
      <c r="AK87" s="28"/>
      <c r="AL87" s="28"/>
      <c r="AM87" s="210" t="str">
        <f>IF(AN8= "","",AN8)</f>
        <v>30. 5. 2019</v>
      </c>
      <c r="AN87" s="210"/>
      <c r="AO87" s="28"/>
      <c r="AP87" s="28"/>
      <c r="AQ87" s="28"/>
      <c r="AR87" s="31"/>
    </row>
    <row r="88" spans="1:90" s="1" customFormat="1" ht="6.9" customHeigh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31"/>
    </row>
    <row r="89" spans="1:90" s="1" customFormat="1" ht="15.15" customHeight="1">
      <c r="B89" s="27"/>
      <c r="C89" s="24" t="s">
        <v>22</v>
      </c>
      <c r="D89" s="28"/>
      <c r="E89" s="28"/>
      <c r="F89" s="28"/>
      <c r="G89" s="28"/>
      <c r="H89" s="28"/>
      <c r="I89" s="28"/>
      <c r="J89" s="28"/>
      <c r="K89" s="28"/>
      <c r="L89" s="47" t="s">
        <v>271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4" t="s">
        <v>27</v>
      </c>
      <c r="AJ89" s="28"/>
      <c r="AK89" s="28"/>
      <c r="AL89" s="28"/>
      <c r="AM89" s="199" t="s">
        <v>270</v>
      </c>
      <c r="AN89" s="200"/>
      <c r="AO89" s="200"/>
      <c r="AP89" s="200"/>
      <c r="AQ89" s="28"/>
      <c r="AR89" s="31"/>
      <c r="AS89" s="193" t="s">
        <v>51</v>
      </c>
      <c r="AT89" s="194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0" s="1" customFormat="1" ht="15.15" customHeight="1">
      <c r="B90" s="27"/>
      <c r="C90" s="24" t="s">
        <v>26</v>
      </c>
      <c r="D90" s="28"/>
      <c r="E90" s="28"/>
      <c r="F90" s="28"/>
      <c r="G90" s="28"/>
      <c r="H90" s="28"/>
      <c r="I90" s="28"/>
      <c r="J90" s="28"/>
      <c r="K90" s="28"/>
      <c r="L90" s="47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4" t="s">
        <v>29</v>
      </c>
      <c r="AJ90" s="28"/>
      <c r="AK90" s="28"/>
      <c r="AL90" s="28"/>
      <c r="AM90" s="199" t="str">
        <f>IF(E20="","",E20)</f>
        <v xml:space="preserve"> </v>
      </c>
      <c r="AN90" s="200"/>
      <c r="AO90" s="200"/>
      <c r="AP90" s="200"/>
      <c r="AQ90" s="28"/>
      <c r="AR90" s="31"/>
      <c r="AS90" s="195"/>
      <c r="AT90" s="196"/>
      <c r="AU90" s="57"/>
      <c r="AV90" s="57"/>
      <c r="AW90" s="57"/>
      <c r="AX90" s="57"/>
      <c r="AY90" s="57"/>
      <c r="AZ90" s="57"/>
      <c r="BA90" s="57"/>
      <c r="BB90" s="57"/>
      <c r="BC90" s="57"/>
      <c r="BD90" s="58"/>
    </row>
    <row r="91" spans="1:90" s="1" customFormat="1" ht="10.95" customHeight="1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31"/>
      <c r="AS91" s="197"/>
      <c r="AT91" s="198"/>
      <c r="AU91" s="59"/>
      <c r="AV91" s="59"/>
      <c r="AW91" s="59"/>
      <c r="AX91" s="59"/>
      <c r="AY91" s="59"/>
      <c r="AZ91" s="59"/>
      <c r="BA91" s="59"/>
      <c r="BB91" s="59"/>
      <c r="BC91" s="59"/>
      <c r="BD91" s="60"/>
    </row>
    <row r="92" spans="1:90" s="1" customFormat="1" ht="29.25" customHeight="1">
      <c r="B92" s="27"/>
      <c r="C92" s="216" t="s">
        <v>52</v>
      </c>
      <c r="D92" s="204"/>
      <c r="E92" s="204"/>
      <c r="F92" s="204"/>
      <c r="G92" s="204"/>
      <c r="H92" s="37"/>
      <c r="I92" s="203" t="s">
        <v>53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17" t="s">
        <v>54</v>
      </c>
      <c r="AH92" s="204"/>
      <c r="AI92" s="204"/>
      <c r="AJ92" s="204"/>
      <c r="AK92" s="204"/>
      <c r="AL92" s="204"/>
      <c r="AM92" s="204"/>
      <c r="AN92" s="203" t="s">
        <v>55</v>
      </c>
      <c r="AO92" s="204"/>
      <c r="AP92" s="205"/>
      <c r="AQ92" s="61" t="s">
        <v>56</v>
      </c>
      <c r="AR92" s="31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</row>
    <row r="93" spans="1:90" s="1" customFormat="1" ht="10.95" customHeight="1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31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</row>
    <row r="94" spans="1:90" s="5" customFormat="1" ht="32.4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1">
        <f>ROUND(AG95,2)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72" t="s">
        <v>1</v>
      </c>
      <c r="AR94" s="73"/>
      <c r="AS94" s="74">
        <f>ROUND(AS95,2)</f>
        <v>0</v>
      </c>
      <c r="AT94" s="75">
        <f>ROUND(SUM(AV94:AW94),2)</f>
        <v>0</v>
      </c>
      <c r="AU94" s="76">
        <f>ROUND(AU95,5)</f>
        <v>67.163600000000002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70</v>
      </c>
      <c r="BT94" s="78" t="s">
        <v>71</v>
      </c>
      <c r="BV94" s="78" t="s">
        <v>72</v>
      </c>
      <c r="BW94" s="78" t="s">
        <v>5</v>
      </c>
      <c r="BX94" s="78" t="s">
        <v>73</v>
      </c>
      <c r="CL94" s="78" t="s">
        <v>1</v>
      </c>
    </row>
    <row r="95" spans="1:90" s="6" customFormat="1" ht="27" customHeight="1">
      <c r="A95" s="79" t="s">
        <v>74</v>
      </c>
      <c r="B95" s="80"/>
      <c r="C95" s="81"/>
      <c r="D95" s="218" t="s">
        <v>13</v>
      </c>
      <c r="E95" s="218"/>
      <c r="F95" s="218"/>
      <c r="G95" s="218"/>
      <c r="H95" s="218"/>
      <c r="I95" s="82"/>
      <c r="J95" s="218" t="s">
        <v>15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191">
        <f>'537-2 - Kabelová přípojka...'!J28</f>
        <v>0</v>
      </c>
      <c r="AH95" s="192"/>
      <c r="AI95" s="192"/>
      <c r="AJ95" s="192"/>
      <c r="AK95" s="192"/>
      <c r="AL95" s="192"/>
      <c r="AM95" s="192"/>
      <c r="AN95" s="191">
        <f>SUM(AG95,AT95)</f>
        <v>0</v>
      </c>
      <c r="AO95" s="192"/>
      <c r="AP95" s="192"/>
      <c r="AQ95" s="83" t="s">
        <v>75</v>
      </c>
      <c r="AR95" s="84"/>
      <c r="AS95" s="85">
        <v>0</v>
      </c>
      <c r="AT95" s="86">
        <f>ROUND(SUM(AV95:AW95),2)</f>
        <v>0</v>
      </c>
      <c r="AU95" s="87">
        <f>'537-2 - Kabelová přípojka...'!P126</f>
        <v>67.163595000000001</v>
      </c>
      <c r="AV95" s="86">
        <f>'537-2 - Kabelová přípojka...'!J31</f>
        <v>0</v>
      </c>
      <c r="AW95" s="86">
        <f>'537-2 - Kabelová přípojka...'!J32</f>
        <v>0</v>
      </c>
      <c r="AX95" s="86">
        <f>'537-2 - Kabelová přípojka...'!J33</f>
        <v>0</v>
      </c>
      <c r="AY95" s="86">
        <f>'537-2 - Kabelová přípojka...'!J34</f>
        <v>0</v>
      </c>
      <c r="AZ95" s="86">
        <f>'537-2 - Kabelová přípojka...'!F31</f>
        <v>0</v>
      </c>
      <c r="BA95" s="86">
        <f>'537-2 - Kabelová přípojka...'!F32</f>
        <v>0</v>
      </c>
      <c r="BB95" s="86">
        <f>'537-2 - Kabelová přípojka...'!F33</f>
        <v>0</v>
      </c>
      <c r="BC95" s="86">
        <f>'537-2 - Kabelová přípojka...'!F34</f>
        <v>0</v>
      </c>
      <c r="BD95" s="88">
        <f>'537-2 - Kabelová přípojka...'!F35</f>
        <v>0</v>
      </c>
      <c r="BT95" s="89" t="s">
        <v>76</v>
      </c>
      <c r="BU95" s="89" t="s">
        <v>77</v>
      </c>
      <c r="BV95" s="89" t="s">
        <v>72</v>
      </c>
      <c r="BW95" s="89" t="s">
        <v>5</v>
      </c>
      <c r="BX95" s="89" t="s">
        <v>73</v>
      </c>
      <c r="CL95" s="89" t="s">
        <v>1</v>
      </c>
    </row>
    <row r="96" spans="1:90" s="1" customFormat="1" ht="30" customHeight="1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31"/>
    </row>
    <row r="97" spans="2:44" s="1" customFormat="1" ht="6.9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1"/>
    </row>
  </sheetData>
  <sheetProtection formatColumns="0" formatRows="0"/>
  <mergeCells count="40">
    <mergeCell ref="AK30:AO30"/>
    <mergeCell ref="L30:P30"/>
    <mergeCell ref="AK29:AO29"/>
    <mergeCell ref="W29:AE29"/>
    <mergeCell ref="L29:P29"/>
    <mergeCell ref="W30:AE30"/>
    <mergeCell ref="AR2:BE2"/>
    <mergeCell ref="E23:AN23"/>
    <mergeCell ref="L28:P28"/>
    <mergeCell ref="W28:AE28"/>
    <mergeCell ref="AK28:AO28"/>
    <mergeCell ref="AK26:AO26"/>
    <mergeCell ref="K5:AO5"/>
    <mergeCell ref="K6:AO6"/>
    <mergeCell ref="C92:G92"/>
    <mergeCell ref="I92:AF92"/>
    <mergeCell ref="AG92:AM92"/>
    <mergeCell ref="D95:H95"/>
    <mergeCell ref="J95:AF95"/>
    <mergeCell ref="AK31:AO31"/>
    <mergeCell ref="L85:AO85"/>
    <mergeCell ref="AM87:AN87"/>
    <mergeCell ref="W31:AE31"/>
    <mergeCell ref="L31:P31"/>
    <mergeCell ref="X35:AB35"/>
    <mergeCell ref="AK35:AO35"/>
    <mergeCell ref="AK33:AO33"/>
    <mergeCell ref="L33:P33"/>
    <mergeCell ref="W33:AE33"/>
    <mergeCell ref="AK32:AO32"/>
    <mergeCell ref="L32:P32"/>
    <mergeCell ref="W32:AE32"/>
    <mergeCell ref="AN95:AP95"/>
    <mergeCell ref="AS89:AT91"/>
    <mergeCell ref="AM90:AP90"/>
    <mergeCell ref="AG94:AM94"/>
    <mergeCell ref="AN94:AP94"/>
    <mergeCell ref="AM89:AP89"/>
    <mergeCell ref="AN92:AP92"/>
    <mergeCell ref="AG95:AM95"/>
  </mergeCells>
  <phoneticPr fontId="0" type="noConversion"/>
  <hyperlinks>
    <hyperlink ref="A95" location="'537-2 - Kabelová přípojka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2"/>
  <sheetViews>
    <sheetView showGridLines="0" tabSelected="1" workbookViewId="0">
      <selection activeCell="I129" sqref="I12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1" spans="1:46">
      <c r="A1" s="18"/>
    </row>
    <row r="2" spans="1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3" t="s">
        <v>5</v>
      </c>
    </row>
    <row r="3" spans="1:46" ht="6.9" customHeight="1">
      <c r="B3" s="90"/>
      <c r="C3" s="91"/>
      <c r="D3" s="91"/>
      <c r="E3" s="91"/>
      <c r="F3" s="91"/>
      <c r="G3" s="91"/>
      <c r="H3" s="91"/>
      <c r="I3" s="91"/>
      <c r="J3" s="91"/>
      <c r="K3" s="91"/>
      <c r="L3" s="16"/>
      <c r="AT3" s="13" t="s">
        <v>78</v>
      </c>
    </row>
    <row r="4" spans="1:46" ht="24.9" customHeight="1">
      <c r="B4" s="16"/>
      <c r="D4" s="92" t="s">
        <v>79</v>
      </c>
      <c r="L4" s="16"/>
      <c r="M4" s="93" t="s">
        <v>10</v>
      </c>
      <c r="AT4" s="13" t="s">
        <v>4</v>
      </c>
    </row>
    <row r="5" spans="1:46" ht="6.9" customHeight="1">
      <c r="B5" s="16"/>
      <c r="L5" s="16"/>
    </row>
    <row r="6" spans="1:46" s="1" customFormat="1" ht="12" customHeight="1">
      <c r="B6" s="31"/>
      <c r="D6" s="94" t="s">
        <v>14</v>
      </c>
      <c r="L6" s="31"/>
    </row>
    <row r="7" spans="1:46" s="1" customFormat="1" ht="36.9" customHeight="1">
      <c r="B7" s="31"/>
      <c r="E7" s="228" t="s">
        <v>15</v>
      </c>
      <c r="F7" s="229"/>
      <c r="G7" s="229"/>
      <c r="H7" s="229"/>
      <c r="L7" s="31"/>
    </row>
    <row r="8" spans="1:46" s="1" customFormat="1">
      <c r="B8" s="31"/>
      <c r="L8" s="31"/>
    </row>
    <row r="9" spans="1:46" s="1" customFormat="1" ht="12" customHeight="1">
      <c r="B9" s="31"/>
      <c r="D9" s="94" t="s">
        <v>16</v>
      </c>
      <c r="F9" s="95" t="s">
        <v>1</v>
      </c>
      <c r="I9" s="94" t="s">
        <v>17</v>
      </c>
      <c r="J9" s="95" t="s">
        <v>1</v>
      </c>
      <c r="L9" s="31"/>
    </row>
    <row r="10" spans="1:46" s="1" customFormat="1" ht="12" customHeight="1">
      <c r="B10" s="31"/>
      <c r="D10" s="94" t="s">
        <v>18</v>
      </c>
      <c r="F10" s="95" t="s">
        <v>19</v>
      </c>
      <c r="I10" s="94" t="s">
        <v>20</v>
      </c>
      <c r="J10" s="96" t="str">
        <f>'Rekapitulace stavby'!AN8</f>
        <v>30. 5. 2019</v>
      </c>
      <c r="L10" s="31"/>
    </row>
    <row r="11" spans="1:46" s="1" customFormat="1" ht="10.95" customHeight="1">
      <c r="B11" s="31"/>
      <c r="L11" s="31"/>
    </row>
    <row r="12" spans="1:46" s="1" customFormat="1" ht="12" customHeight="1">
      <c r="B12" s="31"/>
      <c r="D12" s="94" t="s">
        <v>22</v>
      </c>
      <c r="F12" s="188" t="s">
        <v>271</v>
      </c>
      <c r="I12" s="94" t="s">
        <v>23</v>
      </c>
      <c r="J12" s="95">
        <f>IF('Rekapitulace stavby'!AN10="","",'Rekapitulace stavby'!AN10)</f>
        <v>70943842</v>
      </c>
      <c r="L12" s="31"/>
    </row>
    <row r="13" spans="1:46" s="1" customFormat="1" ht="18" customHeight="1">
      <c r="B13" s="31"/>
      <c r="E13" s="95" t="str">
        <f>IF('Rekapitulace stavby'!E11="","",'Rekapitulace stavby'!E11)</f>
        <v xml:space="preserve"> </v>
      </c>
      <c r="I13" s="94" t="s">
        <v>25</v>
      </c>
      <c r="J13" s="95" t="str">
        <f>IF('Rekapitulace stavby'!AN11="","",'Rekapitulace stavby'!AN11)</f>
        <v/>
      </c>
      <c r="L13" s="31"/>
    </row>
    <row r="14" spans="1:46" s="1" customFormat="1" ht="6.9" customHeight="1">
      <c r="B14" s="31"/>
      <c r="L14" s="31"/>
    </row>
    <row r="15" spans="1:46" s="1" customFormat="1" ht="12" customHeight="1">
      <c r="B15" s="31"/>
      <c r="D15" s="94" t="s">
        <v>26</v>
      </c>
      <c r="I15" s="94" t="s">
        <v>23</v>
      </c>
      <c r="J15" s="95" t="str">
        <f>'Rekapitulace stavby'!AN13</f>
        <v/>
      </c>
      <c r="L15" s="31"/>
    </row>
    <row r="16" spans="1:46" s="1" customFormat="1" ht="18" customHeight="1">
      <c r="B16" s="31"/>
      <c r="E16" s="230" t="str">
        <f>'Rekapitulace stavby'!E14</f>
        <v xml:space="preserve"> </v>
      </c>
      <c r="F16" s="230"/>
      <c r="G16" s="230"/>
      <c r="H16" s="230"/>
      <c r="I16" s="94" t="s">
        <v>25</v>
      </c>
      <c r="J16" s="95" t="str">
        <f>'Rekapitulace stavby'!AN14</f>
        <v/>
      </c>
      <c r="L16" s="31"/>
    </row>
    <row r="17" spans="2:12" s="1" customFormat="1" ht="6.9" customHeight="1">
      <c r="B17" s="31"/>
      <c r="L17" s="31"/>
    </row>
    <row r="18" spans="2:12" s="1" customFormat="1" ht="12" customHeight="1">
      <c r="B18" s="31"/>
      <c r="D18" s="94" t="s">
        <v>27</v>
      </c>
      <c r="F18" s="189" t="s">
        <v>272</v>
      </c>
      <c r="I18" s="94" t="s">
        <v>23</v>
      </c>
      <c r="J18" s="95">
        <f>IF('Rekapitulace stavby'!AN16="","",'Rekapitulace stavby'!AN16)</f>
        <v>42393159</v>
      </c>
      <c r="L18" s="31"/>
    </row>
    <row r="19" spans="2:12" s="1" customFormat="1" ht="18" customHeight="1">
      <c r="B19" s="31"/>
      <c r="E19" s="95" t="str">
        <f>IF('Rekapitulace stavby'!E17="","",'Rekapitulace stavby'!E17)</f>
        <v xml:space="preserve"> </v>
      </c>
      <c r="I19" s="94" t="s">
        <v>25</v>
      </c>
      <c r="J19" s="95" t="str">
        <f>IF('Rekapitulace stavby'!AN17="","",'Rekapitulace stavby'!AN17)</f>
        <v>CZ5707282306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94" t="s">
        <v>29</v>
      </c>
      <c r="I21" s="94" t="s">
        <v>23</v>
      </c>
      <c r="J21" s="95" t="str">
        <f>IF('Rekapitulace stavby'!AN19="","",'Rekapitulace stavby'!AN19)</f>
        <v/>
      </c>
      <c r="L21" s="31"/>
    </row>
    <row r="22" spans="2:12" s="1" customFormat="1" ht="18" customHeight="1">
      <c r="B22" s="31"/>
      <c r="E22" s="95" t="str">
        <f>IF('Rekapitulace stavby'!E20="","",'Rekapitulace stavby'!E20)</f>
        <v xml:space="preserve"> </v>
      </c>
      <c r="I22" s="94" t="s">
        <v>25</v>
      </c>
      <c r="J22" s="95" t="str">
        <f>IF('Rekapitulace stavby'!AN20="","",'Rekapitulace stavby'!AN20)</f>
        <v/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94" t="s">
        <v>30</v>
      </c>
      <c r="L24" s="31"/>
    </row>
    <row r="25" spans="2:12" s="7" customFormat="1" ht="16.5" customHeight="1">
      <c r="B25" s="97"/>
      <c r="E25" s="231" t="s">
        <v>1</v>
      </c>
      <c r="F25" s="231"/>
      <c r="G25" s="231"/>
      <c r="H25" s="231"/>
      <c r="L25" s="97"/>
    </row>
    <row r="26" spans="2:12" s="1" customFormat="1" ht="6.9" customHeight="1">
      <c r="B26" s="31"/>
      <c r="L26" s="31"/>
    </row>
    <row r="27" spans="2:12" s="1" customFormat="1" ht="6.9" customHeight="1">
      <c r="B27" s="31"/>
      <c r="D27" s="55"/>
      <c r="E27" s="55"/>
      <c r="F27" s="55"/>
      <c r="G27" s="55"/>
      <c r="H27" s="55"/>
      <c r="I27" s="55"/>
      <c r="J27" s="55"/>
      <c r="K27" s="55"/>
      <c r="L27" s="31"/>
    </row>
    <row r="28" spans="2:12" s="1" customFormat="1" ht="25.35" customHeight="1">
      <c r="B28" s="31"/>
      <c r="D28" s="98" t="s">
        <v>31</v>
      </c>
      <c r="J28" s="99">
        <f>ROUND(J126, 2)</f>
        <v>0</v>
      </c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F30" s="100" t="s">
        <v>33</v>
      </c>
      <c r="I30" s="100" t="s">
        <v>32</v>
      </c>
      <c r="J30" s="100" t="s">
        <v>34</v>
      </c>
      <c r="L30" s="31"/>
    </row>
    <row r="31" spans="2:12" s="1" customFormat="1" ht="14.4" customHeight="1">
      <c r="B31" s="31"/>
      <c r="D31" s="101" t="s">
        <v>35</v>
      </c>
      <c r="E31" s="94" t="s">
        <v>36</v>
      </c>
      <c r="F31" s="102">
        <f>ROUND((SUM(BE126:BE171)),  2)</f>
        <v>0</v>
      </c>
      <c r="I31" s="103">
        <v>0.21</v>
      </c>
      <c r="J31" s="102">
        <f>ROUND(((SUM(BE126:BE171))*I31),  2)</f>
        <v>0</v>
      </c>
      <c r="L31" s="31"/>
    </row>
    <row r="32" spans="2:12" s="1" customFormat="1" ht="14.4" customHeight="1">
      <c r="B32" s="31"/>
      <c r="E32" s="94" t="s">
        <v>37</v>
      </c>
      <c r="F32" s="102">
        <f>ROUND((SUM(BF126:BF171)),  2)</f>
        <v>0</v>
      </c>
      <c r="I32" s="103">
        <v>0.15</v>
      </c>
      <c r="J32" s="102">
        <f>ROUND(((SUM(BF126:BF171))*I32),  2)</f>
        <v>0</v>
      </c>
      <c r="L32" s="31"/>
    </row>
    <row r="33" spans="2:12" s="1" customFormat="1" ht="14.4" hidden="1" customHeight="1">
      <c r="B33" s="31"/>
      <c r="E33" s="94" t="s">
        <v>38</v>
      </c>
      <c r="F33" s="102">
        <f>ROUND((SUM(BG126:BG171)),  2)</f>
        <v>0</v>
      </c>
      <c r="I33" s="103">
        <v>0.21</v>
      </c>
      <c r="J33" s="102">
        <f>0</f>
        <v>0</v>
      </c>
      <c r="L33" s="31"/>
    </row>
    <row r="34" spans="2:12" s="1" customFormat="1" ht="14.4" hidden="1" customHeight="1">
      <c r="B34" s="31"/>
      <c r="E34" s="94" t="s">
        <v>39</v>
      </c>
      <c r="F34" s="102">
        <f>ROUND((SUM(BH126:BH171)),  2)</f>
        <v>0</v>
      </c>
      <c r="I34" s="103">
        <v>0.15</v>
      </c>
      <c r="J34" s="102">
        <f>0</f>
        <v>0</v>
      </c>
      <c r="L34" s="31"/>
    </row>
    <row r="35" spans="2:12" s="1" customFormat="1" ht="14.4" hidden="1" customHeight="1">
      <c r="B35" s="31"/>
      <c r="E35" s="94" t="s">
        <v>40</v>
      </c>
      <c r="F35" s="102">
        <f>ROUND((SUM(BI126:BI171)),  2)</f>
        <v>0</v>
      </c>
      <c r="I35" s="103">
        <v>0</v>
      </c>
      <c r="J35" s="102">
        <f>0</f>
        <v>0</v>
      </c>
      <c r="L35" s="31"/>
    </row>
    <row r="36" spans="2:12" s="1" customFormat="1" ht="6.9" customHeight="1">
      <c r="B36" s="31"/>
      <c r="L36" s="31"/>
    </row>
    <row r="37" spans="2:12" s="1" customFormat="1" ht="25.35" customHeight="1">
      <c r="B37" s="31"/>
      <c r="C37" s="104"/>
      <c r="D37" s="105" t="s">
        <v>41</v>
      </c>
      <c r="E37" s="106"/>
      <c r="F37" s="106"/>
      <c r="G37" s="107" t="s">
        <v>42</v>
      </c>
      <c r="H37" s="108" t="s">
        <v>43</v>
      </c>
      <c r="I37" s="106"/>
      <c r="J37" s="109">
        <f>SUM(J28:J35)</f>
        <v>0</v>
      </c>
      <c r="K37" s="110"/>
      <c r="L37" s="31"/>
    </row>
    <row r="38" spans="2:12" s="1" customFormat="1" ht="14.4" customHeight="1">
      <c r="B38" s="31"/>
      <c r="L38" s="31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D49" s="190" t="s">
        <v>270</v>
      </c>
      <c r="L49" s="16"/>
    </row>
    <row r="50" spans="2:12" s="1" customFormat="1" ht="14.4" customHeight="1">
      <c r="B50" s="31"/>
      <c r="D50" s="111" t="s">
        <v>44</v>
      </c>
      <c r="E50" s="112"/>
      <c r="F50" s="112"/>
      <c r="G50" s="111" t="s">
        <v>45</v>
      </c>
      <c r="H50" s="112"/>
      <c r="I50" s="112"/>
      <c r="J50" s="112"/>
      <c r="K50" s="112"/>
      <c r="L50" s="31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31"/>
      <c r="D61" s="113" t="s">
        <v>46</v>
      </c>
      <c r="E61" s="114"/>
      <c r="F61" s="115" t="s">
        <v>47</v>
      </c>
      <c r="G61" s="113" t="s">
        <v>46</v>
      </c>
      <c r="H61" s="114"/>
      <c r="I61" s="114"/>
      <c r="J61" s="116" t="s">
        <v>47</v>
      </c>
      <c r="K61" s="114"/>
      <c r="L61" s="31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31"/>
      <c r="D65" s="111" t="s">
        <v>48</v>
      </c>
      <c r="E65" s="112"/>
      <c r="F65" s="112"/>
      <c r="G65" s="111" t="s">
        <v>49</v>
      </c>
      <c r="H65" s="112"/>
      <c r="I65" s="112"/>
      <c r="J65" s="112"/>
      <c r="K65" s="112"/>
      <c r="L65" s="31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31"/>
      <c r="D76" s="113" t="s">
        <v>46</v>
      </c>
      <c r="E76" s="114"/>
      <c r="F76" s="115" t="s">
        <v>47</v>
      </c>
      <c r="G76" s="113" t="s">
        <v>46</v>
      </c>
      <c r="H76" s="114"/>
      <c r="I76" s="114"/>
      <c r="J76" s="116" t="s">
        <v>47</v>
      </c>
      <c r="K76" s="114"/>
      <c r="L76" s="31"/>
    </row>
    <row r="77" spans="2:12" s="1" customFormat="1" ht="14.4" customHeight="1"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31"/>
    </row>
    <row r="81" spans="2:47" s="1" customFormat="1" ht="6.9" customHeight="1">
      <c r="B81" s="119"/>
      <c r="C81" s="120"/>
      <c r="D81" s="120"/>
      <c r="E81" s="120"/>
      <c r="F81" s="120"/>
      <c r="G81" s="120"/>
      <c r="H81" s="120"/>
      <c r="I81" s="120"/>
      <c r="J81" s="120"/>
      <c r="K81" s="120"/>
      <c r="L81" s="31"/>
    </row>
    <row r="82" spans="2:47" s="1" customFormat="1" ht="24.9" customHeight="1">
      <c r="B82" s="27"/>
      <c r="C82" s="19" t="s">
        <v>80</v>
      </c>
      <c r="D82" s="28"/>
      <c r="E82" s="28"/>
      <c r="F82" s="28"/>
      <c r="G82" s="28"/>
      <c r="H82" s="28"/>
      <c r="I82" s="28"/>
      <c r="J82" s="28"/>
      <c r="K82" s="28"/>
      <c r="L82" s="31"/>
    </row>
    <row r="83" spans="2:47" s="1" customFormat="1" ht="6.9" customHeight="1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31"/>
    </row>
    <row r="84" spans="2:47" s="1" customFormat="1" ht="12" customHeight="1">
      <c r="B84" s="27"/>
      <c r="C84" s="24" t="s">
        <v>14</v>
      </c>
      <c r="D84" s="28"/>
      <c r="E84" s="28"/>
      <c r="F84" s="28"/>
      <c r="G84" s="28"/>
      <c r="H84" s="28"/>
      <c r="I84" s="28"/>
      <c r="J84" s="28"/>
      <c r="K84" s="28"/>
      <c r="L84" s="31"/>
    </row>
    <row r="85" spans="2:47" s="1" customFormat="1" ht="16.5" customHeight="1">
      <c r="B85" s="27"/>
      <c r="C85" s="28"/>
      <c r="D85" s="28"/>
      <c r="E85" s="208" t="str">
        <f>E7</f>
        <v>Kabelová přípojka NN pro ZŠ Svobodná a 9. MŠ Písek</v>
      </c>
      <c r="F85" s="227"/>
      <c r="G85" s="227"/>
      <c r="H85" s="227"/>
      <c r="I85" s="28"/>
      <c r="J85" s="28"/>
      <c r="K85" s="28"/>
      <c r="L85" s="31"/>
    </row>
    <row r="86" spans="2:47" s="1" customFormat="1" ht="6.9" customHeight="1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31"/>
    </row>
    <row r="87" spans="2:47" s="1" customFormat="1" ht="12" customHeight="1">
      <c r="B87" s="27"/>
      <c r="C87" s="24" t="s">
        <v>18</v>
      </c>
      <c r="D87" s="28"/>
      <c r="E87" s="28"/>
      <c r="F87" s="22" t="str">
        <f>F10</f>
        <v>Písek, Šobrova 2070</v>
      </c>
      <c r="G87" s="28"/>
      <c r="H87" s="28"/>
      <c r="I87" s="24" t="s">
        <v>20</v>
      </c>
      <c r="J87" s="54" t="str">
        <f>IF(J10="","",J10)</f>
        <v>30. 5. 2019</v>
      </c>
      <c r="K87" s="28"/>
      <c r="L87" s="31"/>
    </row>
    <row r="88" spans="2:47" s="1" customFormat="1" ht="6.9" customHeigh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31"/>
    </row>
    <row r="89" spans="2:47" s="1" customFormat="1" ht="15.15" customHeight="1">
      <c r="B89" s="27"/>
      <c r="C89" s="24" t="s">
        <v>22</v>
      </c>
      <c r="D89" s="28"/>
      <c r="E89" s="28"/>
      <c r="F89" s="22" t="s">
        <v>271</v>
      </c>
      <c r="G89" s="28"/>
      <c r="H89" s="28"/>
      <c r="I89" s="24" t="s">
        <v>27</v>
      </c>
      <c r="J89" s="25" t="s">
        <v>270</v>
      </c>
      <c r="K89" s="28"/>
      <c r="L89" s="31"/>
    </row>
    <row r="90" spans="2:47" s="1" customFormat="1" ht="15.15" customHeight="1">
      <c r="B90" s="27"/>
      <c r="C90" s="24" t="s">
        <v>26</v>
      </c>
      <c r="D90" s="28"/>
      <c r="E90" s="28"/>
      <c r="F90" s="22" t="str">
        <f>IF(E16="","",E16)</f>
        <v xml:space="preserve"> </v>
      </c>
      <c r="G90" s="28"/>
      <c r="H90" s="28"/>
      <c r="I90" s="24" t="s">
        <v>29</v>
      </c>
      <c r="J90" s="25" t="str">
        <f>E22</f>
        <v xml:space="preserve"> </v>
      </c>
      <c r="K90" s="28"/>
      <c r="L90" s="31"/>
    </row>
    <row r="91" spans="2:47" s="1" customFormat="1" ht="10.35" customHeight="1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31"/>
    </row>
    <row r="92" spans="2:47" s="1" customFormat="1" ht="29.25" customHeight="1">
      <c r="B92" s="27"/>
      <c r="C92" s="121" t="s">
        <v>81</v>
      </c>
      <c r="D92" s="35"/>
      <c r="E92" s="35"/>
      <c r="F92" s="35"/>
      <c r="G92" s="35"/>
      <c r="H92" s="35"/>
      <c r="I92" s="35"/>
      <c r="J92" s="122" t="s">
        <v>82</v>
      </c>
      <c r="K92" s="35"/>
      <c r="L92" s="31"/>
    </row>
    <row r="93" spans="2:47" s="1" customFormat="1" ht="10.35" customHeight="1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31"/>
    </row>
    <row r="94" spans="2:47" s="1" customFormat="1" ht="22.95" customHeight="1">
      <c r="B94" s="27"/>
      <c r="C94" s="123" t="s">
        <v>83</v>
      </c>
      <c r="D94" s="28"/>
      <c r="E94" s="28"/>
      <c r="F94" s="28"/>
      <c r="G94" s="28"/>
      <c r="H94" s="28"/>
      <c r="I94" s="28"/>
      <c r="J94" s="71">
        <f>J126</f>
        <v>0</v>
      </c>
      <c r="K94" s="28"/>
      <c r="L94" s="31"/>
      <c r="AU94" s="13" t="s">
        <v>84</v>
      </c>
    </row>
    <row r="95" spans="2:47" s="8" customFormat="1" ht="24.9" customHeight="1">
      <c r="B95" s="124"/>
      <c r="C95" s="125"/>
      <c r="D95" s="126" t="s">
        <v>85</v>
      </c>
      <c r="E95" s="127"/>
      <c r="F95" s="127"/>
      <c r="G95" s="127"/>
      <c r="H95" s="127"/>
      <c r="I95" s="127"/>
      <c r="J95" s="128">
        <f>J127</f>
        <v>0</v>
      </c>
      <c r="K95" s="125"/>
      <c r="L95" s="129"/>
    </row>
    <row r="96" spans="2:47" s="9" customFormat="1" ht="19.95" customHeight="1">
      <c r="B96" s="130"/>
      <c r="C96" s="131"/>
      <c r="D96" s="132" t="s">
        <v>86</v>
      </c>
      <c r="E96" s="133"/>
      <c r="F96" s="133"/>
      <c r="G96" s="133"/>
      <c r="H96" s="133"/>
      <c r="I96" s="133"/>
      <c r="J96" s="134">
        <f>J128</f>
        <v>0</v>
      </c>
      <c r="K96" s="131"/>
      <c r="L96" s="135"/>
    </row>
    <row r="97" spans="2:12" s="9" customFormat="1" ht="19.95" customHeight="1">
      <c r="B97" s="130"/>
      <c r="C97" s="131"/>
      <c r="D97" s="132" t="s">
        <v>87</v>
      </c>
      <c r="E97" s="133"/>
      <c r="F97" s="133"/>
      <c r="G97" s="133"/>
      <c r="H97" s="133"/>
      <c r="I97" s="133"/>
      <c r="J97" s="134">
        <f>J130</f>
        <v>0</v>
      </c>
      <c r="K97" s="131"/>
      <c r="L97" s="135"/>
    </row>
    <row r="98" spans="2:12" s="9" customFormat="1" ht="19.95" customHeight="1">
      <c r="B98" s="130"/>
      <c r="C98" s="131"/>
      <c r="D98" s="132" t="s">
        <v>88</v>
      </c>
      <c r="E98" s="133"/>
      <c r="F98" s="133"/>
      <c r="G98" s="133"/>
      <c r="H98" s="133"/>
      <c r="I98" s="133"/>
      <c r="J98" s="134">
        <f>J133</f>
        <v>0</v>
      </c>
      <c r="K98" s="131"/>
      <c r="L98" s="135"/>
    </row>
    <row r="99" spans="2:12" s="9" customFormat="1" ht="19.95" customHeight="1">
      <c r="B99" s="130"/>
      <c r="C99" s="131"/>
      <c r="D99" s="132" t="s">
        <v>89</v>
      </c>
      <c r="E99" s="133"/>
      <c r="F99" s="133"/>
      <c r="G99" s="133"/>
      <c r="H99" s="133"/>
      <c r="I99" s="133"/>
      <c r="J99" s="134">
        <f>J136</f>
        <v>0</v>
      </c>
      <c r="K99" s="131"/>
      <c r="L99" s="135"/>
    </row>
    <row r="100" spans="2:12" s="9" customFormat="1" ht="19.95" customHeight="1">
      <c r="B100" s="130"/>
      <c r="C100" s="131"/>
      <c r="D100" s="132" t="s">
        <v>90</v>
      </c>
      <c r="E100" s="133"/>
      <c r="F100" s="133"/>
      <c r="G100" s="133"/>
      <c r="H100" s="133"/>
      <c r="I100" s="133"/>
      <c r="J100" s="134">
        <f>J141</f>
        <v>0</v>
      </c>
      <c r="K100" s="131"/>
      <c r="L100" s="135"/>
    </row>
    <row r="101" spans="2:12" s="8" customFormat="1" ht="24.9" customHeight="1">
      <c r="B101" s="124"/>
      <c r="C101" s="125"/>
      <c r="D101" s="126" t="s">
        <v>91</v>
      </c>
      <c r="E101" s="127"/>
      <c r="F101" s="127"/>
      <c r="G101" s="127"/>
      <c r="H101" s="127"/>
      <c r="I101" s="127"/>
      <c r="J101" s="128">
        <f>J143</f>
        <v>0</v>
      </c>
      <c r="K101" s="125"/>
      <c r="L101" s="129"/>
    </row>
    <row r="102" spans="2:12" s="9" customFormat="1" ht="19.95" customHeight="1">
      <c r="B102" s="130"/>
      <c r="C102" s="131"/>
      <c r="D102" s="132" t="s">
        <v>92</v>
      </c>
      <c r="E102" s="133"/>
      <c r="F102" s="133"/>
      <c r="G102" s="133"/>
      <c r="H102" s="133"/>
      <c r="I102" s="133"/>
      <c r="J102" s="134">
        <f>J144</f>
        <v>0</v>
      </c>
      <c r="K102" s="131"/>
      <c r="L102" s="135"/>
    </row>
    <row r="103" spans="2:12" s="9" customFormat="1" ht="19.95" customHeight="1">
      <c r="B103" s="130"/>
      <c r="C103" s="131"/>
      <c r="D103" s="132" t="s">
        <v>93</v>
      </c>
      <c r="E103" s="133"/>
      <c r="F103" s="133"/>
      <c r="G103" s="133"/>
      <c r="H103" s="133"/>
      <c r="I103" s="133"/>
      <c r="J103" s="134">
        <f>J147</f>
        <v>0</v>
      </c>
      <c r="K103" s="131"/>
      <c r="L103" s="135"/>
    </row>
    <row r="104" spans="2:12" s="8" customFormat="1" ht="24.9" customHeight="1">
      <c r="B104" s="124"/>
      <c r="C104" s="125"/>
      <c r="D104" s="126" t="s">
        <v>94</v>
      </c>
      <c r="E104" s="127"/>
      <c r="F104" s="127"/>
      <c r="G104" s="127"/>
      <c r="H104" s="127"/>
      <c r="I104" s="127"/>
      <c r="J104" s="128">
        <f>J150</f>
        <v>0</v>
      </c>
      <c r="K104" s="125"/>
      <c r="L104" s="129"/>
    </row>
    <row r="105" spans="2:12" s="9" customFormat="1" ht="19.95" customHeight="1">
      <c r="B105" s="130"/>
      <c r="C105" s="131"/>
      <c r="D105" s="132" t="s">
        <v>95</v>
      </c>
      <c r="E105" s="133"/>
      <c r="F105" s="133"/>
      <c r="G105" s="133"/>
      <c r="H105" s="133"/>
      <c r="I105" s="133"/>
      <c r="J105" s="134">
        <f>J151</f>
        <v>0</v>
      </c>
      <c r="K105" s="131"/>
      <c r="L105" s="135"/>
    </row>
    <row r="106" spans="2:12" s="8" customFormat="1" ht="24.9" customHeight="1">
      <c r="B106" s="124"/>
      <c r="C106" s="125"/>
      <c r="D106" s="126" t="s">
        <v>96</v>
      </c>
      <c r="E106" s="127"/>
      <c r="F106" s="127"/>
      <c r="G106" s="127"/>
      <c r="H106" s="127"/>
      <c r="I106" s="127"/>
      <c r="J106" s="128">
        <f>J165</f>
        <v>0</v>
      </c>
      <c r="K106" s="125"/>
      <c r="L106" s="129"/>
    </row>
    <row r="107" spans="2:12" s="8" customFormat="1" ht="24.9" customHeight="1">
      <c r="B107" s="124"/>
      <c r="C107" s="125"/>
      <c r="D107" s="126" t="s">
        <v>97</v>
      </c>
      <c r="E107" s="127"/>
      <c r="F107" s="127"/>
      <c r="G107" s="127"/>
      <c r="H107" s="127"/>
      <c r="I107" s="127"/>
      <c r="J107" s="128">
        <f>J169</f>
        <v>0</v>
      </c>
      <c r="K107" s="125"/>
      <c r="L107" s="129"/>
    </row>
    <row r="108" spans="2:12" s="9" customFormat="1" ht="19.95" customHeight="1">
      <c r="B108" s="130"/>
      <c r="C108" s="131"/>
      <c r="D108" s="132" t="s">
        <v>98</v>
      </c>
      <c r="E108" s="133"/>
      <c r="F108" s="133"/>
      <c r="G108" s="133"/>
      <c r="H108" s="133"/>
      <c r="I108" s="133"/>
      <c r="J108" s="134">
        <f>J170</f>
        <v>0</v>
      </c>
      <c r="K108" s="131"/>
      <c r="L108" s="135"/>
    </row>
    <row r="109" spans="2:12" s="1" customFormat="1" ht="21.75" customHeight="1"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31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31"/>
    </row>
    <row r="114" spans="2:63" s="1" customFormat="1" ht="6.9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1"/>
    </row>
    <row r="115" spans="2:63" s="1" customFormat="1" ht="24.9" customHeight="1">
      <c r="B115" s="27"/>
      <c r="C115" s="19" t="s">
        <v>99</v>
      </c>
      <c r="D115" s="28"/>
      <c r="E115" s="28"/>
      <c r="F115" s="28"/>
      <c r="G115" s="28"/>
      <c r="H115" s="28"/>
      <c r="I115" s="28"/>
      <c r="J115" s="28"/>
      <c r="K115" s="28"/>
      <c r="L115" s="31"/>
    </row>
    <row r="116" spans="2:63" s="1" customFormat="1" ht="6.9" customHeight="1"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31"/>
    </row>
    <row r="117" spans="2:63" s="1" customFormat="1" ht="12" customHeight="1">
      <c r="B117" s="27"/>
      <c r="C117" s="24" t="s">
        <v>14</v>
      </c>
      <c r="D117" s="28"/>
      <c r="E117" s="28"/>
      <c r="F117" s="28"/>
      <c r="G117" s="28"/>
      <c r="H117" s="28"/>
      <c r="I117" s="28"/>
      <c r="J117" s="28"/>
      <c r="K117" s="28"/>
      <c r="L117" s="31"/>
    </row>
    <row r="118" spans="2:63" s="1" customFormat="1" ht="16.5" customHeight="1">
      <c r="B118" s="27"/>
      <c r="C118" s="28"/>
      <c r="D118" s="28"/>
      <c r="E118" s="208" t="str">
        <f>E7</f>
        <v>Kabelová přípojka NN pro ZŠ Svobodná a 9. MŠ Písek</v>
      </c>
      <c r="F118" s="227"/>
      <c r="G118" s="227"/>
      <c r="H118" s="227"/>
      <c r="I118" s="28"/>
      <c r="J118" s="28"/>
      <c r="K118" s="28"/>
      <c r="L118" s="31"/>
    </row>
    <row r="119" spans="2:63" s="1" customFormat="1" ht="6.9" customHeight="1">
      <c r="B119" s="27"/>
      <c r="C119" s="28"/>
      <c r="D119" s="28"/>
      <c r="E119" s="28"/>
      <c r="F119" s="28"/>
      <c r="G119" s="28"/>
      <c r="H119" s="28"/>
      <c r="I119" s="28"/>
      <c r="J119" s="28"/>
      <c r="K119" s="28"/>
      <c r="L119" s="31"/>
    </row>
    <row r="120" spans="2:63" s="1" customFormat="1" ht="12" customHeight="1">
      <c r="B120" s="27"/>
      <c r="C120" s="24" t="s">
        <v>18</v>
      </c>
      <c r="D120" s="28"/>
      <c r="E120" s="28"/>
      <c r="F120" s="22" t="str">
        <f>F10</f>
        <v>Písek, Šobrova 2070</v>
      </c>
      <c r="G120" s="28"/>
      <c r="H120" s="28"/>
      <c r="I120" s="24" t="s">
        <v>20</v>
      </c>
      <c r="J120" s="54" t="str">
        <f>IF(J10="","",J10)</f>
        <v>30. 5. 2019</v>
      </c>
      <c r="K120" s="28"/>
      <c r="L120" s="31"/>
    </row>
    <row r="121" spans="2:63" s="1" customFormat="1" ht="6.9" customHeight="1"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31"/>
    </row>
    <row r="122" spans="2:63" s="1" customFormat="1" ht="15.15" customHeight="1">
      <c r="B122" s="27"/>
      <c r="C122" s="24" t="s">
        <v>22</v>
      </c>
      <c r="D122" s="28"/>
      <c r="E122" s="28"/>
      <c r="F122" s="22" t="s">
        <v>271</v>
      </c>
      <c r="G122" s="28"/>
      <c r="H122" s="28"/>
      <c r="I122" s="24" t="s">
        <v>27</v>
      </c>
      <c r="J122" s="25" t="s">
        <v>270</v>
      </c>
      <c r="K122" s="28"/>
      <c r="L122" s="31"/>
    </row>
    <row r="123" spans="2:63" s="1" customFormat="1" ht="15.15" customHeight="1">
      <c r="B123" s="27"/>
      <c r="C123" s="24" t="s">
        <v>26</v>
      </c>
      <c r="D123" s="28"/>
      <c r="E123" s="28"/>
      <c r="F123" s="22" t="str">
        <f>IF(E16="","",E16)</f>
        <v xml:space="preserve"> </v>
      </c>
      <c r="G123" s="28"/>
      <c r="H123" s="28"/>
      <c r="I123" s="24" t="s">
        <v>29</v>
      </c>
      <c r="J123" s="25" t="str">
        <f>E22</f>
        <v xml:space="preserve"> </v>
      </c>
      <c r="K123" s="28"/>
      <c r="L123" s="31"/>
    </row>
    <row r="124" spans="2:63" s="1" customFormat="1" ht="10.35" customHeight="1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31"/>
    </row>
    <row r="125" spans="2:63" s="10" customFormat="1" ht="29.25" customHeight="1">
      <c r="B125" s="136"/>
      <c r="C125" s="137" t="s">
        <v>100</v>
      </c>
      <c r="D125" s="138" t="s">
        <v>56</v>
      </c>
      <c r="E125" s="138" t="s">
        <v>52</v>
      </c>
      <c r="F125" s="138" t="s">
        <v>53</v>
      </c>
      <c r="G125" s="138" t="s">
        <v>101</v>
      </c>
      <c r="H125" s="138" t="s">
        <v>102</v>
      </c>
      <c r="I125" s="138" t="s">
        <v>103</v>
      </c>
      <c r="J125" s="139" t="s">
        <v>82</v>
      </c>
      <c r="K125" s="140" t="s">
        <v>104</v>
      </c>
      <c r="L125" s="141"/>
      <c r="M125" s="62" t="s">
        <v>1</v>
      </c>
      <c r="N125" s="63" t="s">
        <v>35</v>
      </c>
      <c r="O125" s="63" t="s">
        <v>105</v>
      </c>
      <c r="P125" s="63" t="s">
        <v>106</v>
      </c>
      <c r="Q125" s="63" t="s">
        <v>107</v>
      </c>
      <c r="R125" s="63" t="s">
        <v>108</v>
      </c>
      <c r="S125" s="63" t="s">
        <v>109</v>
      </c>
      <c r="T125" s="64" t="s">
        <v>110</v>
      </c>
    </row>
    <row r="126" spans="2:63" s="1" customFormat="1" ht="22.95" customHeight="1">
      <c r="B126" s="27"/>
      <c r="C126" s="69" t="s">
        <v>111</v>
      </c>
      <c r="D126" s="28"/>
      <c r="E126" s="28"/>
      <c r="F126" s="28"/>
      <c r="G126" s="28"/>
      <c r="H126" s="28"/>
      <c r="I126" s="28"/>
      <c r="J126" s="142">
        <f>BK126</f>
        <v>0</v>
      </c>
      <c r="K126" s="28"/>
      <c r="L126" s="31"/>
      <c r="M126" s="65"/>
      <c r="N126" s="66"/>
      <c r="O126" s="66"/>
      <c r="P126" s="143">
        <f>P127+P143+P150+P165+P169</f>
        <v>67.163595000000001</v>
      </c>
      <c r="Q126" s="66"/>
      <c r="R126" s="143">
        <f>R127+R143+R150+R165+R169</f>
        <v>0.44945924999999998</v>
      </c>
      <c r="S126" s="66"/>
      <c r="T126" s="144">
        <f>T127+T143+T150+T165+T169</f>
        <v>0.17170000000000002</v>
      </c>
      <c r="AT126" s="13" t="s">
        <v>70</v>
      </c>
      <c r="AU126" s="13" t="s">
        <v>84</v>
      </c>
      <c r="BK126" s="145">
        <f>BK127+BK143+BK150+BK165+BK169</f>
        <v>0</v>
      </c>
    </row>
    <row r="127" spans="2:63" s="11" customFormat="1" ht="25.95" customHeight="1">
      <c r="B127" s="146"/>
      <c r="C127" s="147"/>
      <c r="D127" s="148" t="s">
        <v>70</v>
      </c>
      <c r="E127" s="149" t="s">
        <v>112</v>
      </c>
      <c r="F127" s="149" t="s">
        <v>113</v>
      </c>
      <c r="G127" s="147"/>
      <c r="H127" s="147"/>
      <c r="I127" s="147"/>
      <c r="J127" s="150">
        <f>BK127</f>
        <v>0</v>
      </c>
      <c r="K127" s="147"/>
      <c r="L127" s="151"/>
      <c r="M127" s="152"/>
      <c r="N127" s="153"/>
      <c r="O127" s="153"/>
      <c r="P127" s="154">
        <f>P128+P130+P133+P136+P141</f>
        <v>5.123594999999999</v>
      </c>
      <c r="Q127" s="153"/>
      <c r="R127" s="154">
        <f>R128+R130+R133+R136+R141</f>
        <v>9.8574250000000002E-2</v>
      </c>
      <c r="S127" s="153"/>
      <c r="T127" s="155">
        <f>T128+T130+T133+T136+T141</f>
        <v>0.129</v>
      </c>
      <c r="AR127" s="156" t="s">
        <v>76</v>
      </c>
      <c r="AT127" s="157" t="s">
        <v>70</v>
      </c>
      <c r="AU127" s="157" t="s">
        <v>71</v>
      </c>
      <c r="AY127" s="156" t="s">
        <v>114</v>
      </c>
      <c r="BK127" s="158">
        <f>BK128+BK130+BK133+BK136+BK141</f>
        <v>0</v>
      </c>
    </row>
    <row r="128" spans="2:63" s="11" customFormat="1" ht="22.95" customHeight="1">
      <c r="B128" s="146"/>
      <c r="C128" s="147"/>
      <c r="D128" s="148" t="s">
        <v>70</v>
      </c>
      <c r="E128" s="159" t="s">
        <v>115</v>
      </c>
      <c r="F128" s="159" t="s">
        <v>116</v>
      </c>
      <c r="G128" s="147"/>
      <c r="H128" s="147"/>
      <c r="I128" s="147"/>
      <c r="J128" s="160">
        <f>BK128</f>
        <v>0</v>
      </c>
      <c r="K128" s="147"/>
      <c r="L128" s="151"/>
      <c r="M128" s="152"/>
      <c r="N128" s="153"/>
      <c r="O128" s="153"/>
      <c r="P128" s="154">
        <f>P129</f>
        <v>0.23100000000000001</v>
      </c>
      <c r="Q128" s="153"/>
      <c r="R128" s="154">
        <f>R129</f>
        <v>4.8430000000000001E-2</v>
      </c>
      <c r="S128" s="153"/>
      <c r="T128" s="155">
        <f>T129</f>
        <v>0</v>
      </c>
      <c r="AR128" s="156" t="s">
        <v>76</v>
      </c>
      <c r="AT128" s="157" t="s">
        <v>70</v>
      </c>
      <c r="AU128" s="157" t="s">
        <v>76</v>
      </c>
      <c r="AY128" s="156" t="s">
        <v>114</v>
      </c>
      <c r="BK128" s="158">
        <f>BK129</f>
        <v>0</v>
      </c>
    </row>
    <row r="129" spans="2:65" s="1" customFormat="1" ht="24" customHeight="1">
      <c r="B129" s="27"/>
      <c r="C129" s="161" t="s">
        <v>76</v>
      </c>
      <c r="D129" s="161" t="s">
        <v>117</v>
      </c>
      <c r="E129" s="162" t="s">
        <v>118</v>
      </c>
      <c r="F129" s="163" t="s">
        <v>119</v>
      </c>
      <c r="G129" s="164" t="s">
        <v>120</v>
      </c>
      <c r="H129" s="165">
        <v>1</v>
      </c>
      <c r="I129" s="166"/>
      <c r="J129" s="166">
        <f>ROUND(I129*H129,2)</f>
        <v>0</v>
      </c>
      <c r="K129" s="163" t="s">
        <v>121</v>
      </c>
      <c r="L129" s="31"/>
      <c r="M129" s="167" t="s">
        <v>1</v>
      </c>
      <c r="N129" s="168" t="s">
        <v>36</v>
      </c>
      <c r="O129" s="169">
        <v>0.23100000000000001</v>
      </c>
      <c r="P129" s="169">
        <f>O129*H129</f>
        <v>0.23100000000000001</v>
      </c>
      <c r="Q129" s="169">
        <v>4.8430000000000001E-2</v>
      </c>
      <c r="R129" s="169">
        <f>Q129*H129</f>
        <v>4.8430000000000001E-2</v>
      </c>
      <c r="S129" s="169">
        <v>0</v>
      </c>
      <c r="T129" s="170">
        <f>S129*H129</f>
        <v>0</v>
      </c>
      <c r="AR129" s="171" t="s">
        <v>122</v>
      </c>
      <c r="AT129" s="171" t="s">
        <v>117</v>
      </c>
      <c r="AU129" s="171" t="s">
        <v>78</v>
      </c>
      <c r="AY129" s="13" t="s">
        <v>114</v>
      </c>
      <c r="BE129" s="172">
        <f>IF(N129="základní",J129,0)</f>
        <v>0</v>
      </c>
      <c r="BF129" s="172">
        <f>IF(N129="snížená",J129,0)</f>
        <v>0</v>
      </c>
      <c r="BG129" s="172">
        <f>IF(N129="zákl. přenesená",J129,0)</f>
        <v>0</v>
      </c>
      <c r="BH129" s="172">
        <f>IF(N129="sníž. přenesená",J129,0)</f>
        <v>0</v>
      </c>
      <c r="BI129" s="172">
        <f>IF(N129="nulová",J129,0)</f>
        <v>0</v>
      </c>
      <c r="BJ129" s="13" t="s">
        <v>76</v>
      </c>
      <c r="BK129" s="172">
        <f>ROUND(I129*H129,2)</f>
        <v>0</v>
      </c>
      <c r="BL129" s="13" t="s">
        <v>122</v>
      </c>
      <c r="BM129" s="171" t="s">
        <v>123</v>
      </c>
    </row>
    <row r="130" spans="2:65" s="11" customFormat="1" ht="22.95" customHeight="1">
      <c r="B130" s="146"/>
      <c r="C130" s="147"/>
      <c r="D130" s="148" t="s">
        <v>70</v>
      </c>
      <c r="E130" s="159" t="s">
        <v>124</v>
      </c>
      <c r="F130" s="159" t="s">
        <v>125</v>
      </c>
      <c r="G130" s="147"/>
      <c r="H130" s="147"/>
      <c r="I130" s="147"/>
      <c r="J130" s="160">
        <f>BK130</f>
        <v>0</v>
      </c>
      <c r="K130" s="147"/>
      <c r="L130" s="151"/>
      <c r="M130" s="152"/>
      <c r="N130" s="153"/>
      <c r="O130" s="153"/>
      <c r="P130" s="154">
        <f>SUM(P131:P132)</f>
        <v>2.1884749999999999</v>
      </c>
      <c r="Q130" s="153"/>
      <c r="R130" s="154">
        <f>SUM(R131:R132)</f>
        <v>5.0144250000000001E-2</v>
      </c>
      <c r="S130" s="153"/>
      <c r="T130" s="155">
        <f>SUM(T131:T132)</f>
        <v>0</v>
      </c>
      <c r="AR130" s="156" t="s">
        <v>76</v>
      </c>
      <c r="AT130" s="157" t="s">
        <v>70</v>
      </c>
      <c r="AU130" s="157" t="s">
        <v>76</v>
      </c>
      <c r="AY130" s="156" t="s">
        <v>114</v>
      </c>
      <c r="BK130" s="158">
        <f>SUM(BK131:BK132)</f>
        <v>0</v>
      </c>
    </row>
    <row r="131" spans="2:65" s="1" customFormat="1" ht="24" customHeight="1">
      <c r="B131" s="27"/>
      <c r="C131" s="161" t="s">
        <v>78</v>
      </c>
      <c r="D131" s="161" t="s">
        <v>117</v>
      </c>
      <c r="E131" s="162" t="s">
        <v>126</v>
      </c>
      <c r="F131" s="163" t="s">
        <v>127</v>
      </c>
      <c r="G131" s="164" t="s">
        <v>128</v>
      </c>
      <c r="H131" s="165">
        <v>0.22500000000000001</v>
      </c>
      <c r="I131" s="166"/>
      <c r="J131" s="166">
        <f>ROUND(I131*H131,2)</f>
        <v>0</v>
      </c>
      <c r="K131" s="163" t="s">
        <v>121</v>
      </c>
      <c r="L131" s="31"/>
      <c r="M131" s="167" t="s">
        <v>1</v>
      </c>
      <c r="N131" s="168" t="s">
        <v>36</v>
      </c>
      <c r="O131" s="169">
        <v>1.6910000000000001</v>
      </c>
      <c r="P131" s="169">
        <f>O131*H131</f>
        <v>0.38047500000000001</v>
      </c>
      <c r="Q131" s="169">
        <v>4.1529999999999997E-2</v>
      </c>
      <c r="R131" s="169">
        <f>Q131*H131</f>
        <v>9.3442500000000001E-3</v>
      </c>
      <c r="S131" s="169">
        <v>0</v>
      </c>
      <c r="T131" s="170">
        <f>S131*H131</f>
        <v>0</v>
      </c>
      <c r="AR131" s="171" t="s">
        <v>122</v>
      </c>
      <c r="AT131" s="171" t="s">
        <v>117</v>
      </c>
      <c r="AU131" s="171" t="s">
        <v>78</v>
      </c>
      <c r="AY131" s="13" t="s">
        <v>114</v>
      </c>
      <c r="BE131" s="172">
        <f>IF(N131="základní",J131,0)</f>
        <v>0</v>
      </c>
      <c r="BF131" s="172">
        <f>IF(N131="snížená",J131,0)</f>
        <v>0</v>
      </c>
      <c r="BG131" s="172">
        <f>IF(N131="zákl. přenesená",J131,0)</f>
        <v>0</v>
      </c>
      <c r="BH131" s="172">
        <f>IF(N131="sníž. přenesená",J131,0)</f>
        <v>0</v>
      </c>
      <c r="BI131" s="172">
        <f>IF(N131="nulová",J131,0)</f>
        <v>0</v>
      </c>
      <c r="BJ131" s="13" t="s">
        <v>76</v>
      </c>
      <c r="BK131" s="172">
        <f>ROUND(I131*H131,2)</f>
        <v>0</v>
      </c>
      <c r="BL131" s="13" t="s">
        <v>122</v>
      </c>
      <c r="BM131" s="171" t="s">
        <v>129</v>
      </c>
    </row>
    <row r="132" spans="2:65" s="1" customFormat="1" ht="24" customHeight="1">
      <c r="B132" s="27"/>
      <c r="C132" s="161" t="s">
        <v>115</v>
      </c>
      <c r="D132" s="161" t="s">
        <v>117</v>
      </c>
      <c r="E132" s="162" t="s">
        <v>130</v>
      </c>
      <c r="F132" s="163" t="s">
        <v>131</v>
      </c>
      <c r="G132" s="164" t="s">
        <v>120</v>
      </c>
      <c r="H132" s="165">
        <v>4</v>
      </c>
      <c r="I132" s="166"/>
      <c r="J132" s="166">
        <f>ROUND(I132*H132,2)</f>
        <v>0</v>
      </c>
      <c r="K132" s="163" t="s">
        <v>121</v>
      </c>
      <c r="L132" s="31"/>
      <c r="M132" s="167" t="s">
        <v>1</v>
      </c>
      <c r="N132" s="168" t="s">
        <v>36</v>
      </c>
      <c r="O132" s="169">
        <v>0.45200000000000001</v>
      </c>
      <c r="P132" s="169">
        <f>O132*H132</f>
        <v>1.8080000000000001</v>
      </c>
      <c r="Q132" s="169">
        <v>1.0200000000000001E-2</v>
      </c>
      <c r="R132" s="169">
        <f>Q132*H132</f>
        <v>4.0800000000000003E-2</v>
      </c>
      <c r="S132" s="169">
        <v>0</v>
      </c>
      <c r="T132" s="170">
        <f>S132*H132</f>
        <v>0</v>
      </c>
      <c r="AR132" s="171" t="s">
        <v>122</v>
      </c>
      <c r="AT132" s="171" t="s">
        <v>117</v>
      </c>
      <c r="AU132" s="171" t="s">
        <v>78</v>
      </c>
      <c r="AY132" s="13" t="s">
        <v>114</v>
      </c>
      <c r="BE132" s="172">
        <f>IF(N132="základní",J132,0)</f>
        <v>0</v>
      </c>
      <c r="BF132" s="172">
        <f>IF(N132="snížená",J132,0)</f>
        <v>0</v>
      </c>
      <c r="BG132" s="172">
        <f>IF(N132="zákl. přenesená",J132,0)</f>
        <v>0</v>
      </c>
      <c r="BH132" s="172">
        <f>IF(N132="sníž. přenesená",J132,0)</f>
        <v>0</v>
      </c>
      <c r="BI132" s="172">
        <f>IF(N132="nulová",J132,0)</f>
        <v>0</v>
      </c>
      <c r="BJ132" s="13" t="s">
        <v>76</v>
      </c>
      <c r="BK132" s="172">
        <f>ROUND(I132*H132,2)</f>
        <v>0</v>
      </c>
      <c r="BL132" s="13" t="s">
        <v>122</v>
      </c>
      <c r="BM132" s="171" t="s">
        <v>132</v>
      </c>
    </row>
    <row r="133" spans="2:65" s="11" customFormat="1" ht="22.95" customHeight="1">
      <c r="B133" s="146"/>
      <c r="C133" s="147"/>
      <c r="D133" s="148" t="s">
        <v>70</v>
      </c>
      <c r="E133" s="159" t="s">
        <v>133</v>
      </c>
      <c r="F133" s="159" t="s">
        <v>134</v>
      </c>
      <c r="G133" s="147"/>
      <c r="H133" s="147"/>
      <c r="I133" s="147"/>
      <c r="J133" s="160">
        <f>BK133</f>
        <v>0</v>
      </c>
      <c r="K133" s="147"/>
      <c r="L133" s="151"/>
      <c r="M133" s="152"/>
      <c r="N133" s="153"/>
      <c r="O133" s="153"/>
      <c r="P133" s="154">
        <f>SUM(P134:P135)</f>
        <v>1.8784999999999998</v>
      </c>
      <c r="Q133" s="153"/>
      <c r="R133" s="154">
        <f>SUM(R134:R135)</f>
        <v>0</v>
      </c>
      <c r="S133" s="153"/>
      <c r="T133" s="155">
        <f>SUM(T134:T135)</f>
        <v>0.129</v>
      </c>
      <c r="AR133" s="156" t="s">
        <v>76</v>
      </c>
      <c r="AT133" s="157" t="s">
        <v>70</v>
      </c>
      <c r="AU133" s="157" t="s">
        <v>76</v>
      </c>
      <c r="AY133" s="156" t="s">
        <v>114</v>
      </c>
      <c r="BK133" s="158">
        <f>SUM(BK134:BK135)</f>
        <v>0</v>
      </c>
    </row>
    <row r="134" spans="2:65" s="1" customFormat="1" ht="24" customHeight="1">
      <c r="B134" s="27"/>
      <c r="C134" s="161" t="s">
        <v>122</v>
      </c>
      <c r="D134" s="161" t="s">
        <v>117</v>
      </c>
      <c r="E134" s="162" t="s">
        <v>135</v>
      </c>
      <c r="F134" s="163" t="s">
        <v>136</v>
      </c>
      <c r="G134" s="164" t="s">
        <v>120</v>
      </c>
      <c r="H134" s="165">
        <v>2</v>
      </c>
      <c r="I134" s="166"/>
      <c r="J134" s="166">
        <f>ROUND(I134*H134,2)</f>
        <v>0</v>
      </c>
      <c r="K134" s="163" t="s">
        <v>121</v>
      </c>
      <c r="L134" s="31"/>
      <c r="M134" s="167" t="s">
        <v>1</v>
      </c>
      <c r="N134" s="168" t="s">
        <v>36</v>
      </c>
      <c r="O134" s="169">
        <v>0.71799999999999997</v>
      </c>
      <c r="P134" s="169">
        <f>O134*H134</f>
        <v>1.4359999999999999</v>
      </c>
      <c r="Q134" s="169">
        <v>0</v>
      </c>
      <c r="R134" s="169">
        <f>Q134*H134</f>
        <v>0</v>
      </c>
      <c r="S134" s="169">
        <v>0.06</v>
      </c>
      <c r="T134" s="170">
        <f>S134*H134</f>
        <v>0.12</v>
      </c>
      <c r="AR134" s="171" t="s">
        <v>122</v>
      </c>
      <c r="AT134" s="171" t="s">
        <v>117</v>
      </c>
      <c r="AU134" s="171" t="s">
        <v>78</v>
      </c>
      <c r="AY134" s="13" t="s">
        <v>114</v>
      </c>
      <c r="BE134" s="172">
        <f>IF(N134="základní",J134,0)</f>
        <v>0</v>
      </c>
      <c r="BF134" s="172">
        <f>IF(N134="snížená",J134,0)</f>
        <v>0</v>
      </c>
      <c r="BG134" s="172">
        <f>IF(N134="zákl. přenesená",J134,0)</f>
        <v>0</v>
      </c>
      <c r="BH134" s="172">
        <f>IF(N134="sníž. přenesená",J134,0)</f>
        <v>0</v>
      </c>
      <c r="BI134" s="172">
        <f>IF(N134="nulová",J134,0)</f>
        <v>0</v>
      </c>
      <c r="BJ134" s="13" t="s">
        <v>76</v>
      </c>
      <c r="BK134" s="172">
        <f>ROUND(I134*H134,2)</f>
        <v>0</v>
      </c>
      <c r="BL134" s="13" t="s">
        <v>122</v>
      </c>
      <c r="BM134" s="171" t="s">
        <v>137</v>
      </c>
    </row>
    <row r="135" spans="2:65" s="1" customFormat="1" ht="24" customHeight="1">
      <c r="B135" s="27"/>
      <c r="C135" s="161" t="s">
        <v>138</v>
      </c>
      <c r="D135" s="161" t="s">
        <v>117</v>
      </c>
      <c r="E135" s="162" t="s">
        <v>139</v>
      </c>
      <c r="F135" s="163" t="s">
        <v>140</v>
      </c>
      <c r="G135" s="164" t="s">
        <v>141</v>
      </c>
      <c r="H135" s="165">
        <v>1.5</v>
      </c>
      <c r="I135" s="166"/>
      <c r="J135" s="166">
        <f>ROUND(I135*H135,2)</f>
        <v>0</v>
      </c>
      <c r="K135" s="163" t="s">
        <v>121</v>
      </c>
      <c r="L135" s="31"/>
      <c r="M135" s="167" t="s">
        <v>1</v>
      </c>
      <c r="N135" s="168" t="s">
        <v>36</v>
      </c>
      <c r="O135" s="169">
        <v>0.29499999999999998</v>
      </c>
      <c r="P135" s="169">
        <f>O135*H135</f>
        <v>0.4425</v>
      </c>
      <c r="Q135" s="169">
        <v>0</v>
      </c>
      <c r="R135" s="169">
        <f>Q135*H135</f>
        <v>0</v>
      </c>
      <c r="S135" s="169">
        <v>6.0000000000000001E-3</v>
      </c>
      <c r="T135" s="170">
        <f>S135*H135</f>
        <v>9.0000000000000011E-3</v>
      </c>
      <c r="AR135" s="171" t="s">
        <v>122</v>
      </c>
      <c r="AT135" s="171" t="s">
        <v>117</v>
      </c>
      <c r="AU135" s="171" t="s">
        <v>78</v>
      </c>
      <c r="AY135" s="13" t="s">
        <v>114</v>
      </c>
      <c r="BE135" s="172">
        <f>IF(N135="základní",J135,0)</f>
        <v>0</v>
      </c>
      <c r="BF135" s="172">
        <f>IF(N135="snížená",J135,0)</f>
        <v>0</v>
      </c>
      <c r="BG135" s="172">
        <f>IF(N135="zákl. přenesená",J135,0)</f>
        <v>0</v>
      </c>
      <c r="BH135" s="172">
        <f>IF(N135="sníž. přenesená",J135,0)</f>
        <v>0</v>
      </c>
      <c r="BI135" s="172">
        <f>IF(N135="nulová",J135,0)</f>
        <v>0</v>
      </c>
      <c r="BJ135" s="13" t="s">
        <v>76</v>
      </c>
      <c r="BK135" s="172">
        <f>ROUND(I135*H135,2)</f>
        <v>0</v>
      </c>
      <c r="BL135" s="13" t="s">
        <v>122</v>
      </c>
      <c r="BM135" s="171" t="s">
        <v>142</v>
      </c>
    </row>
    <row r="136" spans="2:65" s="11" customFormat="1" ht="22.95" customHeight="1">
      <c r="B136" s="146"/>
      <c r="C136" s="147"/>
      <c r="D136" s="148" t="s">
        <v>70</v>
      </c>
      <c r="E136" s="159" t="s">
        <v>143</v>
      </c>
      <c r="F136" s="159" t="s">
        <v>144</v>
      </c>
      <c r="G136" s="147"/>
      <c r="H136" s="147"/>
      <c r="I136" s="147"/>
      <c r="J136" s="160">
        <f>BK136</f>
        <v>0</v>
      </c>
      <c r="K136" s="147"/>
      <c r="L136" s="151"/>
      <c r="M136" s="152"/>
      <c r="N136" s="153"/>
      <c r="O136" s="153"/>
      <c r="P136" s="154">
        <f>SUM(P137:P140)</f>
        <v>0.46525999999999995</v>
      </c>
      <c r="Q136" s="153"/>
      <c r="R136" s="154">
        <f>SUM(R137:R140)</f>
        <v>0</v>
      </c>
      <c r="S136" s="153"/>
      <c r="T136" s="155">
        <f>SUM(T137:T140)</f>
        <v>0</v>
      </c>
      <c r="AR136" s="156" t="s">
        <v>76</v>
      </c>
      <c r="AT136" s="157" t="s">
        <v>70</v>
      </c>
      <c r="AU136" s="157" t="s">
        <v>76</v>
      </c>
      <c r="AY136" s="156" t="s">
        <v>114</v>
      </c>
      <c r="BK136" s="158">
        <f>SUM(BK137:BK140)</f>
        <v>0</v>
      </c>
    </row>
    <row r="137" spans="2:65" s="1" customFormat="1" ht="24" customHeight="1">
      <c r="B137" s="27"/>
      <c r="C137" s="161" t="s">
        <v>124</v>
      </c>
      <c r="D137" s="161" t="s">
        <v>117</v>
      </c>
      <c r="E137" s="162" t="s">
        <v>145</v>
      </c>
      <c r="F137" s="163" t="s">
        <v>146</v>
      </c>
      <c r="G137" s="164" t="s">
        <v>147</v>
      </c>
      <c r="H137" s="165">
        <v>0.17199999999999999</v>
      </c>
      <c r="I137" s="166"/>
      <c r="J137" s="166">
        <f>ROUND(I137*H137,2)</f>
        <v>0</v>
      </c>
      <c r="K137" s="163" t="s">
        <v>121</v>
      </c>
      <c r="L137" s="31"/>
      <c r="M137" s="167" t="s">
        <v>1</v>
      </c>
      <c r="N137" s="168" t="s">
        <v>36</v>
      </c>
      <c r="O137" s="169">
        <v>2.42</v>
      </c>
      <c r="P137" s="169">
        <f>O137*H137</f>
        <v>0.41623999999999994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AR137" s="171" t="s">
        <v>122</v>
      </c>
      <c r="AT137" s="171" t="s">
        <v>117</v>
      </c>
      <c r="AU137" s="171" t="s">
        <v>78</v>
      </c>
      <c r="AY137" s="13" t="s">
        <v>114</v>
      </c>
      <c r="BE137" s="172">
        <f>IF(N137="základní",J137,0)</f>
        <v>0</v>
      </c>
      <c r="BF137" s="172">
        <f>IF(N137="snížená",J137,0)</f>
        <v>0</v>
      </c>
      <c r="BG137" s="172">
        <f>IF(N137="zákl. přenesená",J137,0)</f>
        <v>0</v>
      </c>
      <c r="BH137" s="172">
        <f>IF(N137="sníž. přenesená",J137,0)</f>
        <v>0</v>
      </c>
      <c r="BI137" s="172">
        <f>IF(N137="nulová",J137,0)</f>
        <v>0</v>
      </c>
      <c r="BJ137" s="13" t="s">
        <v>76</v>
      </c>
      <c r="BK137" s="172">
        <f>ROUND(I137*H137,2)</f>
        <v>0</v>
      </c>
      <c r="BL137" s="13" t="s">
        <v>122</v>
      </c>
      <c r="BM137" s="171" t="s">
        <v>148</v>
      </c>
    </row>
    <row r="138" spans="2:65" s="1" customFormat="1" ht="24" customHeight="1">
      <c r="B138" s="27"/>
      <c r="C138" s="161" t="s">
        <v>149</v>
      </c>
      <c r="D138" s="161" t="s">
        <v>117</v>
      </c>
      <c r="E138" s="162" t="s">
        <v>150</v>
      </c>
      <c r="F138" s="163" t="s">
        <v>151</v>
      </c>
      <c r="G138" s="164" t="s">
        <v>147</v>
      </c>
      <c r="H138" s="165">
        <v>0.17199999999999999</v>
      </c>
      <c r="I138" s="166"/>
      <c r="J138" s="166">
        <f>ROUND(I138*H138,2)</f>
        <v>0</v>
      </c>
      <c r="K138" s="163" t="s">
        <v>121</v>
      </c>
      <c r="L138" s="31"/>
      <c r="M138" s="167" t="s">
        <v>1</v>
      </c>
      <c r="N138" s="168" t="s">
        <v>36</v>
      </c>
      <c r="O138" s="169">
        <v>0.255</v>
      </c>
      <c r="P138" s="169">
        <f>O138*H138</f>
        <v>4.3859999999999996E-2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AR138" s="171" t="s">
        <v>122</v>
      </c>
      <c r="AT138" s="171" t="s">
        <v>117</v>
      </c>
      <c r="AU138" s="171" t="s">
        <v>78</v>
      </c>
      <c r="AY138" s="13" t="s">
        <v>114</v>
      </c>
      <c r="BE138" s="172">
        <f>IF(N138="základní",J138,0)</f>
        <v>0</v>
      </c>
      <c r="BF138" s="172">
        <f>IF(N138="snížená",J138,0)</f>
        <v>0</v>
      </c>
      <c r="BG138" s="172">
        <f>IF(N138="zákl. přenesená",J138,0)</f>
        <v>0</v>
      </c>
      <c r="BH138" s="172">
        <f>IF(N138="sníž. přenesená",J138,0)</f>
        <v>0</v>
      </c>
      <c r="BI138" s="172">
        <f>IF(N138="nulová",J138,0)</f>
        <v>0</v>
      </c>
      <c r="BJ138" s="13" t="s">
        <v>76</v>
      </c>
      <c r="BK138" s="172">
        <f>ROUND(I138*H138,2)</f>
        <v>0</v>
      </c>
      <c r="BL138" s="13" t="s">
        <v>122</v>
      </c>
      <c r="BM138" s="171" t="s">
        <v>152</v>
      </c>
    </row>
    <row r="139" spans="2:65" s="1" customFormat="1" ht="24" customHeight="1">
      <c r="B139" s="27"/>
      <c r="C139" s="161" t="s">
        <v>153</v>
      </c>
      <c r="D139" s="161" t="s">
        <v>117</v>
      </c>
      <c r="E139" s="162" t="s">
        <v>154</v>
      </c>
      <c r="F139" s="163" t="s">
        <v>155</v>
      </c>
      <c r="G139" s="164" t="s">
        <v>147</v>
      </c>
      <c r="H139" s="165">
        <v>0.86</v>
      </c>
      <c r="I139" s="166"/>
      <c r="J139" s="166">
        <f>ROUND(I139*H139,2)</f>
        <v>0</v>
      </c>
      <c r="K139" s="163" t="s">
        <v>121</v>
      </c>
      <c r="L139" s="31"/>
      <c r="M139" s="167" t="s">
        <v>1</v>
      </c>
      <c r="N139" s="168" t="s">
        <v>36</v>
      </c>
      <c r="O139" s="169">
        <v>6.0000000000000001E-3</v>
      </c>
      <c r="P139" s="169">
        <f>O139*H139</f>
        <v>5.1599999999999997E-3</v>
      </c>
      <c r="Q139" s="169">
        <v>0</v>
      </c>
      <c r="R139" s="169">
        <f>Q139*H139</f>
        <v>0</v>
      </c>
      <c r="S139" s="169">
        <v>0</v>
      </c>
      <c r="T139" s="170">
        <f>S139*H139</f>
        <v>0</v>
      </c>
      <c r="AR139" s="171" t="s">
        <v>122</v>
      </c>
      <c r="AT139" s="171" t="s">
        <v>117</v>
      </c>
      <c r="AU139" s="171" t="s">
        <v>78</v>
      </c>
      <c r="AY139" s="13" t="s">
        <v>114</v>
      </c>
      <c r="BE139" s="172">
        <f>IF(N139="základní",J139,0)</f>
        <v>0</v>
      </c>
      <c r="BF139" s="172">
        <f>IF(N139="snížená",J139,0)</f>
        <v>0</v>
      </c>
      <c r="BG139" s="172">
        <f>IF(N139="zákl. přenesená",J139,0)</f>
        <v>0</v>
      </c>
      <c r="BH139" s="172">
        <f>IF(N139="sníž. přenesená",J139,0)</f>
        <v>0</v>
      </c>
      <c r="BI139" s="172">
        <f>IF(N139="nulová",J139,0)</f>
        <v>0</v>
      </c>
      <c r="BJ139" s="13" t="s">
        <v>76</v>
      </c>
      <c r="BK139" s="172">
        <f>ROUND(I139*H139,2)</f>
        <v>0</v>
      </c>
      <c r="BL139" s="13" t="s">
        <v>122</v>
      </c>
      <c r="BM139" s="171" t="s">
        <v>156</v>
      </c>
    </row>
    <row r="140" spans="2:65" s="1" customFormat="1" ht="24" customHeight="1">
      <c r="B140" s="27"/>
      <c r="C140" s="161" t="s">
        <v>133</v>
      </c>
      <c r="D140" s="161" t="s">
        <v>117</v>
      </c>
      <c r="E140" s="162" t="s">
        <v>157</v>
      </c>
      <c r="F140" s="163" t="s">
        <v>158</v>
      </c>
      <c r="G140" s="164" t="s">
        <v>147</v>
      </c>
      <c r="H140" s="165">
        <v>0.129</v>
      </c>
      <c r="I140" s="166"/>
      <c r="J140" s="166">
        <f>ROUND(I140*H140,2)</f>
        <v>0</v>
      </c>
      <c r="K140" s="163" t="s">
        <v>121</v>
      </c>
      <c r="L140" s="31"/>
      <c r="M140" s="167" t="s">
        <v>1</v>
      </c>
      <c r="N140" s="168" t="s">
        <v>36</v>
      </c>
      <c r="O140" s="169">
        <v>0</v>
      </c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AR140" s="171" t="s">
        <v>122</v>
      </c>
      <c r="AT140" s="171" t="s">
        <v>117</v>
      </c>
      <c r="AU140" s="171" t="s">
        <v>78</v>
      </c>
      <c r="AY140" s="13" t="s">
        <v>114</v>
      </c>
      <c r="BE140" s="172">
        <f>IF(N140="základní",J140,0)</f>
        <v>0</v>
      </c>
      <c r="BF140" s="172">
        <f>IF(N140="snížená",J140,0)</f>
        <v>0</v>
      </c>
      <c r="BG140" s="172">
        <f>IF(N140="zákl. přenesená",J140,0)</f>
        <v>0</v>
      </c>
      <c r="BH140" s="172">
        <f>IF(N140="sníž. přenesená",J140,0)</f>
        <v>0</v>
      </c>
      <c r="BI140" s="172">
        <f>IF(N140="nulová",J140,0)</f>
        <v>0</v>
      </c>
      <c r="BJ140" s="13" t="s">
        <v>76</v>
      </c>
      <c r="BK140" s="172">
        <f>ROUND(I140*H140,2)</f>
        <v>0</v>
      </c>
      <c r="BL140" s="13" t="s">
        <v>122</v>
      </c>
      <c r="BM140" s="171" t="s">
        <v>159</v>
      </c>
    </row>
    <row r="141" spans="2:65" s="11" customFormat="1" ht="22.95" customHeight="1">
      <c r="B141" s="146"/>
      <c r="C141" s="147"/>
      <c r="D141" s="148" t="s">
        <v>70</v>
      </c>
      <c r="E141" s="159" t="s">
        <v>160</v>
      </c>
      <c r="F141" s="159" t="s">
        <v>161</v>
      </c>
      <c r="G141" s="147"/>
      <c r="H141" s="147"/>
      <c r="I141" s="147"/>
      <c r="J141" s="160">
        <f>BK141</f>
        <v>0</v>
      </c>
      <c r="K141" s="147"/>
      <c r="L141" s="151"/>
      <c r="M141" s="152"/>
      <c r="N141" s="153"/>
      <c r="O141" s="153"/>
      <c r="P141" s="154">
        <f>P142</f>
        <v>0.36036000000000001</v>
      </c>
      <c r="Q141" s="153"/>
      <c r="R141" s="154">
        <f>R142</f>
        <v>0</v>
      </c>
      <c r="S141" s="153"/>
      <c r="T141" s="155">
        <f>T142</f>
        <v>0</v>
      </c>
      <c r="AR141" s="156" t="s">
        <v>76</v>
      </c>
      <c r="AT141" s="157" t="s">
        <v>70</v>
      </c>
      <c r="AU141" s="157" t="s">
        <v>76</v>
      </c>
      <c r="AY141" s="156" t="s">
        <v>114</v>
      </c>
      <c r="BK141" s="158">
        <f>BK142</f>
        <v>0</v>
      </c>
    </row>
    <row r="142" spans="2:65" s="1" customFormat="1" ht="16.5" customHeight="1">
      <c r="B142" s="27"/>
      <c r="C142" s="161" t="s">
        <v>162</v>
      </c>
      <c r="D142" s="161" t="s">
        <v>117</v>
      </c>
      <c r="E142" s="162" t="s">
        <v>163</v>
      </c>
      <c r="F142" s="163" t="s">
        <v>164</v>
      </c>
      <c r="G142" s="164" t="s">
        <v>147</v>
      </c>
      <c r="H142" s="165">
        <v>9.9000000000000005E-2</v>
      </c>
      <c r="I142" s="166"/>
      <c r="J142" s="166">
        <f>ROUND(I142*H142,2)</f>
        <v>0</v>
      </c>
      <c r="K142" s="163" t="s">
        <v>121</v>
      </c>
      <c r="L142" s="31"/>
      <c r="M142" s="167" t="s">
        <v>1</v>
      </c>
      <c r="N142" s="168" t="s">
        <v>36</v>
      </c>
      <c r="O142" s="169">
        <v>3.64</v>
      </c>
      <c r="P142" s="169">
        <f>O142*H142</f>
        <v>0.36036000000000001</v>
      </c>
      <c r="Q142" s="169">
        <v>0</v>
      </c>
      <c r="R142" s="169">
        <f>Q142*H142</f>
        <v>0</v>
      </c>
      <c r="S142" s="169">
        <v>0</v>
      </c>
      <c r="T142" s="170">
        <f>S142*H142</f>
        <v>0</v>
      </c>
      <c r="AR142" s="171" t="s">
        <v>122</v>
      </c>
      <c r="AT142" s="171" t="s">
        <v>117</v>
      </c>
      <c r="AU142" s="171" t="s">
        <v>78</v>
      </c>
      <c r="AY142" s="13" t="s">
        <v>114</v>
      </c>
      <c r="BE142" s="172">
        <f>IF(N142="základní",J142,0)</f>
        <v>0</v>
      </c>
      <c r="BF142" s="172">
        <f>IF(N142="snížená",J142,0)</f>
        <v>0</v>
      </c>
      <c r="BG142" s="172">
        <f>IF(N142="zákl. přenesená",J142,0)</f>
        <v>0</v>
      </c>
      <c r="BH142" s="172">
        <f>IF(N142="sníž. přenesená",J142,0)</f>
        <v>0</v>
      </c>
      <c r="BI142" s="172">
        <f>IF(N142="nulová",J142,0)</f>
        <v>0</v>
      </c>
      <c r="BJ142" s="13" t="s">
        <v>76</v>
      </c>
      <c r="BK142" s="172">
        <f>ROUND(I142*H142,2)</f>
        <v>0</v>
      </c>
      <c r="BL142" s="13" t="s">
        <v>122</v>
      </c>
      <c r="BM142" s="171" t="s">
        <v>165</v>
      </c>
    </row>
    <row r="143" spans="2:65" s="11" customFormat="1" ht="25.95" customHeight="1">
      <c r="B143" s="146"/>
      <c r="C143" s="147"/>
      <c r="D143" s="148" t="s">
        <v>70</v>
      </c>
      <c r="E143" s="149" t="s">
        <v>166</v>
      </c>
      <c r="F143" s="149" t="s">
        <v>167</v>
      </c>
      <c r="G143" s="147"/>
      <c r="H143" s="147"/>
      <c r="I143" s="147"/>
      <c r="J143" s="150">
        <f>BK143</f>
        <v>0</v>
      </c>
      <c r="K143" s="147"/>
      <c r="L143" s="151"/>
      <c r="M143" s="152"/>
      <c r="N143" s="153"/>
      <c r="O143" s="153"/>
      <c r="P143" s="154">
        <f>P144+P147</f>
        <v>4.3580000000000005</v>
      </c>
      <c r="Q143" s="153"/>
      <c r="R143" s="154">
        <f>R144+R147</f>
        <v>5.2199999999999998E-3</v>
      </c>
      <c r="S143" s="153"/>
      <c r="T143" s="155">
        <f>T144+T147</f>
        <v>4.2700000000000002E-2</v>
      </c>
      <c r="AR143" s="156" t="s">
        <v>78</v>
      </c>
      <c r="AT143" s="157" t="s">
        <v>70</v>
      </c>
      <c r="AU143" s="157" t="s">
        <v>71</v>
      </c>
      <c r="AY143" s="156" t="s">
        <v>114</v>
      </c>
      <c r="BK143" s="158">
        <f>BK144+BK147</f>
        <v>0</v>
      </c>
    </row>
    <row r="144" spans="2:65" s="11" customFormat="1" ht="22.95" customHeight="1">
      <c r="B144" s="146"/>
      <c r="C144" s="147"/>
      <c r="D144" s="148" t="s">
        <v>70</v>
      </c>
      <c r="E144" s="159" t="s">
        <v>168</v>
      </c>
      <c r="F144" s="159" t="s">
        <v>169</v>
      </c>
      <c r="G144" s="147"/>
      <c r="H144" s="147"/>
      <c r="I144" s="147"/>
      <c r="J144" s="160">
        <f>BK144</f>
        <v>0</v>
      </c>
      <c r="K144" s="147"/>
      <c r="L144" s="151"/>
      <c r="M144" s="152"/>
      <c r="N144" s="153"/>
      <c r="O144" s="153"/>
      <c r="P144" s="154">
        <f>SUM(P145:P146)</f>
        <v>2.5760000000000001</v>
      </c>
      <c r="Q144" s="153"/>
      <c r="R144" s="154">
        <f>SUM(R145:R146)</f>
        <v>0</v>
      </c>
      <c r="S144" s="153"/>
      <c r="T144" s="155">
        <f>SUM(T145:T146)</f>
        <v>0.04</v>
      </c>
      <c r="AR144" s="156" t="s">
        <v>78</v>
      </c>
      <c r="AT144" s="157" t="s">
        <v>70</v>
      </c>
      <c r="AU144" s="157" t="s">
        <v>76</v>
      </c>
      <c r="AY144" s="156" t="s">
        <v>114</v>
      </c>
      <c r="BK144" s="158">
        <f>SUM(BK145:BK146)</f>
        <v>0</v>
      </c>
    </row>
    <row r="145" spans="2:65" s="1" customFormat="1" ht="24" customHeight="1">
      <c r="B145" s="27"/>
      <c r="C145" s="161" t="s">
        <v>170</v>
      </c>
      <c r="D145" s="161" t="s">
        <v>117</v>
      </c>
      <c r="E145" s="162" t="s">
        <v>171</v>
      </c>
      <c r="F145" s="163" t="s">
        <v>172</v>
      </c>
      <c r="G145" s="164" t="s">
        <v>120</v>
      </c>
      <c r="H145" s="165">
        <v>1</v>
      </c>
      <c r="I145" s="166"/>
      <c r="J145" s="166">
        <f>ROUND(I145*H145,2)</f>
        <v>0</v>
      </c>
      <c r="K145" s="163" t="s">
        <v>121</v>
      </c>
      <c r="L145" s="31"/>
      <c r="M145" s="167" t="s">
        <v>1</v>
      </c>
      <c r="N145" s="168" t="s">
        <v>36</v>
      </c>
      <c r="O145" s="169">
        <v>1.498</v>
      </c>
      <c r="P145" s="169">
        <f>O145*H145</f>
        <v>1.498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AR145" s="171" t="s">
        <v>173</v>
      </c>
      <c r="AT145" s="171" t="s">
        <v>117</v>
      </c>
      <c r="AU145" s="171" t="s">
        <v>78</v>
      </c>
      <c r="AY145" s="13" t="s">
        <v>114</v>
      </c>
      <c r="BE145" s="172">
        <f>IF(N145="základní",J145,0)</f>
        <v>0</v>
      </c>
      <c r="BF145" s="172">
        <f>IF(N145="snížená",J145,0)</f>
        <v>0</v>
      </c>
      <c r="BG145" s="172">
        <f>IF(N145="zákl. přenesená",J145,0)</f>
        <v>0</v>
      </c>
      <c r="BH145" s="172">
        <f>IF(N145="sníž. přenesená",J145,0)</f>
        <v>0</v>
      </c>
      <c r="BI145" s="172">
        <f>IF(N145="nulová",J145,0)</f>
        <v>0</v>
      </c>
      <c r="BJ145" s="13" t="s">
        <v>76</v>
      </c>
      <c r="BK145" s="172">
        <f>ROUND(I145*H145,2)</f>
        <v>0</v>
      </c>
      <c r="BL145" s="13" t="s">
        <v>173</v>
      </c>
      <c r="BM145" s="171" t="s">
        <v>174</v>
      </c>
    </row>
    <row r="146" spans="2:65" s="1" customFormat="1" ht="24" customHeight="1">
      <c r="B146" s="27"/>
      <c r="C146" s="161" t="s">
        <v>175</v>
      </c>
      <c r="D146" s="161" t="s">
        <v>117</v>
      </c>
      <c r="E146" s="162" t="s">
        <v>176</v>
      </c>
      <c r="F146" s="163" t="s">
        <v>177</v>
      </c>
      <c r="G146" s="164" t="s">
        <v>120</v>
      </c>
      <c r="H146" s="165">
        <v>1</v>
      </c>
      <c r="I146" s="166"/>
      <c r="J146" s="166">
        <f>ROUND(I146*H146,2)</f>
        <v>0</v>
      </c>
      <c r="K146" s="163" t="s">
        <v>121</v>
      </c>
      <c r="L146" s="31"/>
      <c r="M146" s="167" t="s">
        <v>1</v>
      </c>
      <c r="N146" s="168" t="s">
        <v>36</v>
      </c>
      <c r="O146" s="169">
        <v>1.0780000000000001</v>
      </c>
      <c r="P146" s="169">
        <f>O146*H146</f>
        <v>1.0780000000000001</v>
      </c>
      <c r="Q146" s="169">
        <v>0</v>
      </c>
      <c r="R146" s="169">
        <f>Q146*H146</f>
        <v>0</v>
      </c>
      <c r="S146" s="169">
        <v>0.04</v>
      </c>
      <c r="T146" s="170">
        <f>S146*H146</f>
        <v>0.04</v>
      </c>
      <c r="AR146" s="171" t="s">
        <v>173</v>
      </c>
      <c r="AT146" s="171" t="s">
        <v>117</v>
      </c>
      <c r="AU146" s="171" t="s">
        <v>78</v>
      </c>
      <c r="AY146" s="13" t="s">
        <v>114</v>
      </c>
      <c r="BE146" s="172">
        <f>IF(N146="základní",J146,0)</f>
        <v>0</v>
      </c>
      <c r="BF146" s="172">
        <f>IF(N146="snížená",J146,0)</f>
        <v>0</v>
      </c>
      <c r="BG146" s="172">
        <f>IF(N146="zákl. přenesená",J146,0)</f>
        <v>0</v>
      </c>
      <c r="BH146" s="172">
        <f>IF(N146="sníž. přenesená",J146,0)</f>
        <v>0</v>
      </c>
      <c r="BI146" s="172">
        <f>IF(N146="nulová",J146,0)</f>
        <v>0</v>
      </c>
      <c r="BJ146" s="13" t="s">
        <v>76</v>
      </c>
      <c r="BK146" s="172">
        <f>ROUND(I146*H146,2)</f>
        <v>0</v>
      </c>
      <c r="BL146" s="13" t="s">
        <v>173</v>
      </c>
      <c r="BM146" s="171" t="s">
        <v>178</v>
      </c>
    </row>
    <row r="147" spans="2:65" s="11" customFormat="1" ht="22.95" customHeight="1">
      <c r="B147" s="146"/>
      <c r="C147" s="147"/>
      <c r="D147" s="148" t="s">
        <v>70</v>
      </c>
      <c r="E147" s="159" t="s">
        <v>179</v>
      </c>
      <c r="F147" s="159" t="s">
        <v>180</v>
      </c>
      <c r="G147" s="147"/>
      <c r="H147" s="147"/>
      <c r="I147" s="147"/>
      <c r="J147" s="160">
        <f>BK147</f>
        <v>0</v>
      </c>
      <c r="K147" s="147"/>
      <c r="L147" s="151"/>
      <c r="M147" s="152"/>
      <c r="N147" s="153"/>
      <c r="O147" s="153"/>
      <c r="P147" s="154">
        <f>SUM(P148:P149)</f>
        <v>1.7820000000000003</v>
      </c>
      <c r="Q147" s="153"/>
      <c r="R147" s="154">
        <f>SUM(R148:R149)</f>
        <v>5.2199999999999998E-3</v>
      </c>
      <c r="S147" s="153"/>
      <c r="T147" s="155">
        <f>SUM(T148:T149)</f>
        <v>2.6999999999999997E-3</v>
      </c>
      <c r="AR147" s="156" t="s">
        <v>78</v>
      </c>
      <c r="AT147" s="157" t="s">
        <v>70</v>
      </c>
      <c r="AU147" s="157" t="s">
        <v>76</v>
      </c>
      <c r="AY147" s="156" t="s">
        <v>114</v>
      </c>
      <c r="BK147" s="158">
        <f>SUM(BK148:BK149)</f>
        <v>0</v>
      </c>
    </row>
    <row r="148" spans="2:65" s="1" customFormat="1" ht="24" customHeight="1">
      <c r="B148" s="27"/>
      <c r="C148" s="161" t="s">
        <v>181</v>
      </c>
      <c r="D148" s="161" t="s">
        <v>117</v>
      </c>
      <c r="E148" s="162" t="s">
        <v>182</v>
      </c>
      <c r="F148" s="163" t="s">
        <v>183</v>
      </c>
      <c r="G148" s="164" t="s">
        <v>128</v>
      </c>
      <c r="H148" s="165">
        <v>18</v>
      </c>
      <c r="I148" s="166"/>
      <c r="J148" s="166">
        <f>ROUND(I148*H148,2)</f>
        <v>0</v>
      </c>
      <c r="K148" s="163" t="s">
        <v>121</v>
      </c>
      <c r="L148" s="31"/>
      <c r="M148" s="167" t="s">
        <v>1</v>
      </c>
      <c r="N148" s="168" t="s">
        <v>36</v>
      </c>
      <c r="O148" s="169">
        <v>3.5000000000000003E-2</v>
      </c>
      <c r="P148" s="169">
        <f>O148*H148</f>
        <v>0.63000000000000012</v>
      </c>
      <c r="Q148" s="169">
        <v>0</v>
      </c>
      <c r="R148" s="169">
        <f>Q148*H148</f>
        <v>0</v>
      </c>
      <c r="S148" s="169">
        <v>1.4999999999999999E-4</v>
      </c>
      <c r="T148" s="170">
        <f>S148*H148</f>
        <v>2.6999999999999997E-3</v>
      </c>
      <c r="AR148" s="171" t="s">
        <v>173</v>
      </c>
      <c r="AT148" s="171" t="s">
        <v>117</v>
      </c>
      <c r="AU148" s="171" t="s">
        <v>78</v>
      </c>
      <c r="AY148" s="13" t="s">
        <v>114</v>
      </c>
      <c r="BE148" s="172">
        <f>IF(N148="základní",J148,0)</f>
        <v>0</v>
      </c>
      <c r="BF148" s="172">
        <f>IF(N148="snížená",J148,0)</f>
        <v>0</v>
      </c>
      <c r="BG148" s="172">
        <f>IF(N148="zákl. přenesená",J148,0)</f>
        <v>0</v>
      </c>
      <c r="BH148" s="172">
        <f>IF(N148="sníž. přenesená",J148,0)</f>
        <v>0</v>
      </c>
      <c r="BI148" s="172">
        <f>IF(N148="nulová",J148,0)</f>
        <v>0</v>
      </c>
      <c r="BJ148" s="13" t="s">
        <v>76</v>
      </c>
      <c r="BK148" s="172">
        <f>ROUND(I148*H148,2)</f>
        <v>0</v>
      </c>
      <c r="BL148" s="13" t="s">
        <v>173</v>
      </c>
      <c r="BM148" s="171" t="s">
        <v>184</v>
      </c>
    </row>
    <row r="149" spans="2:65" s="1" customFormat="1" ht="24" customHeight="1">
      <c r="B149" s="27"/>
      <c r="C149" s="161" t="s">
        <v>185</v>
      </c>
      <c r="D149" s="161" t="s">
        <v>117</v>
      </c>
      <c r="E149" s="162" t="s">
        <v>186</v>
      </c>
      <c r="F149" s="163" t="s">
        <v>187</v>
      </c>
      <c r="G149" s="164" t="s">
        <v>128</v>
      </c>
      <c r="H149" s="165">
        <v>18</v>
      </c>
      <c r="I149" s="166"/>
      <c r="J149" s="166">
        <f>ROUND(I149*H149,2)</f>
        <v>0</v>
      </c>
      <c r="K149" s="163" t="s">
        <v>121</v>
      </c>
      <c r="L149" s="31"/>
      <c r="M149" s="167" t="s">
        <v>1</v>
      </c>
      <c r="N149" s="168" t="s">
        <v>36</v>
      </c>
      <c r="O149" s="169">
        <v>6.4000000000000001E-2</v>
      </c>
      <c r="P149" s="169">
        <f>O149*H149</f>
        <v>1.1520000000000001</v>
      </c>
      <c r="Q149" s="169">
        <v>2.9E-4</v>
      </c>
      <c r="R149" s="169">
        <f>Q149*H149</f>
        <v>5.2199999999999998E-3</v>
      </c>
      <c r="S149" s="169">
        <v>0</v>
      </c>
      <c r="T149" s="170">
        <f>S149*H149</f>
        <v>0</v>
      </c>
      <c r="AR149" s="171" t="s">
        <v>173</v>
      </c>
      <c r="AT149" s="171" t="s">
        <v>117</v>
      </c>
      <c r="AU149" s="171" t="s">
        <v>78</v>
      </c>
      <c r="AY149" s="13" t="s">
        <v>114</v>
      </c>
      <c r="BE149" s="172">
        <f>IF(N149="základní",J149,0)</f>
        <v>0</v>
      </c>
      <c r="BF149" s="172">
        <f>IF(N149="snížená",J149,0)</f>
        <v>0</v>
      </c>
      <c r="BG149" s="172">
        <f>IF(N149="zákl. přenesená",J149,0)</f>
        <v>0</v>
      </c>
      <c r="BH149" s="172">
        <f>IF(N149="sníž. přenesená",J149,0)</f>
        <v>0</v>
      </c>
      <c r="BI149" s="172">
        <f>IF(N149="nulová",J149,0)</f>
        <v>0</v>
      </c>
      <c r="BJ149" s="13" t="s">
        <v>76</v>
      </c>
      <c r="BK149" s="172">
        <f>ROUND(I149*H149,2)</f>
        <v>0</v>
      </c>
      <c r="BL149" s="13" t="s">
        <v>173</v>
      </c>
      <c r="BM149" s="171" t="s">
        <v>188</v>
      </c>
    </row>
    <row r="150" spans="2:65" s="11" customFormat="1" ht="25.95" customHeight="1">
      <c r="B150" s="146"/>
      <c r="C150" s="147"/>
      <c r="D150" s="148" t="s">
        <v>70</v>
      </c>
      <c r="E150" s="149" t="s">
        <v>189</v>
      </c>
      <c r="F150" s="149" t="s">
        <v>190</v>
      </c>
      <c r="G150" s="147"/>
      <c r="H150" s="147"/>
      <c r="I150" s="147"/>
      <c r="J150" s="150">
        <f>BK150</f>
        <v>0</v>
      </c>
      <c r="K150" s="147"/>
      <c r="L150" s="151"/>
      <c r="M150" s="152"/>
      <c r="N150" s="153"/>
      <c r="O150" s="153"/>
      <c r="P150" s="154">
        <f>P151</f>
        <v>31.181999999999999</v>
      </c>
      <c r="Q150" s="153"/>
      <c r="R150" s="154">
        <f>R151</f>
        <v>0.345665</v>
      </c>
      <c r="S150" s="153"/>
      <c r="T150" s="155">
        <f>T151</f>
        <v>0</v>
      </c>
      <c r="AR150" s="156" t="s">
        <v>115</v>
      </c>
      <c r="AT150" s="157" t="s">
        <v>70</v>
      </c>
      <c r="AU150" s="157" t="s">
        <v>71</v>
      </c>
      <c r="AY150" s="156" t="s">
        <v>114</v>
      </c>
      <c r="BK150" s="158">
        <f>BK151</f>
        <v>0</v>
      </c>
    </row>
    <row r="151" spans="2:65" s="11" customFormat="1" ht="22.95" customHeight="1">
      <c r="B151" s="146"/>
      <c r="C151" s="147"/>
      <c r="D151" s="148" t="s">
        <v>70</v>
      </c>
      <c r="E151" s="159" t="s">
        <v>191</v>
      </c>
      <c r="F151" s="159" t="s">
        <v>192</v>
      </c>
      <c r="G151" s="147"/>
      <c r="H151" s="147"/>
      <c r="I151" s="147"/>
      <c r="J151" s="160">
        <f>BK151</f>
        <v>0</v>
      </c>
      <c r="K151" s="147"/>
      <c r="L151" s="151"/>
      <c r="M151" s="152"/>
      <c r="N151" s="153"/>
      <c r="O151" s="153"/>
      <c r="P151" s="154">
        <f>SUM(P152:P164)</f>
        <v>31.181999999999999</v>
      </c>
      <c r="Q151" s="153"/>
      <c r="R151" s="154">
        <f>SUM(R152:R164)</f>
        <v>0.345665</v>
      </c>
      <c r="S151" s="153"/>
      <c r="T151" s="155">
        <f>SUM(T152:T164)</f>
        <v>0</v>
      </c>
      <c r="AR151" s="156" t="s">
        <v>115</v>
      </c>
      <c r="AT151" s="157" t="s">
        <v>70</v>
      </c>
      <c r="AU151" s="157" t="s">
        <v>76</v>
      </c>
      <c r="AY151" s="156" t="s">
        <v>114</v>
      </c>
      <c r="BK151" s="158">
        <f>SUM(BK152:BK164)</f>
        <v>0</v>
      </c>
    </row>
    <row r="152" spans="2:65" s="1" customFormat="1" ht="16.5" customHeight="1">
      <c r="B152" s="27"/>
      <c r="C152" s="161" t="s">
        <v>8</v>
      </c>
      <c r="D152" s="161" t="s">
        <v>117</v>
      </c>
      <c r="E152" s="162" t="s">
        <v>193</v>
      </c>
      <c r="F152" s="163" t="s">
        <v>194</v>
      </c>
      <c r="G152" s="164" t="s">
        <v>120</v>
      </c>
      <c r="H152" s="165">
        <v>3</v>
      </c>
      <c r="I152" s="166"/>
      <c r="J152" s="166">
        <f t="shared" ref="J152:J164" si="0">ROUND(I152*H152,2)</f>
        <v>0</v>
      </c>
      <c r="K152" s="163" t="s">
        <v>121</v>
      </c>
      <c r="L152" s="31"/>
      <c r="M152" s="167" t="s">
        <v>1</v>
      </c>
      <c r="N152" s="168" t="s">
        <v>36</v>
      </c>
      <c r="O152" s="169">
        <v>1.6E-2</v>
      </c>
      <c r="P152" s="169">
        <f t="shared" ref="P152:P164" si="1">O152*H152</f>
        <v>4.8000000000000001E-2</v>
      </c>
      <c r="Q152" s="169">
        <v>0</v>
      </c>
      <c r="R152" s="169">
        <f t="shared" ref="R152:R164" si="2">Q152*H152</f>
        <v>0</v>
      </c>
      <c r="S152" s="169">
        <v>0</v>
      </c>
      <c r="T152" s="170">
        <f t="shared" ref="T152:T164" si="3">S152*H152</f>
        <v>0</v>
      </c>
      <c r="AR152" s="171" t="s">
        <v>195</v>
      </c>
      <c r="AT152" s="171" t="s">
        <v>117</v>
      </c>
      <c r="AU152" s="171" t="s">
        <v>78</v>
      </c>
      <c r="AY152" s="13" t="s">
        <v>114</v>
      </c>
      <c r="BE152" s="172">
        <f t="shared" ref="BE152:BE164" si="4">IF(N152="základní",J152,0)</f>
        <v>0</v>
      </c>
      <c r="BF152" s="172">
        <f t="shared" ref="BF152:BF164" si="5">IF(N152="snížená",J152,0)</f>
        <v>0</v>
      </c>
      <c r="BG152" s="172">
        <f t="shared" ref="BG152:BG164" si="6">IF(N152="zákl. přenesená",J152,0)</f>
        <v>0</v>
      </c>
      <c r="BH152" s="172">
        <f t="shared" ref="BH152:BH164" si="7">IF(N152="sníž. přenesená",J152,0)</f>
        <v>0</v>
      </c>
      <c r="BI152" s="172">
        <f t="shared" ref="BI152:BI164" si="8">IF(N152="nulová",J152,0)</f>
        <v>0</v>
      </c>
      <c r="BJ152" s="13" t="s">
        <v>76</v>
      </c>
      <c r="BK152" s="172">
        <f t="shared" ref="BK152:BK164" si="9">ROUND(I152*H152,2)</f>
        <v>0</v>
      </c>
      <c r="BL152" s="13" t="s">
        <v>195</v>
      </c>
      <c r="BM152" s="171" t="s">
        <v>196</v>
      </c>
    </row>
    <row r="153" spans="2:65" s="1" customFormat="1" ht="24" customHeight="1">
      <c r="B153" s="27"/>
      <c r="C153" s="173" t="s">
        <v>173</v>
      </c>
      <c r="D153" s="173" t="s">
        <v>189</v>
      </c>
      <c r="E153" s="174" t="s">
        <v>197</v>
      </c>
      <c r="F153" s="175" t="s">
        <v>198</v>
      </c>
      <c r="G153" s="176" t="s">
        <v>120</v>
      </c>
      <c r="H153" s="177">
        <v>3</v>
      </c>
      <c r="I153" s="178"/>
      <c r="J153" s="178">
        <f t="shared" si="0"/>
        <v>0</v>
      </c>
      <c r="K153" s="175" t="s">
        <v>121</v>
      </c>
      <c r="L153" s="179"/>
      <c r="M153" s="180" t="s">
        <v>1</v>
      </c>
      <c r="N153" s="181" t="s">
        <v>36</v>
      </c>
      <c r="O153" s="169">
        <v>0</v>
      </c>
      <c r="P153" s="169">
        <f t="shared" si="1"/>
        <v>0</v>
      </c>
      <c r="Q153" s="169">
        <v>1.2999999999999999E-4</v>
      </c>
      <c r="R153" s="169">
        <f t="shared" si="2"/>
        <v>3.8999999999999994E-4</v>
      </c>
      <c r="S153" s="169">
        <v>0</v>
      </c>
      <c r="T153" s="170">
        <f t="shared" si="3"/>
        <v>0</v>
      </c>
      <c r="AR153" s="171" t="s">
        <v>199</v>
      </c>
      <c r="AT153" s="171" t="s">
        <v>189</v>
      </c>
      <c r="AU153" s="171" t="s">
        <v>78</v>
      </c>
      <c r="AY153" s="13" t="s">
        <v>114</v>
      </c>
      <c r="BE153" s="172">
        <f t="shared" si="4"/>
        <v>0</v>
      </c>
      <c r="BF153" s="172">
        <f t="shared" si="5"/>
        <v>0</v>
      </c>
      <c r="BG153" s="172">
        <f t="shared" si="6"/>
        <v>0</v>
      </c>
      <c r="BH153" s="172">
        <f t="shared" si="7"/>
        <v>0</v>
      </c>
      <c r="BI153" s="172">
        <f t="shared" si="8"/>
        <v>0</v>
      </c>
      <c r="BJ153" s="13" t="s">
        <v>76</v>
      </c>
      <c r="BK153" s="172">
        <f t="shared" si="9"/>
        <v>0</v>
      </c>
      <c r="BL153" s="13" t="s">
        <v>199</v>
      </c>
      <c r="BM153" s="171" t="s">
        <v>200</v>
      </c>
    </row>
    <row r="154" spans="2:65" s="1" customFormat="1" ht="16.5" customHeight="1">
      <c r="B154" s="27"/>
      <c r="C154" s="161" t="s">
        <v>201</v>
      </c>
      <c r="D154" s="161" t="s">
        <v>117</v>
      </c>
      <c r="E154" s="162" t="s">
        <v>202</v>
      </c>
      <c r="F154" s="163" t="s">
        <v>203</v>
      </c>
      <c r="G154" s="164" t="s">
        <v>120</v>
      </c>
      <c r="H154" s="165">
        <v>1</v>
      </c>
      <c r="I154" s="166"/>
      <c r="J154" s="166">
        <f t="shared" si="0"/>
        <v>0</v>
      </c>
      <c r="K154" s="163" t="s">
        <v>121</v>
      </c>
      <c r="L154" s="31"/>
      <c r="M154" s="167" t="s">
        <v>1</v>
      </c>
      <c r="N154" s="168" t="s">
        <v>36</v>
      </c>
      <c r="O154" s="169">
        <v>0.70199999999999996</v>
      </c>
      <c r="P154" s="169">
        <f t="shared" si="1"/>
        <v>0.70199999999999996</v>
      </c>
      <c r="Q154" s="169">
        <v>0</v>
      </c>
      <c r="R154" s="169">
        <f t="shared" si="2"/>
        <v>0</v>
      </c>
      <c r="S154" s="169">
        <v>0</v>
      </c>
      <c r="T154" s="170">
        <f t="shared" si="3"/>
        <v>0</v>
      </c>
      <c r="AR154" s="171" t="s">
        <v>195</v>
      </c>
      <c r="AT154" s="171" t="s">
        <v>117</v>
      </c>
      <c r="AU154" s="171" t="s">
        <v>78</v>
      </c>
      <c r="AY154" s="13" t="s">
        <v>114</v>
      </c>
      <c r="BE154" s="172">
        <f t="shared" si="4"/>
        <v>0</v>
      </c>
      <c r="BF154" s="172">
        <f t="shared" si="5"/>
        <v>0</v>
      </c>
      <c r="BG154" s="172">
        <f t="shared" si="6"/>
        <v>0</v>
      </c>
      <c r="BH154" s="172">
        <f t="shared" si="7"/>
        <v>0</v>
      </c>
      <c r="BI154" s="172">
        <f t="shared" si="8"/>
        <v>0</v>
      </c>
      <c r="BJ154" s="13" t="s">
        <v>76</v>
      </c>
      <c r="BK154" s="172">
        <f t="shared" si="9"/>
        <v>0</v>
      </c>
      <c r="BL154" s="13" t="s">
        <v>195</v>
      </c>
      <c r="BM154" s="171" t="s">
        <v>204</v>
      </c>
    </row>
    <row r="155" spans="2:65" s="1" customFormat="1" ht="16.5" customHeight="1">
      <c r="B155" s="27"/>
      <c r="C155" s="173" t="s">
        <v>205</v>
      </c>
      <c r="D155" s="173" t="s">
        <v>189</v>
      </c>
      <c r="E155" s="174" t="s">
        <v>206</v>
      </c>
      <c r="F155" s="175" t="s">
        <v>207</v>
      </c>
      <c r="G155" s="176" t="s">
        <v>120</v>
      </c>
      <c r="H155" s="177">
        <v>1</v>
      </c>
      <c r="I155" s="178"/>
      <c r="J155" s="178">
        <f t="shared" si="0"/>
        <v>0</v>
      </c>
      <c r="K155" s="175" t="s">
        <v>1</v>
      </c>
      <c r="L155" s="179"/>
      <c r="M155" s="180" t="s">
        <v>1</v>
      </c>
      <c r="N155" s="181" t="s">
        <v>36</v>
      </c>
      <c r="O155" s="169">
        <v>0</v>
      </c>
      <c r="P155" s="169">
        <f t="shared" si="1"/>
        <v>0</v>
      </c>
      <c r="Q155" s="169">
        <v>1.0499999999999999E-3</v>
      </c>
      <c r="R155" s="169">
        <f t="shared" si="2"/>
        <v>1.0499999999999999E-3</v>
      </c>
      <c r="S155" s="169">
        <v>0</v>
      </c>
      <c r="T155" s="170">
        <f t="shared" si="3"/>
        <v>0</v>
      </c>
      <c r="AR155" s="171" t="s">
        <v>199</v>
      </c>
      <c r="AT155" s="171" t="s">
        <v>189</v>
      </c>
      <c r="AU155" s="171" t="s">
        <v>78</v>
      </c>
      <c r="AY155" s="13" t="s">
        <v>114</v>
      </c>
      <c r="BE155" s="172">
        <f t="shared" si="4"/>
        <v>0</v>
      </c>
      <c r="BF155" s="172">
        <f t="shared" si="5"/>
        <v>0</v>
      </c>
      <c r="BG155" s="172">
        <f t="shared" si="6"/>
        <v>0</v>
      </c>
      <c r="BH155" s="172">
        <f t="shared" si="7"/>
        <v>0</v>
      </c>
      <c r="BI155" s="172">
        <f t="shared" si="8"/>
        <v>0</v>
      </c>
      <c r="BJ155" s="13" t="s">
        <v>76</v>
      </c>
      <c r="BK155" s="172">
        <f t="shared" si="9"/>
        <v>0</v>
      </c>
      <c r="BL155" s="13" t="s">
        <v>199</v>
      </c>
      <c r="BM155" s="171" t="s">
        <v>208</v>
      </c>
    </row>
    <row r="156" spans="2:65" s="1" customFormat="1" ht="16.5" customHeight="1">
      <c r="B156" s="27"/>
      <c r="C156" s="161" t="s">
        <v>209</v>
      </c>
      <c r="D156" s="161" t="s">
        <v>117</v>
      </c>
      <c r="E156" s="162" t="s">
        <v>210</v>
      </c>
      <c r="F156" s="163" t="s">
        <v>203</v>
      </c>
      <c r="G156" s="164" t="s">
        <v>120</v>
      </c>
      <c r="H156" s="165">
        <v>1</v>
      </c>
      <c r="I156" s="166"/>
      <c r="J156" s="166">
        <f t="shared" si="0"/>
        <v>0</v>
      </c>
      <c r="K156" s="163" t="s">
        <v>121</v>
      </c>
      <c r="L156" s="31"/>
      <c r="M156" s="167" t="s">
        <v>1</v>
      </c>
      <c r="N156" s="168" t="s">
        <v>36</v>
      </c>
      <c r="O156" s="169">
        <v>0.39</v>
      </c>
      <c r="P156" s="169">
        <f t="shared" si="1"/>
        <v>0.39</v>
      </c>
      <c r="Q156" s="169">
        <v>0</v>
      </c>
      <c r="R156" s="169">
        <f t="shared" si="2"/>
        <v>0</v>
      </c>
      <c r="S156" s="169">
        <v>0</v>
      </c>
      <c r="T156" s="170">
        <f t="shared" si="3"/>
        <v>0</v>
      </c>
      <c r="AR156" s="171" t="s">
        <v>195</v>
      </c>
      <c r="AT156" s="171" t="s">
        <v>117</v>
      </c>
      <c r="AU156" s="171" t="s">
        <v>78</v>
      </c>
      <c r="AY156" s="13" t="s">
        <v>114</v>
      </c>
      <c r="BE156" s="172">
        <f t="shared" si="4"/>
        <v>0</v>
      </c>
      <c r="BF156" s="172">
        <f t="shared" si="5"/>
        <v>0</v>
      </c>
      <c r="BG156" s="172">
        <f t="shared" si="6"/>
        <v>0</v>
      </c>
      <c r="BH156" s="172">
        <f t="shared" si="7"/>
        <v>0</v>
      </c>
      <c r="BI156" s="172">
        <f t="shared" si="8"/>
        <v>0</v>
      </c>
      <c r="BJ156" s="13" t="s">
        <v>76</v>
      </c>
      <c r="BK156" s="172">
        <f t="shared" si="9"/>
        <v>0</v>
      </c>
      <c r="BL156" s="13" t="s">
        <v>195</v>
      </c>
      <c r="BM156" s="171" t="s">
        <v>211</v>
      </c>
    </row>
    <row r="157" spans="2:65" s="1" customFormat="1" ht="16.5" customHeight="1">
      <c r="B157" s="27"/>
      <c r="C157" s="161" t="s">
        <v>212</v>
      </c>
      <c r="D157" s="161" t="s">
        <v>117</v>
      </c>
      <c r="E157" s="162" t="s">
        <v>213</v>
      </c>
      <c r="F157" s="163" t="s">
        <v>214</v>
      </c>
      <c r="G157" s="164" t="s">
        <v>120</v>
      </c>
      <c r="H157" s="165">
        <v>1</v>
      </c>
      <c r="I157" s="166"/>
      <c r="J157" s="166">
        <f t="shared" si="0"/>
        <v>0</v>
      </c>
      <c r="K157" s="163" t="s">
        <v>121</v>
      </c>
      <c r="L157" s="31"/>
      <c r="M157" s="167" t="s">
        <v>1</v>
      </c>
      <c r="N157" s="168" t="s">
        <v>36</v>
      </c>
      <c r="O157" s="169">
        <v>2.194</v>
      </c>
      <c r="P157" s="169">
        <f t="shared" si="1"/>
        <v>2.194</v>
      </c>
      <c r="Q157" s="169">
        <v>0</v>
      </c>
      <c r="R157" s="169">
        <f t="shared" si="2"/>
        <v>0</v>
      </c>
      <c r="S157" s="169">
        <v>0</v>
      </c>
      <c r="T157" s="170">
        <f t="shared" si="3"/>
        <v>0</v>
      </c>
      <c r="AR157" s="171" t="s">
        <v>195</v>
      </c>
      <c r="AT157" s="171" t="s">
        <v>117</v>
      </c>
      <c r="AU157" s="171" t="s">
        <v>78</v>
      </c>
      <c r="AY157" s="13" t="s">
        <v>114</v>
      </c>
      <c r="BE157" s="172">
        <f t="shared" si="4"/>
        <v>0</v>
      </c>
      <c r="BF157" s="172">
        <f t="shared" si="5"/>
        <v>0</v>
      </c>
      <c r="BG157" s="172">
        <f t="shared" si="6"/>
        <v>0</v>
      </c>
      <c r="BH157" s="172">
        <f t="shared" si="7"/>
        <v>0</v>
      </c>
      <c r="BI157" s="172">
        <f t="shared" si="8"/>
        <v>0</v>
      </c>
      <c r="BJ157" s="13" t="s">
        <v>76</v>
      </c>
      <c r="BK157" s="172">
        <f t="shared" si="9"/>
        <v>0</v>
      </c>
      <c r="BL157" s="13" t="s">
        <v>195</v>
      </c>
      <c r="BM157" s="171" t="s">
        <v>215</v>
      </c>
    </row>
    <row r="158" spans="2:65" s="1" customFormat="1" ht="16.5" customHeight="1">
      <c r="B158" s="27"/>
      <c r="C158" s="173" t="s">
        <v>7</v>
      </c>
      <c r="D158" s="173" t="s">
        <v>189</v>
      </c>
      <c r="E158" s="174" t="s">
        <v>216</v>
      </c>
      <c r="F158" s="175" t="s">
        <v>217</v>
      </c>
      <c r="G158" s="176" t="s">
        <v>120</v>
      </c>
      <c r="H158" s="177">
        <v>1</v>
      </c>
      <c r="I158" s="178"/>
      <c r="J158" s="178">
        <f t="shared" si="0"/>
        <v>0</v>
      </c>
      <c r="K158" s="175" t="s">
        <v>1</v>
      </c>
      <c r="L158" s="179"/>
      <c r="M158" s="180" t="s">
        <v>1</v>
      </c>
      <c r="N158" s="181" t="s">
        <v>36</v>
      </c>
      <c r="O158" s="169">
        <v>0</v>
      </c>
      <c r="P158" s="169">
        <f t="shared" si="1"/>
        <v>0</v>
      </c>
      <c r="Q158" s="169">
        <v>6.0000000000000001E-3</v>
      </c>
      <c r="R158" s="169">
        <f t="shared" si="2"/>
        <v>6.0000000000000001E-3</v>
      </c>
      <c r="S158" s="169">
        <v>0</v>
      </c>
      <c r="T158" s="170">
        <f t="shared" si="3"/>
        <v>0</v>
      </c>
      <c r="AR158" s="171" t="s">
        <v>218</v>
      </c>
      <c r="AT158" s="171" t="s">
        <v>189</v>
      </c>
      <c r="AU158" s="171" t="s">
        <v>78</v>
      </c>
      <c r="AY158" s="13" t="s">
        <v>114</v>
      </c>
      <c r="BE158" s="172">
        <f t="shared" si="4"/>
        <v>0</v>
      </c>
      <c r="BF158" s="172">
        <f t="shared" si="5"/>
        <v>0</v>
      </c>
      <c r="BG158" s="172">
        <f t="shared" si="6"/>
        <v>0</v>
      </c>
      <c r="BH158" s="172">
        <f t="shared" si="7"/>
        <v>0</v>
      </c>
      <c r="BI158" s="172">
        <f t="shared" si="8"/>
        <v>0</v>
      </c>
      <c r="BJ158" s="13" t="s">
        <v>76</v>
      </c>
      <c r="BK158" s="172">
        <f t="shared" si="9"/>
        <v>0</v>
      </c>
      <c r="BL158" s="13" t="s">
        <v>173</v>
      </c>
      <c r="BM158" s="171" t="s">
        <v>219</v>
      </c>
    </row>
    <row r="159" spans="2:65" s="1" customFormat="1" ht="24" customHeight="1">
      <c r="B159" s="27"/>
      <c r="C159" s="161" t="s">
        <v>220</v>
      </c>
      <c r="D159" s="161" t="s">
        <v>117</v>
      </c>
      <c r="E159" s="162" t="s">
        <v>221</v>
      </c>
      <c r="F159" s="163" t="s">
        <v>222</v>
      </c>
      <c r="G159" s="164" t="s">
        <v>141</v>
      </c>
      <c r="H159" s="165">
        <v>25</v>
      </c>
      <c r="I159" s="166"/>
      <c r="J159" s="166">
        <f t="shared" si="0"/>
        <v>0</v>
      </c>
      <c r="K159" s="163" t="s">
        <v>121</v>
      </c>
      <c r="L159" s="31"/>
      <c r="M159" s="167" t="s">
        <v>1</v>
      </c>
      <c r="N159" s="168" t="s">
        <v>36</v>
      </c>
      <c r="O159" s="169">
        <v>5.8000000000000003E-2</v>
      </c>
      <c r="P159" s="169">
        <f t="shared" si="1"/>
        <v>1.4500000000000002</v>
      </c>
      <c r="Q159" s="169">
        <v>0</v>
      </c>
      <c r="R159" s="169">
        <f t="shared" si="2"/>
        <v>0</v>
      </c>
      <c r="S159" s="169">
        <v>0</v>
      </c>
      <c r="T159" s="170">
        <f t="shared" si="3"/>
        <v>0</v>
      </c>
      <c r="AR159" s="171" t="s">
        <v>195</v>
      </c>
      <c r="AT159" s="171" t="s">
        <v>117</v>
      </c>
      <c r="AU159" s="171" t="s">
        <v>78</v>
      </c>
      <c r="AY159" s="13" t="s">
        <v>114</v>
      </c>
      <c r="BE159" s="172">
        <f t="shared" si="4"/>
        <v>0</v>
      </c>
      <c r="BF159" s="172">
        <f t="shared" si="5"/>
        <v>0</v>
      </c>
      <c r="BG159" s="172">
        <f t="shared" si="6"/>
        <v>0</v>
      </c>
      <c r="BH159" s="172">
        <f t="shared" si="7"/>
        <v>0</v>
      </c>
      <c r="BI159" s="172">
        <f t="shared" si="8"/>
        <v>0</v>
      </c>
      <c r="BJ159" s="13" t="s">
        <v>76</v>
      </c>
      <c r="BK159" s="172">
        <f t="shared" si="9"/>
        <v>0</v>
      </c>
      <c r="BL159" s="13" t="s">
        <v>195</v>
      </c>
      <c r="BM159" s="171" t="s">
        <v>223</v>
      </c>
    </row>
    <row r="160" spans="2:65" s="1" customFormat="1" ht="16.5" customHeight="1">
      <c r="B160" s="27"/>
      <c r="C160" s="173" t="s">
        <v>224</v>
      </c>
      <c r="D160" s="173" t="s">
        <v>189</v>
      </c>
      <c r="E160" s="174" t="s">
        <v>225</v>
      </c>
      <c r="F160" s="175" t="s">
        <v>226</v>
      </c>
      <c r="G160" s="176" t="s">
        <v>141</v>
      </c>
      <c r="H160" s="177">
        <v>28.75</v>
      </c>
      <c r="I160" s="178"/>
      <c r="J160" s="178">
        <f t="shared" si="0"/>
        <v>0</v>
      </c>
      <c r="K160" s="175" t="s">
        <v>121</v>
      </c>
      <c r="L160" s="179"/>
      <c r="M160" s="180" t="s">
        <v>1</v>
      </c>
      <c r="N160" s="181" t="s">
        <v>36</v>
      </c>
      <c r="O160" s="169">
        <v>0</v>
      </c>
      <c r="P160" s="169">
        <f t="shared" si="1"/>
        <v>0</v>
      </c>
      <c r="Q160" s="169">
        <v>8.9999999999999998E-4</v>
      </c>
      <c r="R160" s="169">
        <f t="shared" si="2"/>
        <v>2.5874999999999999E-2</v>
      </c>
      <c r="S160" s="169">
        <v>0</v>
      </c>
      <c r="T160" s="170">
        <f t="shared" si="3"/>
        <v>0</v>
      </c>
      <c r="AR160" s="171" t="s">
        <v>199</v>
      </c>
      <c r="AT160" s="171" t="s">
        <v>189</v>
      </c>
      <c r="AU160" s="171" t="s">
        <v>78</v>
      </c>
      <c r="AY160" s="13" t="s">
        <v>114</v>
      </c>
      <c r="BE160" s="172">
        <f t="shared" si="4"/>
        <v>0</v>
      </c>
      <c r="BF160" s="172">
        <f t="shared" si="5"/>
        <v>0</v>
      </c>
      <c r="BG160" s="172">
        <f t="shared" si="6"/>
        <v>0</v>
      </c>
      <c r="BH160" s="172">
        <f t="shared" si="7"/>
        <v>0</v>
      </c>
      <c r="BI160" s="172">
        <f t="shared" si="8"/>
        <v>0</v>
      </c>
      <c r="BJ160" s="13" t="s">
        <v>76</v>
      </c>
      <c r="BK160" s="172">
        <f t="shared" si="9"/>
        <v>0</v>
      </c>
      <c r="BL160" s="13" t="s">
        <v>199</v>
      </c>
      <c r="BM160" s="171" t="s">
        <v>227</v>
      </c>
    </row>
    <row r="161" spans="2:65" s="1" customFormat="1" ht="24" customHeight="1">
      <c r="B161" s="27"/>
      <c r="C161" s="161" t="s">
        <v>228</v>
      </c>
      <c r="D161" s="161" t="s">
        <v>117</v>
      </c>
      <c r="E161" s="162" t="s">
        <v>229</v>
      </c>
      <c r="F161" s="163" t="s">
        <v>230</v>
      </c>
      <c r="G161" s="164" t="s">
        <v>141</v>
      </c>
      <c r="H161" s="165">
        <v>140</v>
      </c>
      <c r="I161" s="166"/>
      <c r="J161" s="166">
        <f t="shared" si="0"/>
        <v>0</v>
      </c>
      <c r="K161" s="163" t="s">
        <v>121</v>
      </c>
      <c r="L161" s="31"/>
      <c r="M161" s="167" t="s">
        <v>1</v>
      </c>
      <c r="N161" s="168" t="s">
        <v>36</v>
      </c>
      <c r="O161" s="169">
        <v>0.1</v>
      </c>
      <c r="P161" s="169">
        <f t="shared" si="1"/>
        <v>14</v>
      </c>
      <c r="Q161" s="169">
        <v>0</v>
      </c>
      <c r="R161" s="169">
        <f t="shared" si="2"/>
        <v>0</v>
      </c>
      <c r="S161" s="169">
        <v>0</v>
      </c>
      <c r="T161" s="170">
        <f t="shared" si="3"/>
        <v>0</v>
      </c>
      <c r="AR161" s="171" t="s">
        <v>195</v>
      </c>
      <c r="AT161" s="171" t="s">
        <v>117</v>
      </c>
      <c r="AU161" s="171" t="s">
        <v>78</v>
      </c>
      <c r="AY161" s="13" t="s">
        <v>114</v>
      </c>
      <c r="BE161" s="172">
        <f t="shared" si="4"/>
        <v>0</v>
      </c>
      <c r="BF161" s="172">
        <f t="shared" si="5"/>
        <v>0</v>
      </c>
      <c r="BG161" s="172">
        <f t="shared" si="6"/>
        <v>0</v>
      </c>
      <c r="BH161" s="172">
        <f t="shared" si="7"/>
        <v>0</v>
      </c>
      <c r="BI161" s="172">
        <f t="shared" si="8"/>
        <v>0</v>
      </c>
      <c r="BJ161" s="13" t="s">
        <v>76</v>
      </c>
      <c r="BK161" s="172">
        <f t="shared" si="9"/>
        <v>0</v>
      </c>
      <c r="BL161" s="13" t="s">
        <v>195</v>
      </c>
      <c r="BM161" s="171" t="s">
        <v>231</v>
      </c>
    </row>
    <row r="162" spans="2:65" s="1" customFormat="1" ht="16.5" customHeight="1">
      <c r="B162" s="27"/>
      <c r="C162" s="173" t="s">
        <v>232</v>
      </c>
      <c r="D162" s="173" t="s">
        <v>189</v>
      </c>
      <c r="E162" s="174" t="s">
        <v>233</v>
      </c>
      <c r="F162" s="175" t="s">
        <v>234</v>
      </c>
      <c r="G162" s="176" t="s">
        <v>141</v>
      </c>
      <c r="H162" s="177">
        <v>161</v>
      </c>
      <c r="I162" s="178"/>
      <c r="J162" s="178">
        <f t="shared" si="0"/>
        <v>0</v>
      </c>
      <c r="K162" s="175" t="s">
        <v>1</v>
      </c>
      <c r="L162" s="179"/>
      <c r="M162" s="180" t="s">
        <v>1</v>
      </c>
      <c r="N162" s="181" t="s">
        <v>36</v>
      </c>
      <c r="O162" s="169">
        <v>0</v>
      </c>
      <c r="P162" s="169">
        <f t="shared" si="1"/>
        <v>0</v>
      </c>
      <c r="Q162" s="169">
        <v>1.9400000000000001E-3</v>
      </c>
      <c r="R162" s="169">
        <f t="shared" si="2"/>
        <v>0.31234000000000001</v>
      </c>
      <c r="S162" s="169">
        <v>0</v>
      </c>
      <c r="T162" s="170">
        <f t="shared" si="3"/>
        <v>0</v>
      </c>
      <c r="AR162" s="171" t="s">
        <v>199</v>
      </c>
      <c r="AT162" s="171" t="s">
        <v>189</v>
      </c>
      <c r="AU162" s="171" t="s">
        <v>78</v>
      </c>
      <c r="AY162" s="13" t="s">
        <v>114</v>
      </c>
      <c r="BE162" s="172">
        <f t="shared" si="4"/>
        <v>0</v>
      </c>
      <c r="BF162" s="172">
        <f t="shared" si="5"/>
        <v>0</v>
      </c>
      <c r="BG162" s="172">
        <f t="shared" si="6"/>
        <v>0</v>
      </c>
      <c r="BH162" s="172">
        <f t="shared" si="7"/>
        <v>0</v>
      </c>
      <c r="BI162" s="172">
        <f t="shared" si="8"/>
        <v>0</v>
      </c>
      <c r="BJ162" s="13" t="s">
        <v>76</v>
      </c>
      <c r="BK162" s="172">
        <f t="shared" si="9"/>
        <v>0</v>
      </c>
      <c r="BL162" s="13" t="s">
        <v>199</v>
      </c>
      <c r="BM162" s="171" t="s">
        <v>235</v>
      </c>
    </row>
    <row r="163" spans="2:65" s="1" customFormat="1" ht="16.5" customHeight="1">
      <c r="B163" s="27"/>
      <c r="C163" s="173" t="s">
        <v>236</v>
      </c>
      <c r="D163" s="173" t="s">
        <v>189</v>
      </c>
      <c r="E163" s="174" t="s">
        <v>237</v>
      </c>
      <c r="F163" s="175" t="s">
        <v>238</v>
      </c>
      <c r="G163" s="176" t="s">
        <v>239</v>
      </c>
      <c r="H163" s="177">
        <v>1</v>
      </c>
      <c r="I163" s="178"/>
      <c r="J163" s="178">
        <f t="shared" si="0"/>
        <v>0</v>
      </c>
      <c r="K163" s="175" t="s">
        <v>1</v>
      </c>
      <c r="L163" s="179"/>
      <c r="M163" s="180" t="s">
        <v>1</v>
      </c>
      <c r="N163" s="181" t="s">
        <v>36</v>
      </c>
      <c r="O163" s="169">
        <v>0</v>
      </c>
      <c r="P163" s="169">
        <f t="shared" si="1"/>
        <v>0</v>
      </c>
      <c r="Q163" s="169">
        <v>1.0000000000000001E-5</v>
      </c>
      <c r="R163" s="169">
        <f t="shared" si="2"/>
        <v>1.0000000000000001E-5</v>
      </c>
      <c r="S163" s="169">
        <v>0</v>
      </c>
      <c r="T163" s="170">
        <f t="shared" si="3"/>
        <v>0</v>
      </c>
      <c r="AR163" s="171" t="s">
        <v>199</v>
      </c>
      <c r="AT163" s="171" t="s">
        <v>189</v>
      </c>
      <c r="AU163" s="171" t="s">
        <v>78</v>
      </c>
      <c r="AY163" s="13" t="s">
        <v>114</v>
      </c>
      <c r="BE163" s="172">
        <f t="shared" si="4"/>
        <v>0</v>
      </c>
      <c r="BF163" s="172">
        <f t="shared" si="5"/>
        <v>0</v>
      </c>
      <c r="BG163" s="172">
        <f t="shared" si="6"/>
        <v>0</v>
      </c>
      <c r="BH163" s="172">
        <f t="shared" si="7"/>
        <v>0</v>
      </c>
      <c r="BI163" s="172">
        <f t="shared" si="8"/>
        <v>0</v>
      </c>
      <c r="BJ163" s="13" t="s">
        <v>76</v>
      </c>
      <c r="BK163" s="172">
        <f t="shared" si="9"/>
        <v>0</v>
      </c>
      <c r="BL163" s="13" t="s">
        <v>199</v>
      </c>
      <c r="BM163" s="171" t="s">
        <v>240</v>
      </c>
    </row>
    <row r="164" spans="2:65" s="1" customFormat="1" ht="24" customHeight="1">
      <c r="B164" s="27"/>
      <c r="C164" s="161" t="s">
        <v>241</v>
      </c>
      <c r="D164" s="161" t="s">
        <v>117</v>
      </c>
      <c r="E164" s="162" t="s">
        <v>242</v>
      </c>
      <c r="F164" s="163" t="s">
        <v>243</v>
      </c>
      <c r="G164" s="164" t="s">
        <v>120</v>
      </c>
      <c r="H164" s="165">
        <v>1</v>
      </c>
      <c r="I164" s="166"/>
      <c r="J164" s="166">
        <f t="shared" si="0"/>
        <v>0</v>
      </c>
      <c r="K164" s="163" t="s">
        <v>121</v>
      </c>
      <c r="L164" s="31"/>
      <c r="M164" s="167" t="s">
        <v>1</v>
      </c>
      <c r="N164" s="168" t="s">
        <v>36</v>
      </c>
      <c r="O164" s="169">
        <v>12.398</v>
      </c>
      <c r="P164" s="169">
        <f t="shared" si="1"/>
        <v>12.398</v>
      </c>
      <c r="Q164" s="169">
        <v>0</v>
      </c>
      <c r="R164" s="169">
        <f t="shared" si="2"/>
        <v>0</v>
      </c>
      <c r="S164" s="169">
        <v>0</v>
      </c>
      <c r="T164" s="170">
        <f t="shared" si="3"/>
        <v>0</v>
      </c>
      <c r="AR164" s="171" t="s">
        <v>195</v>
      </c>
      <c r="AT164" s="171" t="s">
        <v>117</v>
      </c>
      <c r="AU164" s="171" t="s">
        <v>78</v>
      </c>
      <c r="AY164" s="13" t="s">
        <v>114</v>
      </c>
      <c r="BE164" s="172">
        <f t="shared" si="4"/>
        <v>0</v>
      </c>
      <c r="BF164" s="172">
        <f t="shared" si="5"/>
        <v>0</v>
      </c>
      <c r="BG164" s="172">
        <f t="shared" si="6"/>
        <v>0</v>
      </c>
      <c r="BH164" s="172">
        <f t="shared" si="7"/>
        <v>0</v>
      </c>
      <c r="BI164" s="172">
        <f t="shared" si="8"/>
        <v>0</v>
      </c>
      <c r="BJ164" s="13" t="s">
        <v>76</v>
      </c>
      <c r="BK164" s="172">
        <f t="shared" si="9"/>
        <v>0</v>
      </c>
      <c r="BL164" s="13" t="s">
        <v>195</v>
      </c>
      <c r="BM164" s="171" t="s">
        <v>244</v>
      </c>
    </row>
    <row r="165" spans="2:65" s="11" customFormat="1" ht="25.95" customHeight="1">
      <c r="B165" s="146"/>
      <c r="C165" s="147"/>
      <c r="D165" s="148" t="s">
        <v>70</v>
      </c>
      <c r="E165" s="149" t="s">
        <v>245</v>
      </c>
      <c r="F165" s="149" t="s">
        <v>246</v>
      </c>
      <c r="G165" s="147"/>
      <c r="H165" s="147"/>
      <c r="I165" s="147"/>
      <c r="J165" s="150">
        <f>BK165</f>
        <v>0</v>
      </c>
      <c r="K165" s="147"/>
      <c r="L165" s="151"/>
      <c r="M165" s="152"/>
      <c r="N165" s="153"/>
      <c r="O165" s="153"/>
      <c r="P165" s="154">
        <f>SUM(P166:P168)</f>
        <v>26.5</v>
      </c>
      <c r="Q165" s="153"/>
      <c r="R165" s="154">
        <f>SUM(R166:R168)</f>
        <v>0</v>
      </c>
      <c r="S165" s="153"/>
      <c r="T165" s="155">
        <f>SUM(T166:T168)</f>
        <v>0</v>
      </c>
      <c r="AR165" s="156" t="s">
        <v>122</v>
      </c>
      <c r="AT165" s="157" t="s">
        <v>70</v>
      </c>
      <c r="AU165" s="157" t="s">
        <v>71</v>
      </c>
      <c r="AY165" s="156" t="s">
        <v>114</v>
      </c>
      <c r="BK165" s="158">
        <f>SUM(BK166:BK168)</f>
        <v>0</v>
      </c>
    </row>
    <row r="166" spans="2:65" s="1" customFormat="1" ht="16.5" customHeight="1">
      <c r="B166" s="27"/>
      <c r="C166" s="161" t="s">
        <v>247</v>
      </c>
      <c r="D166" s="161" t="s">
        <v>117</v>
      </c>
      <c r="E166" s="162" t="s">
        <v>248</v>
      </c>
      <c r="F166" s="163" t="s">
        <v>249</v>
      </c>
      <c r="G166" s="164" t="s">
        <v>250</v>
      </c>
      <c r="H166" s="165">
        <v>11</v>
      </c>
      <c r="I166" s="166"/>
      <c r="J166" s="166">
        <f>ROUND(I166*H166,2)</f>
        <v>0</v>
      </c>
      <c r="K166" s="163" t="s">
        <v>121</v>
      </c>
      <c r="L166" s="31"/>
      <c r="M166" s="167" t="s">
        <v>1</v>
      </c>
      <c r="N166" s="168" t="s">
        <v>36</v>
      </c>
      <c r="O166" s="169">
        <v>1</v>
      </c>
      <c r="P166" s="169">
        <f>O166*H166</f>
        <v>11</v>
      </c>
      <c r="Q166" s="169">
        <v>0</v>
      </c>
      <c r="R166" s="169">
        <f>Q166*H166</f>
        <v>0</v>
      </c>
      <c r="S166" s="169">
        <v>0</v>
      </c>
      <c r="T166" s="170">
        <f>S166*H166</f>
        <v>0</v>
      </c>
      <c r="AR166" s="171" t="s">
        <v>251</v>
      </c>
      <c r="AT166" s="171" t="s">
        <v>117</v>
      </c>
      <c r="AU166" s="171" t="s">
        <v>76</v>
      </c>
      <c r="AY166" s="13" t="s">
        <v>114</v>
      </c>
      <c r="BE166" s="172">
        <f>IF(N166="základní",J166,0)</f>
        <v>0</v>
      </c>
      <c r="BF166" s="172">
        <f>IF(N166="snížená",J166,0)</f>
        <v>0</v>
      </c>
      <c r="BG166" s="172">
        <f>IF(N166="zákl. přenesená",J166,0)</f>
        <v>0</v>
      </c>
      <c r="BH166" s="172">
        <f>IF(N166="sníž. přenesená",J166,0)</f>
        <v>0</v>
      </c>
      <c r="BI166" s="172">
        <f>IF(N166="nulová",J166,0)</f>
        <v>0</v>
      </c>
      <c r="BJ166" s="13" t="s">
        <v>76</v>
      </c>
      <c r="BK166" s="172">
        <f>ROUND(I166*H166,2)</f>
        <v>0</v>
      </c>
      <c r="BL166" s="13" t="s">
        <v>251</v>
      </c>
      <c r="BM166" s="171" t="s">
        <v>252</v>
      </c>
    </row>
    <row r="167" spans="2:65" s="1" customFormat="1" ht="24" customHeight="1">
      <c r="B167" s="27"/>
      <c r="C167" s="161" t="s">
        <v>253</v>
      </c>
      <c r="D167" s="161" t="s">
        <v>117</v>
      </c>
      <c r="E167" s="162" t="s">
        <v>254</v>
      </c>
      <c r="F167" s="163" t="s">
        <v>255</v>
      </c>
      <c r="G167" s="164" t="s">
        <v>250</v>
      </c>
      <c r="H167" s="165">
        <v>9</v>
      </c>
      <c r="I167" s="166"/>
      <c r="J167" s="166">
        <f>ROUND(I167*H167,2)</f>
        <v>0</v>
      </c>
      <c r="K167" s="163" t="s">
        <v>121</v>
      </c>
      <c r="L167" s="31"/>
      <c r="M167" s="167" t="s">
        <v>1</v>
      </c>
      <c r="N167" s="168" t="s">
        <v>36</v>
      </c>
      <c r="O167" s="169">
        <v>1</v>
      </c>
      <c r="P167" s="169">
        <f>O167*H167</f>
        <v>9</v>
      </c>
      <c r="Q167" s="169">
        <v>0</v>
      </c>
      <c r="R167" s="169">
        <f>Q167*H167</f>
        <v>0</v>
      </c>
      <c r="S167" s="169">
        <v>0</v>
      </c>
      <c r="T167" s="170">
        <f>S167*H167</f>
        <v>0</v>
      </c>
      <c r="AR167" s="171" t="s">
        <v>251</v>
      </c>
      <c r="AT167" s="171" t="s">
        <v>117</v>
      </c>
      <c r="AU167" s="171" t="s">
        <v>76</v>
      </c>
      <c r="AY167" s="13" t="s">
        <v>114</v>
      </c>
      <c r="BE167" s="172">
        <f>IF(N167="základní",J167,0)</f>
        <v>0</v>
      </c>
      <c r="BF167" s="172">
        <f>IF(N167="snížená",J167,0)</f>
        <v>0</v>
      </c>
      <c r="BG167" s="172">
        <f>IF(N167="zákl. přenesená",J167,0)</f>
        <v>0</v>
      </c>
      <c r="BH167" s="172">
        <f>IF(N167="sníž. přenesená",J167,0)</f>
        <v>0</v>
      </c>
      <c r="BI167" s="172">
        <f>IF(N167="nulová",J167,0)</f>
        <v>0</v>
      </c>
      <c r="BJ167" s="13" t="s">
        <v>76</v>
      </c>
      <c r="BK167" s="172">
        <f>ROUND(I167*H167,2)</f>
        <v>0</v>
      </c>
      <c r="BL167" s="13" t="s">
        <v>251</v>
      </c>
      <c r="BM167" s="171" t="s">
        <v>256</v>
      </c>
    </row>
    <row r="168" spans="2:65" s="1" customFormat="1" ht="16.5" customHeight="1">
      <c r="B168" s="27"/>
      <c r="C168" s="161" t="s">
        <v>257</v>
      </c>
      <c r="D168" s="161" t="s">
        <v>117</v>
      </c>
      <c r="E168" s="162" t="s">
        <v>258</v>
      </c>
      <c r="F168" s="163" t="s">
        <v>259</v>
      </c>
      <c r="G168" s="164" t="s">
        <v>250</v>
      </c>
      <c r="H168" s="165">
        <v>6.5</v>
      </c>
      <c r="I168" s="166"/>
      <c r="J168" s="166">
        <f>ROUND(I168*H168,2)</f>
        <v>0</v>
      </c>
      <c r="K168" s="163" t="s">
        <v>121</v>
      </c>
      <c r="L168" s="31"/>
      <c r="M168" s="167" t="s">
        <v>1</v>
      </c>
      <c r="N168" s="168" t="s">
        <v>36</v>
      </c>
      <c r="O168" s="169">
        <v>1</v>
      </c>
      <c r="P168" s="169">
        <f>O168*H168</f>
        <v>6.5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AR168" s="171" t="s">
        <v>251</v>
      </c>
      <c r="AT168" s="171" t="s">
        <v>117</v>
      </c>
      <c r="AU168" s="171" t="s">
        <v>76</v>
      </c>
      <c r="AY168" s="13" t="s">
        <v>114</v>
      </c>
      <c r="BE168" s="172">
        <f>IF(N168="základní",J168,0)</f>
        <v>0</v>
      </c>
      <c r="BF168" s="172">
        <f>IF(N168="snížená",J168,0)</f>
        <v>0</v>
      </c>
      <c r="BG168" s="172">
        <f>IF(N168="zákl. přenesená",J168,0)</f>
        <v>0</v>
      </c>
      <c r="BH168" s="172">
        <f>IF(N168="sníž. přenesená",J168,0)</f>
        <v>0</v>
      </c>
      <c r="BI168" s="172">
        <f>IF(N168="nulová",J168,0)</f>
        <v>0</v>
      </c>
      <c r="BJ168" s="13" t="s">
        <v>76</v>
      </c>
      <c r="BK168" s="172">
        <f>ROUND(I168*H168,2)</f>
        <v>0</v>
      </c>
      <c r="BL168" s="13" t="s">
        <v>251</v>
      </c>
      <c r="BM168" s="171" t="s">
        <v>260</v>
      </c>
    </row>
    <row r="169" spans="2:65" s="11" customFormat="1" ht="25.95" customHeight="1">
      <c r="B169" s="146"/>
      <c r="C169" s="147"/>
      <c r="D169" s="148" t="s">
        <v>70</v>
      </c>
      <c r="E169" s="149" t="s">
        <v>261</v>
      </c>
      <c r="F169" s="149" t="s">
        <v>262</v>
      </c>
      <c r="G169" s="147"/>
      <c r="H169" s="147"/>
      <c r="I169" s="147"/>
      <c r="J169" s="150">
        <f>BK169</f>
        <v>0</v>
      </c>
      <c r="K169" s="147"/>
      <c r="L169" s="151"/>
      <c r="M169" s="152"/>
      <c r="N169" s="153"/>
      <c r="O169" s="153"/>
      <c r="P169" s="154">
        <f>P170</f>
        <v>0</v>
      </c>
      <c r="Q169" s="153"/>
      <c r="R169" s="154">
        <f>R170</f>
        <v>0</v>
      </c>
      <c r="S169" s="153"/>
      <c r="T169" s="155">
        <f>T170</f>
        <v>0</v>
      </c>
      <c r="AR169" s="156" t="s">
        <v>138</v>
      </c>
      <c r="AT169" s="157" t="s">
        <v>70</v>
      </c>
      <c r="AU169" s="157" t="s">
        <v>71</v>
      </c>
      <c r="AY169" s="156" t="s">
        <v>114</v>
      </c>
      <c r="BK169" s="158">
        <f>BK170</f>
        <v>0</v>
      </c>
    </row>
    <row r="170" spans="2:65" s="11" customFormat="1" ht="22.95" customHeight="1">
      <c r="B170" s="146"/>
      <c r="C170" s="147"/>
      <c r="D170" s="148" t="s">
        <v>70</v>
      </c>
      <c r="E170" s="159" t="s">
        <v>263</v>
      </c>
      <c r="F170" s="159" t="s">
        <v>264</v>
      </c>
      <c r="G170" s="147"/>
      <c r="H170" s="147"/>
      <c r="I170" s="147"/>
      <c r="J170" s="160">
        <f>BK170</f>
        <v>0</v>
      </c>
      <c r="K170" s="147"/>
      <c r="L170" s="151"/>
      <c r="M170" s="152"/>
      <c r="N170" s="153"/>
      <c r="O170" s="153"/>
      <c r="P170" s="154">
        <f>P171</f>
        <v>0</v>
      </c>
      <c r="Q170" s="153"/>
      <c r="R170" s="154">
        <f>R171</f>
        <v>0</v>
      </c>
      <c r="S170" s="153"/>
      <c r="T170" s="155">
        <f>T171</f>
        <v>0</v>
      </c>
      <c r="AR170" s="156" t="s">
        <v>138</v>
      </c>
      <c r="AT170" s="157" t="s">
        <v>70</v>
      </c>
      <c r="AU170" s="157" t="s">
        <v>76</v>
      </c>
      <c r="AY170" s="156" t="s">
        <v>114</v>
      </c>
      <c r="BK170" s="158">
        <f>BK171</f>
        <v>0</v>
      </c>
    </row>
    <row r="171" spans="2:65" s="1" customFormat="1" ht="16.5" customHeight="1">
      <c r="B171" s="27"/>
      <c r="C171" s="161" t="s">
        <v>265</v>
      </c>
      <c r="D171" s="161" t="s">
        <v>117</v>
      </c>
      <c r="E171" s="162" t="s">
        <v>266</v>
      </c>
      <c r="F171" s="163" t="s">
        <v>264</v>
      </c>
      <c r="G171" s="164" t="s">
        <v>239</v>
      </c>
      <c r="H171" s="165">
        <v>1</v>
      </c>
      <c r="I171" s="166"/>
      <c r="J171" s="166">
        <f>ROUND(I171*H171,2)</f>
        <v>0</v>
      </c>
      <c r="K171" s="163" t="s">
        <v>121</v>
      </c>
      <c r="L171" s="31"/>
      <c r="M171" s="182" t="s">
        <v>1</v>
      </c>
      <c r="N171" s="183" t="s">
        <v>36</v>
      </c>
      <c r="O171" s="184">
        <v>0</v>
      </c>
      <c r="P171" s="184">
        <f>O171*H171</f>
        <v>0</v>
      </c>
      <c r="Q171" s="184">
        <v>0</v>
      </c>
      <c r="R171" s="184">
        <f>Q171*H171</f>
        <v>0</v>
      </c>
      <c r="S171" s="184">
        <v>0</v>
      </c>
      <c r="T171" s="185">
        <f>S171*H171</f>
        <v>0</v>
      </c>
      <c r="AR171" s="171" t="s">
        <v>267</v>
      </c>
      <c r="AT171" s="171" t="s">
        <v>117</v>
      </c>
      <c r="AU171" s="171" t="s">
        <v>78</v>
      </c>
      <c r="AY171" s="13" t="s">
        <v>114</v>
      </c>
      <c r="BE171" s="172">
        <f>IF(N171="základní",J171,0)</f>
        <v>0</v>
      </c>
      <c r="BF171" s="172">
        <f>IF(N171="snížená",J171,0)</f>
        <v>0</v>
      </c>
      <c r="BG171" s="172">
        <f>IF(N171="zákl. přenesená",J171,0)</f>
        <v>0</v>
      </c>
      <c r="BH171" s="172">
        <f>IF(N171="sníž. přenesená",J171,0)</f>
        <v>0</v>
      </c>
      <c r="BI171" s="172">
        <f>IF(N171="nulová",J171,0)</f>
        <v>0</v>
      </c>
      <c r="BJ171" s="13" t="s">
        <v>76</v>
      </c>
      <c r="BK171" s="172">
        <f>ROUND(I171*H171,2)</f>
        <v>0</v>
      </c>
      <c r="BL171" s="13" t="s">
        <v>267</v>
      </c>
      <c r="BM171" s="171" t="s">
        <v>268</v>
      </c>
    </row>
    <row r="172" spans="2:65" s="1" customFormat="1" ht="6.9" customHeight="1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31"/>
    </row>
  </sheetData>
  <sheetProtection formatColumns="0" formatRows="0" autoFilter="0"/>
  <autoFilter ref="C125:K171"/>
  <mergeCells count="6">
    <mergeCell ref="E85:H85"/>
    <mergeCell ref="E118:H118"/>
    <mergeCell ref="L2:V2"/>
    <mergeCell ref="E7:H7"/>
    <mergeCell ref="E16:H16"/>
    <mergeCell ref="E25:H2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537-2 - Kabelová přípojka...</vt:lpstr>
      <vt:lpstr>'537-2 - Kabelová přípojka...'!Názvy_tisku</vt:lpstr>
      <vt:lpstr>'Rekapitulace stavby'!Názvy_tisku</vt:lpstr>
      <vt:lpstr>'537-2 - Kabelová přípojka...'!Oblast_tisku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DESKTOP\uzivatel</dc:creator>
  <cp:lastModifiedBy>Tina</cp:lastModifiedBy>
  <dcterms:created xsi:type="dcterms:W3CDTF">2019-05-30T07:27:59Z</dcterms:created>
  <dcterms:modified xsi:type="dcterms:W3CDTF">2019-06-06T08:42:54Z</dcterms:modified>
</cp:coreProperties>
</file>